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ogerh\Desktop\"/>
    </mc:Choice>
  </mc:AlternateContent>
  <xr:revisionPtr revIDLastSave="0" documentId="13_ncr:1_{FBD47D11-C434-4362-AA60-6CE2960B73BE}" xr6:coauthVersionLast="47" xr6:coauthVersionMax="47" xr10:uidLastSave="{00000000-0000-0000-0000-000000000000}"/>
  <bookViews>
    <workbookView xWindow="28680" yWindow="-120" windowWidth="29040" windowHeight="15720" tabRatio="934" xr2:uid="{00000000-000D-0000-FFFF-FFFF00000000}"/>
  </bookViews>
  <sheets>
    <sheet name="Rekapitulace stavby" sheetId="1" r:id="rId1"/>
    <sheet name="01 - SO -  Vnitřní konekt..." sheetId="2" r:id="rId2"/>
    <sheet name="02 - SO - Rekonstrukce ul..." sheetId="3" r:id="rId3"/>
    <sheet name="03 - SO - Rekonstrukce ob..." sheetId="4" r:id="rId4"/>
    <sheet name="04 - SO - Energeticky úsp..." sheetId="5" r:id="rId5"/>
    <sheet name="05 - SO - Rekonstrukce vn..." sheetId="6" r:id="rId6"/>
    <sheet name="06 - SO - Restaurování vn..." sheetId="7" r:id="rId7"/>
    <sheet name="VON - Vedlejší a ostatní ..." sheetId="8" r:id="rId8"/>
    <sheet name="Pokyny pro vyplnění" sheetId="9" r:id="rId9"/>
    <sheet name="SLP-krycí" sheetId="10" r:id="rId10"/>
    <sheet name="SLP-rozp" sheetId="11" r:id="rId11"/>
    <sheet name="ZTI-vnitřní" sheetId="12" r:id="rId12"/>
    <sheet name="ZTI-venk" sheetId="13" r:id="rId13"/>
    <sheet name="Elektro" sheetId="14" r:id="rId14"/>
    <sheet name="VZT" sheetId="15" r:id="rId15"/>
    <sheet name="ÚT" sheetId="16" r:id="rId16"/>
  </sheets>
  <externalReferences>
    <externalReference r:id="rId17"/>
    <externalReference r:id="rId18"/>
  </externalReferences>
  <definedNames>
    <definedName name="_xlnm._FilterDatabase" localSheetId="1" hidden="1">'01 - SO -  Vnitřní konekt...'!$C$80:$K$85</definedName>
    <definedName name="_xlnm._FilterDatabase" localSheetId="2" hidden="1">'02 - SO - Rekonstrukce ul...'!$C$89:$K$262</definedName>
    <definedName name="_xlnm._FilterDatabase" localSheetId="3" hidden="1">'03 - SO - Rekonstrukce ob...'!$C$112:$K$1774</definedName>
    <definedName name="_xlnm._FilterDatabase" localSheetId="4" hidden="1">'04 - SO - Energeticky úsp...'!$C$92:$K$373</definedName>
    <definedName name="_xlnm._FilterDatabase" localSheetId="5" hidden="1">'05 - SO - Rekonstrukce vn...'!$C$88:$K$254</definedName>
    <definedName name="_xlnm._FilterDatabase" localSheetId="6" hidden="1">'06 - SO - Restaurování vn...'!$C$80:$K$105</definedName>
    <definedName name="_xlnm._FilterDatabase" localSheetId="15" hidden="1">ÚT!$C$122:$K$288</definedName>
    <definedName name="_xlnm._FilterDatabase" localSheetId="7" hidden="1">'VON - Vedlejší a ostatní ...'!$C$79:$K$106</definedName>
    <definedName name="_xlnm._FilterDatabase" localSheetId="12" hidden="1">'ZTI-venk'!$C$89:$K$214</definedName>
    <definedName name="_xlnm._FilterDatabase" localSheetId="11" hidden="1">'ZTI-vnitřní'!$C$90:$K$421</definedName>
    <definedName name="k_1">NA()</definedName>
    <definedName name="kk">"$#REF!.$J$4"</definedName>
    <definedName name="lg">"$#REF!.$J$5"</definedName>
    <definedName name="_xlnm.Print_Titles" localSheetId="1">'01 - SO -  Vnitřní konekt...'!$80:$80</definedName>
    <definedName name="_xlnm.Print_Titles" localSheetId="2">'02 - SO - Rekonstrukce ul...'!$89:$89</definedName>
    <definedName name="_xlnm.Print_Titles" localSheetId="3">'03 - SO - Rekonstrukce ob...'!$112:$112</definedName>
    <definedName name="_xlnm.Print_Titles" localSheetId="4">'04 - SO - Energeticky úsp...'!$92:$92</definedName>
    <definedName name="_xlnm.Print_Titles" localSheetId="5">'05 - SO - Rekonstrukce vn...'!$88:$88</definedName>
    <definedName name="_xlnm.Print_Titles" localSheetId="6">'06 - SO - Restaurování vn...'!$80:$80</definedName>
    <definedName name="_xlnm.Print_Titles" localSheetId="13">Elektro!$1:$10</definedName>
    <definedName name="_xlnm.Print_Titles" localSheetId="0">'Rekapitulace stavby'!$52:$52</definedName>
    <definedName name="_xlnm.Print_Titles" localSheetId="15">ÚT!$122:$122</definedName>
    <definedName name="_xlnm.Print_Titles" localSheetId="7">'VON - Vedlejší a ostatní ...'!$79:$79</definedName>
    <definedName name="_xlnm.Print_Titles" localSheetId="14">VZT!$1:$4</definedName>
    <definedName name="_xlnm.Print_Titles" localSheetId="12">'ZTI-venk'!$89:$89</definedName>
    <definedName name="_xlnm.Print_Titles" localSheetId="11">'ZTI-vnitřní'!$90:$90</definedName>
    <definedName name="_xlnm.Print_Area" localSheetId="1">'01 - SO -  Vnitřní konekt...'!$C$4:$J$39,'01 - SO -  Vnitřní konekt...'!$C$45:$J$62,'01 - SO -  Vnitřní konekt...'!$C$68:$K$85</definedName>
    <definedName name="_xlnm.Print_Area" localSheetId="2">'02 - SO - Rekonstrukce ul...'!$C$4:$J$39,'02 - SO - Rekonstrukce ul...'!$C$45:$J$71,'02 - SO - Rekonstrukce ul...'!$C$77:$K$262</definedName>
    <definedName name="_xlnm.Print_Area" localSheetId="3">'03 - SO - Rekonstrukce ob...'!$C$4:$J$39,'03 - SO - Rekonstrukce ob...'!$C$45:$J$94,'03 - SO - Rekonstrukce ob...'!$C$100:$K$1774</definedName>
    <definedName name="_xlnm.Print_Area" localSheetId="4">'04 - SO - Energeticky úsp...'!$C$4:$J$39,'04 - SO - Energeticky úsp...'!$C$45:$J$74,'04 - SO - Energeticky úsp...'!$C$80:$K$373</definedName>
    <definedName name="_xlnm.Print_Area" localSheetId="5">'05 - SO - Rekonstrukce vn...'!$C$4:$J$39,'05 - SO - Rekonstrukce vn...'!$C$45:$J$70,'05 - SO - Rekonstrukce vn...'!$C$76:$K$254</definedName>
    <definedName name="_xlnm.Print_Area" localSheetId="6">'06 - SO - Restaurování vn...'!$C$4:$J$39,'06 - SO - Restaurování vn...'!$C$45:$J$62,'06 - SO - Restaurování vn...'!$C$68:$K$105</definedName>
    <definedName name="_xlnm.Print_Area" localSheetId="13">Elektro!$A:$F</definedName>
    <definedName name="_xlnm.Print_Area" localSheetId="8">'Pokyny pro vyplnění'!$B$2:$K$71,'Pokyny pro vyplnění'!$B$74:$K$118,'Pokyny pro vyplnění'!$B$121:$K$161,'Pokyny pro vyplnění'!$B$164:$K$219</definedName>
    <definedName name="_xlnm.Print_Area" localSheetId="0">'Rekapitulace stavby'!$D$4:$AO$36,'Rekapitulace stavby'!$C$42:$AQ$62</definedName>
    <definedName name="_xlnm.Print_Area" localSheetId="10">'SLP-rozp'!$A$1:$F$149</definedName>
    <definedName name="_xlnm.Print_Area" localSheetId="15">ÚT!$C$4:$J$76,ÚT!$C$82:$J$106,ÚT!$C$112:$J$288</definedName>
    <definedName name="_xlnm.Print_Area" localSheetId="7">'VON - Vedlejší a ostatní ...'!$C$4:$J$39,'VON - Vedlejší a ostatní ...'!$C$45:$J$61,'VON - Vedlejší a ostatní ...'!$C$67:$K$106</definedName>
    <definedName name="_xlnm.Print_Area" localSheetId="14">VZT!$A$1:$I$136</definedName>
    <definedName name="_xlnm.Print_Area" localSheetId="12">'ZTI-venk'!$C$4:$J$39,'ZTI-venk'!$C$45:$J$71,'ZTI-venk'!$C$77:$K$214</definedName>
    <definedName name="_xlnm.Print_Area" localSheetId="11">'ZTI-vnitřní'!$C$4:$J$39,'ZTI-vnitřní'!$C$45:$J$72,'ZTI-vnitřní'!$C$78:$K$421</definedName>
    <definedName name="Print_Area" localSheetId="14">#REF!</definedName>
    <definedName name="Print_Area">#REF!</definedName>
    <definedName name="Print_Area___0">"$bez.$#REF!$#REF!:$bez.$#REF!$#REF!"</definedName>
    <definedName name="Print_Titles">"$#REF!.$A$1:$#REF!.$IV$3"</definedName>
    <definedName name="Rozpočet1" localSheetId="10">'SLP-rozp'!$B$2:$H$2</definedName>
    <definedName name="Rozpočet1_1" localSheetId="10">'SLP-rozp'!#REF!</definedName>
    <definedName name="Rozpočet1_10" localSheetId="10">'SLP-rozp'!#REF!</definedName>
    <definedName name="Rozpočet1_100" localSheetId="10">'SLP-rozp'!#REF!</definedName>
    <definedName name="Rozpočet1_101" localSheetId="10">'SLP-rozp'!#REF!</definedName>
    <definedName name="Rozpočet1_102" localSheetId="10">'SLP-rozp'!#REF!</definedName>
    <definedName name="Rozpočet1_103" localSheetId="10">'SLP-rozp'!#REF!</definedName>
    <definedName name="Rozpočet1_104" localSheetId="10">'SLP-rozp'!#REF!</definedName>
    <definedName name="Rozpočet1_105" localSheetId="10">'SLP-rozp'!#REF!</definedName>
    <definedName name="Rozpočet1_106" localSheetId="10">'SLP-rozp'!#REF!</definedName>
    <definedName name="Rozpočet1_107" localSheetId="10">'SLP-rozp'!#REF!</definedName>
    <definedName name="Rozpočet1_108" localSheetId="10">'SLP-rozp'!#REF!</definedName>
    <definedName name="Rozpočet1_109" localSheetId="10">'SLP-rozp'!#REF!</definedName>
    <definedName name="Rozpočet1_11" localSheetId="10">'SLP-rozp'!#REF!</definedName>
    <definedName name="Rozpočet1_117" localSheetId="10">'SLP-rozp'!#REF!</definedName>
    <definedName name="Rozpočet1_118" localSheetId="10">'SLP-rozp'!#REF!</definedName>
    <definedName name="Rozpočet1_119" localSheetId="10">'SLP-rozp'!#REF!</definedName>
    <definedName name="Rozpočet1_12" localSheetId="10">'SLP-rozp'!#REF!</definedName>
    <definedName name="Rozpočet1_120" localSheetId="10">'SLP-rozp'!#REF!</definedName>
    <definedName name="Rozpočet1_121" localSheetId="10">'SLP-rozp'!#REF!</definedName>
    <definedName name="Rozpočet1_122" localSheetId="10">'SLP-rozp'!#REF!</definedName>
    <definedName name="Rozpočet1_123" localSheetId="10">'SLP-rozp'!#REF!</definedName>
    <definedName name="Rozpočet1_124" localSheetId="10">'SLP-rozp'!#REF!</definedName>
    <definedName name="Rozpočet1_125" localSheetId="10">'SLP-rozp'!#REF!</definedName>
    <definedName name="Rozpočet1_126" localSheetId="10">'SLP-rozp'!#REF!</definedName>
    <definedName name="Rozpočet1_127" localSheetId="10">'SLP-rozp'!#REF!</definedName>
    <definedName name="Rozpočet1_128" localSheetId="10">'SLP-rozp'!$B$81:$H$81</definedName>
    <definedName name="Rozpočet1_13" localSheetId="10">'SLP-rozp'!#REF!</definedName>
    <definedName name="Rozpočet1_14" localSheetId="10">'SLP-rozp'!#REF!</definedName>
    <definedName name="Rozpočet1_15" localSheetId="10">'SLP-rozp'!#REF!</definedName>
    <definedName name="Rozpočet1_16" localSheetId="10">'SLP-rozp'!#REF!</definedName>
    <definedName name="Rozpočet1_17" localSheetId="10">'SLP-rozp'!#REF!</definedName>
    <definedName name="Rozpočet1_18" localSheetId="10">'SLP-rozp'!#REF!</definedName>
    <definedName name="Rozpočet1_19" localSheetId="10">'SLP-rozp'!#REF!</definedName>
    <definedName name="Rozpočet1_2" localSheetId="10">'SLP-rozp'!#REF!</definedName>
    <definedName name="Rozpočet1_20" localSheetId="10">'SLP-rozp'!#REF!</definedName>
    <definedName name="Rozpočet1_21" localSheetId="10">'SLP-rozp'!#REF!</definedName>
    <definedName name="Rozpočet1_22" localSheetId="10">'SLP-rozp'!#REF!</definedName>
    <definedName name="Rozpočet1_23" localSheetId="10">'SLP-rozp'!#REF!</definedName>
    <definedName name="Rozpočet1_24" localSheetId="10">'SLP-rozp'!#REF!</definedName>
    <definedName name="Rozpočet1_25" localSheetId="10">'SLP-rozp'!#REF!</definedName>
    <definedName name="Rozpočet1_26" localSheetId="10">'SLP-rozp'!#REF!</definedName>
    <definedName name="Rozpočet1_27" localSheetId="10">'SLP-rozp'!#REF!</definedName>
    <definedName name="Rozpočet1_28" localSheetId="10">'SLP-rozp'!#REF!</definedName>
    <definedName name="Rozpočet1_29" localSheetId="10">'SLP-rozp'!#REF!</definedName>
    <definedName name="Rozpočet1_3" localSheetId="10">'SLP-rozp'!#REF!</definedName>
    <definedName name="Rozpočet1_30" localSheetId="10">'SLP-rozp'!#REF!</definedName>
    <definedName name="Rozpočet1_31" localSheetId="10">'SLP-rozp'!#REF!</definedName>
    <definedName name="Rozpočet1_32" localSheetId="10">'SLP-rozp'!#REF!</definedName>
    <definedName name="Rozpočet1_33" localSheetId="10">'SLP-rozp'!#REF!</definedName>
    <definedName name="Rozpočet1_34" localSheetId="10">'SLP-rozp'!#REF!</definedName>
    <definedName name="Rozpočet1_35" localSheetId="10">'SLP-rozp'!#REF!</definedName>
    <definedName name="Rozpočet1_36" localSheetId="10">'SLP-rozp'!#REF!</definedName>
    <definedName name="Rozpočet1_37" localSheetId="10">'SLP-rozp'!#REF!</definedName>
    <definedName name="Rozpočet1_38" localSheetId="10">'SLP-rozp'!#REF!</definedName>
    <definedName name="Rozpočet1_39" localSheetId="10">'SLP-rozp'!#REF!</definedName>
    <definedName name="Rozpočet1_4" localSheetId="10">'SLP-rozp'!#REF!</definedName>
    <definedName name="Rozpočet1_40" localSheetId="10">'SLP-rozp'!#REF!</definedName>
    <definedName name="Rozpočet1_41" localSheetId="10">'SLP-rozp'!#REF!</definedName>
    <definedName name="Rozpočet1_42" localSheetId="10">'SLP-rozp'!$B$129:$H$129</definedName>
    <definedName name="Rozpočet1_5" localSheetId="10">'SLP-rozp'!#REF!</definedName>
    <definedName name="Rozpočet1_6" localSheetId="10">'SLP-rozp'!#REF!</definedName>
    <definedName name="Rozpočet1_7" localSheetId="10">'SLP-rozp'!#REF!</definedName>
    <definedName name="Rozpočet1_76" localSheetId="10">'SLP-rozp'!#REF!</definedName>
    <definedName name="Rozpočet1_77" localSheetId="10">'SLP-rozp'!#REF!</definedName>
    <definedName name="Rozpočet1_78" localSheetId="10">'SLP-rozp'!$B$109:$H$109</definedName>
    <definedName name="Rozpočet1_8" localSheetId="10">'SLP-rozp'!#REF!</definedName>
    <definedName name="Rozpočet1_81" localSheetId="10">'SLP-rozp'!$B$16:$H$16</definedName>
    <definedName name="Rozpočet1_86" localSheetId="10">'SLP-rozp'!#REF!</definedName>
    <definedName name="Rozpočet1_9" localSheetId="10">'SLP-rozp'!#REF!</definedName>
    <definedName name="Rozpočet1_90" localSheetId="10">'SLP-rozp'!#REF!</definedName>
    <definedName name="Rozpočet1_91" localSheetId="10">'SLP-rozp'!#REF!</definedName>
    <definedName name="Rozpočet1_92" localSheetId="10">'SLP-rozp'!#REF!</definedName>
    <definedName name="Rozpočet1_93" localSheetId="10">'SLP-rozp'!#REF!</definedName>
    <definedName name="Rozpočet1_94" localSheetId="10">'SLP-rozp'!#REF!</definedName>
    <definedName name="Rozpočet1_95" localSheetId="10">'SLP-rozp'!#REF!</definedName>
    <definedName name="Rozpočet1_99" localSheetId="10">'SLP-rozp'!#REF!</definedName>
    <definedName name="Z_1E8618C1_1B4D_11D4_B32D_0050046A422B__wvu_PrintTitles" localSheetId="14">#REF!</definedName>
    <definedName name="Z_1E8618C1_1B4D_11D4_B32D_0050046A422B__wvu_PrintTitles">#REF!</definedName>
    <definedName name="Z_1E8618C1_1B4D_11D4_B32D_0050046A422B__wvu_PrintTitles___0">"$bez.$#REF!$#REF!:$bez.$#REF!$#REF!"</definedName>
    <definedName name="Z_1E8618C1_1B4D_11D4_B32D_0050046A422B__wvu_Rows" localSheetId="14">#REF!</definedName>
    <definedName name="Z_1E8618C1_1B4D_11D4_B32D_0050046A422B__wvu_Rows">#REF!</definedName>
    <definedName name="Z_1E8618C1_1B4D_11D4_B32D_0050046A422B__wvu_Rows___0">"$bez.$#REF!$#REF!:$bez.$#REF!$#REF!"</definedName>
    <definedName name="Z_65AC2F60_1B4A_11D4_81C5_0050046A4233__wvu_PrintTitles" localSheetId="14">#REF!</definedName>
    <definedName name="Z_65AC2F60_1B4A_11D4_81C5_0050046A4233__wvu_PrintTitles">#REF!</definedName>
    <definedName name="Z_65AC2F60_1B4A_11D4_81C5_0050046A4233__wvu_PrintTitles___0">"$bez.$#REF!$#REF!:$bez.$#REF!$#REF!"</definedName>
    <definedName name="Z_65AC2F60_1B4A_11D4_81C5_0050046A4233__wvu_Rows" localSheetId="14">#REF!</definedName>
    <definedName name="Z_65AC2F60_1B4A_11D4_81C5_0050046A4233__wvu_Rows">#REF!</definedName>
    <definedName name="Z_65AC2F60_1B4A_11D4_81C5_0050046A4233__wvu_Rows___0">"$bez.$#REF!$#REF!:$bez.$#REF!$#REF!"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2" i="5" l="1"/>
  <c r="I1766" i="4"/>
  <c r="I1760" i="4"/>
  <c r="I1149" i="4"/>
  <c r="I1147" i="4"/>
  <c r="BK287" i="16"/>
  <c r="BI287" i="16"/>
  <c r="BH287" i="16"/>
  <c r="BG287" i="16"/>
  <c r="BF287" i="16"/>
  <c r="T287" i="16"/>
  <c r="R287" i="16"/>
  <c r="P287" i="16"/>
  <c r="J287" i="16"/>
  <c r="BE287" i="16" s="1"/>
  <c r="BK285" i="16"/>
  <c r="BI285" i="16"/>
  <c r="BH285" i="16"/>
  <c r="BG285" i="16"/>
  <c r="BF285" i="16"/>
  <c r="T285" i="16"/>
  <c r="R285" i="16"/>
  <c r="P285" i="16"/>
  <c r="P282" i="16" s="1"/>
  <c r="J285" i="16"/>
  <c r="BE285" i="16" s="1"/>
  <c r="BK283" i="16"/>
  <c r="BK282" i="16" s="1"/>
  <c r="J282" i="16" s="1"/>
  <c r="J105" i="16" s="1"/>
  <c r="BI283" i="16"/>
  <c r="BH283" i="16"/>
  <c r="BG283" i="16"/>
  <c r="BF283" i="16"/>
  <c r="BE283" i="16"/>
  <c r="T283" i="16"/>
  <c r="T282" i="16" s="1"/>
  <c r="T281" i="16" s="1"/>
  <c r="R283" i="16"/>
  <c r="R282" i="16" s="1"/>
  <c r="R281" i="16" s="1"/>
  <c r="P283" i="16"/>
  <c r="J283" i="16"/>
  <c r="P281" i="16"/>
  <c r="BK279" i="16"/>
  <c r="BI279" i="16"/>
  <c r="BH279" i="16"/>
  <c r="BG279" i="16"/>
  <c r="BF279" i="16"/>
  <c r="T279" i="16"/>
  <c r="R279" i="16"/>
  <c r="P279" i="16"/>
  <c r="J279" i="16"/>
  <c r="BE279" i="16" s="1"/>
  <c r="BK277" i="16"/>
  <c r="BI277" i="16"/>
  <c r="BH277" i="16"/>
  <c r="BG277" i="16"/>
  <c r="BF277" i="16"/>
  <c r="BE277" i="16"/>
  <c r="T277" i="16"/>
  <c r="R277" i="16"/>
  <c r="P277" i="16"/>
  <c r="J277" i="16"/>
  <c r="BK275" i="16"/>
  <c r="BI275" i="16"/>
  <c r="BH275" i="16"/>
  <c r="BG275" i="16"/>
  <c r="BF275" i="16"/>
  <c r="T275" i="16"/>
  <c r="R275" i="16"/>
  <c r="P275" i="16"/>
  <c r="J275" i="16"/>
  <c r="BE275" i="16" s="1"/>
  <c r="BK273" i="16"/>
  <c r="BI273" i="16"/>
  <c r="BH273" i="16"/>
  <c r="BG273" i="16"/>
  <c r="BF273" i="16"/>
  <c r="T273" i="16"/>
  <c r="R273" i="16"/>
  <c r="P273" i="16"/>
  <c r="J273" i="16"/>
  <c r="BE273" i="16" s="1"/>
  <c r="BK271" i="16"/>
  <c r="BI271" i="16"/>
  <c r="BH271" i="16"/>
  <c r="BG271" i="16"/>
  <c r="BF271" i="16"/>
  <c r="T271" i="16"/>
  <c r="R271" i="16"/>
  <c r="P271" i="16"/>
  <c r="J271" i="16"/>
  <c r="BE271" i="16" s="1"/>
  <c r="BK269" i="16"/>
  <c r="BI269" i="16"/>
  <c r="BH269" i="16"/>
  <c r="BG269" i="16"/>
  <c r="BF269" i="16"/>
  <c r="BE269" i="16"/>
  <c r="T269" i="16"/>
  <c r="R269" i="16"/>
  <c r="P269" i="16"/>
  <c r="J269" i="16"/>
  <c r="BK267" i="16"/>
  <c r="BI267" i="16"/>
  <c r="BH267" i="16"/>
  <c r="BG267" i="16"/>
  <c r="BF267" i="16"/>
  <c r="T267" i="16"/>
  <c r="R267" i="16"/>
  <c r="P267" i="16"/>
  <c r="P266" i="16" s="1"/>
  <c r="J267" i="16"/>
  <c r="BE267" i="16" s="1"/>
  <c r="T266" i="16"/>
  <c r="BK264" i="16"/>
  <c r="BI264" i="16"/>
  <c r="BH264" i="16"/>
  <c r="BG264" i="16"/>
  <c r="BF264" i="16"/>
  <c r="BE264" i="16"/>
  <c r="T264" i="16"/>
  <c r="R264" i="16"/>
  <c r="P264" i="16"/>
  <c r="J264" i="16"/>
  <c r="BK262" i="16"/>
  <c r="BI262" i="16"/>
  <c r="BH262" i="16"/>
  <c r="BG262" i="16"/>
  <c r="BF262" i="16"/>
  <c r="BE262" i="16"/>
  <c r="T262" i="16"/>
  <c r="R262" i="16"/>
  <c r="P262" i="16"/>
  <c r="J262" i="16"/>
  <c r="BK260" i="16"/>
  <c r="BI260" i="16"/>
  <c r="BH260" i="16"/>
  <c r="BG260" i="16"/>
  <c r="BF260" i="16"/>
  <c r="T260" i="16"/>
  <c r="R260" i="16"/>
  <c r="P260" i="16"/>
  <c r="J260" i="16"/>
  <c r="BE260" i="16" s="1"/>
  <c r="BK258" i="16"/>
  <c r="BI258" i="16"/>
  <c r="BH258" i="16"/>
  <c r="BG258" i="16"/>
  <c r="BF258" i="16"/>
  <c r="BE258" i="16"/>
  <c r="T258" i="16"/>
  <c r="R258" i="16"/>
  <c r="P258" i="16"/>
  <c r="J258" i="16"/>
  <c r="BK256" i="16"/>
  <c r="BI256" i="16"/>
  <c r="BH256" i="16"/>
  <c r="BG256" i="16"/>
  <c r="BF256" i="16"/>
  <c r="T256" i="16"/>
  <c r="R256" i="16"/>
  <c r="P256" i="16"/>
  <c r="J256" i="16"/>
  <c r="BE256" i="16" s="1"/>
  <c r="BK254" i="16"/>
  <c r="BI254" i="16"/>
  <c r="BH254" i="16"/>
  <c r="BG254" i="16"/>
  <c r="BF254" i="16"/>
  <c r="T254" i="16"/>
  <c r="R254" i="16"/>
  <c r="P254" i="16"/>
  <c r="J254" i="16"/>
  <c r="BE254" i="16" s="1"/>
  <c r="BK252" i="16"/>
  <c r="BI252" i="16"/>
  <c r="BH252" i="16"/>
  <c r="BG252" i="16"/>
  <c r="BF252" i="16"/>
  <c r="T252" i="16"/>
  <c r="R252" i="16"/>
  <c r="P252" i="16"/>
  <c r="J252" i="16"/>
  <c r="BE252" i="16" s="1"/>
  <c r="BK250" i="16"/>
  <c r="BI250" i="16"/>
  <c r="BH250" i="16"/>
  <c r="BG250" i="16"/>
  <c r="BF250" i="16"/>
  <c r="BE250" i="16"/>
  <c r="T250" i="16"/>
  <c r="R250" i="16"/>
  <c r="P250" i="16"/>
  <c r="J250" i="16"/>
  <c r="BK248" i="16"/>
  <c r="BI248" i="16"/>
  <c r="BH248" i="16"/>
  <c r="BG248" i="16"/>
  <c r="BF248" i="16"/>
  <c r="BE248" i="16"/>
  <c r="T248" i="16"/>
  <c r="R248" i="16"/>
  <c r="P248" i="16"/>
  <c r="J248" i="16"/>
  <c r="BK246" i="16"/>
  <c r="BI246" i="16"/>
  <c r="BH246" i="16"/>
  <c r="BG246" i="16"/>
  <c r="BF246" i="16"/>
  <c r="T246" i="16"/>
  <c r="R246" i="16"/>
  <c r="P246" i="16"/>
  <c r="J246" i="16"/>
  <c r="BE246" i="16" s="1"/>
  <c r="R245" i="16"/>
  <c r="BK243" i="16"/>
  <c r="BI243" i="16"/>
  <c r="BH243" i="16"/>
  <c r="BG243" i="16"/>
  <c r="BF243" i="16"/>
  <c r="T243" i="16"/>
  <c r="R243" i="16"/>
  <c r="P243" i="16"/>
  <c r="J243" i="16"/>
  <c r="BE243" i="16" s="1"/>
  <c r="BK241" i="16"/>
  <c r="BI241" i="16"/>
  <c r="BH241" i="16"/>
  <c r="BG241" i="16"/>
  <c r="BF241" i="16"/>
  <c r="BE241" i="16"/>
  <c r="T241" i="16"/>
  <c r="R241" i="16"/>
  <c r="P241" i="16"/>
  <c r="J241" i="16"/>
  <c r="BK239" i="16"/>
  <c r="BI239" i="16"/>
  <c r="BH239" i="16"/>
  <c r="BG239" i="16"/>
  <c r="BF239" i="16"/>
  <c r="BE239" i="16"/>
  <c r="T239" i="16"/>
  <c r="R239" i="16"/>
  <c r="P239" i="16"/>
  <c r="J239" i="16"/>
  <c r="BK237" i="16"/>
  <c r="BI237" i="16"/>
  <c r="BH237" i="16"/>
  <c r="BG237" i="16"/>
  <c r="BF237" i="16"/>
  <c r="T237" i="16"/>
  <c r="R237" i="16"/>
  <c r="P237" i="16"/>
  <c r="J237" i="16"/>
  <c r="BE237" i="16" s="1"/>
  <c r="BK235" i="16"/>
  <c r="BI235" i="16"/>
  <c r="BH235" i="16"/>
  <c r="BG235" i="16"/>
  <c r="BF235" i="16"/>
  <c r="BE235" i="16"/>
  <c r="T235" i="16"/>
  <c r="R235" i="16"/>
  <c r="P235" i="16"/>
  <c r="J235" i="16"/>
  <c r="BK233" i="16"/>
  <c r="BI233" i="16"/>
  <c r="BH233" i="16"/>
  <c r="BG233" i="16"/>
  <c r="BF233" i="16"/>
  <c r="BE233" i="16"/>
  <c r="T233" i="16"/>
  <c r="R233" i="16"/>
  <c r="P233" i="16"/>
  <c r="J233" i="16"/>
  <c r="BK231" i="16"/>
  <c r="BI231" i="16"/>
  <c r="BH231" i="16"/>
  <c r="BG231" i="16"/>
  <c r="BF231" i="16"/>
  <c r="T231" i="16"/>
  <c r="R231" i="16"/>
  <c r="P231" i="16"/>
  <c r="J231" i="16"/>
  <c r="BE231" i="16" s="1"/>
  <c r="BK229" i="16"/>
  <c r="BI229" i="16"/>
  <c r="BH229" i="16"/>
  <c r="BG229" i="16"/>
  <c r="BF229" i="16"/>
  <c r="T229" i="16"/>
  <c r="R229" i="16"/>
  <c r="P229" i="16"/>
  <c r="J229" i="16"/>
  <c r="BE229" i="16" s="1"/>
  <c r="BK227" i="16"/>
  <c r="BI227" i="16"/>
  <c r="BH227" i="16"/>
  <c r="BG227" i="16"/>
  <c r="BF227" i="16"/>
  <c r="BE227" i="16"/>
  <c r="T227" i="16"/>
  <c r="R227" i="16"/>
  <c r="P227" i="16"/>
  <c r="J227" i="16"/>
  <c r="BK225" i="16"/>
  <c r="BI225" i="16"/>
  <c r="BH225" i="16"/>
  <c r="BG225" i="16"/>
  <c r="BF225" i="16"/>
  <c r="BE225" i="16"/>
  <c r="T225" i="16"/>
  <c r="R225" i="16"/>
  <c r="P225" i="16"/>
  <c r="J225" i="16"/>
  <c r="BK223" i="16"/>
  <c r="BI223" i="16"/>
  <c r="BH223" i="16"/>
  <c r="BG223" i="16"/>
  <c r="BF223" i="16"/>
  <c r="T223" i="16"/>
  <c r="R223" i="16"/>
  <c r="P223" i="16"/>
  <c r="J223" i="16"/>
  <c r="BE223" i="16" s="1"/>
  <c r="BK221" i="16"/>
  <c r="BI221" i="16"/>
  <c r="BH221" i="16"/>
  <c r="BG221" i="16"/>
  <c r="BF221" i="16"/>
  <c r="BE221" i="16"/>
  <c r="T221" i="16"/>
  <c r="R221" i="16"/>
  <c r="P221" i="16"/>
  <c r="J221" i="16"/>
  <c r="BK219" i="16"/>
  <c r="BI219" i="16"/>
  <c r="BH219" i="16"/>
  <c r="BG219" i="16"/>
  <c r="BF219" i="16"/>
  <c r="T219" i="16"/>
  <c r="R219" i="16"/>
  <c r="P219" i="16"/>
  <c r="J219" i="16"/>
  <c r="BE219" i="16" s="1"/>
  <c r="BK217" i="16"/>
  <c r="BI217" i="16"/>
  <c r="BH217" i="16"/>
  <c r="BG217" i="16"/>
  <c r="BF217" i="16"/>
  <c r="T217" i="16"/>
  <c r="R217" i="16"/>
  <c r="P217" i="16"/>
  <c r="J217" i="16"/>
  <c r="BE217" i="16" s="1"/>
  <c r="BK215" i="16"/>
  <c r="BI215" i="16"/>
  <c r="BH215" i="16"/>
  <c r="BG215" i="16"/>
  <c r="BF215" i="16"/>
  <c r="T215" i="16"/>
  <c r="R215" i="16"/>
  <c r="P215" i="16"/>
  <c r="J215" i="16"/>
  <c r="BE215" i="16" s="1"/>
  <c r="BK213" i="16"/>
  <c r="BI213" i="16"/>
  <c r="BH213" i="16"/>
  <c r="BG213" i="16"/>
  <c r="BF213" i="16"/>
  <c r="BE213" i="16"/>
  <c r="T213" i="16"/>
  <c r="R213" i="16"/>
  <c r="P213" i="16"/>
  <c r="J213" i="16"/>
  <c r="BK211" i="16"/>
  <c r="BI211" i="16"/>
  <c r="BH211" i="16"/>
  <c r="BG211" i="16"/>
  <c r="BF211" i="16"/>
  <c r="BE211" i="16"/>
  <c r="T211" i="16"/>
  <c r="R211" i="16"/>
  <c r="P211" i="16"/>
  <c r="J211" i="16"/>
  <c r="BK209" i="16"/>
  <c r="BI209" i="16"/>
  <c r="BH209" i="16"/>
  <c r="BG209" i="16"/>
  <c r="BF209" i="16"/>
  <c r="T209" i="16"/>
  <c r="R209" i="16"/>
  <c r="P209" i="16"/>
  <c r="J209" i="16"/>
  <c r="BE209" i="16" s="1"/>
  <c r="BK207" i="16"/>
  <c r="BI207" i="16"/>
  <c r="BH207" i="16"/>
  <c r="BG207" i="16"/>
  <c r="BF207" i="16"/>
  <c r="BE207" i="16"/>
  <c r="T207" i="16"/>
  <c r="R207" i="16"/>
  <c r="P207" i="16"/>
  <c r="J207" i="16"/>
  <c r="BK205" i="16"/>
  <c r="BI205" i="16"/>
  <c r="BH205" i="16"/>
  <c r="BG205" i="16"/>
  <c r="BF205" i="16"/>
  <c r="BE205" i="16"/>
  <c r="T205" i="16"/>
  <c r="T204" i="16" s="1"/>
  <c r="R205" i="16"/>
  <c r="P205" i="16"/>
  <c r="J205" i="16"/>
  <c r="BK202" i="16"/>
  <c r="BI202" i="16"/>
  <c r="BH202" i="16"/>
  <c r="BG202" i="16"/>
  <c r="BF202" i="16"/>
  <c r="BE202" i="16"/>
  <c r="T202" i="16"/>
  <c r="R202" i="16"/>
  <c r="P202" i="16"/>
  <c r="J202" i="16"/>
  <c r="BK200" i="16"/>
  <c r="BI200" i="16"/>
  <c r="BH200" i="16"/>
  <c r="BG200" i="16"/>
  <c r="BF200" i="16"/>
  <c r="T200" i="16"/>
  <c r="R200" i="16"/>
  <c r="P200" i="16"/>
  <c r="J200" i="16"/>
  <c r="BE200" i="16" s="1"/>
  <c r="BK198" i="16"/>
  <c r="BI198" i="16"/>
  <c r="BH198" i="16"/>
  <c r="BG198" i="16"/>
  <c r="BF198" i="16"/>
  <c r="T198" i="16"/>
  <c r="R198" i="16"/>
  <c r="P198" i="16"/>
  <c r="J198" i="16"/>
  <c r="BE198" i="16" s="1"/>
  <c r="BK196" i="16"/>
  <c r="BI196" i="16"/>
  <c r="BH196" i="16"/>
  <c r="BG196" i="16"/>
  <c r="BF196" i="16"/>
  <c r="T196" i="16"/>
  <c r="R196" i="16"/>
  <c r="P196" i="16"/>
  <c r="J196" i="16"/>
  <c r="BE196" i="16" s="1"/>
  <c r="BK194" i="16"/>
  <c r="BI194" i="16"/>
  <c r="BH194" i="16"/>
  <c r="BG194" i="16"/>
  <c r="BF194" i="16"/>
  <c r="BE194" i="16"/>
  <c r="T194" i="16"/>
  <c r="R194" i="16"/>
  <c r="P194" i="16"/>
  <c r="J194" i="16"/>
  <c r="BK192" i="16"/>
  <c r="BI192" i="16"/>
  <c r="BH192" i="16"/>
  <c r="BG192" i="16"/>
  <c r="BF192" i="16"/>
  <c r="BE192" i="16"/>
  <c r="T192" i="16"/>
  <c r="R192" i="16"/>
  <c r="P192" i="16"/>
  <c r="J192" i="16"/>
  <c r="BK190" i="16"/>
  <c r="BI190" i="16"/>
  <c r="BH190" i="16"/>
  <c r="BG190" i="16"/>
  <c r="BF190" i="16"/>
  <c r="T190" i="16"/>
  <c r="R190" i="16"/>
  <c r="P190" i="16"/>
  <c r="J190" i="16"/>
  <c r="BE190" i="16" s="1"/>
  <c r="BK188" i="16"/>
  <c r="BI188" i="16"/>
  <c r="BH188" i="16"/>
  <c r="BG188" i="16"/>
  <c r="BF188" i="16"/>
  <c r="BE188" i="16"/>
  <c r="T188" i="16"/>
  <c r="R188" i="16"/>
  <c r="P188" i="16"/>
  <c r="J188" i="16"/>
  <c r="BK186" i="16"/>
  <c r="BI186" i="16"/>
  <c r="BH186" i="16"/>
  <c r="BG186" i="16"/>
  <c r="BF186" i="16"/>
  <c r="T186" i="16"/>
  <c r="T183" i="16" s="1"/>
  <c r="R186" i="16"/>
  <c r="P186" i="16"/>
  <c r="P183" i="16" s="1"/>
  <c r="J186" i="16"/>
  <c r="BE186" i="16" s="1"/>
  <c r="BK184" i="16"/>
  <c r="BI184" i="16"/>
  <c r="BH184" i="16"/>
  <c r="BG184" i="16"/>
  <c r="BF184" i="16"/>
  <c r="T184" i="16"/>
  <c r="R184" i="16"/>
  <c r="P184" i="16"/>
  <c r="J184" i="16"/>
  <c r="BE184" i="16" s="1"/>
  <c r="BK183" i="16"/>
  <c r="J183" i="16" s="1"/>
  <c r="J100" i="16" s="1"/>
  <c r="R183" i="16"/>
  <c r="BK181" i="16"/>
  <c r="BI181" i="16"/>
  <c r="BH181" i="16"/>
  <c r="BG181" i="16"/>
  <c r="BF181" i="16"/>
  <c r="T181" i="16"/>
  <c r="R181" i="16"/>
  <c r="P181" i="16"/>
  <c r="J181" i="16"/>
  <c r="BE181" i="16" s="1"/>
  <c r="BK179" i="16"/>
  <c r="BI179" i="16"/>
  <c r="BH179" i="16"/>
  <c r="BG179" i="16"/>
  <c r="BF179" i="16"/>
  <c r="BE179" i="16"/>
  <c r="T179" i="16"/>
  <c r="R179" i="16"/>
  <c r="P179" i="16"/>
  <c r="J179" i="16"/>
  <c r="BK177" i="16"/>
  <c r="BI177" i="16"/>
  <c r="BH177" i="16"/>
  <c r="BG177" i="16"/>
  <c r="BF177" i="16"/>
  <c r="BE177" i="16"/>
  <c r="T177" i="16"/>
  <c r="R177" i="16"/>
  <c r="P177" i="16"/>
  <c r="J177" i="16"/>
  <c r="BK175" i="16"/>
  <c r="BI175" i="16"/>
  <c r="BH175" i="16"/>
  <c r="BG175" i="16"/>
  <c r="BF175" i="16"/>
  <c r="T175" i="16"/>
  <c r="R175" i="16"/>
  <c r="P175" i="16"/>
  <c r="J175" i="16"/>
  <c r="BE175" i="16" s="1"/>
  <c r="BK173" i="16"/>
  <c r="BI173" i="16"/>
  <c r="BH173" i="16"/>
  <c r="BG173" i="16"/>
  <c r="BF173" i="16"/>
  <c r="BE173" i="16"/>
  <c r="T173" i="16"/>
  <c r="R173" i="16"/>
  <c r="P173" i="16"/>
  <c r="J173" i="16"/>
  <c r="BK171" i="16"/>
  <c r="BI171" i="16"/>
  <c r="BH171" i="16"/>
  <c r="BG171" i="16"/>
  <c r="BF171" i="16"/>
  <c r="BE171" i="16"/>
  <c r="T171" i="16"/>
  <c r="R171" i="16"/>
  <c r="P171" i="16"/>
  <c r="J171" i="16"/>
  <c r="BK169" i="16"/>
  <c r="BI169" i="16"/>
  <c r="BH169" i="16"/>
  <c r="BG169" i="16"/>
  <c r="BF169" i="16"/>
  <c r="T169" i="16"/>
  <c r="R169" i="16"/>
  <c r="P169" i="16"/>
  <c r="J169" i="16"/>
  <c r="BE169" i="16" s="1"/>
  <c r="BK167" i="16"/>
  <c r="BI167" i="16"/>
  <c r="BH167" i="16"/>
  <c r="BG167" i="16"/>
  <c r="BF167" i="16"/>
  <c r="T167" i="16"/>
  <c r="R167" i="16"/>
  <c r="P167" i="16"/>
  <c r="P164" i="16" s="1"/>
  <c r="J167" i="16"/>
  <c r="BE167" i="16" s="1"/>
  <c r="BK165" i="16"/>
  <c r="BI165" i="16"/>
  <c r="BH165" i="16"/>
  <c r="BG165" i="16"/>
  <c r="BF165" i="16"/>
  <c r="BE165" i="16"/>
  <c r="T165" i="16"/>
  <c r="R165" i="16"/>
  <c r="P165" i="16"/>
  <c r="J165" i="16"/>
  <c r="R164" i="16"/>
  <c r="BK162" i="16"/>
  <c r="BK159" i="16" s="1"/>
  <c r="J159" i="16" s="1"/>
  <c r="BI162" i="16"/>
  <c r="BH162" i="16"/>
  <c r="BG162" i="16"/>
  <c r="BF162" i="16"/>
  <c r="T162" i="16"/>
  <c r="R162" i="16"/>
  <c r="P162" i="16"/>
  <c r="J162" i="16"/>
  <c r="BE162" i="16" s="1"/>
  <c r="BK160" i="16"/>
  <c r="BI160" i="16"/>
  <c r="BH160" i="16"/>
  <c r="BG160" i="16"/>
  <c r="BF160" i="16"/>
  <c r="BE160" i="16"/>
  <c r="T160" i="16"/>
  <c r="T159" i="16" s="1"/>
  <c r="R160" i="16"/>
  <c r="R159" i="16" s="1"/>
  <c r="P160" i="16"/>
  <c r="J160" i="16"/>
  <c r="P159" i="16"/>
  <c r="BK157" i="16"/>
  <c r="BI157" i="16"/>
  <c r="BH157" i="16"/>
  <c r="BG157" i="16"/>
  <c r="BF157" i="16"/>
  <c r="BE157" i="16"/>
  <c r="T157" i="16"/>
  <c r="R157" i="16"/>
  <c r="P157" i="16"/>
  <c r="J157" i="16"/>
  <c r="BK155" i="16"/>
  <c r="BI155" i="16"/>
  <c r="BH155" i="16"/>
  <c r="BG155" i="16"/>
  <c r="BF155" i="16"/>
  <c r="T155" i="16"/>
  <c r="R155" i="16"/>
  <c r="P155" i="16"/>
  <c r="J155" i="16"/>
  <c r="BE155" i="16" s="1"/>
  <c r="BK153" i="16"/>
  <c r="BI153" i="16"/>
  <c r="BH153" i="16"/>
  <c r="BG153" i="16"/>
  <c r="BF153" i="16"/>
  <c r="T153" i="16"/>
  <c r="R153" i="16"/>
  <c r="P153" i="16"/>
  <c r="J153" i="16"/>
  <c r="BE153" i="16" s="1"/>
  <c r="BK151" i="16"/>
  <c r="BI151" i="16"/>
  <c r="BH151" i="16"/>
  <c r="BG151" i="16"/>
  <c r="BF151" i="16"/>
  <c r="BE151" i="16"/>
  <c r="T151" i="16"/>
  <c r="R151" i="16"/>
  <c r="P151" i="16"/>
  <c r="J151" i="16"/>
  <c r="BK149" i="16"/>
  <c r="BI149" i="16"/>
  <c r="BH149" i="16"/>
  <c r="BG149" i="16"/>
  <c r="BF149" i="16"/>
  <c r="T149" i="16"/>
  <c r="T148" i="16" s="1"/>
  <c r="R149" i="16"/>
  <c r="P149" i="16"/>
  <c r="J149" i="16"/>
  <c r="BE149" i="16" s="1"/>
  <c r="BK146" i="16"/>
  <c r="BI146" i="16"/>
  <c r="BH146" i="16"/>
  <c r="BG146" i="16"/>
  <c r="BF146" i="16"/>
  <c r="BE146" i="16"/>
  <c r="T146" i="16"/>
  <c r="R146" i="16"/>
  <c r="P146" i="16"/>
  <c r="J146" i="16"/>
  <c r="BK144" i="16"/>
  <c r="BI144" i="16"/>
  <c r="BH144" i="16"/>
  <c r="BG144" i="16"/>
  <c r="BF144" i="16"/>
  <c r="T144" i="16"/>
  <c r="R144" i="16"/>
  <c r="P144" i="16"/>
  <c r="J144" i="16"/>
  <c r="BE144" i="16" s="1"/>
  <c r="BK142" i="16"/>
  <c r="BI142" i="16"/>
  <c r="BH142" i="16"/>
  <c r="BG142" i="16"/>
  <c r="BF142" i="16"/>
  <c r="T142" i="16"/>
  <c r="R142" i="16"/>
  <c r="P142" i="16"/>
  <c r="J142" i="16"/>
  <c r="BE142" i="16" s="1"/>
  <c r="BK140" i="16"/>
  <c r="BI140" i="16"/>
  <c r="BH140" i="16"/>
  <c r="BG140" i="16"/>
  <c r="BF140" i="16"/>
  <c r="T140" i="16"/>
  <c r="R140" i="16"/>
  <c r="P140" i="16"/>
  <c r="J140" i="16"/>
  <c r="BE140" i="16" s="1"/>
  <c r="BK138" i="16"/>
  <c r="BI138" i="16"/>
  <c r="BH138" i="16"/>
  <c r="BG138" i="16"/>
  <c r="BF138" i="16"/>
  <c r="BE138" i="16"/>
  <c r="T138" i="16"/>
  <c r="R138" i="16"/>
  <c r="P138" i="16"/>
  <c r="J138" i="16"/>
  <c r="BK136" i="16"/>
  <c r="BI136" i="16"/>
  <c r="BH136" i="16"/>
  <c r="BG136" i="16"/>
  <c r="BF136" i="16"/>
  <c r="BE136" i="16"/>
  <c r="T136" i="16"/>
  <c r="R136" i="16"/>
  <c r="P136" i="16"/>
  <c r="J136" i="16"/>
  <c r="BK134" i="16"/>
  <c r="BI134" i="16"/>
  <c r="BH134" i="16"/>
  <c r="BG134" i="16"/>
  <c r="BF134" i="16"/>
  <c r="T134" i="16"/>
  <c r="R134" i="16"/>
  <c r="P134" i="16"/>
  <c r="J134" i="16"/>
  <c r="BE134" i="16" s="1"/>
  <c r="BK132" i="16"/>
  <c r="BI132" i="16"/>
  <c r="BH132" i="16"/>
  <c r="BG132" i="16"/>
  <c r="BF132" i="16"/>
  <c r="BE132" i="16"/>
  <c r="T132" i="16"/>
  <c r="R132" i="16"/>
  <c r="P132" i="16"/>
  <c r="P125" i="16" s="1"/>
  <c r="J132" i="16"/>
  <c r="BK130" i="16"/>
  <c r="BI130" i="16"/>
  <c r="BH130" i="16"/>
  <c r="BG130" i="16"/>
  <c r="BF130" i="16"/>
  <c r="BE130" i="16"/>
  <c r="T130" i="16"/>
  <c r="R130" i="16"/>
  <c r="P130" i="16"/>
  <c r="J130" i="16"/>
  <c r="BK128" i="16"/>
  <c r="BI128" i="16"/>
  <c r="BH128" i="16"/>
  <c r="BG128" i="16"/>
  <c r="BF128" i="16"/>
  <c r="T128" i="16"/>
  <c r="R128" i="16"/>
  <c r="P128" i="16"/>
  <c r="J128" i="16"/>
  <c r="BE128" i="16" s="1"/>
  <c r="BK126" i="16"/>
  <c r="BK125" i="16" s="1"/>
  <c r="BI126" i="16"/>
  <c r="BH126" i="16"/>
  <c r="BG126" i="16"/>
  <c r="BF126" i="16"/>
  <c r="T126" i="16"/>
  <c r="T125" i="16" s="1"/>
  <c r="R126" i="16"/>
  <c r="P126" i="16"/>
  <c r="J126" i="16"/>
  <c r="BE126" i="16" s="1"/>
  <c r="J120" i="16"/>
  <c r="F120" i="16"/>
  <c r="J119" i="16"/>
  <c r="F119" i="16"/>
  <c r="J117" i="16"/>
  <c r="F117" i="16"/>
  <c r="E115" i="16"/>
  <c r="J98" i="16"/>
  <c r="J90" i="16"/>
  <c r="F90" i="16"/>
  <c r="J89" i="16"/>
  <c r="F89" i="16"/>
  <c r="J87" i="16"/>
  <c r="F87" i="16"/>
  <c r="E85" i="16"/>
  <c r="J35" i="16"/>
  <c r="F35" i="16"/>
  <c r="J34" i="16"/>
  <c r="J33" i="16"/>
  <c r="B126" i="15"/>
  <c r="A126" i="15"/>
  <c r="B122" i="15"/>
  <c r="B118" i="15"/>
  <c r="B115" i="15"/>
  <c r="A115" i="15"/>
  <c r="B112" i="15"/>
  <c r="A112" i="15"/>
  <c r="B109" i="15"/>
  <c r="A109" i="15"/>
  <c r="I98" i="15"/>
  <c r="G98" i="15"/>
  <c r="I97" i="15"/>
  <c r="G97" i="15"/>
  <c r="I96" i="15"/>
  <c r="G96" i="15"/>
  <c r="I95" i="15"/>
  <c r="G95" i="15"/>
  <c r="I94" i="15"/>
  <c r="G94" i="15"/>
  <c r="I93" i="15"/>
  <c r="G93" i="15"/>
  <c r="I92" i="15"/>
  <c r="G92" i="15"/>
  <c r="I88" i="15"/>
  <c r="G88" i="15"/>
  <c r="I87" i="15"/>
  <c r="G87" i="15"/>
  <c r="I86" i="15"/>
  <c r="G86" i="15"/>
  <c r="I85" i="15"/>
  <c r="G85" i="15"/>
  <c r="I84" i="15"/>
  <c r="G84" i="15"/>
  <c r="I83" i="15"/>
  <c r="G83" i="15"/>
  <c r="I82" i="15"/>
  <c r="G82" i="15"/>
  <c r="I81" i="15"/>
  <c r="G81" i="15"/>
  <c r="I80" i="15"/>
  <c r="G80" i="15"/>
  <c r="I79" i="15"/>
  <c r="G79" i="15"/>
  <c r="I78" i="15"/>
  <c r="G78" i="15"/>
  <c r="G122" i="15" s="1"/>
  <c r="I123" i="15" s="1"/>
  <c r="I131" i="15" s="1"/>
  <c r="I77" i="15"/>
  <c r="G77" i="15"/>
  <c r="I76" i="15"/>
  <c r="G76" i="15"/>
  <c r="I75" i="15"/>
  <c r="G75" i="15"/>
  <c r="I74" i="15"/>
  <c r="I122" i="15" s="1"/>
  <c r="G74" i="15"/>
  <c r="I73" i="15"/>
  <c r="G73" i="15"/>
  <c r="I72" i="15"/>
  <c r="G72" i="15"/>
  <c r="I68" i="15"/>
  <c r="G68" i="15"/>
  <c r="I67" i="15"/>
  <c r="G67" i="15"/>
  <c r="I66" i="15"/>
  <c r="G66" i="15"/>
  <c r="I65" i="15"/>
  <c r="G65" i="15"/>
  <c r="I64" i="15"/>
  <c r="I118" i="15" s="1"/>
  <c r="G64" i="15"/>
  <c r="I61" i="15"/>
  <c r="G61" i="15"/>
  <c r="I60" i="15"/>
  <c r="G60" i="15"/>
  <c r="I59" i="15"/>
  <c r="G59" i="15"/>
  <c r="I58" i="15"/>
  <c r="G58" i="15"/>
  <c r="I57" i="15"/>
  <c r="G57" i="15"/>
  <c r="I56" i="15"/>
  <c r="G56" i="15"/>
  <c r="I55" i="15"/>
  <c r="G55" i="15"/>
  <c r="I54" i="15"/>
  <c r="G54" i="15"/>
  <c r="I53" i="15"/>
  <c r="G53" i="15"/>
  <c r="I52" i="15"/>
  <c r="G52" i="15"/>
  <c r="I51" i="15"/>
  <c r="G51" i="15"/>
  <c r="I50" i="15"/>
  <c r="G50" i="15"/>
  <c r="I49" i="15"/>
  <c r="G49" i="15"/>
  <c r="I48" i="15"/>
  <c r="I115" i="15" s="1"/>
  <c r="G48" i="15"/>
  <c r="I45" i="15"/>
  <c r="G45" i="15"/>
  <c r="I44" i="15"/>
  <c r="G44" i="15"/>
  <c r="I43" i="15"/>
  <c r="G43" i="15"/>
  <c r="I42" i="15"/>
  <c r="G42" i="15"/>
  <c r="I41" i="15"/>
  <c r="G41" i="15"/>
  <c r="I40" i="15"/>
  <c r="G40" i="15"/>
  <c r="I39" i="15"/>
  <c r="G39" i="15"/>
  <c r="I38" i="15"/>
  <c r="G38" i="15"/>
  <c r="I37" i="15"/>
  <c r="G37" i="15"/>
  <c r="I36" i="15"/>
  <c r="G36" i="15"/>
  <c r="I35" i="15"/>
  <c r="G35" i="15"/>
  <c r="F185" i="14"/>
  <c r="F186" i="14" s="1"/>
  <c r="F181" i="14"/>
  <c r="F180" i="14"/>
  <c r="F179" i="14"/>
  <c r="F178" i="14"/>
  <c r="F177" i="14"/>
  <c r="F176" i="14"/>
  <c r="F175" i="14"/>
  <c r="F174" i="14"/>
  <c r="F173" i="14"/>
  <c r="F172" i="14"/>
  <c r="F171" i="14"/>
  <c r="F170" i="14"/>
  <c r="F169" i="14"/>
  <c r="F168" i="14"/>
  <c r="F167" i="14"/>
  <c r="F166" i="14"/>
  <c r="F161" i="14"/>
  <c r="F160" i="14"/>
  <c r="F159" i="14"/>
  <c r="F158" i="14"/>
  <c r="F157" i="14"/>
  <c r="F156" i="14"/>
  <c r="F155" i="14"/>
  <c r="F154" i="14"/>
  <c r="F153" i="14"/>
  <c r="F152" i="14"/>
  <c r="F151" i="14"/>
  <c r="F150" i="14"/>
  <c r="F149" i="14"/>
  <c r="F148" i="14"/>
  <c r="F147" i="14"/>
  <c r="F146" i="14"/>
  <c r="F145" i="14"/>
  <c r="F144" i="14"/>
  <c r="F143" i="14"/>
  <c r="F142" i="14"/>
  <c r="F141" i="14"/>
  <c r="F162" i="14" s="1"/>
  <c r="F7" i="14" s="1"/>
  <c r="F140" i="14"/>
  <c r="F139" i="14"/>
  <c r="F138" i="14"/>
  <c r="F137" i="14"/>
  <c r="F136"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8" i="14"/>
  <c r="F87" i="14"/>
  <c r="F86" i="14"/>
  <c r="F85" i="14"/>
  <c r="F84" i="14"/>
  <c r="F83" i="14"/>
  <c r="F82" i="14"/>
  <c r="F81" i="14"/>
  <c r="F80" i="14"/>
  <c r="F79" i="14"/>
  <c r="F78" i="14"/>
  <c r="F77" i="14"/>
  <c r="F76" i="14"/>
  <c r="F73" i="14"/>
  <c r="F72" i="14"/>
  <c r="F71" i="14"/>
  <c r="F70" i="14"/>
  <c r="F69" i="14"/>
  <c r="F68" i="14"/>
  <c r="F67" i="14"/>
  <c r="F66" i="14"/>
  <c r="F65" i="14"/>
  <c r="F64" i="14"/>
  <c r="F63" i="14"/>
  <c r="F62" i="14"/>
  <c r="F61" i="14"/>
  <c r="F60" i="14"/>
  <c r="F59" i="14"/>
  <c r="F58" i="14"/>
  <c r="F57" i="14"/>
  <c r="F55" i="14"/>
  <c r="F54" i="14"/>
  <c r="F53" i="14"/>
  <c r="F52" i="14"/>
  <c r="F51" i="14"/>
  <c r="F50" i="14"/>
  <c r="F49" i="14"/>
  <c r="F48" i="14"/>
  <c r="F47" i="14"/>
  <c r="F46" i="14"/>
  <c r="F45" i="14"/>
  <c r="F44" i="14"/>
  <c r="F43" i="14"/>
  <c r="F42" i="14"/>
  <c r="F40" i="14"/>
  <c r="F39" i="14"/>
  <c r="F38" i="14"/>
  <c r="F37" i="14"/>
  <c r="F36" i="14"/>
  <c r="F35" i="14"/>
  <c r="F34" i="14"/>
  <c r="F33" i="14"/>
  <c r="F32" i="14"/>
  <c r="F31" i="14"/>
  <c r="F30" i="14"/>
  <c r="F29" i="14"/>
  <c r="F28" i="14"/>
  <c r="F27" i="14"/>
  <c r="F26" i="14"/>
  <c r="F25" i="14"/>
  <c r="F24" i="14"/>
  <c r="F22" i="14"/>
  <c r="F21" i="14"/>
  <c r="F20" i="14"/>
  <c r="F19" i="14"/>
  <c r="F18" i="14"/>
  <c r="F17" i="14"/>
  <c r="F16" i="14"/>
  <c r="F15" i="14"/>
  <c r="F14" i="14"/>
  <c r="F9" i="14"/>
  <c r="B9" i="14"/>
  <c r="B8" i="14"/>
  <c r="B7" i="14"/>
  <c r="B6" i="14"/>
  <c r="B5" i="14"/>
  <c r="BK213" i="13"/>
  <c r="BI213" i="13"/>
  <c r="BH213" i="13"/>
  <c r="BG213" i="13"/>
  <c r="BF213" i="13"/>
  <c r="BE213" i="13"/>
  <c r="T213" i="13"/>
  <c r="R213" i="13"/>
  <c r="P213" i="13"/>
  <c r="J213" i="13"/>
  <c r="BK211" i="13"/>
  <c r="BI211" i="13"/>
  <c r="BH211" i="13"/>
  <c r="BG211" i="13"/>
  <c r="BF211" i="13"/>
  <c r="T211" i="13"/>
  <c r="R211" i="13"/>
  <c r="P211" i="13"/>
  <c r="P210" i="13" s="1"/>
  <c r="P209" i="13" s="1"/>
  <c r="J211" i="13"/>
  <c r="BE211" i="13" s="1"/>
  <c r="BK210" i="13"/>
  <c r="R210" i="13"/>
  <c r="R209" i="13" s="1"/>
  <c r="BK208" i="13"/>
  <c r="BK205" i="13" s="1"/>
  <c r="BI208" i="13"/>
  <c r="BH208" i="13"/>
  <c r="BG208" i="13"/>
  <c r="BF208" i="13"/>
  <c r="T208" i="13"/>
  <c r="R208" i="13"/>
  <c r="P208" i="13"/>
  <c r="J208" i="13"/>
  <c r="BE208" i="13" s="1"/>
  <c r="BK206" i="13"/>
  <c r="BI206" i="13"/>
  <c r="BH206" i="13"/>
  <c r="BG206" i="13"/>
  <c r="BF206" i="13"/>
  <c r="BE206" i="13"/>
  <c r="T206" i="13"/>
  <c r="T205" i="13" s="1"/>
  <c r="T204" i="13" s="1"/>
  <c r="R206" i="13"/>
  <c r="R205" i="13" s="1"/>
  <c r="R204" i="13" s="1"/>
  <c r="P206" i="13"/>
  <c r="P205" i="13" s="1"/>
  <c r="P204" i="13" s="1"/>
  <c r="J206" i="13"/>
  <c r="BK202" i="13"/>
  <c r="BK199" i="13" s="1"/>
  <c r="J199" i="13" s="1"/>
  <c r="J66" i="13" s="1"/>
  <c r="BI202" i="13"/>
  <c r="BH202" i="13"/>
  <c r="BG202" i="13"/>
  <c r="BF202" i="13"/>
  <c r="T202" i="13"/>
  <c r="R202" i="13"/>
  <c r="P202" i="13"/>
  <c r="J202" i="13"/>
  <c r="BE202" i="13" s="1"/>
  <c r="BK200" i="13"/>
  <c r="BI200" i="13"/>
  <c r="BH200" i="13"/>
  <c r="BG200" i="13"/>
  <c r="BF200" i="13"/>
  <c r="BE200" i="13"/>
  <c r="T200" i="13"/>
  <c r="T199" i="13" s="1"/>
  <c r="R200" i="13"/>
  <c r="R199" i="13" s="1"/>
  <c r="P200" i="13"/>
  <c r="J200" i="13"/>
  <c r="P199" i="13"/>
  <c r="BK197" i="13"/>
  <c r="BK189" i="13" s="1"/>
  <c r="J189" i="13" s="1"/>
  <c r="J65" i="13" s="1"/>
  <c r="BI197" i="13"/>
  <c r="BH197" i="13"/>
  <c r="BG197" i="13"/>
  <c r="BF197" i="13"/>
  <c r="BE197" i="13"/>
  <c r="T197" i="13"/>
  <c r="R197" i="13"/>
  <c r="R189" i="13" s="1"/>
  <c r="P197" i="13"/>
  <c r="J197" i="13"/>
  <c r="BK194" i="13"/>
  <c r="BI194" i="13"/>
  <c r="BH194" i="13"/>
  <c r="BG194" i="13"/>
  <c r="BF194" i="13"/>
  <c r="BE194" i="13"/>
  <c r="T194" i="13"/>
  <c r="R194" i="13"/>
  <c r="P194" i="13"/>
  <c r="J194" i="13"/>
  <c r="BK192" i="13"/>
  <c r="BI192" i="13"/>
  <c r="BH192" i="13"/>
  <c r="BG192" i="13"/>
  <c r="BF192" i="13"/>
  <c r="T192" i="13"/>
  <c r="R192" i="13"/>
  <c r="P192" i="13"/>
  <c r="J192" i="13"/>
  <c r="BE192" i="13" s="1"/>
  <c r="BK190" i="13"/>
  <c r="BI190" i="13"/>
  <c r="BH190" i="13"/>
  <c r="BG190" i="13"/>
  <c r="BF190" i="13"/>
  <c r="BE190" i="13"/>
  <c r="T190" i="13"/>
  <c r="T189" i="13" s="1"/>
  <c r="R190" i="13"/>
  <c r="P190" i="13"/>
  <c r="J190" i="13"/>
  <c r="P189" i="13"/>
  <c r="BK188" i="13"/>
  <c r="BI188" i="13"/>
  <c r="BH188" i="13"/>
  <c r="BG188" i="13"/>
  <c r="BF188" i="13"/>
  <c r="T188" i="13"/>
  <c r="R188" i="13"/>
  <c r="P188" i="13"/>
  <c r="J188" i="13"/>
  <c r="BE188" i="13" s="1"/>
  <c r="BK186" i="13"/>
  <c r="BI186" i="13"/>
  <c r="BH186" i="13"/>
  <c r="BG186" i="13"/>
  <c r="BF186" i="13"/>
  <c r="BE186" i="13"/>
  <c r="T186" i="13"/>
  <c r="R186" i="13"/>
  <c r="P186" i="13"/>
  <c r="J186" i="13"/>
  <c r="BK184" i="13"/>
  <c r="BI184" i="13"/>
  <c r="BH184" i="13"/>
  <c r="BG184" i="13"/>
  <c r="BF184" i="13"/>
  <c r="BE184" i="13"/>
  <c r="T184" i="13"/>
  <c r="R184" i="13"/>
  <c r="P184" i="13"/>
  <c r="J184" i="13"/>
  <c r="BK182" i="13"/>
  <c r="BI182" i="13"/>
  <c r="BH182" i="13"/>
  <c r="BG182" i="13"/>
  <c r="BF182" i="13"/>
  <c r="T182" i="13"/>
  <c r="R182" i="13"/>
  <c r="P182" i="13"/>
  <c r="J182" i="13"/>
  <c r="BE182" i="13" s="1"/>
  <c r="BK180" i="13"/>
  <c r="BK155" i="13" s="1"/>
  <c r="J155" i="13" s="1"/>
  <c r="J64" i="13" s="1"/>
  <c r="BI180" i="13"/>
  <c r="BH180" i="13"/>
  <c r="BG180" i="13"/>
  <c r="BF180" i="13"/>
  <c r="T180" i="13"/>
  <c r="R180" i="13"/>
  <c r="P180" i="13"/>
  <c r="J180" i="13"/>
  <c r="BE180" i="13" s="1"/>
  <c r="BK178" i="13"/>
  <c r="BI178" i="13"/>
  <c r="BH178" i="13"/>
  <c r="BG178" i="13"/>
  <c r="BF178" i="13"/>
  <c r="BE178" i="13"/>
  <c r="T178" i="13"/>
  <c r="R178" i="13"/>
  <c r="P178" i="13"/>
  <c r="J178" i="13"/>
  <c r="BK176" i="13"/>
  <c r="BI176" i="13"/>
  <c r="BH176" i="13"/>
  <c r="BG176" i="13"/>
  <c r="BF176" i="13"/>
  <c r="BE176" i="13"/>
  <c r="T176" i="13"/>
  <c r="R176" i="13"/>
  <c r="P176" i="13"/>
  <c r="J176" i="13"/>
  <c r="BK174" i="13"/>
  <c r="BI174" i="13"/>
  <c r="BH174" i="13"/>
  <c r="BG174" i="13"/>
  <c r="BF174" i="13"/>
  <c r="T174" i="13"/>
  <c r="R174" i="13"/>
  <c r="P174" i="13"/>
  <c r="J174" i="13"/>
  <c r="BE174" i="13" s="1"/>
  <c r="BK172" i="13"/>
  <c r="BI172" i="13"/>
  <c r="BH172" i="13"/>
  <c r="BG172" i="13"/>
  <c r="BF172" i="13"/>
  <c r="BE172" i="13"/>
  <c r="T172" i="13"/>
  <c r="R172" i="13"/>
  <c r="P172" i="13"/>
  <c r="J172" i="13"/>
  <c r="BK170" i="13"/>
  <c r="BI170" i="13"/>
  <c r="BH170" i="13"/>
  <c r="BG170" i="13"/>
  <c r="BF170" i="13"/>
  <c r="BE170" i="13"/>
  <c r="T170" i="13"/>
  <c r="R170" i="13"/>
  <c r="P170" i="13"/>
  <c r="J170" i="13"/>
  <c r="BK168" i="13"/>
  <c r="BI168" i="13"/>
  <c r="BH168" i="13"/>
  <c r="BG168" i="13"/>
  <c r="BF168" i="13"/>
  <c r="T168" i="13"/>
  <c r="R168" i="13"/>
  <c r="P168" i="13"/>
  <c r="J168" i="13"/>
  <c r="BE168" i="13" s="1"/>
  <c r="BK166" i="13"/>
  <c r="BI166" i="13"/>
  <c r="BH166" i="13"/>
  <c r="BG166" i="13"/>
  <c r="BF166" i="13"/>
  <c r="T166" i="13"/>
  <c r="R166" i="13"/>
  <c r="P166" i="13"/>
  <c r="J166" i="13"/>
  <c r="BE166" i="13" s="1"/>
  <c r="BK164" i="13"/>
  <c r="BI164" i="13"/>
  <c r="BH164" i="13"/>
  <c r="BG164" i="13"/>
  <c r="BF164" i="13"/>
  <c r="BE164" i="13"/>
  <c r="T164" i="13"/>
  <c r="R164" i="13"/>
  <c r="P164" i="13"/>
  <c r="J164" i="13"/>
  <c r="BK162" i="13"/>
  <c r="BI162" i="13"/>
  <c r="BH162" i="13"/>
  <c r="BG162" i="13"/>
  <c r="BF162" i="13"/>
  <c r="BE162" i="13"/>
  <c r="T162" i="13"/>
  <c r="R162" i="13"/>
  <c r="P162" i="13"/>
  <c r="J162" i="13"/>
  <c r="BK160" i="13"/>
  <c r="BI160" i="13"/>
  <c r="BH160" i="13"/>
  <c r="BG160" i="13"/>
  <c r="BF160" i="13"/>
  <c r="T160" i="13"/>
  <c r="R160" i="13"/>
  <c r="P160" i="13"/>
  <c r="J160" i="13"/>
  <c r="BE160" i="13" s="1"/>
  <c r="BK158" i="13"/>
  <c r="BI158" i="13"/>
  <c r="BH158" i="13"/>
  <c r="BG158" i="13"/>
  <c r="BF158" i="13"/>
  <c r="BE158" i="13"/>
  <c r="T158" i="13"/>
  <c r="R158" i="13"/>
  <c r="P158" i="13"/>
  <c r="J158" i="13"/>
  <c r="BK156" i="13"/>
  <c r="BI156" i="13"/>
  <c r="BH156" i="13"/>
  <c r="BG156" i="13"/>
  <c r="BF156" i="13"/>
  <c r="T156" i="13"/>
  <c r="R156" i="13"/>
  <c r="P156" i="13"/>
  <c r="J156" i="13"/>
  <c r="BE156" i="13" s="1"/>
  <c r="R155" i="13"/>
  <c r="BK150" i="13"/>
  <c r="BK149" i="13" s="1"/>
  <c r="J149" i="13" s="1"/>
  <c r="BI150" i="13"/>
  <c r="BH150" i="13"/>
  <c r="BG150" i="13"/>
  <c r="BF150" i="13"/>
  <c r="BE150" i="13"/>
  <c r="T150" i="13"/>
  <c r="R150" i="13"/>
  <c r="R149" i="13" s="1"/>
  <c r="P150" i="13"/>
  <c r="P149" i="13" s="1"/>
  <c r="J150" i="13"/>
  <c r="T149" i="13"/>
  <c r="BK147" i="13"/>
  <c r="BI147" i="13"/>
  <c r="BH147" i="13"/>
  <c r="BG147" i="13"/>
  <c r="BF147" i="13"/>
  <c r="BE147" i="13"/>
  <c r="T147" i="13"/>
  <c r="T146" i="13" s="1"/>
  <c r="R147" i="13"/>
  <c r="R146" i="13" s="1"/>
  <c r="P147" i="13"/>
  <c r="P146" i="13" s="1"/>
  <c r="J147" i="13"/>
  <c r="BK146" i="13"/>
  <c r="J146" i="13" s="1"/>
  <c r="BK141" i="13"/>
  <c r="BI141" i="13"/>
  <c r="BH141" i="13"/>
  <c r="BG141" i="13"/>
  <c r="BF141" i="13"/>
  <c r="BE141" i="13"/>
  <c r="T141" i="13"/>
  <c r="R141" i="13"/>
  <c r="P141" i="13"/>
  <c r="J141" i="13"/>
  <c r="BK139" i="13"/>
  <c r="BI139" i="13"/>
  <c r="BH139" i="13"/>
  <c r="BG139" i="13"/>
  <c r="BF139" i="13"/>
  <c r="T139" i="13"/>
  <c r="R139" i="13"/>
  <c r="P139" i="13"/>
  <c r="J139" i="13"/>
  <c r="BE139" i="13" s="1"/>
  <c r="BK136" i="13"/>
  <c r="BI136" i="13"/>
  <c r="BH136" i="13"/>
  <c r="BG136" i="13"/>
  <c r="BF136" i="13"/>
  <c r="BE136" i="13"/>
  <c r="T136" i="13"/>
  <c r="R136" i="13"/>
  <c r="P136" i="13"/>
  <c r="J136" i="13"/>
  <c r="BK134" i="13"/>
  <c r="BI134" i="13"/>
  <c r="BH134" i="13"/>
  <c r="BG134" i="13"/>
  <c r="BF134" i="13"/>
  <c r="BE134" i="13"/>
  <c r="T134" i="13"/>
  <c r="R134" i="13"/>
  <c r="P134" i="13"/>
  <c r="J134" i="13"/>
  <c r="BK131" i="13"/>
  <c r="BI131" i="13"/>
  <c r="BH131" i="13"/>
  <c r="BG131" i="13"/>
  <c r="BF131" i="13"/>
  <c r="BE131" i="13"/>
  <c r="T131" i="13"/>
  <c r="R131" i="13"/>
  <c r="P131" i="13"/>
  <c r="J131" i="13"/>
  <c r="BK128" i="13"/>
  <c r="BI128" i="13"/>
  <c r="BH128" i="13"/>
  <c r="BG128" i="13"/>
  <c r="BF128" i="13"/>
  <c r="T128" i="13"/>
  <c r="R128" i="13"/>
  <c r="P128" i="13"/>
  <c r="J128" i="13"/>
  <c r="BE128" i="13" s="1"/>
  <c r="BK126" i="13"/>
  <c r="BI126" i="13"/>
  <c r="BH126" i="13"/>
  <c r="BG126" i="13"/>
  <c r="BF126" i="13"/>
  <c r="BE126" i="13"/>
  <c r="T126" i="13"/>
  <c r="R126" i="13"/>
  <c r="P126" i="13"/>
  <c r="J126" i="13"/>
  <c r="BK123" i="13"/>
  <c r="BI123" i="13"/>
  <c r="BH123" i="13"/>
  <c r="BG123" i="13"/>
  <c r="BF123" i="13"/>
  <c r="BE123" i="13"/>
  <c r="T123" i="13"/>
  <c r="R123" i="13"/>
  <c r="P123" i="13"/>
  <c r="J123" i="13"/>
  <c r="BK121" i="13"/>
  <c r="BI121" i="13"/>
  <c r="BH121" i="13"/>
  <c r="BG121" i="13"/>
  <c r="BF121" i="13"/>
  <c r="T121" i="13"/>
  <c r="R121" i="13"/>
  <c r="P121" i="13"/>
  <c r="J121" i="13"/>
  <c r="BE121" i="13" s="1"/>
  <c r="BK117" i="13"/>
  <c r="BI117" i="13"/>
  <c r="BH117" i="13"/>
  <c r="BG117" i="13"/>
  <c r="BF117" i="13"/>
  <c r="BE117" i="13"/>
  <c r="T117" i="13"/>
  <c r="R117" i="13"/>
  <c r="P117" i="13"/>
  <c r="J117" i="13"/>
  <c r="BK115" i="13"/>
  <c r="BI115" i="13"/>
  <c r="BH115" i="13"/>
  <c r="BG115" i="13"/>
  <c r="BF115" i="13"/>
  <c r="BE115" i="13"/>
  <c r="T115" i="13"/>
  <c r="R115" i="13"/>
  <c r="P115" i="13"/>
  <c r="J115" i="13"/>
  <c r="BK110" i="13"/>
  <c r="BI110" i="13"/>
  <c r="BH110" i="13"/>
  <c r="BG110" i="13"/>
  <c r="BF110" i="13"/>
  <c r="T110" i="13"/>
  <c r="R110" i="13"/>
  <c r="P110" i="13"/>
  <c r="J110" i="13"/>
  <c r="BE110" i="13" s="1"/>
  <c r="BK108" i="13"/>
  <c r="BI108" i="13"/>
  <c r="BH108" i="13"/>
  <c r="BG108" i="13"/>
  <c r="BF108" i="13"/>
  <c r="T108" i="13"/>
  <c r="R108" i="13"/>
  <c r="P108" i="13"/>
  <c r="J108" i="13"/>
  <c r="BE108" i="13" s="1"/>
  <c r="BK106" i="13"/>
  <c r="BI106" i="13"/>
  <c r="BH106" i="13"/>
  <c r="BG106" i="13"/>
  <c r="BF106" i="13"/>
  <c r="BE106" i="13"/>
  <c r="T106" i="13"/>
  <c r="R106" i="13"/>
  <c r="P106" i="13"/>
  <c r="J106" i="13"/>
  <c r="BK104" i="13"/>
  <c r="BI104" i="13"/>
  <c r="BH104" i="13"/>
  <c r="BG104" i="13"/>
  <c r="BF104" i="13"/>
  <c r="T104" i="13"/>
  <c r="R104" i="13"/>
  <c r="P104" i="13"/>
  <c r="J104" i="13"/>
  <c r="BE104" i="13" s="1"/>
  <c r="BK102" i="13"/>
  <c r="BI102" i="13"/>
  <c r="BH102" i="13"/>
  <c r="BG102" i="13"/>
  <c r="BF102" i="13"/>
  <c r="T102" i="13"/>
  <c r="R102" i="13"/>
  <c r="P102" i="13"/>
  <c r="J102" i="13"/>
  <c r="BE102" i="13" s="1"/>
  <c r="BK100" i="13"/>
  <c r="BI100" i="13"/>
  <c r="BH100" i="13"/>
  <c r="BG100" i="13"/>
  <c r="BF100" i="13"/>
  <c r="BE100" i="13"/>
  <c r="T100" i="13"/>
  <c r="R100" i="13"/>
  <c r="P100" i="13"/>
  <c r="J100" i="13"/>
  <c r="BK98" i="13"/>
  <c r="BI98" i="13"/>
  <c r="BH98" i="13"/>
  <c r="BG98" i="13"/>
  <c r="BF98" i="13"/>
  <c r="BE98" i="13"/>
  <c r="T98" i="13"/>
  <c r="R98" i="13"/>
  <c r="P98" i="13"/>
  <c r="J98" i="13"/>
  <c r="BK96" i="13"/>
  <c r="BI96" i="13"/>
  <c r="BH96" i="13"/>
  <c r="BG96" i="13"/>
  <c r="BF96" i="13"/>
  <c r="T96" i="13"/>
  <c r="R96" i="13"/>
  <c r="P96" i="13"/>
  <c r="J96" i="13"/>
  <c r="BE96" i="13" s="1"/>
  <c r="BK93" i="13"/>
  <c r="BI93" i="13"/>
  <c r="F37" i="13" s="1"/>
  <c r="BH93" i="13"/>
  <c r="BG93" i="13"/>
  <c r="BF93" i="13"/>
  <c r="T93" i="13"/>
  <c r="T92" i="13" s="1"/>
  <c r="R93" i="13"/>
  <c r="P93" i="13"/>
  <c r="J93" i="13"/>
  <c r="BE93" i="13" s="1"/>
  <c r="J87" i="13"/>
  <c r="F87" i="13"/>
  <c r="F86" i="13"/>
  <c r="J84" i="13"/>
  <c r="F84" i="13"/>
  <c r="E82" i="13"/>
  <c r="J63" i="13"/>
  <c r="J62" i="13"/>
  <c r="F54" i="13"/>
  <c r="F52" i="13"/>
  <c r="E50" i="13"/>
  <c r="J37" i="13"/>
  <c r="J36" i="13"/>
  <c r="J35" i="13"/>
  <c r="J24" i="13"/>
  <c r="E24" i="13"/>
  <c r="J55" i="13" s="1"/>
  <c r="J23" i="13"/>
  <c r="J21" i="13"/>
  <c r="E21" i="13"/>
  <c r="J54" i="13" s="1"/>
  <c r="J20" i="13"/>
  <c r="J18" i="13"/>
  <c r="E18" i="13"/>
  <c r="F55" i="13" s="1"/>
  <c r="J17" i="13"/>
  <c r="J15" i="13"/>
  <c r="E15" i="13"/>
  <c r="J14" i="13"/>
  <c r="J12" i="13"/>
  <c r="J52" i="13" s="1"/>
  <c r="E7" i="13"/>
  <c r="BK420" i="12"/>
  <c r="BK419" i="12" s="1"/>
  <c r="J419" i="12" s="1"/>
  <c r="J71" i="12" s="1"/>
  <c r="BI420" i="12"/>
  <c r="BH420" i="12"/>
  <c r="BG420" i="12"/>
  <c r="BF420" i="12"/>
  <c r="T420" i="12"/>
  <c r="R420" i="12"/>
  <c r="R419" i="12" s="1"/>
  <c r="P420" i="12"/>
  <c r="J420" i="12"/>
  <c r="BE420" i="12" s="1"/>
  <c r="T419" i="12"/>
  <c r="P419" i="12"/>
  <c r="BK417" i="12"/>
  <c r="BI417" i="12"/>
  <c r="BH417" i="12"/>
  <c r="BG417" i="12"/>
  <c r="BF417" i="12"/>
  <c r="BE417" i="12"/>
  <c r="T417" i="12"/>
  <c r="R417" i="12"/>
  <c r="P417" i="12"/>
  <c r="J417" i="12"/>
  <c r="BK415" i="12"/>
  <c r="BI415" i="12"/>
  <c r="BH415" i="12"/>
  <c r="BG415" i="12"/>
  <c r="BF415" i="12"/>
  <c r="T415" i="12"/>
  <c r="R415" i="12"/>
  <c r="P415" i="12"/>
  <c r="J415" i="12"/>
  <c r="BE415" i="12" s="1"/>
  <c r="BK413" i="12"/>
  <c r="BI413" i="12"/>
  <c r="BH413" i="12"/>
  <c r="BG413" i="12"/>
  <c r="BF413" i="12"/>
  <c r="T413" i="12"/>
  <c r="R413" i="12"/>
  <c r="P413" i="12"/>
  <c r="J413" i="12"/>
  <c r="BE413" i="12" s="1"/>
  <c r="BK411" i="12"/>
  <c r="BI411" i="12"/>
  <c r="BH411" i="12"/>
  <c r="BG411" i="12"/>
  <c r="BF411" i="12"/>
  <c r="BE411" i="12"/>
  <c r="T411" i="12"/>
  <c r="R411" i="12"/>
  <c r="P411" i="12"/>
  <c r="J411" i="12"/>
  <c r="BK409" i="12"/>
  <c r="BK408" i="12" s="1"/>
  <c r="J408" i="12" s="1"/>
  <c r="J70" i="12" s="1"/>
  <c r="BI409" i="12"/>
  <c r="BH409" i="12"/>
  <c r="BG409" i="12"/>
  <c r="BF409" i="12"/>
  <c r="BE409" i="12"/>
  <c r="T409" i="12"/>
  <c r="R409" i="12"/>
  <c r="R408" i="12" s="1"/>
  <c r="P409" i="12"/>
  <c r="P408" i="12" s="1"/>
  <c r="J409" i="12"/>
  <c r="BK406" i="12"/>
  <c r="BI406" i="12"/>
  <c r="BH406" i="12"/>
  <c r="BG406" i="12"/>
  <c r="BF406" i="12"/>
  <c r="T406" i="12"/>
  <c r="R406" i="12"/>
  <c r="P406" i="12"/>
  <c r="J406" i="12"/>
  <c r="BE406" i="12" s="1"/>
  <c r="BK404" i="12"/>
  <c r="BI404" i="12"/>
  <c r="BH404" i="12"/>
  <c r="BG404" i="12"/>
  <c r="BF404" i="12"/>
  <c r="BE404" i="12"/>
  <c r="T404" i="12"/>
  <c r="R404" i="12"/>
  <c r="P404" i="12"/>
  <c r="J404" i="12"/>
  <c r="BK402" i="12"/>
  <c r="BI402" i="12"/>
  <c r="BH402" i="12"/>
  <c r="BG402" i="12"/>
  <c r="BF402" i="12"/>
  <c r="BE402" i="12"/>
  <c r="T402" i="12"/>
  <c r="R402" i="12"/>
  <c r="R395" i="12" s="1"/>
  <c r="P402" i="12"/>
  <c r="J402" i="12"/>
  <c r="BK400" i="12"/>
  <c r="BI400" i="12"/>
  <c r="BH400" i="12"/>
  <c r="BG400" i="12"/>
  <c r="BF400" i="12"/>
  <c r="T400" i="12"/>
  <c r="R400" i="12"/>
  <c r="P400" i="12"/>
  <c r="J400" i="12"/>
  <c r="BE400" i="12" s="1"/>
  <c r="BK398" i="12"/>
  <c r="BI398" i="12"/>
  <c r="BH398" i="12"/>
  <c r="BG398" i="12"/>
  <c r="BF398" i="12"/>
  <c r="BE398" i="12"/>
  <c r="T398" i="12"/>
  <c r="R398" i="12"/>
  <c r="P398" i="12"/>
  <c r="J398" i="12"/>
  <c r="BK396" i="12"/>
  <c r="BI396" i="12"/>
  <c r="BH396" i="12"/>
  <c r="BG396" i="12"/>
  <c r="BF396" i="12"/>
  <c r="T396" i="12"/>
  <c r="R396" i="12"/>
  <c r="P396" i="12"/>
  <c r="J396" i="12"/>
  <c r="BE396" i="12" s="1"/>
  <c r="BK395" i="12"/>
  <c r="J395" i="12" s="1"/>
  <c r="J69" i="12" s="1"/>
  <c r="BK393" i="12"/>
  <c r="BI393" i="12"/>
  <c r="BH393" i="12"/>
  <c r="BG393" i="12"/>
  <c r="BF393" i="12"/>
  <c r="BE393" i="12"/>
  <c r="T393" i="12"/>
  <c r="R393" i="12"/>
  <c r="P393" i="12"/>
  <c r="J393" i="12"/>
  <c r="BK391" i="12"/>
  <c r="BI391" i="12"/>
  <c r="BH391" i="12"/>
  <c r="BG391" i="12"/>
  <c r="BF391" i="12"/>
  <c r="T391" i="12"/>
  <c r="R391" i="12"/>
  <c r="P391" i="12"/>
  <c r="J391" i="12"/>
  <c r="BE391" i="12" s="1"/>
  <c r="BK389" i="12"/>
  <c r="BI389" i="12"/>
  <c r="BH389" i="12"/>
  <c r="BG389" i="12"/>
  <c r="BF389" i="12"/>
  <c r="BE389" i="12"/>
  <c r="T389" i="12"/>
  <c r="R389" i="12"/>
  <c r="P389" i="12"/>
  <c r="J389" i="12"/>
  <c r="BK387" i="12"/>
  <c r="BI387" i="12"/>
  <c r="BH387" i="12"/>
  <c r="BG387" i="12"/>
  <c r="BF387" i="12"/>
  <c r="BE387" i="12"/>
  <c r="T387" i="12"/>
  <c r="R387" i="12"/>
  <c r="P387" i="12"/>
  <c r="J387" i="12"/>
  <c r="BK385" i="12"/>
  <c r="BI385" i="12"/>
  <c r="BH385" i="12"/>
  <c r="BG385" i="12"/>
  <c r="BF385" i="12"/>
  <c r="T385" i="12"/>
  <c r="R385" i="12"/>
  <c r="P385" i="12"/>
  <c r="J385" i="12"/>
  <c r="BE385" i="12" s="1"/>
  <c r="BK383" i="12"/>
  <c r="BI383" i="12"/>
  <c r="BH383" i="12"/>
  <c r="BG383" i="12"/>
  <c r="BF383" i="12"/>
  <c r="BE383" i="12"/>
  <c r="T383" i="12"/>
  <c r="R383" i="12"/>
  <c r="P383" i="12"/>
  <c r="J383" i="12"/>
  <c r="BK381" i="12"/>
  <c r="BI381" i="12"/>
  <c r="BH381" i="12"/>
  <c r="BG381" i="12"/>
  <c r="BF381" i="12"/>
  <c r="BE381" i="12"/>
  <c r="T381" i="12"/>
  <c r="R381" i="12"/>
  <c r="P381" i="12"/>
  <c r="J381" i="12"/>
  <c r="BK379" i="12"/>
  <c r="BI379" i="12"/>
  <c r="BH379" i="12"/>
  <c r="BG379" i="12"/>
  <c r="BF379" i="12"/>
  <c r="BE379" i="12"/>
  <c r="T379" i="12"/>
  <c r="R379" i="12"/>
  <c r="P379" i="12"/>
  <c r="J379" i="12"/>
  <c r="BK377" i="12"/>
  <c r="BI377" i="12"/>
  <c r="BH377" i="12"/>
  <c r="BG377" i="12"/>
  <c r="BF377" i="12"/>
  <c r="T377" i="12"/>
  <c r="R377" i="12"/>
  <c r="P377" i="12"/>
  <c r="J377" i="12"/>
  <c r="BE377" i="12" s="1"/>
  <c r="BK375" i="12"/>
  <c r="BI375" i="12"/>
  <c r="BH375" i="12"/>
  <c r="BG375" i="12"/>
  <c r="BF375" i="12"/>
  <c r="BE375" i="12"/>
  <c r="T375" i="12"/>
  <c r="R375" i="12"/>
  <c r="P375" i="12"/>
  <c r="J375" i="12"/>
  <c r="BK373" i="12"/>
  <c r="BI373" i="12"/>
  <c r="BH373" i="12"/>
  <c r="BG373" i="12"/>
  <c r="BF373" i="12"/>
  <c r="BE373" i="12"/>
  <c r="T373" i="12"/>
  <c r="R373" i="12"/>
  <c r="P373" i="12"/>
  <c r="J373" i="12"/>
  <c r="BK371" i="12"/>
  <c r="BI371" i="12"/>
  <c r="BH371" i="12"/>
  <c r="BG371" i="12"/>
  <c r="BF371" i="12"/>
  <c r="T371" i="12"/>
  <c r="R371" i="12"/>
  <c r="P371" i="12"/>
  <c r="J371" i="12"/>
  <c r="BE371" i="12" s="1"/>
  <c r="BK369" i="12"/>
  <c r="BI369" i="12"/>
  <c r="BH369" i="12"/>
  <c r="BG369" i="12"/>
  <c r="BF369" i="12"/>
  <c r="BE369" i="12"/>
  <c r="T369" i="12"/>
  <c r="R369" i="12"/>
  <c r="P369" i="12"/>
  <c r="J369" i="12"/>
  <c r="BK367" i="12"/>
  <c r="BI367" i="12"/>
  <c r="BH367" i="12"/>
  <c r="BG367" i="12"/>
  <c r="BF367" i="12"/>
  <c r="BE367" i="12"/>
  <c r="T367" i="12"/>
  <c r="R367" i="12"/>
  <c r="P367" i="12"/>
  <c r="J367" i="12"/>
  <c r="BK365" i="12"/>
  <c r="BI365" i="12"/>
  <c r="BH365" i="12"/>
  <c r="BG365" i="12"/>
  <c r="BF365" i="12"/>
  <c r="T365" i="12"/>
  <c r="R365" i="12"/>
  <c r="P365" i="12"/>
  <c r="J365" i="12"/>
  <c r="BE365" i="12" s="1"/>
  <c r="BK363" i="12"/>
  <c r="BI363" i="12"/>
  <c r="BH363" i="12"/>
  <c r="BG363" i="12"/>
  <c r="BF363" i="12"/>
  <c r="T363" i="12"/>
  <c r="R363" i="12"/>
  <c r="P363" i="12"/>
  <c r="J363" i="12"/>
  <c r="BE363" i="12" s="1"/>
  <c r="BK361" i="12"/>
  <c r="BI361" i="12"/>
  <c r="BH361" i="12"/>
  <c r="BG361" i="12"/>
  <c r="BF361" i="12"/>
  <c r="BE361" i="12"/>
  <c r="T361" i="12"/>
  <c r="R361" i="12"/>
  <c r="P361" i="12"/>
  <c r="J361" i="12"/>
  <c r="BK360" i="12"/>
  <c r="BI360" i="12"/>
  <c r="BH360" i="12"/>
  <c r="BG360" i="12"/>
  <c r="BF360" i="12"/>
  <c r="T360" i="12"/>
  <c r="R360" i="12"/>
  <c r="P360" i="12"/>
  <c r="J360" i="12"/>
  <c r="BE360" i="12" s="1"/>
  <c r="BK358" i="12"/>
  <c r="BI358" i="12"/>
  <c r="BH358" i="12"/>
  <c r="BG358" i="12"/>
  <c r="BF358" i="12"/>
  <c r="T358" i="12"/>
  <c r="R358" i="12"/>
  <c r="P358" i="12"/>
  <c r="J358" i="12"/>
  <c r="BE358" i="12" s="1"/>
  <c r="BK356" i="12"/>
  <c r="BI356" i="12"/>
  <c r="BH356" i="12"/>
  <c r="BG356" i="12"/>
  <c r="BF356" i="12"/>
  <c r="BE356" i="12"/>
  <c r="T356" i="12"/>
  <c r="R356" i="12"/>
  <c r="P356" i="12"/>
  <c r="J356" i="12"/>
  <c r="BK354" i="12"/>
  <c r="BI354" i="12"/>
  <c r="BH354" i="12"/>
  <c r="BG354" i="12"/>
  <c r="BF354" i="12"/>
  <c r="BE354" i="12"/>
  <c r="T354" i="12"/>
  <c r="R354" i="12"/>
  <c r="P354" i="12"/>
  <c r="J354" i="12"/>
  <c r="BK352" i="12"/>
  <c r="BI352" i="12"/>
  <c r="BH352" i="12"/>
  <c r="BG352" i="12"/>
  <c r="BF352" i="12"/>
  <c r="T352" i="12"/>
  <c r="R352" i="12"/>
  <c r="P352" i="12"/>
  <c r="J352" i="12"/>
  <c r="BE352" i="12" s="1"/>
  <c r="BK350" i="12"/>
  <c r="BI350" i="12"/>
  <c r="BH350" i="12"/>
  <c r="BG350" i="12"/>
  <c r="BF350" i="12"/>
  <c r="T350" i="12"/>
  <c r="R350" i="12"/>
  <c r="P350" i="12"/>
  <c r="J350" i="12"/>
  <c r="BE350" i="12" s="1"/>
  <c r="BK348" i="12"/>
  <c r="BI348" i="12"/>
  <c r="BH348" i="12"/>
  <c r="BG348" i="12"/>
  <c r="BF348" i="12"/>
  <c r="BE348" i="12"/>
  <c r="T348" i="12"/>
  <c r="R348" i="12"/>
  <c r="P348" i="12"/>
  <c r="J348" i="12"/>
  <c r="BK347" i="12"/>
  <c r="BI347" i="12"/>
  <c r="BH347" i="12"/>
  <c r="BG347" i="12"/>
  <c r="BF347" i="12"/>
  <c r="T347" i="12"/>
  <c r="R347" i="12"/>
  <c r="P347" i="12"/>
  <c r="J347" i="12"/>
  <c r="BE347" i="12" s="1"/>
  <c r="BK346" i="12"/>
  <c r="BI346" i="12"/>
  <c r="BH346" i="12"/>
  <c r="BG346" i="12"/>
  <c r="BF346" i="12"/>
  <c r="T346" i="12"/>
  <c r="R346" i="12"/>
  <c r="P346" i="12"/>
  <c r="J346" i="12"/>
  <c r="BE346" i="12" s="1"/>
  <c r="BK344" i="12"/>
  <c r="BI344" i="12"/>
  <c r="BH344" i="12"/>
  <c r="BG344" i="12"/>
  <c r="BF344" i="12"/>
  <c r="BE344" i="12"/>
  <c r="T344" i="12"/>
  <c r="R344" i="12"/>
  <c r="P344" i="12"/>
  <c r="J344" i="12"/>
  <c r="BK343" i="12"/>
  <c r="BI343" i="12"/>
  <c r="BH343" i="12"/>
  <c r="BG343" i="12"/>
  <c r="BF343" i="12"/>
  <c r="BE343" i="12"/>
  <c r="T343" i="12"/>
  <c r="R343" i="12"/>
  <c r="P343" i="12"/>
  <c r="J343" i="12"/>
  <c r="BK341" i="12"/>
  <c r="BI341" i="12"/>
  <c r="BH341" i="12"/>
  <c r="BG341" i="12"/>
  <c r="BF341" i="12"/>
  <c r="BE341" i="12"/>
  <c r="T341" i="12"/>
  <c r="R341" i="12"/>
  <c r="P341" i="12"/>
  <c r="J341" i="12"/>
  <c r="BK340" i="12"/>
  <c r="BI340" i="12"/>
  <c r="BH340" i="12"/>
  <c r="BG340" i="12"/>
  <c r="BF340" i="12"/>
  <c r="T340" i="12"/>
  <c r="R340" i="12"/>
  <c r="P340" i="12"/>
  <c r="J340" i="12"/>
  <c r="BE340" i="12" s="1"/>
  <c r="BK338" i="12"/>
  <c r="BI338" i="12"/>
  <c r="BH338" i="12"/>
  <c r="BG338" i="12"/>
  <c r="BF338" i="12"/>
  <c r="BE338" i="12"/>
  <c r="T338" i="12"/>
  <c r="R338" i="12"/>
  <c r="P338" i="12"/>
  <c r="J338" i="12"/>
  <c r="BK337" i="12"/>
  <c r="BI337" i="12"/>
  <c r="BH337" i="12"/>
  <c r="BG337" i="12"/>
  <c r="BF337" i="12"/>
  <c r="BE337" i="12"/>
  <c r="T337" i="12"/>
  <c r="R337" i="12"/>
  <c r="P337" i="12"/>
  <c r="J337" i="12"/>
  <c r="BK335" i="12"/>
  <c r="BI335" i="12"/>
  <c r="BH335" i="12"/>
  <c r="BG335" i="12"/>
  <c r="BF335" i="12"/>
  <c r="T335" i="12"/>
  <c r="R335" i="12"/>
  <c r="P335" i="12"/>
  <c r="J335" i="12"/>
  <c r="BE335" i="12" s="1"/>
  <c r="BK334" i="12"/>
  <c r="BI334" i="12"/>
  <c r="BH334" i="12"/>
  <c r="BG334" i="12"/>
  <c r="BF334" i="12"/>
  <c r="BE334" i="12"/>
  <c r="T334" i="12"/>
  <c r="R334" i="12"/>
  <c r="P334" i="12"/>
  <c r="J334" i="12"/>
  <c r="BK332" i="12"/>
  <c r="BI332" i="12"/>
  <c r="BH332" i="12"/>
  <c r="BG332" i="12"/>
  <c r="BF332" i="12"/>
  <c r="BE332" i="12"/>
  <c r="T332" i="12"/>
  <c r="R332" i="12"/>
  <c r="P332" i="12"/>
  <c r="J332" i="12"/>
  <c r="BK331" i="12"/>
  <c r="BI331" i="12"/>
  <c r="BH331" i="12"/>
  <c r="BG331" i="12"/>
  <c r="BF331" i="12"/>
  <c r="BE331" i="12"/>
  <c r="T331" i="12"/>
  <c r="R331" i="12"/>
  <c r="P331" i="12"/>
  <c r="J331" i="12"/>
  <c r="BK329" i="12"/>
  <c r="BI329" i="12"/>
  <c r="BH329" i="12"/>
  <c r="BG329" i="12"/>
  <c r="BF329" i="12"/>
  <c r="T329" i="12"/>
  <c r="R329" i="12"/>
  <c r="P329" i="12"/>
  <c r="J329" i="12"/>
  <c r="BE329" i="12" s="1"/>
  <c r="BK328" i="12"/>
  <c r="BI328" i="12"/>
  <c r="BH328" i="12"/>
  <c r="BG328" i="12"/>
  <c r="BF328" i="12"/>
  <c r="BE328" i="12"/>
  <c r="T328" i="12"/>
  <c r="R328" i="12"/>
  <c r="P328" i="12"/>
  <c r="J328" i="12"/>
  <c r="BK326" i="12"/>
  <c r="BI326" i="12"/>
  <c r="BH326" i="12"/>
  <c r="BG326" i="12"/>
  <c r="BF326" i="12"/>
  <c r="BE326" i="12"/>
  <c r="T326" i="12"/>
  <c r="R326" i="12"/>
  <c r="P326" i="12"/>
  <c r="J326" i="12"/>
  <c r="BK325" i="12"/>
  <c r="BI325" i="12"/>
  <c r="BH325" i="12"/>
  <c r="BG325" i="12"/>
  <c r="BF325" i="12"/>
  <c r="T325" i="12"/>
  <c r="R325" i="12"/>
  <c r="P325" i="12"/>
  <c r="J325" i="12"/>
  <c r="BE325" i="12" s="1"/>
  <c r="BK323" i="12"/>
  <c r="BI323" i="12"/>
  <c r="BH323" i="12"/>
  <c r="BG323" i="12"/>
  <c r="BF323" i="12"/>
  <c r="BE323" i="12"/>
  <c r="T323" i="12"/>
  <c r="R323" i="12"/>
  <c r="P323" i="12"/>
  <c r="J323" i="12"/>
  <c r="BK322" i="12"/>
  <c r="BI322" i="12"/>
  <c r="BH322" i="12"/>
  <c r="BG322" i="12"/>
  <c r="BF322" i="12"/>
  <c r="BE322" i="12"/>
  <c r="T322" i="12"/>
  <c r="R322" i="12"/>
  <c r="P322" i="12"/>
  <c r="J322" i="12"/>
  <c r="BK320" i="12"/>
  <c r="BI320" i="12"/>
  <c r="BH320" i="12"/>
  <c r="BG320" i="12"/>
  <c r="BF320" i="12"/>
  <c r="T320" i="12"/>
  <c r="R320" i="12"/>
  <c r="P320" i="12"/>
  <c r="J320" i="12"/>
  <c r="BE320" i="12" s="1"/>
  <c r="BK319" i="12"/>
  <c r="BI319" i="12"/>
  <c r="BH319" i="12"/>
  <c r="BG319" i="12"/>
  <c r="BF319" i="12"/>
  <c r="T319" i="12"/>
  <c r="R319" i="12"/>
  <c r="P319" i="12"/>
  <c r="J319" i="12"/>
  <c r="BE319" i="12" s="1"/>
  <c r="BK317" i="12"/>
  <c r="BI317" i="12"/>
  <c r="BH317" i="12"/>
  <c r="BG317" i="12"/>
  <c r="BF317" i="12"/>
  <c r="BE317" i="12"/>
  <c r="T317" i="12"/>
  <c r="R317" i="12"/>
  <c r="P317" i="12"/>
  <c r="J317" i="12"/>
  <c r="BK315" i="12"/>
  <c r="BI315" i="12"/>
  <c r="BH315" i="12"/>
  <c r="BG315" i="12"/>
  <c r="BF315" i="12"/>
  <c r="T315" i="12"/>
  <c r="R315" i="12"/>
  <c r="P315" i="12"/>
  <c r="J315" i="12"/>
  <c r="BE315" i="12" s="1"/>
  <c r="BK313" i="12"/>
  <c r="BI313" i="12"/>
  <c r="BH313" i="12"/>
  <c r="BG313" i="12"/>
  <c r="BF313" i="12"/>
  <c r="T313" i="12"/>
  <c r="R313" i="12"/>
  <c r="P313" i="12"/>
  <c r="J313" i="12"/>
  <c r="BE313" i="12" s="1"/>
  <c r="BK311" i="12"/>
  <c r="BI311" i="12"/>
  <c r="BH311" i="12"/>
  <c r="BG311" i="12"/>
  <c r="BF311" i="12"/>
  <c r="BE311" i="12"/>
  <c r="T311" i="12"/>
  <c r="R311" i="12"/>
  <c r="P311" i="12"/>
  <c r="J311" i="12"/>
  <c r="BK309" i="12"/>
  <c r="BI309" i="12"/>
  <c r="BH309" i="12"/>
  <c r="BG309" i="12"/>
  <c r="BF309" i="12"/>
  <c r="BE309" i="12"/>
  <c r="T309" i="12"/>
  <c r="R309" i="12"/>
  <c r="P309" i="12"/>
  <c r="J309" i="12"/>
  <c r="BK307" i="12"/>
  <c r="BI307" i="12"/>
  <c r="BH307" i="12"/>
  <c r="BG307" i="12"/>
  <c r="BF307" i="12"/>
  <c r="BE307" i="12"/>
  <c r="T307" i="12"/>
  <c r="R307" i="12"/>
  <c r="P307" i="12"/>
  <c r="J307" i="12"/>
  <c r="BK305" i="12"/>
  <c r="BI305" i="12"/>
  <c r="BH305" i="12"/>
  <c r="BG305" i="12"/>
  <c r="BF305" i="12"/>
  <c r="T305" i="12"/>
  <c r="R305" i="12"/>
  <c r="P305" i="12"/>
  <c r="J305" i="12"/>
  <c r="BE305" i="12" s="1"/>
  <c r="BK303" i="12"/>
  <c r="BI303" i="12"/>
  <c r="BH303" i="12"/>
  <c r="BG303" i="12"/>
  <c r="BF303" i="12"/>
  <c r="BE303" i="12"/>
  <c r="T303" i="12"/>
  <c r="R303" i="12"/>
  <c r="P303" i="12"/>
  <c r="J303" i="12"/>
  <c r="BK301" i="12"/>
  <c r="BI301" i="12"/>
  <c r="BH301" i="12"/>
  <c r="BG301" i="12"/>
  <c r="BF301" i="12"/>
  <c r="BE301" i="12"/>
  <c r="T301" i="12"/>
  <c r="R301" i="12"/>
  <c r="P301" i="12"/>
  <c r="J301" i="12"/>
  <c r="BK299" i="12"/>
  <c r="BI299" i="12"/>
  <c r="BH299" i="12"/>
  <c r="BG299" i="12"/>
  <c r="BF299" i="12"/>
  <c r="T299" i="12"/>
  <c r="R299" i="12"/>
  <c r="P299" i="12"/>
  <c r="J299" i="12"/>
  <c r="BE299" i="12" s="1"/>
  <c r="BK297" i="12"/>
  <c r="BI297" i="12"/>
  <c r="BH297" i="12"/>
  <c r="BG297" i="12"/>
  <c r="BF297" i="12"/>
  <c r="BE297" i="12"/>
  <c r="T297" i="12"/>
  <c r="R297" i="12"/>
  <c r="P297" i="12"/>
  <c r="J297" i="12"/>
  <c r="BK295" i="12"/>
  <c r="BI295" i="12"/>
  <c r="BH295" i="12"/>
  <c r="BG295" i="12"/>
  <c r="BF295" i="12"/>
  <c r="BE295" i="12"/>
  <c r="T295" i="12"/>
  <c r="R295" i="12"/>
  <c r="P295" i="12"/>
  <c r="J295" i="12"/>
  <c r="BK293" i="12"/>
  <c r="BI293" i="12"/>
  <c r="BH293" i="12"/>
  <c r="BG293" i="12"/>
  <c r="BF293" i="12"/>
  <c r="BE293" i="12"/>
  <c r="T293" i="12"/>
  <c r="R293" i="12"/>
  <c r="P293" i="12"/>
  <c r="J293" i="12"/>
  <c r="BK290" i="12"/>
  <c r="BI290" i="12"/>
  <c r="BH290" i="12"/>
  <c r="BG290" i="12"/>
  <c r="BF290" i="12"/>
  <c r="BE290" i="12"/>
  <c r="T290" i="12"/>
  <c r="R290" i="12"/>
  <c r="P290" i="12"/>
  <c r="J290" i="12"/>
  <c r="BK288" i="12"/>
  <c r="BK287" i="12" s="1"/>
  <c r="J287" i="12" s="1"/>
  <c r="J67" i="12" s="1"/>
  <c r="BI288" i="12"/>
  <c r="BH288" i="12"/>
  <c r="BG288" i="12"/>
  <c r="BF288" i="12"/>
  <c r="BE288" i="12"/>
  <c r="T288" i="12"/>
  <c r="R288" i="12"/>
  <c r="R287" i="12" s="1"/>
  <c r="P288" i="12"/>
  <c r="J288" i="12"/>
  <c r="T287" i="12"/>
  <c r="BK285" i="12"/>
  <c r="BI285" i="12"/>
  <c r="BH285" i="12"/>
  <c r="BG285" i="12"/>
  <c r="BF285" i="12"/>
  <c r="T285" i="12"/>
  <c r="R285" i="12"/>
  <c r="P285" i="12"/>
  <c r="J285" i="12"/>
  <c r="BE285" i="12" s="1"/>
  <c r="BK284" i="12"/>
  <c r="BI284" i="12"/>
  <c r="BH284" i="12"/>
  <c r="BG284" i="12"/>
  <c r="BF284" i="12"/>
  <c r="BE284" i="12"/>
  <c r="T284" i="12"/>
  <c r="R284" i="12"/>
  <c r="P284" i="12"/>
  <c r="J284" i="12"/>
  <c r="BK283" i="12"/>
  <c r="BI283" i="12"/>
  <c r="BH283" i="12"/>
  <c r="BG283" i="12"/>
  <c r="BF283" i="12"/>
  <c r="BE283" i="12"/>
  <c r="T283" i="12"/>
  <c r="R283" i="12"/>
  <c r="P283" i="12"/>
  <c r="J283" i="12"/>
  <c r="BK282" i="12"/>
  <c r="BI282" i="12"/>
  <c r="BH282" i="12"/>
  <c r="BG282" i="12"/>
  <c r="BF282" i="12"/>
  <c r="BE282" i="12"/>
  <c r="T282" i="12"/>
  <c r="R282" i="12"/>
  <c r="P282" i="12"/>
  <c r="J282" i="12"/>
  <c r="BK281" i="12"/>
  <c r="BI281" i="12"/>
  <c r="BH281" i="12"/>
  <c r="BG281" i="12"/>
  <c r="BF281" i="12"/>
  <c r="T281" i="12"/>
  <c r="R281" i="12"/>
  <c r="P281" i="12"/>
  <c r="J281" i="12"/>
  <c r="BE281" i="12" s="1"/>
  <c r="BK280" i="12"/>
  <c r="BI280" i="12"/>
  <c r="BH280" i="12"/>
  <c r="BG280" i="12"/>
  <c r="BF280" i="12"/>
  <c r="BE280" i="12"/>
  <c r="T280" i="12"/>
  <c r="R280" i="12"/>
  <c r="P280" i="12"/>
  <c r="J280" i="12"/>
  <c r="BK279" i="12"/>
  <c r="BI279" i="12"/>
  <c r="BH279" i="12"/>
  <c r="BG279" i="12"/>
  <c r="BF279" i="12"/>
  <c r="BE279" i="12"/>
  <c r="T279" i="12"/>
  <c r="R279" i="12"/>
  <c r="P279" i="12"/>
  <c r="J279" i="12"/>
  <c r="BK278" i="12"/>
  <c r="BI278" i="12"/>
  <c r="BH278" i="12"/>
  <c r="BG278" i="12"/>
  <c r="BF278" i="12"/>
  <c r="T278" i="12"/>
  <c r="R278" i="12"/>
  <c r="P278" i="12"/>
  <c r="J278" i="12"/>
  <c r="BE278" i="12" s="1"/>
  <c r="BK277" i="12"/>
  <c r="BI277" i="12"/>
  <c r="BH277" i="12"/>
  <c r="BG277" i="12"/>
  <c r="BF277" i="12"/>
  <c r="BE277" i="12"/>
  <c r="T277" i="12"/>
  <c r="R277" i="12"/>
  <c r="P277" i="12"/>
  <c r="J277" i="12"/>
  <c r="BK275" i="12"/>
  <c r="BI275" i="12"/>
  <c r="BH275" i="12"/>
  <c r="BG275" i="12"/>
  <c r="BF275" i="12"/>
  <c r="BE275" i="12"/>
  <c r="T275" i="12"/>
  <c r="R275" i="12"/>
  <c r="P275" i="12"/>
  <c r="J275" i="12"/>
  <c r="BK273" i="12"/>
  <c r="BI273" i="12"/>
  <c r="BH273" i="12"/>
  <c r="BG273" i="12"/>
  <c r="BF273" i="12"/>
  <c r="BE273" i="12"/>
  <c r="T273" i="12"/>
  <c r="R273" i="12"/>
  <c r="P273" i="12"/>
  <c r="J273" i="12"/>
  <c r="BK271" i="12"/>
  <c r="BI271" i="12"/>
  <c r="BH271" i="12"/>
  <c r="BG271" i="12"/>
  <c r="BF271" i="12"/>
  <c r="T271" i="12"/>
  <c r="R271" i="12"/>
  <c r="P271" i="12"/>
  <c r="J271" i="12"/>
  <c r="BE271" i="12" s="1"/>
  <c r="BK269" i="12"/>
  <c r="BI269" i="12"/>
  <c r="BH269" i="12"/>
  <c r="BG269" i="12"/>
  <c r="BF269" i="12"/>
  <c r="BE269" i="12"/>
  <c r="T269" i="12"/>
  <c r="R269" i="12"/>
  <c r="P269" i="12"/>
  <c r="J269" i="12"/>
  <c r="BK267" i="12"/>
  <c r="BI267" i="12"/>
  <c r="BH267" i="12"/>
  <c r="BG267" i="12"/>
  <c r="BF267" i="12"/>
  <c r="BE267" i="12"/>
  <c r="T267" i="12"/>
  <c r="R267" i="12"/>
  <c r="P267" i="12"/>
  <c r="J267" i="12"/>
  <c r="BK265" i="12"/>
  <c r="BI265" i="12"/>
  <c r="BH265" i="12"/>
  <c r="BG265" i="12"/>
  <c r="BF265" i="12"/>
  <c r="T265" i="12"/>
  <c r="R265" i="12"/>
  <c r="P265" i="12"/>
  <c r="J265" i="12"/>
  <c r="BE265" i="12" s="1"/>
  <c r="BK263" i="12"/>
  <c r="BI263" i="12"/>
  <c r="BH263" i="12"/>
  <c r="BG263" i="12"/>
  <c r="BF263" i="12"/>
  <c r="BE263" i="12"/>
  <c r="T263" i="12"/>
  <c r="R263" i="12"/>
  <c r="P263" i="12"/>
  <c r="J263" i="12"/>
  <c r="BK261" i="12"/>
  <c r="BI261" i="12"/>
  <c r="BH261" i="12"/>
  <c r="BG261" i="12"/>
  <c r="BF261" i="12"/>
  <c r="BE261" i="12"/>
  <c r="T261" i="12"/>
  <c r="R261" i="12"/>
  <c r="P261" i="12"/>
  <c r="J261" i="12"/>
  <c r="BK259" i="12"/>
  <c r="BI259" i="12"/>
  <c r="BH259" i="12"/>
  <c r="BG259" i="12"/>
  <c r="BF259" i="12"/>
  <c r="T259" i="12"/>
  <c r="R259" i="12"/>
  <c r="P259" i="12"/>
  <c r="J259" i="12"/>
  <c r="BE259" i="12" s="1"/>
  <c r="BK257" i="12"/>
  <c r="BI257" i="12"/>
  <c r="BH257" i="12"/>
  <c r="BG257" i="12"/>
  <c r="BF257" i="12"/>
  <c r="T257" i="12"/>
  <c r="R257" i="12"/>
  <c r="P257" i="12"/>
  <c r="J257" i="12"/>
  <c r="BE257" i="12" s="1"/>
  <c r="BK255" i="12"/>
  <c r="BI255" i="12"/>
  <c r="BH255" i="12"/>
  <c r="BG255" i="12"/>
  <c r="BF255" i="12"/>
  <c r="BE255" i="12"/>
  <c r="T255" i="12"/>
  <c r="R255" i="12"/>
  <c r="P255" i="12"/>
  <c r="J255" i="12"/>
  <c r="BK253" i="12"/>
  <c r="BI253" i="12"/>
  <c r="BH253" i="12"/>
  <c r="BG253" i="12"/>
  <c r="BF253" i="12"/>
  <c r="T253" i="12"/>
  <c r="R253" i="12"/>
  <c r="P253" i="12"/>
  <c r="J253" i="12"/>
  <c r="BE253" i="12" s="1"/>
  <c r="BK251" i="12"/>
  <c r="BI251" i="12"/>
  <c r="BH251" i="12"/>
  <c r="BG251" i="12"/>
  <c r="BF251" i="12"/>
  <c r="T251" i="12"/>
  <c r="R251" i="12"/>
  <c r="P251" i="12"/>
  <c r="J251" i="12"/>
  <c r="BE251" i="12" s="1"/>
  <c r="BK249" i="12"/>
  <c r="BI249" i="12"/>
  <c r="BH249" i="12"/>
  <c r="BG249" i="12"/>
  <c r="BF249" i="12"/>
  <c r="BE249" i="12"/>
  <c r="T249" i="12"/>
  <c r="R249" i="12"/>
  <c r="P249" i="12"/>
  <c r="J249" i="12"/>
  <c r="BK247" i="12"/>
  <c r="BI247" i="12"/>
  <c r="BH247" i="12"/>
  <c r="BG247" i="12"/>
  <c r="BF247" i="12"/>
  <c r="BE247" i="12"/>
  <c r="T247" i="12"/>
  <c r="R247" i="12"/>
  <c r="P247" i="12"/>
  <c r="J247" i="12"/>
  <c r="BK245" i="12"/>
  <c r="BI245" i="12"/>
  <c r="BH245" i="12"/>
  <c r="BG245" i="12"/>
  <c r="BF245" i="12"/>
  <c r="BE245" i="12"/>
  <c r="T245" i="12"/>
  <c r="R245" i="12"/>
  <c r="P245" i="12"/>
  <c r="J245" i="12"/>
  <c r="BK243" i="12"/>
  <c r="BI243" i="12"/>
  <c r="BH243" i="12"/>
  <c r="BG243" i="12"/>
  <c r="BF243" i="12"/>
  <c r="T243" i="12"/>
  <c r="R243" i="12"/>
  <c r="P243" i="12"/>
  <c r="J243" i="12"/>
  <c r="BE243" i="12" s="1"/>
  <c r="BK241" i="12"/>
  <c r="BI241" i="12"/>
  <c r="BH241" i="12"/>
  <c r="BG241" i="12"/>
  <c r="BF241" i="12"/>
  <c r="BE241" i="12"/>
  <c r="T241" i="12"/>
  <c r="R241" i="12"/>
  <c r="P241" i="12"/>
  <c r="J241" i="12"/>
  <c r="BK239" i="12"/>
  <c r="BI239" i="12"/>
  <c r="BH239" i="12"/>
  <c r="BG239" i="12"/>
  <c r="BF239" i="12"/>
  <c r="BE239" i="12"/>
  <c r="T239" i="12"/>
  <c r="R239" i="12"/>
  <c r="P239" i="12"/>
  <c r="J239" i="12"/>
  <c r="BK237" i="12"/>
  <c r="BI237" i="12"/>
  <c r="BH237" i="12"/>
  <c r="BG237" i="12"/>
  <c r="BF237" i="12"/>
  <c r="T237" i="12"/>
  <c r="R237" i="12"/>
  <c r="P237" i="12"/>
  <c r="J237" i="12"/>
  <c r="BE237" i="12" s="1"/>
  <c r="BK235" i="12"/>
  <c r="BI235" i="12"/>
  <c r="BH235" i="12"/>
  <c r="BG235" i="12"/>
  <c r="BF235" i="12"/>
  <c r="BE235" i="12"/>
  <c r="T235" i="12"/>
  <c r="R235" i="12"/>
  <c r="P235" i="12"/>
  <c r="J235" i="12"/>
  <c r="BK233" i="12"/>
  <c r="BI233" i="12"/>
  <c r="BH233" i="12"/>
  <c r="BG233" i="12"/>
  <c r="BF233" i="12"/>
  <c r="BE233" i="12"/>
  <c r="T233" i="12"/>
  <c r="R233" i="12"/>
  <c r="P233" i="12"/>
  <c r="J233" i="12"/>
  <c r="BK231" i="12"/>
  <c r="BI231" i="12"/>
  <c r="BH231" i="12"/>
  <c r="BG231" i="12"/>
  <c r="BF231" i="12"/>
  <c r="BE231" i="12"/>
  <c r="T231" i="12"/>
  <c r="R231" i="12"/>
  <c r="P231" i="12"/>
  <c r="J231" i="12"/>
  <c r="BK229" i="12"/>
  <c r="BI229" i="12"/>
  <c r="BH229" i="12"/>
  <c r="BG229" i="12"/>
  <c r="BF229" i="12"/>
  <c r="T229" i="12"/>
  <c r="R229" i="12"/>
  <c r="P229" i="12"/>
  <c r="J229" i="12"/>
  <c r="BE229" i="12" s="1"/>
  <c r="BK227" i="12"/>
  <c r="BI227" i="12"/>
  <c r="BH227" i="12"/>
  <c r="BG227" i="12"/>
  <c r="BF227" i="12"/>
  <c r="BE227" i="12"/>
  <c r="T227" i="12"/>
  <c r="R227" i="12"/>
  <c r="P227" i="12"/>
  <c r="J227" i="12"/>
  <c r="BK225" i="12"/>
  <c r="BI225" i="12"/>
  <c r="BH225" i="12"/>
  <c r="BG225" i="12"/>
  <c r="BF225" i="12"/>
  <c r="BE225" i="12"/>
  <c r="T225" i="12"/>
  <c r="R225" i="12"/>
  <c r="P225" i="12"/>
  <c r="J225" i="12"/>
  <c r="BK223" i="12"/>
  <c r="BI223" i="12"/>
  <c r="BH223" i="12"/>
  <c r="BG223" i="12"/>
  <c r="BF223" i="12"/>
  <c r="T223" i="12"/>
  <c r="R223" i="12"/>
  <c r="P223" i="12"/>
  <c r="J223" i="12"/>
  <c r="BE223" i="12" s="1"/>
  <c r="BK221" i="12"/>
  <c r="BI221" i="12"/>
  <c r="BH221" i="12"/>
  <c r="BG221" i="12"/>
  <c r="BF221" i="12"/>
  <c r="BE221" i="12"/>
  <c r="T221" i="12"/>
  <c r="R221" i="12"/>
  <c r="P221" i="12"/>
  <c r="J221" i="12"/>
  <c r="BK219" i="12"/>
  <c r="BI219" i="12"/>
  <c r="BH219" i="12"/>
  <c r="BG219" i="12"/>
  <c r="BF219" i="12"/>
  <c r="BE219" i="12"/>
  <c r="T219" i="12"/>
  <c r="R219" i="12"/>
  <c r="P219" i="12"/>
  <c r="J219" i="12"/>
  <c r="BK217" i="12"/>
  <c r="BI217" i="12"/>
  <c r="BH217" i="12"/>
  <c r="BG217" i="12"/>
  <c r="BF217" i="12"/>
  <c r="T217" i="12"/>
  <c r="R217" i="12"/>
  <c r="P217" i="12"/>
  <c r="J217" i="12"/>
  <c r="BE217" i="12" s="1"/>
  <c r="BK215" i="12"/>
  <c r="BI215" i="12"/>
  <c r="BH215" i="12"/>
  <c r="BG215" i="12"/>
  <c r="BF215" i="12"/>
  <c r="T215" i="12"/>
  <c r="R215" i="12"/>
  <c r="P215" i="12"/>
  <c r="J215" i="12"/>
  <c r="BE215" i="12" s="1"/>
  <c r="BK213" i="12"/>
  <c r="BI213" i="12"/>
  <c r="BH213" i="12"/>
  <c r="BG213" i="12"/>
  <c r="BF213" i="12"/>
  <c r="BE213" i="12"/>
  <c r="T213" i="12"/>
  <c r="R213" i="12"/>
  <c r="P213" i="12"/>
  <c r="J213" i="12"/>
  <c r="BK211" i="12"/>
  <c r="BI211" i="12"/>
  <c r="BH211" i="12"/>
  <c r="BG211" i="12"/>
  <c r="BF211" i="12"/>
  <c r="T211" i="12"/>
  <c r="R211" i="12"/>
  <c r="P211" i="12"/>
  <c r="J211" i="12"/>
  <c r="BE211" i="12" s="1"/>
  <c r="BK209" i="12"/>
  <c r="BI209" i="12"/>
  <c r="BH209" i="12"/>
  <c r="BG209" i="12"/>
  <c r="BF209" i="12"/>
  <c r="T209" i="12"/>
  <c r="R209" i="12"/>
  <c r="P209" i="12"/>
  <c r="J209" i="12"/>
  <c r="BE209" i="12" s="1"/>
  <c r="BK207" i="12"/>
  <c r="BI207" i="12"/>
  <c r="BH207" i="12"/>
  <c r="BG207" i="12"/>
  <c r="BF207" i="12"/>
  <c r="BE207" i="12"/>
  <c r="T207" i="12"/>
  <c r="R207" i="12"/>
  <c r="P207" i="12"/>
  <c r="J207" i="12"/>
  <c r="BK205" i="12"/>
  <c r="BI205" i="12"/>
  <c r="BH205" i="12"/>
  <c r="BG205" i="12"/>
  <c r="BF205" i="12"/>
  <c r="BE205" i="12"/>
  <c r="T205" i="12"/>
  <c r="R205" i="12"/>
  <c r="P205" i="12"/>
  <c r="J205" i="12"/>
  <c r="BK203" i="12"/>
  <c r="BI203" i="12"/>
  <c r="BH203" i="12"/>
  <c r="BG203" i="12"/>
  <c r="BF203" i="12"/>
  <c r="T203" i="12"/>
  <c r="R203" i="12"/>
  <c r="P203" i="12"/>
  <c r="J203" i="12"/>
  <c r="BE203" i="12" s="1"/>
  <c r="BK201" i="12"/>
  <c r="BI201" i="12"/>
  <c r="BH201" i="12"/>
  <c r="BG201" i="12"/>
  <c r="BF201" i="12"/>
  <c r="T201" i="12"/>
  <c r="R201" i="12"/>
  <c r="P201" i="12"/>
  <c r="J201" i="12"/>
  <c r="BE201" i="12" s="1"/>
  <c r="BK199" i="12"/>
  <c r="BI199" i="12"/>
  <c r="BH199" i="12"/>
  <c r="BG199" i="12"/>
  <c r="BF199" i="12"/>
  <c r="BE199" i="12"/>
  <c r="T199" i="12"/>
  <c r="R199" i="12"/>
  <c r="P199" i="12"/>
  <c r="J199" i="12"/>
  <c r="BK197" i="12"/>
  <c r="BI197" i="12"/>
  <c r="BH197" i="12"/>
  <c r="BG197" i="12"/>
  <c r="BF197" i="12"/>
  <c r="T197" i="12"/>
  <c r="R197" i="12"/>
  <c r="P197" i="12"/>
  <c r="J197" i="12"/>
  <c r="BE197" i="12" s="1"/>
  <c r="BK195" i="12"/>
  <c r="BI195" i="12"/>
  <c r="BH195" i="12"/>
  <c r="BG195" i="12"/>
  <c r="BF195" i="12"/>
  <c r="T195" i="12"/>
  <c r="R195" i="12"/>
  <c r="P195" i="12"/>
  <c r="J195" i="12"/>
  <c r="BE195" i="12" s="1"/>
  <c r="BK192" i="12"/>
  <c r="BI192" i="12"/>
  <c r="BH192" i="12"/>
  <c r="BG192" i="12"/>
  <c r="BF192" i="12"/>
  <c r="T192" i="12"/>
  <c r="R192" i="12"/>
  <c r="P192" i="12"/>
  <c r="J192" i="12"/>
  <c r="BE192" i="12" s="1"/>
  <c r="BK191" i="12"/>
  <c r="BI191" i="12"/>
  <c r="BH191" i="12"/>
  <c r="BG191" i="12"/>
  <c r="BF191" i="12"/>
  <c r="T191" i="12"/>
  <c r="R191" i="12"/>
  <c r="P191" i="12"/>
  <c r="J191" i="12"/>
  <c r="BE191" i="12" s="1"/>
  <c r="BK190" i="12"/>
  <c r="BI190" i="12"/>
  <c r="BH190" i="12"/>
  <c r="BG190" i="12"/>
  <c r="BF190" i="12"/>
  <c r="T190" i="12"/>
  <c r="R190" i="12"/>
  <c r="P190" i="12"/>
  <c r="J190" i="12"/>
  <c r="BE190" i="12" s="1"/>
  <c r="BK189" i="12"/>
  <c r="BI189" i="12"/>
  <c r="BH189" i="12"/>
  <c r="BG189" i="12"/>
  <c r="BF189" i="12"/>
  <c r="BE189" i="12"/>
  <c r="T189" i="12"/>
  <c r="R189" i="12"/>
  <c r="P189" i="12"/>
  <c r="J189" i="12"/>
  <c r="BK188" i="12"/>
  <c r="BI188" i="12"/>
  <c r="BH188" i="12"/>
  <c r="BG188" i="12"/>
  <c r="BF188" i="12"/>
  <c r="BE188" i="12"/>
  <c r="T188" i="12"/>
  <c r="R188" i="12"/>
  <c r="P188" i="12"/>
  <c r="J188" i="12"/>
  <c r="BK187" i="12"/>
  <c r="BI187" i="12"/>
  <c r="BH187" i="12"/>
  <c r="BG187" i="12"/>
  <c r="BF187" i="12"/>
  <c r="T187" i="12"/>
  <c r="R187" i="12"/>
  <c r="P187" i="12"/>
  <c r="J187" i="12"/>
  <c r="BE187" i="12" s="1"/>
  <c r="BK186" i="12"/>
  <c r="BI186" i="12"/>
  <c r="BH186" i="12"/>
  <c r="BG186" i="12"/>
  <c r="BF186" i="12"/>
  <c r="BE186" i="12"/>
  <c r="T186" i="12"/>
  <c r="R186" i="12"/>
  <c r="P186" i="12"/>
  <c r="J186" i="12"/>
  <c r="BK185" i="12"/>
  <c r="BI185" i="12"/>
  <c r="BH185" i="12"/>
  <c r="BG185" i="12"/>
  <c r="BF185" i="12"/>
  <c r="BE185" i="12"/>
  <c r="T185" i="12"/>
  <c r="R185" i="12"/>
  <c r="P185" i="12"/>
  <c r="J185" i="12"/>
  <c r="BK184" i="12"/>
  <c r="BI184" i="12"/>
  <c r="BH184" i="12"/>
  <c r="BG184" i="12"/>
  <c r="BF184" i="12"/>
  <c r="T184" i="12"/>
  <c r="R184" i="12"/>
  <c r="P184" i="12"/>
  <c r="J184" i="12"/>
  <c r="BE184" i="12" s="1"/>
  <c r="BK183" i="12"/>
  <c r="BI183" i="12"/>
  <c r="BH183" i="12"/>
  <c r="BG183" i="12"/>
  <c r="BF183" i="12"/>
  <c r="T183" i="12"/>
  <c r="R183" i="12"/>
  <c r="P183" i="12"/>
  <c r="J183" i="12"/>
  <c r="BE183" i="12" s="1"/>
  <c r="BK182" i="12"/>
  <c r="BI182" i="12"/>
  <c r="BH182" i="12"/>
  <c r="BG182" i="12"/>
  <c r="BF182" i="12"/>
  <c r="BE182" i="12"/>
  <c r="T182" i="12"/>
  <c r="R182" i="12"/>
  <c r="P182" i="12"/>
  <c r="J182" i="12"/>
  <c r="BK181" i="12"/>
  <c r="BI181" i="12"/>
  <c r="BH181" i="12"/>
  <c r="BG181" i="12"/>
  <c r="BF181" i="12"/>
  <c r="BE181" i="12"/>
  <c r="T181" i="12"/>
  <c r="R181" i="12"/>
  <c r="P181" i="12"/>
  <c r="J181" i="12"/>
  <c r="BK180" i="12"/>
  <c r="BI180" i="12"/>
  <c r="BH180" i="12"/>
  <c r="BG180" i="12"/>
  <c r="BF180" i="12"/>
  <c r="T180" i="12"/>
  <c r="R180" i="12"/>
  <c r="P180" i="12"/>
  <c r="J180" i="12"/>
  <c r="BE180" i="12" s="1"/>
  <c r="BK179" i="12"/>
  <c r="BI179" i="12"/>
  <c r="BH179" i="12"/>
  <c r="BG179" i="12"/>
  <c r="BF179" i="12"/>
  <c r="BE179" i="12"/>
  <c r="T179" i="12"/>
  <c r="R179" i="12"/>
  <c r="P179" i="12"/>
  <c r="J179" i="12"/>
  <c r="BK177" i="12"/>
  <c r="BI177" i="12"/>
  <c r="BH177" i="12"/>
  <c r="BG177" i="12"/>
  <c r="BF177" i="12"/>
  <c r="T177" i="12"/>
  <c r="R177" i="12"/>
  <c r="P177" i="12"/>
  <c r="J177" i="12"/>
  <c r="BE177" i="12" s="1"/>
  <c r="BK175" i="12"/>
  <c r="BI175" i="12"/>
  <c r="BH175" i="12"/>
  <c r="BG175" i="12"/>
  <c r="BF175" i="12"/>
  <c r="T175" i="12"/>
  <c r="R175" i="12"/>
  <c r="P175" i="12"/>
  <c r="J175" i="12"/>
  <c r="BE175" i="12" s="1"/>
  <c r="BK173" i="12"/>
  <c r="BI173" i="12"/>
  <c r="BH173" i="12"/>
  <c r="BG173" i="12"/>
  <c r="BF173" i="12"/>
  <c r="T173" i="12"/>
  <c r="R173" i="12"/>
  <c r="P173" i="12"/>
  <c r="J173" i="12"/>
  <c r="BE173" i="12" s="1"/>
  <c r="BK171" i="12"/>
  <c r="BI171" i="12"/>
  <c r="BH171" i="12"/>
  <c r="BG171" i="12"/>
  <c r="BF171" i="12"/>
  <c r="BE171" i="12"/>
  <c r="T171" i="12"/>
  <c r="R171" i="12"/>
  <c r="P171" i="12"/>
  <c r="J171" i="12"/>
  <c r="BK169" i="12"/>
  <c r="BI169" i="12"/>
  <c r="BH169" i="12"/>
  <c r="BG169" i="12"/>
  <c r="BF169" i="12"/>
  <c r="BE169" i="12"/>
  <c r="T169" i="12"/>
  <c r="R169" i="12"/>
  <c r="P169" i="12"/>
  <c r="J169" i="12"/>
  <c r="BK167" i="12"/>
  <c r="BI167" i="12"/>
  <c r="BH167" i="12"/>
  <c r="BG167" i="12"/>
  <c r="BF167" i="12"/>
  <c r="T167" i="12"/>
  <c r="R167" i="12"/>
  <c r="P167" i="12"/>
  <c r="J167" i="12"/>
  <c r="BE167" i="12" s="1"/>
  <c r="BK165" i="12"/>
  <c r="BI165" i="12"/>
  <c r="BH165" i="12"/>
  <c r="BG165" i="12"/>
  <c r="BF165" i="12"/>
  <c r="BE165" i="12"/>
  <c r="T165" i="12"/>
  <c r="R165" i="12"/>
  <c r="P165" i="12"/>
  <c r="J165" i="12"/>
  <c r="BK163" i="12"/>
  <c r="BI163" i="12"/>
  <c r="BH163" i="12"/>
  <c r="BG163" i="12"/>
  <c r="BF163" i="12"/>
  <c r="T163" i="12"/>
  <c r="R163" i="12"/>
  <c r="P163" i="12"/>
  <c r="J163" i="12"/>
  <c r="BE163" i="12" s="1"/>
  <c r="BK161" i="12"/>
  <c r="BI161" i="12"/>
  <c r="BH161" i="12"/>
  <c r="BG161" i="12"/>
  <c r="BF161" i="12"/>
  <c r="T161" i="12"/>
  <c r="R161" i="12"/>
  <c r="P161" i="12"/>
  <c r="J161" i="12"/>
  <c r="BE161" i="12" s="1"/>
  <c r="BK159" i="12"/>
  <c r="BI159" i="12"/>
  <c r="BH159" i="12"/>
  <c r="BG159" i="12"/>
  <c r="BF159" i="12"/>
  <c r="T159" i="12"/>
  <c r="R159" i="12"/>
  <c r="P159" i="12"/>
  <c r="J159" i="12"/>
  <c r="BE159" i="12" s="1"/>
  <c r="BK157" i="12"/>
  <c r="BI157" i="12"/>
  <c r="BH157" i="12"/>
  <c r="BG157" i="12"/>
  <c r="BF157" i="12"/>
  <c r="BE157" i="12"/>
  <c r="T157" i="12"/>
  <c r="R157" i="12"/>
  <c r="P157" i="12"/>
  <c r="J157" i="12"/>
  <c r="BK155" i="12"/>
  <c r="BI155" i="12"/>
  <c r="BH155" i="12"/>
  <c r="BG155" i="12"/>
  <c r="BF155" i="12"/>
  <c r="BE155" i="12"/>
  <c r="T155" i="12"/>
  <c r="R155" i="12"/>
  <c r="P155" i="12"/>
  <c r="J155" i="12"/>
  <c r="BK153" i="12"/>
  <c r="BI153" i="12"/>
  <c r="BH153" i="12"/>
  <c r="BG153" i="12"/>
  <c r="BF153" i="12"/>
  <c r="T153" i="12"/>
  <c r="R153" i="12"/>
  <c r="P153" i="12"/>
  <c r="J153" i="12"/>
  <c r="BE153" i="12" s="1"/>
  <c r="BK151" i="12"/>
  <c r="BI151" i="12"/>
  <c r="BH151" i="12"/>
  <c r="BG151" i="12"/>
  <c r="BF151" i="12"/>
  <c r="BE151" i="12"/>
  <c r="T151" i="12"/>
  <c r="R151" i="12"/>
  <c r="P151" i="12"/>
  <c r="J151" i="12"/>
  <c r="BK149" i="12"/>
  <c r="BI149" i="12"/>
  <c r="BH149" i="12"/>
  <c r="BG149" i="12"/>
  <c r="BF149" i="12"/>
  <c r="BE149" i="12"/>
  <c r="T149" i="12"/>
  <c r="R149" i="12"/>
  <c r="P149" i="12"/>
  <c r="J149" i="12"/>
  <c r="BK147" i="12"/>
  <c r="BI147" i="12"/>
  <c r="BH147" i="12"/>
  <c r="BG147" i="12"/>
  <c r="BF147" i="12"/>
  <c r="T147" i="12"/>
  <c r="R147" i="12"/>
  <c r="P147" i="12"/>
  <c r="J147" i="12"/>
  <c r="BE147" i="12" s="1"/>
  <c r="BK145" i="12"/>
  <c r="BI145" i="12"/>
  <c r="BH145" i="12"/>
  <c r="BG145" i="12"/>
  <c r="BF145" i="12"/>
  <c r="T145" i="12"/>
  <c r="R145" i="12"/>
  <c r="P145" i="12"/>
  <c r="J145" i="12"/>
  <c r="BE145" i="12" s="1"/>
  <c r="BK143" i="12"/>
  <c r="BI143" i="12"/>
  <c r="BH143" i="12"/>
  <c r="BG143" i="12"/>
  <c r="BF143" i="12"/>
  <c r="BE143" i="12"/>
  <c r="T143" i="12"/>
  <c r="R143" i="12"/>
  <c r="P143" i="12"/>
  <c r="J143" i="12"/>
  <c r="BK141" i="12"/>
  <c r="BI141" i="12"/>
  <c r="BH141" i="12"/>
  <c r="BG141" i="12"/>
  <c r="BF141" i="12"/>
  <c r="BE141" i="12"/>
  <c r="T141" i="12"/>
  <c r="R141" i="12"/>
  <c r="P141" i="12"/>
  <c r="J141" i="12"/>
  <c r="BK139" i="12"/>
  <c r="BI139" i="12"/>
  <c r="BH139" i="12"/>
  <c r="BG139" i="12"/>
  <c r="BF139" i="12"/>
  <c r="T139" i="12"/>
  <c r="R139" i="12"/>
  <c r="P139" i="12"/>
  <c r="J139" i="12"/>
  <c r="BE139" i="12" s="1"/>
  <c r="BK137" i="12"/>
  <c r="BI137" i="12"/>
  <c r="BH137" i="12"/>
  <c r="BG137" i="12"/>
  <c r="BF137" i="12"/>
  <c r="BE137" i="12"/>
  <c r="T137" i="12"/>
  <c r="R137" i="12"/>
  <c r="P137" i="12"/>
  <c r="J137" i="12"/>
  <c r="BK135" i="12"/>
  <c r="BI135" i="12"/>
  <c r="BH135" i="12"/>
  <c r="BG135" i="12"/>
  <c r="BF135" i="12"/>
  <c r="T135" i="12"/>
  <c r="R135" i="12"/>
  <c r="P135" i="12"/>
  <c r="J135" i="12"/>
  <c r="BE135" i="12" s="1"/>
  <c r="BK133" i="12"/>
  <c r="BI133" i="12"/>
  <c r="BH133" i="12"/>
  <c r="BG133" i="12"/>
  <c r="BF133" i="12"/>
  <c r="T133" i="12"/>
  <c r="R133" i="12"/>
  <c r="P133" i="12"/>
  <c r="J133" i="12"/>
  <c r="BE133" i="12" s="1"/>
  <c r="BK131" i="12"/>
  <c r="BI131" i="12"/>
  <c r="BH131" i="12"/>
  <c r="BG131" i="12"/>
  <c r="BF131" i="12"/>
  <c r="T131" i="12"/>
  <c r="R131" i="12"/>
  <c r="P131" i="12"/>
  <c r="J131" i="12"/>
  <c r="BE131" i="12" s="1"/>
  <c r="BK129" i="12"/>
  <c r="BI129" i="12"/>
  <c r="BH129" i="12"/>
  <c r="BG129" i="12"/>
  <c r="BF129" i="12"/>
  <c r="BE129" i="12"/>
  <c r="T129" i="12"/>
  <c r="R129" i="12"/>
  <c r="P129" i="12"/>
  <c r="J129" i="12"/>
  <c r="BK127" i="12"/>
  <c r="BI127" i="12"/>
  <c r="BH127" i="12"/>
  <c r="BG127" i="12"/>
  <c r="BF127" i="12"/>
  <c r="BE127" i="12"/>
  <c r="T127" i="12"/>
  <c r="R127" i="12"/>
  <c r="P127" i="12"/>
  <c r="J127" i="12"/>
  <c r="BK125" i="12"/>
  <c r="BI125" i="12"/>
  <c r="BH125" i="12"/>
  <c r="BG125" i="12"/>
  <c r="BF125" i="12"/>
  <c r="T125" i="12"/>
  <c r="R125" i="12"/>
  <c r="P125" i="12"/>
  <c r="J125" i="12"/>
  <c r="BE125" i="12" s="1"/>
  <c r="BK123" i="12"/>
  <c r="BI123" i="12"/>
  <c r="BH123" i="12"/>
  <c r="BG123" i="12"/>
  <c r="BF123" i="12"/>
  <c r="BE123" i="12"/>
  <c r="T123" i="12"/>
  <c r="R123" i="12"/>
  <c r="P123" i="12"/>
  <c r="J123" i="12"/>
  <c r="BK119" i="12"/>
  <c r="BI119" i="12"/>
  <c r="BH119" i="12"/>
  <c r="BG119" i="12"/>
  <c r="BF119" i="12"/>
  <c r="T119" i="12"/>
  <c r="R119" i="12"/>
  <c r="P119" i="12"/>
  <c r="J119" i="12"/>
  <c r="BE119" i="12" s="1"/>
  <c r="BK116" i="12"/>
  <c r="BI116" i="12"/>
  <c r="BH116" i="12"/>
  <c r="BG116" i="12"/>
  <c r="BF116" i="12"/>
  <c r="T116" i="12"/>
  <c r="R116" i="12"/>
  <c r="P116" i="12"/>
  <c r="J116" i="12"/>
  <c r="BE116" i="12" s="1"/>
  <c r="BK114" i="12"/>
  <c r="BI114" i="12"/>
  <c r="BH114" i="12"/>
  <c r="BG114" i="12"/>
  <c r="BF114" i="12"/>
  <c r="BE114" i="12"/>
  <c r="T114" i="12"/>
  <c r="T111" i="12" s="1"/>
  <c r="R114" i="12"/>
  <c r="P114" i="12"/>
  <c r="J114" i="12"/>
  <c r="BK112" i="12"/>
  <c r="BK111" i="12" s="1"/>
  <c r="J111" i="12" s="1"/>
  <c r="J63" i="12" s="1"/>
  <c r="BI112" i="12"/>
  <c r="BH112" i="12"/>
  <c r="BG112" i="12"/>
  <c r="BF112" i="12"/>
  <c r="BE112" i="12"/>
  <c r="T112" i="12"/>
  <c r="R112" i="12"/>
  <c r="R111" i="12" s="1"/>
  <c r="P112" i="12"/>
  <c r="P111" i="12" s="1"/>
  <c r="J112" i="12"/>
  <c r="BK109" i="12"/>
  <c r="BI109" i="12"/>
  <c r="BH109" i="12"/>
  <c r="BG109" i="12"/>
  <c r="BF109" i="12"/>
  <c r="T109" i="12"/>
  <c r="T102" i="12" s="1"/>
  <c r="R109" i="12"/>
  <c r="P109" i="12"/>
  <c r="J109" i="12"/>
  <c r="BE109" i="12" s="1"/>
  <c r="BK107" i="12"/>
  <c r="BI107" i="12"/>
  <c r="BH107" i="12"/>
  <c r="BG107" i="12"/>
  <c r="BF107" i="12"/>
  <c r="BE107" i="12"/>
  <c r="T107" i="12"/>
  <c r="R107" i="12"/>
  <c r="P107" i="12"/>
  <c r="J107" i="12"/>
  <c r="BK105" i="12"/>
  <c r="BI105" i="12"/>
  <c r="BH105" i="12"/>
  <c r="BG105" i="12"/>
  <c r="BF105" i="12"/>
  <c r="BE105" i="12"/>
  <c r="T105" i="12"/>
  <c r="R105" i="12"/>
  <c r="P105" i="12"/>
  <c r="J105" i="12"/>
  <c r="BK103" i="12"/>
  <c r="BK102" i="12" s="1"/>
  <c r="J102" i="12" s="1"/>
  <c r="J62" i="12" s="1"/>
  <c r="BI103" i="12"/>
  <c r="BH103" i="12"/>
  <c r="BG103" i="12"/>
  <c r="BF103" i="12"/>
  <c r="BE103" i="12"/>
  <c r="T103" i="12"/>
  <c r="R103" i="12"/>
  <c r="R102" i="12" s="1"/>
  <c r="P103" i="12"/>
  <c r="J103" i="12"/>
  <c r="BK100" i="12"/>
  <c r="BI100" i="12"/>
  <c r="BH100" i="12"/>
  <c r="BG100" i="12"/>
  <c r="BF100" i="12"/>
  <c r="BE100" i="12"/>
  <c r="T100" i="12"/>
  <c r="R100" i="12"/>
  <c r="P100" i="12"/>
  <c r="J100" i="12"/>
  <c r="BK98" i="12"/>
  <c r="BI98" i="12"/>
  <c r="BH98" i="12"/>
  <c r="BG98" i="12"/>
  <c r="BF98" i="12"/>
  <c r="BE98" i="12"/>
  <c r="T98" i="12"/>
  <c r="R98" i="12"/>
  <c r="P98" i="12"/>
  <c r="J98" i="12"/>
  <c r="BK96" i="12"/>
  <c r="BI96" i="12"/>
  <c r="BH96" i="12"/>
  <c r="BG96" i="12"/>
  <c r="BF96" i="12"/>
  <c r="T96" i="12"/>
  <c r="R96" i="12"/>
  <c r="P96" i="12"/>
  <c r="J96" i="12"/>
  <c r="BE96" i="12" s="1"/>
  <c r="BK94" i="12"/>
  <c r="BI94" i="12"/>
  <c r="BH94" i="12"/>
  <c r="BG94" i="12"/>
  <c r="BF94" i="12"/>
  <c r="BE94" i="12"/>
  <c r="T94" i="12"/>
  <c r="T93" i="12" s="1"/>
  <c r="R94" i="12"/>
  <c r="P94" i="12"/>
  <c r="J94" i="12"/>
  <c r="J87" i="12"/>
  <c r="J85" i="12"/>
  <c r="F85" i="12"/>
  <c r="E83" i="12"/>
  <c r="E81" i="12"/>
  <c r="J55" i="12"/>
  <c r="F55" i="12"/>
  <c r="J54" i="12"/>
  <c r="J52" i="12"/>
  <c r="F52" i="12"/>
  <c r="E50" i="12"/>
  <c r="J37" i="12"/>
  <c r="J36" i="12"/>
  <c r="J35" i="12"/>
  <c r="J24" i="12"/>
  <c r="E24" i="12"/>
  <c r="J88" i="12" s="1"/>
  <c r="J23" i="12"/>
  <c r="J21" i="12"/>
  <c r="E21" i="12"/>
  <c r="J20" i="12"/>
  <c r="J18" i="12"/>
  <c r="E18" i="12"/>
  <c r="F88" i="12" s="1"/>
  <c r="J17" i="12"/>
  <c r="J15" i="12"/>
  <c r="E15" i="12"/>
  <c r="J14" i="12"/>
  <c r="J12" i="12"/>
  <c r="E7" i="12"/>
  <c r="E48" i="12" s="1"/>
  <c r="E141" i="11"/>
  <c r="B133" i="11"/>
  <c r="B132" i="11"/>
  <c r="B131" i="11"/>
  <c r="B130" i="11"/>
  <c r="L115" i="11"/>
  <c r="I115" i="11"/>
  <c r="J115" i="11" s="1"/>
  <c r="G115" i="11"/>
  <c r="H115" i="11" s="1"/>
  <c r="F115" i="11"/>
  <c r="L114" i="11"/>
  <c r="I114" i="11"/>
  <c r="J114" i="11" s="1"/>
  <c r="G114" i="11"/>
  <c r="H114" i="11" s="1"/>
  <c r="F114" i="11"/>
  <c r="L113" i="11"/>
  <c r="I113" i="11"/>
  <c r="J113" i="11" s="1"/>
  <c r="G113" i="11"/>
  <c r="H113" i="11" s="1"/>
  <c r="F113" i="11"/>
  <c r="L112" i="11"/>
  <c r="I112" i="11"/>
  <c r="J112" i="11" s="1"/>
  <c r="G112" i="11"/>
  <c r="H112" i="11" s="1"/>
  <c r="F112" i="11"/>
  <c r="L111" i="11"/>
  <c r="I111" i="11" s="1"/>
  <c r="J111" i="11" s="1"/>
  <c r="G111" i="11"/>
  <c r="H111" i="11" s="1"/>
  <c r="F111" i="11"/>
  <c r="L110" i="11"/>
  <c r="I110" i="11"/>
  <c r="J110" i="11" s="1"/>
  <c r="G110" i="11"/>
  <c r="H110" i="11" s="1"/>
  <c r="H116" i="11" s="1"/>
  <c r="G133" i="11" s="1"/>
  <c r="F110" i="11"/>
  <c r="F116" i="11" s="1"/>
  <c r="E133" i="11" s="1"/>
  <c r="H103" i="11"/>
  <c r="G103" i="11"/>
  <c r="F103" i="11"/>
  <c r="J102" i="11"/>
  <c r="I102" i="11"/>
  <c r="F102" i="11"/>
  <c r="M101" i="11"/>
  <c r="K101" i="11" s="1"/>
  <c r="I101" i="11"/>
  <c r="J101" i="11" s="1"/>
  <c r="G101" i="11"/>
  <c r="H101" i="11" s="1"/>
  <c r="F101" i="11"/>
  <c r="J100" i="11"/>
  <c r="I100" i="11"/>
  <c r="H100" i="11"/>
  <c r="G100" i="11"/>
  <c r="F100" i="11"/>
  <c r="J99" i="11"/>
  <c r="I99" i="11"/>
  <c r="G99" i="11"/>
  <c r="H99" i="11" s="1"/>
  <c r="F99" i="11"/>
  <c r="I98" i="11"/>
  <c r="J98" i="11" s="1"/>
  <c r="H98" i="11"/>
  <c r="G98" i="11"/>
  <c r="F98" i="11"/>
  <c r="J97" i="11"/>
  <c r="I97" i="11"/>
  <c r="H97" i="11"/>
  <c r="G97" i="11"/>
  <c r="F97" i="11"/>
  <c r="K96" i="11"/>
  <c r="J96" i="11"/>
  <c r="I96" i="11"/>
  <c r="H96" i="11"/>
  <c r="G96" i="11"/>
  <c r="F96" i="11"/>
  <c r="K95" i="11"/>
  <c r="G95" i="11" s="1"/>
  <c r="H95" i="11" s="1"/>
  <c r="J95" i="11"/>
  <c r="I95" i="11"/>
  <c r="F95" i="11"/>
  <c r="K94" i="11"/>
  <c r="J94" i="11"/>
  <c r="I94" i="11"/>
  <c r="G94" i="11"/>
  <c r="H94" i="11" s="1"/>
  <c r="F94" i="11"/>
  <c r="K93" i="11"/>
  <c r="G93" i="11" s="1"/>
  <c r="J93" i="11"/>
  <c r="I93" i="11"/>
  <c r="H93" i="11"/>
  <c r="F93" i="11"/>
  <c r="K92" i="11"/>
  <c r="J92" i="11"/>
  <c r="I92" i="11"/>
  <c r="G92" i="11"/>
  <c r="H92" i="11" s="1"/>
  <c r="F92" i="11"/>
  <c r="K91" i="11"/>
  <c r="G91" i="11" s="1"/>
  <c r="J91" i="11"/>
  <c r="I91" i="11"/>
  <c r="H91" i="11"/>
  <c r="F91" i="11"/>
  <c r="M90" i="11"/>
  <c r="K90" i="11"/>
  <c r="G90" i="11" s="1"/>
  <c r="H90" i="11" s="1"/>
  <c r="I90" i="11"/>
  <c r="J90" i="11" s="1"/>
  <c r="F90" i="11"/>
  <c r="K89" i="11"/>
  <c r="G89" i="11" s="1"/>
  <c r="H89" i="11" s="1"/>
  <c r="I89" i="11"/>
  <c r="J89" i="11" s="1"/>
  <c r="F89" i="11"/>
  <c r="K88" i="11"/>
  <c r="G88" i="11" s="1"/>
  <c r="I88" i="11"/>
  <c r="J88" i="11" s="1"/>
  <c r="H88" i="11"/>
  <c r="F88" i="11"/>
  <c r="K87" i="11"/>
  <c r="G87" i="11" s="1"/>
  <c r="H87" i="11" s="1"/>
  <c r="I87" i="11"/>
  <c r="J87" i="11" s="1"/>
  <c r="F87" i="11"/>
  <c r="K86" i="11"/>
  <c r="G86" i="11" s="1"/>
  <c r="I86" i="11"/>
  <c r="J86" i="11" s="1"/>
  <c r="H86" i="11"/>
  <c r="F86" i="11"/>
  <c r="K85" i="11"/>
  <c r="G85" i="11" s="1"/>
  <c r="H85" i="11" s="1"/>
  <c r="I85" i="11"/>
  <c r="J85" i="11" s="1"/>
  <c r="F85" i="11"/>
  <c r="K84" i="11"/>
  <c r="G84" i="11" s="1"/>
  <c r="I84" i="11"/>
  <c r="J84" i="11" s="1"/>
  <c r="H84" i="11"/>
  <c r="F84" i="11"/>
  <c r="K83" i="11"/>
  <c r="G83" i="11" s="1"/>
  <c r="H83" i="11" s="1"/>
  <c r="I83" i="11"/>
  <c r="J83" i="11" s="1"/>
  <c r="F83" i="11"/>
  <c r="K82" i="11"/>
  <c r="G82" i="11" s="1"/>
  <c r="I82" i="11"/>
  <c r="J82" i="11" s="1"/>
  <c r="H82" i="11"/>
  <c r="F82" i="11"/>
  <c r="H75" i="11"/>
  <c r="G75" i="11"/>
  <c r="F75" i="11"/>
  <c r="J74" i="11"/>
  <c r="I74" i="11"/>
  <c r="F74" i="11"/>
  <c r="K73" i="11"/>
  <c r="G73" i="11" s="1"/>
  <c r="H73" i="11" s="1"/>
  <c r="J73" i="11"/>
  <c r="I73" i="11"/>
  <c r="F73" i="11"/>
  <c r="I72" i="11"/>
  <c r="J72" i="11" s="1"/>
  <c r="G72" i="11"/>
  <c r="H72" i="11" s="1"/>
  <c r="F72" i="11"/>
  <c r="L71" i="11"/>
  <c r="I71" i="11"/>
  <c r="J71" i="11" s="1"/>
  <c r="G71" i="11"/>
  <c r="H71" i="11" s="1"/>
  <c r="F71" i="11"/>
  <c r="L70" i="11"/>
  <c r="I70" i="11" s="1"/>
  <c r="J70" i="11" s="1"/>
  <c r="G70" i="11"/>
  <c r="H70" i="11" s="1"/>
  <c r="F70" i="11"/>
  <c r="L69" i="11"/>
  <c r="I69" i="11"/>
  <c r="J69" i="11" s="1"/>
  <c r="G69" i="11"/>
  <c r="H69" i="11" s="1"/>
  <c r="F69" i="11"/>
  <c r="K68" i="11"/>
  <c r="I68" i="11"/>
  <c r="J68" i="11" s="1"/>
  <c r="G68" i="11"/>
  <c r="H68" i="11" s="1"/>
  <c r="F68" i="11"/>
  <c r="K67" i="11"/>
  <c r="I67" i="11"/>
  <c r="J67" i="11" s="1"/>
  <c r="G67" i="11"/>
  <c r="H67" i="11" s="1"/>
  <c r="F67" i="11"/>
  <c r="M66" i="11"/>
  <c r="K66" i="11" s="1"/>
  <c r="G66" i="11" s="1"/>
  <c r="I66" i="11"/>
  <c r="J66" i="11" s="1"/>
  <c r="H66" i="11"/>
  <c r="F66" i="11"/>
  <c r="M65" i="11"/>
  <c r="K65" i="11"/>
  <c r="I65" i="11"/>
  <c r="J65" i="11" s="1"/>
  <c r="G65" i="11"/>
  <c r="H65" i="11" s="1"/>
  <c r="F65" i="11"/>
  <c r="M64" i="11"/>
  <c r="K64" i="11"/>
  <c r="G64" i="11" s="1"/>
  <c r="H64" i="11" s="1"/>
  <c r="J64" i="11"/>
  <c r="I64" i="11"/>
  <c r="F64" i="11"/>
  <c r="M63" i="11"/>
  <c r="K63" i="11"/>
  <c r="G63" i="11" s="1"/>
  <c r="I63" i="11"/>
  <c r="J63" i="11" s="1"/>
  <c r="H63" i="11"/>
  <c r="F63" i="11"/>
  <c r="M62" i="11"/>
  <c r="K62" i="11" s="1"/>
  <c r="G62" i="11" s="1"/>
  <c r="H62" i="11" s="1"/>
  <c r="J62" i="11"/>
  <c r="I62" i="11"/>
  <c r="F62" i="11"/>
  <c r="M61" i="11"/>
  <c r="K61" i="11"/>
  <c r="J61" i="11"/>
  <c r="I61" i="11"/>
  <c r="G61" i="11"/>
  <c r="H61" i="11" s="1"/>
  <c r="F61" i="11"/>
  <c r="M60" i="11"/>
  <c r="K60" i="11" s="1"/>
  <c r="G60" i="11" s="1"/>
  <c r="H60" i="11" s="1"/>
  <c r="I60" i="11"/>
  <c r="J60" i="11" s="1"/>
  <c r="F60" i="11"/>
  <c r="M59" i="11"/>
  <c r="K59" i="11" s="1"/>
  <c r="G59" i="11" s="1"/>
  <c r="H59" i="11" s="1"/>
  <c r="J59" i="11"/>
  <c r="I59" i="11"/>
  <c r="F59" i="11"/>
  <c r="K58" i="11"/>
  <c r="G58" i="11" s="1"/>
  <c r="J58" i="11"/>
  <c r="I58" i="11"/>
  <c r="H58" i="11"/>
  <c r="F58" i="11"/>
  <c r="K57" i="11"/>
  <c r="G57" i="11" s="1"/>
  <c r="J57" i="11"/>
  <c r="I57" i="11"/>
  <c r="H57" i="11"/>
  <c r="F57" i="11"/>
  <c r="K56" i="11"/>
  <c r="G56" i="11" s="1"/>
  <c r="J56" i="11"/>
  <c r="I56" i="11"/>
  <c r="H56" i="11"/>
  <c r="F56" i="11"/>
  <c r="K55" i="11"/>
  <c r="G55" i="11" s="1"/>
  <c r="H55" i="11" s="1"/>
  <c r="J55" i="11"/>
  <c r="I55" i="11"/>
  <c r="F55" i="11"/>
  <c r="K54" i="11"/>
  <c r="G54" i="11" s="1"/>
  <c r="H54" i="11" s="1"/>
  <c r="J54" i="11"/>
  <c r="I54" i="11"/>
  <c r="F54" i="11"/>
  <c r="K53" i="11"/>
  <c r="J53" i="11"/>
  <c r="G53" i="11"/>
  <c r="H53" i="11" s="1"/>
  <c r="F53" i="11"/>
  <c r="M52" i="11"/>
  <c r="K52" i="11" s="1"/>
  <c r="G52" i="11" s="1"/>
  <c r="J52" i="11"/>
  <c r="I52" i="11"/>
  <c r="H52" i="11"/>
  <c r="F52" i="11"/>
  <c r="K51" i="11"/>
  <c r="G51" i="11" s="1"/>
  <c r="I51" i="11"/>
  <c r="J51" i="11" s="1"/>
  <c r="H51" i="11"/>
  <c r="F51" i="11"/>
  <c r="K50" i="11"/>
  <c r="G50" i="11" s="1"/>
  <c r="H50" i="11" s="1"/>
  <c r="J50" i="11"/>
  <c r="I50" i="11"/>
  <c r="F50" i="11"/>
  <c r="M49" i="11"/>
  <c r="K49" i="11"/>
  <c r="G49" i="11" s="1"/>
  <c r="H49" i="11" s="1"/>
  <c r="I49" i="11"/>
  <c r="J49" i="11" s="1"/>
  <c r="F49" i="11"/>
  <c r="M48" i="11"/>
  <c r="K48" i="11" s="1"/>
  <c r="G48" i="11" s="1"/>
  <c r="J48" i="11"/>
  <c r="I48" i="11"/>
  <c r="H48" i="11"/>
  <c r="F48" i="11"/>
  <c r="M47" i="11"/>
  <c r="K47" i="11"/>
  <c r="G47" i="11" s="1"/>
  <c r="H47" i="11" s="1"/>
  <c r="I47" i="11"/>
  <c r="J47" i="11" s="1"/>
  <c r="F47" i="11"/>
  <c r="M46" i="11"/>
  <c r="K46" i="11" s="1"/>
  <c r="I46" i="11"/>
  <c r="J46" i="11" s="1"/>
  <c r="G46" i="11"/>
  <c r="H46" i="11" s="1"/>
  <c r="F46" i="11"/>
  <c r="K45" i="11"/>
  <c r="J45" i="11"/>
  <c r="I45" i="11"/>
  <c r="G45" i="11"/>
  <c r="H45" i="11" s="1"/>
  <c r="F45" i="11"/>
  <c r="M44" i="11"/>
  <c r="K44" i="11"/>
  <c r="J44" i="11"/>
  <c r="I44" i="11"/>
  <c r="G44" i="11"/>
  <c r="H44" i="11" s="1"/>
  <c r="F44" i="11"/>
  <c r="M43" i="11"/>
  <c r="K43" i="11" s="1"/>
  <c r="G43" i="11" s="1"/>
  <c r="H43" i="11" s="1"/>
  <c r="I43" i="11"/>
  <c r="J43" i="11" s="1"/>
  <c r="F43" i="11"/>
  <c r="M42" i="11"/>
  <c r="K42" i="11" s="1"/>
  <c r="G42" i="11" s="1"/>
  <c r="H42" i="11" s="1"/>
  <c r="I42" i="11"/>
  <c r="J42" i="11" s="1"/>
  <c r="F42" i="11"/>
  <c r="M41" i="11"/>
  <c r="K41" i="11"/>
  <c r="I41" i="11"/>
  <c r="J41" i="11" s="1"/>
  <c r="G41" i="11"/>
  <c r="H41" i="11" s="1"/>
  <c r="F41" i="11"/>
  <c r="M40" i="11"/>
  <c r="K40" i="11" s="1"/>
  <c r="G40" i="11" s="1"/>
  <c r="H40" i="11" s="1"/>
  <c r="J40" i="11"/>
  <c r="I40" i="11"/>
  <c r="F40" i="11"/>
  <c r="I39" i="11"/>
  <c r="J39" i="11" s="1"/>
  <c r="G39" i="11"/>
  <c r="H39" i="11" s="1"/>
  <c r="F39" i="11"/>
  <c r="I38" i="11"/>
  <c r="J38" i="11" s="1"/>
  <c r="H38" i="11"/>
  <c r="G38" i="11"/>
  <c r="F38" i="11"/>
  <c r="I37" i="11"/>
  <c r="J37" i="11" s="1"/>
  <c r="G37" i="11"/>
  <c r="H37" i="11" s="1"/>
  <c r="F37" i="11"/>
  <c r="J36" i="11"/>
  <c r="I36" i="11"/>
  <c r="H36" i="11"/>
  <c r="G36" i="11"/>
  <c r="F36" i="11"/>
  <c r="L35" i="11"/>
  <c r="I35" i="11" s="1"/>
  <c r="J35" i="11" s="1"/>
  <c r="K35" i="11"/>
  <c r="G35" i="11"/>
  <c r="H35" i="11" s="1"/>
  <c r="F35" i="11"/>
  <c r="A35" i="1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10" i="11" s="1"/>
  <c r="A111" i="11" s="1"/>
  <c r="A112" i="11" s="1"/>
  <c r="A113" i="11" s="1"/>
  <c r="A114" i="11" s="1"/>
  <c r="A115" i="11" s="1"/>
  <c r="A116" i="11" s="1"/>
  <c r="A130" i="11" s="1"/>
  <c r="A131" i="11" s="1"/>
  <c r="A132" i="11" s="1"/>
  <c r="A133" i="11" s="1"/>
  <c r="A135" i="11" s="1"/>
  <c r="A138" i="11" s="1"/>
  <c r="A147" i="11" s="1"/>
  <c r="J34" i="11"/>
  <c r="I34" i="11"/>
  <c r="G34" i="11"/>
  <c r="H34" i="11" s="1"/>
  <c r="F34" i="11"/>
  <c r="J33" i="11"/>
  <c r="I33" i="11"/>
  <c r="G33" i="11"/>
  <c r="H33" i="11" s="1"/>
  <c r="F33" i="11"/>
  <c r="K32" i="11"/>
  <c r="I32" i="11"/>
  <c r="J32" i="11" s="1"/>
  <c r="G32" i="11"/>
  <c r="H32" i="11" s="1"/>
  <c r="F32" i="11"/>
  <c r="M31" i="11"/>
  <c r="K31" i="11"/>
  <c r="G31" i="11" s="1"/>
  <c r="H31" i="11" s="1"/>
  <c r="J31" i="11"/>
  <c r="I31" i="11"/>
  <c r="F31" i="11"/>
  <c r="I30" i="11"/>
  <c r="J30" i="11" s="1"/>
  <c r="G30" i="11"/>
  <c r="H30" i="11" s="1"/>
  <c r="F30" i="11"/>
  <c r="I29" i="11"/>
  <c r="J29" i="11" s="1"/>
  <c r="H29" i="11"/>
  <c r="G29" i="11"/>
  <c r="F29" i="11"/>
  <c r="J28" i="11"/>
  <c r="I28" i="11"/>
  <c r="G28" i="11"/>
  <c r="H28" i="11" s="1"/>
  <c r="F28" i="11"/>
  <c r="J27" i="11"/>
  <c r="I27" i="11"/>
  <c r="G27" i="11"/>
  <c r="H27" i="11" s="1"/>
  <c r="F27" i="11"/>
  <c r="J26" i="11"/>
  <c r="I26" i="11"/>
  <c r="H26" i="11"/>
  <c r="G26" i="11"/>
  <c r="F26" i="11"/>
  <c r="I25" i="11"/>
  <c r="J25" i="11" s="1"/>
  <c r="G25" i="11"/>
  <c r="H25" i="11" s="1"/>
  <c r="F25" i="11"/>
  <c r="J24" i="11"/>
  <c r="I24" i="11"/>
  <c r="H24" i="11"/>
  <c r="G24" i="11"/>
  <c r="F24" i="11"/>
  <c r="J23" i="11"/>
  <c r="I23" i="11"/>
  <c r="G23" i="11"/>
  <c r="H23" i="11" s="1"/>
  <c r="F23" i="11"/>
  <c r="I22" i="11"/>
  <c r="J22" i="11" s="1"/>
  <c r="H22" i="11"/>
  <c r="G22" i="11"/>
  <c r="F22" i="11"/>
  <c r="J21" i="11"/>
  <c r="I21" i="11"/>
  <c r="G21" i="11"/>
  <c r="H21" i="11" s="1"/>
  <c r="F21" i="11"/>
  <c r="A21" i="11"/>
  <c r="A22" i="11" s="1"/>
  <c r="A23" i="11" s="1"/>
  <c r="A24" i="11" s="1"/>
  <c r="A25" i="11" s="1"/>
  <c r="A26" i="11" s="1"/>
  <c r="A27" i="11" s="1"/>
  <c r="A28" i="11" s="1"/>
  <c r="A29" i="11" s="1"/>
  <c r="A30" i="11" s="1"/>
  <c r="A31" i="11" s="1"/>
  <c r="A32" i="11" s="1"/>
  <c r="A33" i="11" s="1"/>
  <c r="A34" i="11" s="1"/>
  <c r="J20" i="11"/>
  <c r="I20" i="11"/>
  <c r="G20" i="11"/>
  <c r="H20" i="11" s="1"/>
  <c r="F20" i="11"/>
  <c r="J19" i="11"/>
  <c r="I19" i="11"/>
  <c r="H19" i="11"/>
  <c r="G19" i="11"/>
  <c r="F19" i="11"/>
  <c r="I18" i="11"/>
  <c r="J18" i="11" s="1"/>
  <c r="G18" i="11"/>
  <c r="H18" i="11" s="1"/>
  <c r="F18" i="11"/>
  <c r="K17" i="11"/>
  <c r="I17" i="11"/>
  <c r="J17" i="11" s="1"/>
  <c r="G17" i="11"/>
  <c r="H17" i="11" s="1"/>
  <c r="F17" i="11"/>
  <c r="A17" i="11"/>
  <c r="A18" i="11" s="1"/>
  <c r="A19" i="11" s="1"/>
  <c r="A20" i="11" s="1"/>
  <c r="H10" i="11"/>
  <c r="G10" i="11"/>
  <c r="F10" i="11"/>
  <c r="I9" i="11"/>
  <c r="J9" i="11" s="1"/>
  <c r="F9" i="11"/>
  <c r="K8" i="11"/>
  <c r="G8" i="11" s="1"/>
  <c r="H8" i="11" s="1"/>
  <c r="I8" i="11"/>
  <c r="J8" i="11" s="1"/>
  <c r="F8" i="11"/>
  <c r="K7" i="11"/>
  <c r="G7" i="11" s="1"/>
  <c r="I7" i="11"/>
  <c r="J7" i="11" s="1"/>
  <c r="H7" i="11"/>
  <c r="F7" i="11"/>
  <c r="A7" i="11"/>
  <c r="A8" i="11" s="1"/>
  <c r="A9" i="11" s="1"/>
  <c r="A10" i="11" s="1"/>
  <c r="A11" i="11" s="1"/>
  <c r="K6" i="11"/>
  <c r="G6" i="11" s="1"/>
  <c r="H6" i="11" s="1"/>
  <c r="I6" i="11"/>
  <c r="J6" i="11" s="1"/>
  <c r="F6" i="11"/>
  <c r="K5" i="11"/>
  <c r="G5" i="11" s="1"/>
  <c r="I5" i="11"/>
  <c r="J5" i="11" s="1"/>
  <c r="H5" i="11"/>
  <c r="F5" i="11"/>
  <c r="A5" i="11"/>
  <c r="A6" i="11" s="1"/>
  <c r="K4" i="11"/>
  <c r="G4" i="11" s="1"/>
  <c r="H4" i="11" s="1"/>
  <c r="I4" i="11"/>
  <c r="J4" i="11" s="1"/>
  <c r="F4" i="11"/>
  <c r="A4" i="11"/>
  <c r="K3" i="11"/>
  <c r="G3" i="11" s="1"/>
  <c r="I3" i="11"/>
  <c r="J3" i="11" s="1"/>
  <c r="H3" i="11"/>
  <c r="F3" i="11"/>
  <c r="J37" i="8"/>
  <c r="J36" i="8"/>
  <c r="AY61" i="1"/>
  <c r="J35" i="8"/>
  <c r="AX61" i="1"/>
  <c r="BI105" i="8"/>
  <c r="BH105" i="8"/>
  <c r="BG105" i="8"/>
  <c r="BF105" i="8"/>
  <c r="T105" i="8"/>
  <c r="R105" i="8"/>
  <c r="P105" i="8"/>
  <c r="BI103" i="8"/>
  <c r="BH103" i="8"/>
  <c r="BG103" i="8"/>
  <c r="BF103" i="8"/>
  <c r="T103" i="8"/>
  <c r="R103" i="8"/>
  <c r="P103" i="8"/>
  <c r="BI101" i="8"/>
  <c r="BH101" i="8"/>
  <c r="BG101" i="8"/>
  <c r="BF101" i="8"/>
  <c r="T101" i="8"/>
  <c r="R101" i="8"/>
  <c r="P101" i="8"/>
  <c r="BI98" i="8"/>
  <c r="BH98" i="8"/>
  <c r="BG98" i="8"/>
  <c r="BF98" i="8"/>
  <c r="T98" i="8"/>
  <c r="R98" i="8"/>
  <c r="P98" i="8"/>
  <c r="BI96" i="8"/>
  <c r="BH96" i="8"/>
  <c r="BG96" i="8"/>
  <c r="BF96" i="8"/>
  <c r="T96" i="8"/>
  <c r="R96" i="8"/>
  <c r="P96" i="8"/>
  <c r="BI94" i="8"/>
  <c r="BH94" i="8"/>
  <c r="BG94" i="8"/>
  <c r="BF94" i="8"/>
  <c r="T94" i="8"/>
  <c r="R94" i="8"/>
  <c r="P94" i="8"/>
  <c r="BI92" i="8"/>
  <c r="BH92" i="8"/>
  <c r="BG92" i="8"/>
  <c r="BF92" i="8"/>
  <c r="T92" i="8"/>
  <c r="R92" i="8"/>
  <c r="P92" i="8"/>
  <c r="BI90" i="8"/>
  <c r="BH90" i="8"/>
  <c r="BG90" i="8"/>
  <c r="BF90" i="8"/>
  <c r="T90" i="8"/>
  <c r="R90" i="8"/>
  <c r="P90" i="8"/>
  <c r="BI88" i="8"/>
  <c r="BH88" i="8"/>
  <c r="BG88" i="8"/>
  <c r="BF88" i="8"/>
  <c r="T88" i="8"/>
  <c r="R88" i="8"/>
  <c r="P88" i="8"/>
  <c r="BI86" i="8"/>
  <c r="BH86" i="8"/>
  <c r="BG86" i="8"/>
  <c r="BF86" i="8"/>
  <c r="T86" i="8"/>
  <c r="R86" i="8"/>
  <c r="P86" i="8"/>
  <c r="BI84" i="8"/>
  <c r="BH84" i="8"/>
  <c r="BG84" i="8"/>
  <c r="BF84" i="8"/>
  <c r="T84" i="8"/>
  <c r="R84" i="8"/>
  <c r="P84" i="8"/>
  <c r="BI82" i="8"/>
  <c r="BH82" i="8"/>
  <c r="BG82" i="8"/>
  <c r="BF82" i="8"/>
  <c r="T82" i="8"/>
  <c r="R82" i="8"/>
  <c r="P82" i="8"/>
  <c r="J77" i="8"/>
  <c r="J76" i="8"/>
  <c r="F76" i="8"/>
  <c r="F74" i="8"/>
  <c r="E72" i="8"/>
  <c r="J55" i="8"/>
  <c r="J54" i="8"/>
  <c r="F54" i="8"/>
  <c r="F52" i="8"/>
  <c r="E50" i="8"/>
  <c r="J18" i="8"/>
  <c r="E18" i="8"/>
  <c r="F77" i="8" s="1"/>
  <c r="J17" i="8"/>
  <c r="J12" i="8"/>
  <c r="J52" i="8"/>
  <c r="E7" i="8"/>
  <c r="E70" i="8"/>
  <c r="J37" i="7"/>
  <c r="J36" i="7"/>
  <c r="AY60" i="1"/>
  <c r="J35" i="7"/>
  <c r="AX60" i="1"/>
  <c r="BI104" i="7"/>
  <c r="BH104" i="7"/>
  <c r="BG104" i="7"/>
  <c r="BF104" i="7"/>
  <c r="T104" i="7"/>
  <c r="R104" i="7"/>
  <c r="P104" i="7"/>
  <c r="BI102" i="7"/>
  <c r="BH102" i="7"/>
  <c r="BG102" i="7"/>
  <c r="BF102" i="7"/>
  <c r="T102" i="7"/>
  <c r="R102" i="7"/>
  <c r="P102" i="7"/>
  <c r="BI100" i="7"/>
  <c r="BH100" i="7"/>
  <c r="BG100" i="7"/>
  <c r="BF100" i="7"/>
  <c r="T100" i="7"/>
  <c r="R100" i="7"/>
  <c r="P100" i="7"/>
  <c r="BI98" i="7"/>
  <c r="BH98" i="7"/>
  <c r="BG98" i="7"/>
  <c r="BF98" i="7"/>
  <c r="T98" i="7"/>
  <c r="R98" i="7"/>
  <c r="P98" i="7"/>
  <c r="BI96" i="7"/>
  <c r="BH96" i="7"/>
  <c r="BG96" i="7"/>
  <c r="BF96" i="7"/>
  <c r="T96" i="7"/>
  <c r="R96" i="7"/>
  <c r="P96" i="7"/>
  <c r="BI94" i="7"/>
  <c r="BH94" i="7"/>
  <c r="BG94" i="7"/>
  <c r="BF94" i="7"/>
  <c r="T94" i="7"/>
  <c r="R94" i="7"/>
  <c r="P94" i="7"/>
  <c r="BI92" i="7"/>
  <c r="BH92" i="7"/>
  <c r="BG92" i="7"/>
  <c r="BF92" i="7"/>
  <c r="T92" i="7"/>
  <c r="R92" i="7"/>
  <c r="P92" i="7"/>
  <c r="BI90" i="7"/>
  <c r="BH90" i="7"/>
  <c r="BG90" i="7"/>
  <c r="BF90" i="7"/>
  <c r="T90" i="7"/>
  <c r="R90" i="7"/>
  <c r="P90" i="7"/>
  <c r="BI88" i="7"/>
  <c r="BH88" i="7"/>
  <c r="BG88" i="7"/>
  <c r="BF88" i="7"/>
  <c r="T88" i="7"/>
  <c r="R88" i="7"/>
  <c r="P88" i="7"/>
  <c r="BI86" i="7"/>
  <c r="BH86" i="7"/>
  <c r="BG86" i="7"/>
  <c r="BF86" i="7"/>
  <c r="T86" i="7"/>
  <c r="R86" i="7"/>
  <c r="P86" i="7"/>
  <c r="BI84" i="7"/>
  <c r="BH84" i="7"/>
  <c r="BG84" i="7"/>
  <c r="BF84" i="7"/>
  <c r="T84" i="7"/>
  <c r="R84" i="7"/>
  <c r="P84" i="7"/>
  <c r="J78" i="7"/>
  <c r="J77" i="7"/>
  <c r="F77" i="7"/>
  <c r="F75" i="7"/>
  <c r="E73" i="7"/>
  <c r="J55" i="7"/>
  <c r="J54" i="7"/>
  <c r="F54" i="7"/>
  <c r="F52" i="7"/>
  <c r="E50" i="7"/>
  <c r="J18" i="7"/>
  <c r="E18" i="7"/>
  <c r="F55" i="7" s="1"/>
  <c r="J17" i="7"/>
  <c r="J12" i="7"/>
  <c r="J52" i="7"/>
  <c r="E7" i="7"/>
  <c r="E71" i="7"/>
  <c r="J37" i="6"/>
  <c r="J36" i="6"/>
  <c r="AY59" i="1"/>
  <c r="J35" i="6"/>
  <c r="AX59" i="1"/>
  <c r="BI253" i="6"/>
  <c r="BH253" i="6"/>
  <c r="BG253" i="6"/>
  <c r="BF253" i="6"/>
  <c r="T253" i="6"/>
  <c r="R253" i="6"/>
  <c r="P253" i="6"/>
  <c r="BI251" i="6"/>
  <c r="BH251" i="6"/>
  <c r="BG251" i="6"/>
  <c r="BF251" i="6"/>
  <c r="T251" i="6"/>
  <c r="R251" i="6"/>
  <c r="P251" i="6"/>
  <c r="BI224" i="6"/>
  <c r="BH224" i="6"/>
  <c r="BG224" i="6"/>
  <c r="BF224" i="6"/>
  <c r="T224" i="6"/>
  <c r="R224" i="6"/>
  <c r="P224" i="6"/>
  <c r="BI215" i="6"/>
  <c r="BH215" i="6"/>
  <c r="BG215" i="6"/>
  <c r="BF215" i="6"/>
  <c r="T215" i="6"/>
  <c r="R215" i="6"/>
  <c r="P215" i="6"/>
  <c r="BI212" i="6"/>
  <c r="BH212" i="6"/>
  <c r="BG212" i="6"/>
  <c r="BF212" i="6"/>
  <c r="T212" i="6"/>
  <c r="R212" i="6"/>
  <c r="P212" i="6"/>
  <c r="BI207" i="6"/>
  <c r="BH207" i="6"/>
  <c r="BG207" i="6"/>
  <c r="BF207" i="6"/>
  <c r="T207" i="6"/>
  <c r="T206" i="6" s="1"/>
  <c r="R207" i="6"/>
  <c r="R206" i="6" s="1"/>
  <c r="P207" i="6"/>
  <c r="P206" i="6"/>
  <c r="BI203" i="6"/>
  <c r="BH203" i="6"/>
  <c r="BG203" i="6"/>
  <c r="BF203" i="6"/>
  <c r="T203" i="6"/>
  <c r="R203" i="6"/>
  <c r="P203" i="6"/>
  <c r="BI199" i="6"/>
  <c r="BH199" i="6"/>
  <c r="BG199" i="6"/>
  <c r="BF199" i="6"/>
  <c r="T199" i="6"/>
  <c r="R199" i="6"/>
  <c r="P199" i="6"/>
  <c r="BI196" i="6"/>
  <c r="BH196" i="6"/>
  <c r="BG196" i="6"/>
  <c r="BF196" i="6"/>
  <c r="T196" i="6"/>
  <c r="R196" i="6"/>
  <c r="P196" i="6"/>
  <c r="BI193" i="6"/>
  <c r="BH193" i="6"/>
  <c r="BG193" i="6"/>
  <c r="BF193" i="6"/>
  <c r="T193" i="6"/>
  <c r="R193" i="6"/>
  <c r="P193" i="6"/>
  <c r="BI186" i="6"/>
  <c r="BH186" i="6"/>
  <c r="BG186" i="6"/>
  <c r="BF186" i="6"/>
  <c r="T186" i="6"/>
  <c r="T185" i="6"/>
  <c r="R186" i="6"/>
  <c r="R185" i="6"/>
  <c r="P186" i="6"/>
  <c r="P185" i="6" s="1"/>
  <c r="BI177" i="6"/>
  <c r="BH177" i="6"/>
  <c r="BG177" i="6"/>
  <c r="BF177" i="6"/>
  <c r="T177" i="6"/>
  <c r="R177" i="6"/>
  <c r="P177" i="6"/>
  <c r="BI171" i="6"/>
  <c r="BH171" i="6"/>
  <c r="BG171" i="6"/>
  <c r="BF171" i="6"/>
  <c r="T171" i="6"/>
  <c r="R171" i="6"/>
  <c r="P171" i="6"/>
  <c r="BI165" i="6"/>
  <c r="BH165" i="6"/>
  <c r="BG165" i="6"/>
  <c r="BF165" i="6"/>
  <c r="T165" i="6"/>
  <c r="R165" i="6"/>
  <c r="P165" i="6"/>
  <c r="BI137" i="6"/>
  <c r="BH137" i="6"/>
  <c r="BG137" i="6"/>
  <c r="BF137" i="6"/>
  <c r="T137" i="6"/>
  <c r="R137" i="6"/>
  <c r="P137" i="6"/>
  <c r="BI124" i="6"/>
  <c r="BH124" i="6"/>
  <c r="BG124" i="6"/>
  <c r="BF124" i="6"/>
  <c r="T124" i="6"/>
  <c r="R124" i="6"/>
  <c r="P124" i="6"/>
  <c r="BI117" i="6"/>
  <c r="BH117" i="6"/>
  <c r="BG117" i="6"/>
  <c r="BF117" i="6"/>
  <c r="T117" i="6"/>
  <c r="R117" i="6"/>
  <c r="P117" i="6"/>
  <c r="BI110" i="6"/>
  <c r="BH110" i="6"/>
  <c r="BG110" i="6"/>
  <c r="BF110" i="6"/>
  <c r="T110" i="6"/>
  <c r="R110" i="6"/>
  <c r="P110" i="6"/>
  <c r="BI105" i="6"/>
  <c r="BH105" i="6"/>
  <c r="BG105" i="6"/>
  <c r="BF105" i="6"/>
  <c r="T105" i="6"/>
  <c r="R105" i="6"/>
  <c r="P105" i="6"/>
  <c r="BI100" i="6"/>
  <c r="BH100" i="6"/>
  <c r="BG100" i="6"/>
  <c r="BF100" i="6"/>
  <c r="T100" i="6"/>
  <c r="R100" i="6"/>
  <c r="P100" i="6"/>
  <c r="BI96" i="6"/>
  <c r="BH96" i="6"/>
  <c r="BG96" i="6"/>
  <c r="BF96" i="6"/>
  <c r="T96" i="6"/>
  <c r="R96" i="6"/>
  <c r="P96" i="6"/>
  <c r="BI92" i="6"/>
  <c r="BH92" i="6"/>
  <c r="BG92" i="6"/>
  <c r="BF92" i="6"/>
  <c r="T92" i="6"/>
  <c r="R92" i="6"/>
  <c r="P92" i="6"/>
  <c r="J86" i="6"/>
  <c r="J85" i="6"/>
  <c r="F85" i="6"/>
  <c r="F83" i="6"/>
  <c r="E81" i="6"/>
  <c r="J55" i="6"/>
  <c r="J54" i="6"/>
  <c r="F54" i="6"/>
  <c r="F52" i="6"/>
  <c r="E50" i="6"/>
  <c r="J18" i="6"/>
  <c r="E18" i="6"/>
  <c r="F55" i="6"/>
  <c r="J17" i="6"/>
  <c r="J12" i="6"/>
  <c r="J83" i="6"/>
  <c r="E7" i="6"/>
  <c r="E48" i="6"/>
  <c r="J37" i="5"/>
  <c r="J36" i="5"/>
  <c r="AY58" i="1" s="1"/>
  <c r="J35" i="5"/>
  <c r="AX58" i="1" s="1"/>
  <c r="BI372" i="5"/>
  <c r="BH372" i="5"/>
  <c r="BG372" i="5"/>
  <c r="BF372" i="5"/>
  <c r="T372" i="5"/>
  <c r="T371" i="5"/>
  <c r="R372" i="5"/>
  <c r="R371" i="5"/>
  <c r="P372" i="5"/>
  <c r="P371" i="5"/>
  <c r="BI368" i="5"/>
  <c r="BH368" i="5"/>
  <c r="BG368" i="5"/>
  <c r="BF368" i="5"/>
  <c r="T368" i="5"/>
  <c r="R368" i="5"/>
  <c r="P368" i="5"/>
  <c r="BI366" i="5"/>
  <c r="BH366" i="5"/>
  <c r="BG366" i="5"/>
  <c r="BF366" i="5"/>
  <c r="T366" i="5"/>
  <c r="R366" i="5"/>
  <c r="P366" i="5"/>
  <c r="BI364" i="5"/>
  <c r="BH364" i="5"/>
  <c r="BG364" i="5"/>
  <c r="BF364" i="5"/>
  <c r="T364" i="5"/>
  <c r="R364" i="5"/>
  <c r="P364" i="5"/>
  <c r="BI362" i="5"/>
  <c r="BH362" i="5"/>
  <c r="BG362" i="5"/>
  <c r="BF362" i="5"/>
  <c r="T362" i="5"/>
  <c r="R362" i="5"/>
  <c r="P362" i="5"/>
  <c r="BI358" i="5"/>
  <c r="BH358" i="5"/>
  <c r="BG358" i="5"/>
  <c r="BF358" i="5"/>
  <c r="T358" i="5"/>
  <c r="R358" i="5"/>
  <c r="P358" i="5"/>
  <c r="BI356" i="5"/>
  <c r="BH356" i="5"/>
  <c r="BG356" i="5"/>
  <c r="BF356" i="5"/>
  <c r="T356" i="5"/>
  <c r="R356" i="5"/>
  <c r="P356" i="5"/>
  <c r="BI354" i="5"/>
  <c r="BH354" i="5"/>
  <c r="BG354" i="5"/>
  <c r="BF354" i="5"/>
  <c r="T354" i="5"/>
  <c r="R354" i="5"/>
  <c r="P354" i="5"/>
  <c r="BI348" i="5"/>
  <c r="BH348" i="5"/>
  <c r="BG348" i="5"/>
  <c r="BF348" i="5"/>
  <c r="T348" i="5"/>
  <c r="R348" i="5"/>
  <c r="P348" i="5"/>
  <c r="BI346" i="5"/>
  <c r="BH346" i="5"/>
  <c r="BG346" i="5"/>
  <c r="BF346" i="5"/>
  <c r="T346" i="5"/>
  <c r="R346" i="5"/>
  <c r="P346" i="5"/>
  <c r="BI344" i="5"/>
  <c r="BH344" i="5"/>
  <c r="BG344" i="5"/>
  <c r="BF344" i="5"/>
  <c r="T344" i="5"/>
  <c r="R344" i="5"/>
  <c r="P344" i="5"/>
  <c r="BI342" i="5"/>
  <c r="BH342" i="5"/>
  <c r="BG342" i="5"/>
  <c r="BF342" i="5"/>
  <c r="T342" i="5"/>
  <c r="R342" i="5"/>
  <c r="P342" i="5"/>
  <c r="BI340" i="5"/>
  <c r="BH340" i="5"/>
  <c r="BG340" i="5"/>
  <c r="BF340" i="5"/>
  <c r="T340" i="5"/>
  <c r="R340" i="5"/>
  <c r="P340" i="5"/>
  <c r="BI338" i="5"/>
  <c r="BH338" i="5"/>
  <c r="BG338" i="5"/>
  <c r="BF338" i="5"/>
  <c r="T338" i="5"/>
  <c r="R338" i="5"/>
  <c r="P338" i="5"/>
  <c r="BI336" i="5"/>
  <c r="BH336" i="5"/>
  <c r="BG336" i="5"/>
  <c r="BF336" i="5"/>
  <c r="T336" i="5"/>
  <c r="R336" i="5"/>
  <c r="P336" i="5"/>
  <c r="BI334" i="5"/>
  <c r="BH334" i="5"/>
  <c r="BG334" i="5"/>
  <c r="BF334" i="5"/>
  <c r="T334" i="5"/>
  <c r="R334" i="5"/>
  <c r="P334" i="5"/>
  <c r="BI332" i="5"/>
  <c r="BH332" i="5"/>
  <c r="BG332" i="5"/>
  <c r="BF332" i="5"/>
  <c r="T332" i="5"/>
  <c r="R332" i="5"/>
  <c r="P332" i="5"/>
  <c r="BI330" i="5"/>
  <c r="BH330" i="5"/>
  <c r="BG330" i="5"/>
  <c r="BF330" i="5"/>
  <c r="T330" i="5"/>
  <c r="R330" i="5"/>
  <c r="P330" i="5"/>
  <c r="BI325" i="5"/>
  <c r="BH325" i="5"/>
  <c r="BG325" i="5"/>
  <c r="BF325" i="5"/>
  <c r="T325" i="5"/>
  <c r="R325" i="5"/>
  <c r="P325" i="5"/>
  <c r="BI321" i="5"/>
  <c r="BH321" i="5"/>
  <c r="BG321" i="5"/>
  <c r="BF321" i="5"/>
  <c r="T321" i="5"/>
  <c r="R321" i="5"/>
  <c r="P321" i="5"/>
  <c r="BI317" i="5"/>
  <c r="BH317" i="5"/>
  <c r="BG317" i="5"/>
  <c r="BF317" i="5"/>
  <c r="T317" i="5"/>
  <c r="R317" i="5"/>
  <c r="P317" i="5"/>
  <c r="BI314" i="5"/>
  <c r="BH314" i="5"/>
  <c r="BG314" i="5"/>
  <c r="BF314" i="5"/>
  <c r="T314" i="5"/>
  <c r="R314" i="5"/>
  <c r="P314" i="5"/>
  <c r="BI305" i="5"/>
  <c r="BH305" i="5"/>
  <c r="BG305" i="5"/>
  <c r="BF305" i="5"/>
  <c r="T305" i="5"/>
  <c r="R305" i="5"/>
  <c r="P305" i="5"/>
  <c r="BI299" i="5"/>
  <c r="BH299" i="5"/>
  <c r="BG299" i="5"/>
  <c r="BF299" i="5"/>
  <c r="T299" i="5"/>
  <c r="R299" i="5"/>
  <c r="P299" i="5"/>
  <c r="BI295" i="5"/>
  <c r="BH295" i="5"/>
  <c r="BG295" i="5"/>
  <c r="BF295" i="5"/>
  <c r="T295" i="5"/>
  <c r="R295" i="5"/>
  <c r="P295" i="5"/>
  <c r="BI292" i="5"/>
  <c r="BH292" i="5"/>
  <c r="BG292" i="5"/>
  <c r="BF292" i="5"/>
  <c r="T292" i="5"/>
  <c r="T291" i="5"/>
  <c r="R292" i="5"/>
  <c r="R291" i="5"/>
  <c r="P292" i="5"/>
  <c r="P291" i="5"/>
  <c r="BI287" i="5"/>
  <c r="BH287" i="5"/>
  <c r="BG287" i="5"/>
  <c r="BF287" i="5"/>
  <c r="T287" i="5"/>
  <c r="R287" i="5"/>
  <c r="P287" i="5"/>
  <c r="BI284" i="5"/>
  <c r="BH284" i="5"/>
  <c r="BG284" i="5"/>
  <c r="BF284" i="5"/>
  <c r="T284" i="5"/>
  <c r="R284" i="5"/>
  <c r="P284" i="5"/>
  <c r="BI281" i="5"/>
  <c r="BH281" i="5"/>
  <c r="BG281" i="5"/>
  <c r="BF281" i="5"/>
  <c r="T281" i="5"/>
  <c r="R281" i="5"/>
  <c r="P281" i="5"/>
  <c r="BI270" i="5"/>
  <c r="BH270" i="5"/>
  <c r="BG270" i="5"/>
  <c r="BF270" i="5"/>
  <c r="T270" i="5"/>
  <c r="R270" i="5"/>
  <c r="P270" i="5"/>
  <c r="BI267" i="5"/>
  <c r="BH267" i="5"/>
  <c r="BG267" i="5"/>
  <c r="BF267" i="5"/>
  <c r="T267" i="5"/>
  <c r="R267" i="5"/>
  <c r="P267" i="5"/>
  <c r="BI264" i="5"/>
  <c r="BH264" i="5"/>
  <c r="BG264" i="5"/>
  <c r="BF264" i="5"/>
  <c r="T264" i="5"/>
  <c r="R264" i="5"/>
  <c r="P264" i="5"/>
  <c r="BI258" i="5"/>
  <c r="BH258" i="5"/>
  <c r="BG258" i="5"/>
  <c r="BF258" i="5"/>
  <c r="T258" i="5"/>
  <c r="R258" i="5"/>
  <c r="P258" i="5"/>
  <c r="BI253" i="5"/>
  <c r="BH253" i="5"/>
  <c r="BG253" i="5"/>
  <c r="BF253" i="5"/>
  <c r="T253" i="5"/>
  <c r="T252" i="5"/>
  <c r="R253" i="5"/>
  <c r="R252" i="5"/>
  <c r="P253" i="5"/>
  <c r="P252" i="5"/>
  <c r="BI249" i="5"/>
  <c r="BH249" i="5"/>
  <c r="BG249" i="5"/>
  <c r="BF249" i="5"/>
  <c r="T249" i="5"/>
  <c r="R249" i="5"/>
  <c r="P249" i="5"/>
  <c r="BI245" i="5"/>
  <c r="BH245" i="5"/>
  <c r="BG245" i="5"/>
  <c r="BF245" i="5"/>
  <c r="T245" i="5"/>
  <c r="R245" i="5"/>
  <c r="P245" i="5"/>
  <c r="BI242" i="5"/>
  <c r="BH242" i="5"/>
  <c r="BG242" i="5"/>
  <c r="BF242" i="5"/>
  <c r="T242" i="5"/>
  <c r="R242" i="5"/>
  <c r="P242" i="5"/>
  <c r="BI239" i="5"/>
  <c r="BH239" i="5"/>
  <c r="BG239" i="5"/>
  <c r="BF239" i="5"/>
  <c r="T239" i="5"/>
  <c r="R239" i="5"/>
  <c r="P239" i="5"/>
  <c r="BI231" i="5"/>
  <c r="BH231" i="5"/>
  <c r="BG231" i="5"/>
  <c r="BF231" i="5"/>
  <c r="T231" i="5"/>
  <c r="R231" i="5"/>
  <c r="P231" i="5"/>
  <c r="BI224" i="5"/>
  <c r="BH224" i="5"/>
  <c r="BG224" i="5"/>
  <c r="BF224" i="5"/>
  <c r="T224" i="5"/>
  <c r="R224" i="5"/>
  <c r="P224" i="5"/>
  <c r="BI220" i="5"/>
  <c r="BH220" i="5"/>
  <c r="BG220" i="5"/>
  <c r="BF220" i="5"/>
  <c r="T220" i="5"/>
  <c r="R220" i="5"/>
  <c r="P220" i="5"/>
  <c r="BI216" i="5"/>
  <c r="BH216" i="5"/>
  <c r="BG216" i="5"/>
  <c r="BF216" i="5"/>
  <c r="T216" i="5"/>
  <c r="R216" i="5"/>
  <c r="P216" i="5"/>
  <c r="BI212" i="5"/>
  <c r="BH212" i="5"/>
  <c r="BG212" i="5"/>
  <c r="BF212" i="5"/>
  <c r="T212" i="5"/>
  <c r="R212" i="5"/>
  <c r="P212" i="5"/>
  <c r="BI208" i="5"/>
  <c r="BH208" i="5"/>
  <c r="BG208" i="5"/>
  <c r="BF208" i="5"/>
  <c r="T208" i="5"/>
  <c r="R208" i="5"/>
  <c r="P208" i="5"/>
  <c r="BI204" i="5"/>
  <c r="BH204" i="5"/>
  <c r="BG204" i="5"/>
  <c r="BF204" i="5"/>
  <c r="T204" i="5"/>
  <c r="R204" i="5"/>
  <c r="P204" i="5"/>
  <c r="BI200" i="5"/>
  <c r="BH200" i="5"/>
  <c r="BG200" i="5"/>
  <c r="BF200" i="5"/>
  <c r="T200" i="5"/>
  <c r="R200" i="5"/>
  <c r="P200" i="5"/>
  <c r="BI197" i="5"/>
  <c r="BH197" i="5"/>
  <c r="BG197" i="5"/>
  <c r="BF197" i="5"/>
  <c r="T197" i="5"/>
  <c r="R197" i="5"/>
  <c r="P197" i="5"/>
  <c r="BI193" i="5"/>
  <c r="BH193" i="5"/>
  <c r="BG193" i="5"/>
  <c r="BF193" i="5"/>
  <c r="T193" i="5"/>
  <c r="R193" i="5"/>
  <c r="P193" i="5"/>
  <c r="BI189" i="5"/>
  <c r="BH189" i="5"/>
  <c r="BG189" i="5"/>
  <c r="BF189" i="5"/>
  <c r="T189" i="5"/>
  <c r="R189" i="5"/>
  <c r="P189" i="5"/>
  <c r="BI186" i="5"/>
  <c r="BH186" i="5"/>
  <c r="BG186" i="5"/>
  <c r="BF186" i="5"/>
  <c r="T186" i="5"/>
  <c r="R186" i="5"/>
  <c r="P186" i="5"/>
  <c r="BI183" i="5"/>
  <c r="BH183" i="5"/>
  <c r="BG183" i="5"/>
  <c r="BF183" i="5"/>
  <c r="T183" i="5"/>
  <c r="R183" i="5"/>
  <c r="P183" i="5"/>
  <c r="BI180" i="5"/>
  <c r="BH180" i="5"/>
  <c r="BG180" i="5"/>
  <c r="BF180" i="5"/>
  <c r="T180" i="5"/>
  <c r="R180" i="5"/>
  <c r="P180" i="5"/>
  <c r="BI177" i="5"/>
  <c r="BH177" i="5"/>
  <c r="BG177" i="5"/>
  <c r="BF177" i="5"/>
  <c r="T177" i="5"/>
  <c r="R177" i="5"/>
  <c r="P177" i="5"/>
  <c r="BI173" i="5"/>
  <c r="BH173" i="5"/>
  <c r="BG173" i="5"/>
  <c r="BF173" i="5"/>
  <c r="T173" i="5"/>
  <c r="R173" i="5"/>
  <c r="P173" i="5"/>
  <c r="BI169" i="5"/>
  <c r="BH169" i="5"/>
  <c r="BG169" i="5"/>
  <c r="BF169" i="5"/>
  <c r="T169" i="5"/>
  <c r="R169" i="5"/>
  <c r="P169" i="5"/>
  <c r="BI166" i="5"/>
  <c r="BH166" i="5"/>
  <c r="BG166" i="5"/>
  <c r="BF166" i="5"/>
  <c r="T166" i="5"/>
  <c r="R166" i="5"/>
  <c r="P166" i="5"/>
  <c r="BI162" i="5"/>
  <c r="BH162" i="5"/>
  <c r="BG162" i="5"/>
  <c r="BF162" i="5"/>
  <c r="T162" i="5"/>
  <c r="R162" i="5"/>
  <c r="P162" i="5"/>
  <c r="BI152" i="5"/>
  <c r="BH152" i="5"/>
  <c r="BG152" i="5"/>
  <c r="BF152" i="5"/>
  <c r="T152" i="5"/>
  <c r="R152" i="5"/>
  <c r="P152" i="5"/>
  <c r="BI150" i="5"/>
  <c r="BH150" i="5"/>
  <c r="BG150" i="5"/>
  <c r="BF150" i="5"/>
  <c r="T150" i="5"/>
  <c r="R150" i="5"/>
  <c r="P150" i="5"/>
  <c r="BI147" i="5"/>
  <c r="BH147" i="5"/>
  <c r="BG147" i="5"/>
  <c r="BF147" i="5"/>
  <c r="T147" i="5"/>
  <c r="R147" i="5"/>
  <c r="P147" i="5"/>
  <c r="BI143" i="5"/>
  <c r="BH143" i="5"/>
  <c r="BG143" i="5"/>
  <c r="BF143" i="5"/>
  <c r="T143" i="5"/>
  <c r="R143" i="5"/>
  <c r="P143" i="5"/>
  <c r="BI140" i="5"/>
  <c r="BH140" i="5"/>
  <c r="BG140" i="5"/>
  <c r="BF140" i="5"/>
  <c r="T140" i="5"/>
  <c r="R140" i="5"/>
  <c r="P140" i="5"/>
  <c r="BI136" i="5"/>
  <c r="BH136" i="5"/>
  <c r="BG136" i="5"/>
  <c r="BF136" i="5"/>
  <c r="T136" i="5"/>
  <c r="R136" i="5"/>
  <c r="P136" i="5"/>
  <c r="BI133" i="5"/>
  <c r="BH133" i="5"/>
  <c r="BG133" i="5"/>
  <c r="BF133" i="5"/>
  <c r="T133" i="5"/>
  <c r="R133" i="5"/>
  <c r="P133" i="5"/>
  <c r="BI125" i="5"/>
  <c r="BH125" i="5"/>
  <c r="BG125" i="5"/>
  <c r="BF125" i="5"/>
  <c r="T125" i="5"/>
  <c r="R125" i="5"/>
  <c r="P125" i="5"/>
  <c r="BI122" i="5"/>
  <c r="BH122" i="5"/>
  <c r="BG122" i="5"/>
  <c r="BF122" i="5"/>
  <c r="T122" i="5"/>
  <c r="R122" i="5"/>
  <c r="P122" i="5"/>
  <c r="BI118" i="5"/>
  <c r="BH118" i="5"/>
  <c r="BG118" i="5"/>
  <c r="BF118" i="5"/>
  <c r="T118" i="5"/>
  <c r="R118" i="5"/>
  <c r="P118" i="5"/>
  <c r="BI115" i="5"/>
  <c r="BH115" i="5"/>
  <c r="BG115" i="5"/>
  <c r="BF115" i="5"/>
  <c r="T115" i="5"/>
  <c r="R115" i="5"/>
  <c r="P115" i="5"/>
  <c r="BI113" i="5"/>
  <c r="BH113" i="5"/>
  <c r="BG113" i="5"/>
  <c r="BF113" i="5"/>
  <c r="T113" i="5"/>
  <c r="R113" i="5"/>
  <c r="P113" i="5"/>
  <c r="BI108" i="5"/>
  <c r="BH108" i="5"/>
  <c r="BG108" i="5"/>
  <c r="BF108" i="5"/>
  <c r="T108" i="5"/>
  <c r="R108" i="5"/>
  <c r="P108" i="5"/>
  <c r="BI104" i="5"/>
  <c r="BH104" i="5"/>
  <c r="BG104" i="5"/>
  <c r="BF104" i="5"/>
  <c r="T104" i="5"/>
  <c r="R104" i="5"/>
  <c r="P104" i="5"/>
  <c r="BI100" i="5"/>
  <c r="BH100" i="5"/>
  <c r="BG100" i="5"/>
  <c r="BF100" i="5"/>
  <c r="T100" i="5"/>
  <c r="R100" i="5"/>
  <c r="P100" i="5"/>
  <c r="BI96" i="5"/>
  <c r="BH96" i="5"/>
  <c r="BG96" i="5"/>
  <c r="BF96" i="5"/>
  <c r="T96" i="5"/>
  <c r="T95" i="5" s="1"/>
  <c r="R96" i="5"/>
  <c r="R95" i="5" s="1"/>
  <c r="P96" i="5"/>
  <c r="P95" i="5"/>
  <c r="J90" i="5"/>
  <c r="J89" i="5"/>
  <c r="F89" i="5"/>
  <c r="F87" i="5"/>
  <c r="E85" i="5"/>
  <c r="J55" i="5"/>
  <c r="J54" i="5"/>
  <c r="F54" i="5"/>
  <c r="F52" i="5"/>
  <c r="E50" i="5"/>
  <c r="J18" i="5"/>
  <c r="E18" i="5"/>
  <c r="F55" i="5"/>
  <c r="J17" i="5"/>
  <c r="J12" i="5"/>
  <c r="J52" i="5"/>
  <c r="E7" i="5"/>
  <c r="E83" i="5"/>
  <c r="J37" i="4"/>
  <c r="J36" i="4"/>
  <c r="AY57" i="1" s="1"/>
  <c r="J35" i="4"/>
  <c r="AX57" i="1" s="1"/>
  <c r="BI1773" i="4"/>
  <c r="BH1773" i="4"/>
  <c r="BG1773" i="4"/>
  <c r="BF1773" i="4"/>
  <c r="T1773" i="4"/>
  <c r="R1773" i="4"/>
  <c r="P1773" i="4"/>
  <c r="BI1771" i="4"/>
  <c r="BH1771" i="4"/>
  <c r="BG1771" i="4"/>
  <c r="BF1771" i="4"/>
  <c r="T1771" i="4"/>
  <c r="R1771" i="4"/>
  <c r="P1771" i="4"/>
  <c r="BI1769" i="4"/>
  <c r="BH1769" i="4"/>
  <c r="BG1769" i="4"/>
  <c r="BF1769" i="4"/>
  <c r="T1769" i="4"/>
  <c r="R1769" i="4"/>
  <c r="P1769" i="4"/>
  <c r="BI1766" i="4"/>
  <c r="BH1766" i="4"/>
  <c r="BG1766" i="4"/>
  <c r="BF1766" i="4"/>
  <c r="T1766" i="4"/>
  <c r="T1765" i="4"/>
  <c r="R1766" i="4"/>
  <c r="R1765" i="4"/>
  <c r="P1766" i="4"/>
  <c r="P1765" i="4" s="1"/>
  <c r="P1758" i="4" s="1"/>
  <c r="BI1763" i="4"/>
  <c r="BH1763" i="4"/>
  <c r="BG1763" i="4"/>
  <c r="BF1763" i="4"/>
  <c r="T1763" i="4"/>
  <c r="T1762" i="4"/>
  <c r="R1763" i="4"/>
  <c r="R1762" i="4"/>
  <c r="R1758" i="4" s="1"/>
  <c r="P1763" i="4"/>
  <c r="P1762" i="4"/>
  <c r="BI1760" i="4"/>
  <c r="BH1760" i="4"/>
  <c r="BG1760" i="4"/>
  <c r="BF1760" i="4"/>
  <c r="T1760" i="4"/>
  <c r="T1759" i="4"/>
  <c r="R1760" i="4"/>
  <c r="R1759" i="4"/>
  <c r="P1760" i="4"/>
  <c r="P1759" i="4"/>
  <c r="BI1741" i="4"/>
  <c r="BH1741" i="4"/>
  <c r="BG1741" i="4"/>
  <c r="BF1741" i="4"/>
  <c r="T1741" i="4"/>
  <c r="R1741" i="4"/>
  <c r="P1741" i="4"/>
  <c r="BI1738" i="4"/>
  <c r="BH1738" i="4"/>
  <c r="BG1738" i="4"/>
  <c r="BF1738" i="4"/>
  <c r="T1738" i="4"/>
  <c r="R1738" i="4"/>
  <c r="P1738" i="4"/>
  <c r="BI1731" i="4"/>
  <c r="BH1731" i="4"/>
  <c r="BG1731" i="4"/>
  <c r="BF1731" i="4"/>
  <c r="T1731" i="4"/>
  <c r="R1731" i="4"/>
  <c r="P1731" i="4"/>
  <c r="BI1728" i="4"/>
  <c r="BH1728" i="4"/>
  <c r="BG1728" i="4"/>
  <c r="BF1728" i="4"/>
  <c r="T1728" i="4"/>
  <c r="R1728" i="4"/>
  <c r="P1728" i="4"/>
  <c r="BI1724" i="4"/>
  <c r="BH1724" i="4"/>
  <c r="BG1724" i="4"/>
  <c r="BF1724" i="4"/>
  <c r="T1724" i="4"/>
  <c r="R1724" i="4"/>
  <c r="P1724" i="4"/>
  <c r="BI1704" i="4"/>
  <c r="BH1704" i="4"/>
  <c r="BG1704" i="4"/>
  <c r="BF1704" i="4"/>
  <c r="T1704" i="4"/>
  <c r="R1704" i="4"/>
  <c r="P1704" i="4"/>
  <c r="BI1670" i="4"/>
  <c r="BH1670" i="4"/>
  <c r="BG1670" i="4"/>
  <c r="BF1670" i="4"/>
  <c r="T1670" i="4"/>
  <c r="R1670" i="4"/>
  <c r="P1670" i="4"/>
  <c r="BI1667" i="4"/>
  <c r="BH1667" i="4"/>
  <c r="BG1667" i="4"/>
  <c r="BF1667" i="4"/>
  <c r="T1667" i="4"/>
  <c r="R1667" i="4"/>
  <c r="P1667" i="4"/>
  <c r="BI1664" i="4"/>
  <c r="BH1664" i="4"/>
  <c r="BG1664" i="4"/>
  <c r="BF1664" i="4"/>
  <c r="T1664" i="4"/>
  <c r="R1664" i="4"/>
  <c r="P1664" i="4"/>
  <c r="BI1660" i="4"/>
  <c r="BH1660" i="4"/>
  <c r="BG1660" i="4"/>
  <c r="BF1660" i="4"/>
  <c r="T1660" i="4"/>
  <c r="R1660" i="4"/>
  <c r="P1660" i="4"/>
  <c r="BI1657" i="4"/>
  <c r="BH1657" i="4"/>
  <c r="BG1657" i="4"/>
  <c r="BF1657" i="4"/>
  <c r="T1657" i="4"/>
  <c r="R1657" i="4"/>
  <c r="P1657" i="4"/>
  <c r="BI1654" i="4"/>
  <c r="BH1654" i="4"/>
  <c r="BG1654" i="4"/>
  <c r="BF1654" i="4"/>
  <c r="T1654" i="4"/>
  <c r="R1654" i="4"/>
  <c r="P1654" i="4"/>
  <c r="BI1634" i="4"/>
  <c r="BH1634" i="4"/>
  <c r="BG1634" i="4"/>
  <c r="BF1634" i="4"/>
  <c r="T1634" i="4"/>
  <c r="R1634" i="4"/>
  <c r="P1634" i="4"/>
  <c r="BI1627" i="4"/>
  <c r="BH1627" i="4"/>
  <c r="BG1627" i="4"/>
  <c r="BF1627" i="4"/>
  <c r="T1627" i="4"/>
  <c r="R1627" i="4"/>
  <c r="P1627" i="4"/>
  <c r="BI1624" i="4"/>
  <c r="BH1624" i="4"/>
  <c r="BG1624" i="4"/>
  <c r="BF1624" i="4"/>
  <c r="T1624" i="4"/>
  <c r="R1624" i="4"/>
  <c r="P1624" i="4"/>
  <c r="BI1604" i="4"/>
  <c r="BH1604" i="4"/>
  <c r="BG1604" i="4"/>
  <c r="BF1604" i="4"/>
  <c r="T1604" i="4"/>
  <c r="R1604" i="4"/>
  <c r="P1604" i="4"/>
  <c r="BI1600" i="4"/>
  <c r="BH1600" i="4"/>
  <c r="BG1600" i="4"/>
  <c r="BF1600" i="4"/>
  <c r="T1600" i="4"/>
  <c r="R1600" i="4"/>
  <c r="P1600" i="4"/>
  <c r="BI1597" i="4"/>
  <c r="BH1597" i="4"/>
  <c r="BG1597" i="4"/>
  <c r="BF1597" i="4"/>
  <c r="T1597" i="4"/>
  <c r="R1597" i="4"/>
  <c r="P1597" i="4"/>
  <c r="BI1594" i="4"/>
  <c r="BH1594" i="4"/>
  <c r="BG1594" i="4"/>
  <c r="BF1594" i="4"/>
  <c r="T1594" i="4"/>
  <c r="R1594" i="4"/>
  <c r="P1594" i="4"/>
  <c r="BI1590" i="4"/>
  <c r="BH1590" i="4"/>
  <c r="BG1590" i="4"/>
  <c r="BF1590" i="4"/>
  <c r="T1590" i="4"/>
  <c r="R1590" i="4"/>
  <c r="P1590" i="4"/>
  <c r="BI1584" i="4"/>
  <c r="BH1584" i="4"/>
  <c r="BG1584" i="4"/>
  <c r="BF1584" i="4"/>
  <c r="T1584" i="4"/>
  <c r="R1584" i="4"/>
  <c r="P1584" i="4"/>
  <c r="BI1581" i="4"/>
  <c r="BH1581" i="4"/>
  <c r="BG1581" i="4"/>
  <c r="BF1581" i="4"/>
  <c r="T1581" i="4"/>
  <c r="R1581" i="4"/>
  <c r="P1581" i="4"/>
  <c r="BI1577" i="4"/>
  <c r="BH1577" i="4"/>
  <c r="BG1577" i="4"/>
  <c r="BF1577" i="4"/>
  <c r="T1577" i="4"/>
  <c r="R1577" i="4"/>
  <c r="P1577" i="4"/>
  <c r="BI1574" i="4"/>
  <c r="BH1574" i="4"/>
  <c r="BG1574" i="4"/>
  <c r="BF1574" i="4"/>
  <c r="T1574" i="4"/>
  <c r="R1574" i="4"/>
  <c r="P1574" i="4"/>
  <c r="BI1571" i="4"/>
  <c r="BH1571" i="4"/>
  <c r="BG1571" i="4"/>
  <c r="BF1571" i="4"/>
  <c r="T1571" i="4"/>
  <c r="R1571" i="4"/>
  <c r="P1571" i="4"/>
  <c r="BI1568" i="4"/>
  <c r="BH1568" i="4"/>
  <c r="BG1568" i="4"/>
  <c r="BF1568" i="4"/>
  <c r="T1568" i="4"/>
  <c r="R1568" i="4"/>
  <c r="P1568" i="4"/>
  <c r="BI1564" i="4"/>
  <c r="BH1564" i="4"/>
  <c r="BG1564" i="4"/>
  <c r="BF1564" i="4"/>
  <c r="T1564" i="4"/>
  <c r="R1564" i="4"/>
  <c r="P1564" i="4"/>
  <c r="BI1560" i="4"/>
  <c r="BH1560" i="4"/>
  <c r="BG1560" i="4"/>
  <c r="BF1560" i="4"/>
  <c r="T1560" i="4"/>
  <c r="R1560" i="4"/>
  <c r="P1560" i="4"/>
  <c r="BI1557" i="4"/>
  <c r="BH1557" i="4"/>
  <c r="BG1557" i="4"/>
  <c r="BF1557" i="4"/>
  <c r="T1557" i="4"/>
  <c r="R1557" i="4"/>
  <c r="P1557" i="4"/>
  <c r="BI1554" i="4"/>
  <c r="BH1554" i="4"/>
  <c r="BG1554" i="4"/>
  <c r="BF1554" i="4"/>
  <c r="T1554" i="4"/>
  <c r="R1554" i="4"/>
  <c r="P1554" i="4"/>
  <c r="BI1551" i="4"/>
  <c r="BH1551" i="4"/>
  <c r="BG1551" i="4"/>
  <c r="BF1551" i="4"/>
  <c r="T1551" i="4"/>
  <c r="R1551" i="4"/>
  <c r="P1551" i="4"/>
  <c r="BI1544" i="4"/>
  <c r="BH1544" i="4"/>
  <c r="BG1544" i="4"/>
  <c r="BF1544" i="4"/>
  <c r="T1544" i="4"/>
  <c r="R1544" i="4"/>
  <c r="P1544" i="4"/>
  <c r="BI1541" i="4"/>
  <c r="BH1541" i="4"/>
  <c r="BG1541" i="4"/>
  <c r="BF1541" i="4"/>
  <c r="T1541" i="4"/>
  <c r="R1541" i="4"/>
  <c r="P1541" i="4"/>
  <c r="BI1537" i="4"/>
  <c r="BH1537" i="4"/>
  <c r="BG1537" i="4"/>
  <c r="BF1537" i="4"/>
  <c r="T1537" i="4"/>
  <c r="R1537" i="4"/>
  <c r="P1537" i="4"/>
  <c r="BI1534" i="4"/>
  <c r="BH1534" i="4"/>
  <c r="BG1534" i="4"/>
  <c r="BF1534" i="4"/>
  <c r="T1534" i="4"/>
  <c r="R1534" i="4"/>
  <c r="P1534" i="4"/>
  <c r="BI1530" i="4"/>
  <c r="BH1530" i="4"/>
  <c r="BG1530" i="4"/>
  <c r="BF1530" i="4"/>
  <c r="T1530" i="4"/>
  <c r="R1530" i="4"/>
  <c r="P1530" i="4"/>
  <c r="BI1526" i="4"/>
  <c r="BH1526" i="4"/>
  <c r="BG1526" i="4"/>
  <c r="BF1526" i="4"/>
  <c r="T1526" i="4"/>
  <c r="R1526" i="4"/>
  <c r="P1526" i="4"/>
  <c r="BI1523" i="4"/>
  <c r="BH1523" i="4"/>
  <c r="BG1523" i="4"/>
  <c r="BF1523" i="4"/>
  <c r="T1523" i="4"/>
  <c r="R1523" i="4"/>
  <c r="P1523" i="4"/>
  <c r="BI1521" i="4"/>
  <c r="BH1521" i="4"/>
  <c r="BG1521" i="4"/>
  <c r="BF1521" i="4"/>
  <c r="T1521" i="4"/>
  <c r="R1521" i="4"/>
  <c r="P1521" i="4"/>
  <c r="BI1518" i="4"/>
  <c r="BH1518" i="4"/>
  <c r="BG1518" i="4"/>
  <c r="BF1518" i="4"/>
  <c r="T1518" i="4"/>
  <c r="R1518" i="4"/>
  <c r="P1518" i="4"/>
  <c r="BI1515" i="4"/>
  <c r="BH1515" i="4"/>
  <c r="BG1515" i="4"/>
  <c r="BF1515" i="4"/>
  <c r="T1515" i="4"/>
  <c r="R1515" i="4"/>
  <c r="P1515" i="4"/>
  <c r="BI1513" i="4"/>
  <c r="BH1513" i="4"/>
  <c r="BG1513" i="4"/>
  <c r="BF1513" i="4"/>
  <c r="T1513" i="4"/>
  <c r="R1513" i="4"/>
  <c r="P1513" i="4"/>
  <c r="BI1510" i="4"/>
  <c r="BH1510" i="4"/>
  <c r="BG1510" i="4"/>
  <c r="BF1510" i="4"/>
  <c r="T1510" i="4"/>
  <c r="R1510" i="4"/>
  <c r="P1510" i="4"/>
  <c r="BI1507" i="4"/>
  <c r="BH1507" i="4"/>
  <c r="BG1507" i="4"/>
  <c r="BF1507" i="4"/>
  <c r="T1507" i="4"/>
  <c r="R1507" i="4"/>
  <c r="P1507" i="4"/>
  <c r="BI1503" i="4"/>
  <c r="BH1503" i="4"/>
  <c r="BG1503" i="4"/>
  <c r="BF1503" i="4"/>
  <c r="T1503" i="4"/>
  <c r="R1503" i="4"/>
  <c r="P1503" i="4"/>
  <c r="BI1501" i="4"/>
  <c r="BH1501" i="4"/>
  <c r="BG1501" i="4"/>
  <c r="BF1501" i="4"/>
  <c r="T1501" i="4"/>
  <c r="R1501" i="4"/>
  <c r="P1501" i="4"/>
  <c r="BI1499" i="4"/>
  <c r="BH1499" i="4"/>
  <c r="BG1499" i="4"/>
  <c r="BF1499" i="4"/>
  <c r="T1499" i="4"/>
  <c r="R1499" i="4"/>
  <c r="P1499" i="4"/>
  <c r="BI1497" i="4"/>
  <c r="BH1497" i="4"/>
  <c r="BG1497" i="4"/>
  <c r="BF1497" i="4"/>
  <c r="T1497" i="4"/>
  <c r="R1497" i="4"/>
  <c r="P1497" i="4"/>
  <c r="BI1495" i="4"/>
  <c r="BH1495" i="4"/>
  <c r="BG1495" i="4"/>
  <c r="BF1495" i="4"/>
  <c r="T1495" i="4"/>
  <c r="R1495" i="4"/>
  <c r="P1495" i="4"/>
  <c r="BI1493" i="4"/>
  <c r="BH1493" i="4"/>
  <c r="BG1493" i="4"/>
  <c r="BF1493" i="4"/>
  <c r="T1493" i="4"/>
  <c r="R1493" i="4"/>
  <c r="P1493" i="4"/>
  <c r="BI1491" i="4"/>
  <c r="BH1491" i="4"/>
  <c r="BG1491" i="4"/>
  <c r="BF1491" i="4"/>
  <c r="T1491" i="4"/>
  <c r="R1491" i="4"/>
  <c r="P1491" i="4"/>
  <c r="BI1489" i="4"/>
  <c r="BH1489" i="4"/>
  <c r="BG1489" i="4"/>
  <c r="BF1489" i="4"/>
  <c r="T1489" i="4"/>
  <c r="R1489" i="4"/>
  <c r="P1489" i="4"/>
  <c r="BI1487" i="4"/>
  <c r="BH1487" i="4"/>
  <c r="BG1487" i="4"/>
  <c r="BF1487" i="4"/>
  <c r="T1487" i="4"/>
  <c r="R1487" i="4"/>
  <c r="P1487" i="4"/>
  <c r="BI1485" i="4"/>
  <c r="BH1485" i="4"/>
  <c r="BG1485" i="4"/>
  <c r="BF1485" i="4"/>
  <c r="T1485" i="4"/>
  <c r="R1485" i="4"/>
  <c r="P1485" i="4"/>
  <c r="BI1483" i="4"/>
  <c r="BH1483" i="4"/>
  <c r="BG1483" i="4"/>
  <c r="BF1483" i="4"/>
  <c r="T1483" i="4"/>
  <c r="R1483" i="4"/>
  <c r="P1483" i="4"/>
  <c r="BI1481" i="4"/>
  <c r="BH1481" i="4"/>
  <c r="BG1481" i="4"/>
  <c r="BF1481" i="4"/>
  <c r="T1481" i="4"/>
  <c r="R1481" i="4"/>
  <c r="P1481" i="4"/>
  <c r="BI1479" i="4"/>
  <c r="BH1479" i="4"/>
  <c r="BG1479" i="4"/>
  <c r="BF1479" i="4"/>
  <c r="T1479" i="4"/>
  <c r="R1479" i="4"/>
  <c r="P1479" i="4"/>
  <c r="BI1477" i="4"/>
  <c r="BH1477" i="4"/>
  <c r="BG1477" i="4"/>
  <c r="BF1477" i="4"/>
  <c r="T1477" i="4"/>
  <c r="R1477" i="4"/>
  <c r="P1477" i="4"/>
  <c r="BI1475" i="4"/>
  <c r="BH1475" i="4"/>
  <c r="BG1475" i="4"/>
  <c r="BF1475" i="4"/>
  <c r="T1475" i="4"/>
  <c r="R1475" i="4"/>
  <c r="P1475" i="4"/>
  <c r="BI1473" i="4"/>
  <c r="BH1473" i="4"/>
  <c r="BG1473" i="4"/>
  <c r="BF1473" i="4"/>
  <c r="T1473" i="4"/>
  <c r="R1473" i="4"/>
  <c r="P1473" i="4"/>
  <c r="BI1471" i="4"/>
  <c r="BH1471" i="4"/>
  <c r="BG1471" i="4"/>
  <c r="BF1471" i="4"/>
  <c r="T1471" i="4"/>
  <c r="R1471" i="4"/>
  <c r="P1471" i="4"/>
  <c r="BI1469" i="4"/>
  <c r="BH1469" i="4"/>
  <c r="BG1469" i="4"/>
  <c r="BF1469" i="4"/>
  <c r="T1469" i="4"/>
  <c r="R1469" i="4"/>
  <c r="P1469" i="4"/>
  <c r="BI1467" i="4"/>
  <c r="BH1467" i="4"/>
  <c r="BG1467" i="4"/>
  <c r="BF1467" i="4"/>
  <c r="T1467" i="4"/>
  <c r="R1467" i="4"/>
  <c r="P1467" i="4"/>
  <c r="BI1465" i="4"/>
  <c r="BH1465" i="4"/>
  <c r="BG1465" i="4"/>
  <c r="BF1465" i="4"/>
  <c r="T1465" i="4"/>
  <c r="R1465" i="4"/>
  <c r="P1465" i="4"/>
  <c r="BI1463" i="4"/>
  <c r="BH1463" i="4"/>
  <c r="BG1463" i="4"/>
  <c r="BF1463" i="4"/>
  <c r="T1463" i="4"/>
  <c r="R1463" i="4"/>
  <c r="P1463" i="4"/>
  <c r="BI1461" i="4"/>
  <c r="BH1461" i="4"/>
  <c r="BG1461" i="4"/>
  <c r="BF1461" i="4"/>
  <c r="T1461" i="4"/>
  <c r="R1461" i="4"/>
  <c r="P1461" i="4"/>
  <c r="BI1459" i="4"/>
  <c r="BH1459" i="4"/>
  <c r="BG1459" i="4"/>
  <c r="BF1459" i="4"/>
  <c r="T1459" i="4"/>
  <c r="R1459" i="4"/>
  <c r="P1459" i="4"/>
  <c r="BI1457" i="4"/>
  <c r="BH1457" i="4"/>
  <c r="BG1457" i="4"/>
  <c r="BF1457" i="4"/>
  <c r="T1457" i="4"/>
  <c r="R1457" i="4"/>
  <c r="P1457" i="4"/>
  <c r="BI1455" i="4"/>
  <c r="BH1455" i="4"/>
  <c r="BG1455" i="4"/>
  <c r="BF1455" i="4"/>
  <c r="T1455" i="4"/>
  <c r="R1455" i="4"/>
  <c r="P1455" i="4"/>
  <c r="BI1453" i="4"/>
  <c r="BH1453" i="4"/>
  <c r="BG1453" i="4"/>
  <c r="BF1453" i="4"/>
  <c r="T1453" i="4"/>
  <c r="R1453" i="4"/>
  <c r="P1453" i="4"/>
  <c r="BI1448" i="4"/>
  <c r="BH1448" i="4"/>
  <c r="BG1448" i="4"/>
  <c r="BF1448" i="4"/>
  <c r="T1448" i="4"/>
  <c r="R1448" i="4"/>
  <c r="P1448" i="4"/>
  <c r="BI1443" i="4"/>
  <c r="BH1443" i="4"/>
  <c r="BG1443" i="4"/>
  <c r="BF1443" i="4"/>
  <c r="T1443" i="4"/>
  <c r="R1443" i="4"/>
  <c r="P1443" i="4"/>
  <c r="BI1440" i="4"/>
  <c r="BH1440" i="4"/>
  <c r="BG1440" i="4"/>
  <c r="BF1440" i="4"/>
  <c r="T1440" i="4"/>
  <c r="R1440" i="4"/>
  <c r="P1440" i="4"/>
  <c r="BI1436" i="4"/>
  <c r="BH1436" i="4"/>
  <c r="BG1436" i="4"/>
  <c r="BF1436" i="4"/>
  <c r="T1436" i="4"/>
  <c r="R1436" i="4"/>
  <c r="P1436" i="4"/>
  <c r="BI1433" i="4"/>
  <c r="BH1433" i="4"/>
  <c r="BG1433" i="4"/>
  <c r="BF1433" i="4"/>
  <c r="T1433" i="4"/>
  <c r="R1433" i="4"/>
  <c r="P1433" i="4"/>
  <c r="BI1429" i="4"/>
  <c r="BH1429" i="4"/>
  <c r="BG1429" i="4"/>
  <c r="BF1429" i="4"/>
  <c r="T1429" i="4"/>
  <c r="R1429" i="4"/>
  <c r="P1429" i="4"/>
  <c r="BI1427" i="4"/>
  <c r="BH1427" i="4"/>
  <c r="BG1427" i="4"/>
  <c r="BF1427" i="4"/>
  <c r="T1427" i="4"/>
  <c r="R1427" i="4"/>
  <c r="P1427" i="4"/>
  <c r="BI1423" i="4"/>
  <c r="BH1423" i="4"/>
  <c r="BG1423" i="4"/>
  <c r="BF1423" i="4"/>
  <c r="T1423" i="4"/>
  <c r="R1423" i="4"/>
  <c r="P1423" i="4"/>
  <c r="BI1420" i="4"/>
  <c r="BH1420" i="4"/>
  <c r="BG1420" i="4"/>
  <c r="BF1420" i="4"/>
  <c r="T1420" i="4"/>
  <c r="R1420" i="4"/>
  <c r="P1420" i="4"/>
  <c r="BI1416" i="4"/>
  <c r="BH1416" i="4"/>
  <c r="BG1416" i="4"/>
  <c r="BF1416" i="4"/>
  <c r="T1416" i="4"/>
  <c r="R1416" i="4"/>
  <c r="P1416" i="4"/>
  <c r="BI1413" i="4"/>
  <c r="BH1413" i="4"/>
  <c r="BG1413" i="4"/>
  <c r="BF1413" i="4"/>
  <c r="T1413" i="4"/>
  <c r="R1413" i="4"/>
  <c r="P1413" i="4"/>
  <c r="BI1409" i="4"/>
  <c r="BH1409" i="4"/>
  <c r="BG1409" i="4"/>
  <c r="BF1409" i="4"/>
  <c r="T1409" i="4"/>
  <c r="R1409" i="4"/>
  <c r="P1409" i="4"/>
  <c r="BI1406" i="4"/>
  <c r="BH1406" i="4"/>
  <c r="BG1406" i="4"/>
  <c r="BF1406" i="4"/>
  <c r="T1406" i="4"/>
  <c r="R1406" i="4"/>
  <c r="P1406" i="4"/>
  <c r="BI1403" i="4"/>
  <c r="BH1403" i="4"/>
  <c r="BG1403" i="4"/>
  <c r="BF1403" i="4"/>
  <c r="T1403" i="4"/>
  <c r="R1403" i="4"/>
  <c r="P1403" i="4"/>
  <c r="BI1399" i="4"/>
  <c r="BH1399" i="4"/>
  <c r="BG1399" i="4"/>
  <c r="BF1399" i="4"/>
  <c r="T1399" i="4"/>
  <c r="R1399" i="4"/>
  <c r="P1399" i="4"/>
  <c r="BI1396" i="4"/>
  <c r="BH1396" i="4"/>
  <c r="BG1396" i="4"/>
  <c r="BF1396" i="4"/>
  <c r="T1396" i="4"/>
  <c r="R1396" i="4"/>
  <c r="P1396" i="4"/>
  <c r="BI1392" i="4"/>
  <c r="BH1392" i="4"/>
  <c r="BG1392" i="4"/>
  <c r="BF1392" i="4"/>
  <c r="T1392" i="4"/>
  <c r="R1392" i="4"/>
  <c r="P1392" i="4"/>
  <c r="BI1389" i="4"/>
  <c r="BH1389" i="4"/>
  <c r="BG1389" i="4"/>
  <c r="BF1389" i="4"/>
  <c r="T1389" i="4"/>
  <c r="R1389" i="4"/>
  <c r="P1389" i="4"/>
  <c r="BI1385" i="4"/>
  <c r="BH1385" i="4"/>
  <c r="BG1385" i="4"/>
  <c r="BF1385" i="4"/>
  <c r="T1385" i="4"/>
  <c r="R1385" i="4"/>
  <c r="P1385" i="4"/>
  <c r="BI1382" i="4"/>
  <c r="BH1382" i="4"/>
  <c r="BG1382" i="4"/>
  <c r="BF1382" i="4"/>
  <c r="T1382" i="4"/>
  <c r="R1382" i="4"/>
  <c r="P1382" i="4"/>
  <c r="BI1379" i="4"/>
  <c r="BH1379" i="4"/>
  <c r="BG1379" i="4"/>
  <c r="BF1379" i="4"/>
  <c r="T1379" i="4"/>
  <c r="R1379" i="4"/>
  <c r="P1379" i="4"/>
  <c r="BI1376" i="4"/>
  <c r="BH1376" i="4"/>
  <c r="BG1376" i="4"/>
  <c r="BF1376" i="4"/>
  <c r="T1376" i="4"/>
  <c r="R1376" i="4"/>
  <c r="P1376" i="4"/>
  <c r="BI1373" i="4"/>
  <c r="BH1373" i="4"/>
  <c r="BG1373" i="4"/>
  <c r="BF1373" i="4"/>
  <c r="T1373" i="4"/>
  <c r="R1373" i="4"/>
  <c r="P1373" i="4"/>
  <c r="BI1367" i="4"/>
  <c r="BH1367" i="4"/>
  <c r="BG1367" i="4"/>
  <c r="BF1367" i="4"/>
  <c r="T1367" i="4"/>
  <c r="R1367" i="4"/>
  <c r="P1367" i="4"/>
  <c r="BI1363" i="4"/>
  <c r="BH1363" i="4"/>
  <c r="BG1363" i="4"/>
  <c r="BF1363" i="4"/>
  <c r="T1363" i="4"/>
  <c r="R1363" i="4"/>
  <c r="P1363" i="4"/>
  <c r="BI1361" i="4"/>
  <c r="BH1361" i="4"/>
  <c r="BG1361" i="4"/>
  <c r="BF1361" i="4"/>
  <c r="T1361" i="4"/>
  <c r="R1361" i="4"/>
  <c r="P1361" i="4"/>
  <c r="BI1359" i="4"/>
  <c r="BH1359" i="4"/>
  <c r="BG1359" i="4"/>
  <c r="BF1359" i="4"/>
  <c r="T1359" i="4"/>
  <c r="R1359" i="4"/>
  <c r="P1359" i="4"/>
  <c r="BI1357" i="4"/>
  <c r="BH1357" i="4"/>
  <c r="BG1357" i="4"/>
  <c r="BF1357" i="4"/>
  <c r="T1357" i="4"/>
  <c r="R1357" i="4"/>
  <c r="P1357" i="4"/>
  <c r="BI1353" i="4"/>
  <c r="BH1353" i="4"/>
  <c r="BG1353" i="4"/>
  <c r="BF1353" i="4"/>
  <c r="T1353" i="4"/>
  <c r="R1353" i="4"/>
  <c r="P1353" i="4"/>
  <c r="BI1351" i="4"/>
  <c r="BH1351" i="4"/>
  <c r="BG1351" i="4"/>
  <c r="BF1351" i="4"/>
  <c r="T1351" i="4"/>
  <c r="R1351" i="4"/>
  <c r="P1351" i="4"/>
  <c r="BI1348" i="4"/>
  <c r="BH1348" i="4"/>
  <c r="BG1348" i="4"/>
  <c r="BF1348" i="4"/>
  <c r="T1348" i="4"/>
  <c r="R1348" i="4"/>
  <c r="P1348" i="4"/>
  <c r="BI1346" i="4"/>
  <c r="BH1346" i="4"/>
  <c r="BG1346" i="4"/>
  <c r="BF1346" i="4"/>
  <c r="T1346" i="4"/>
  <c r="R1346" i="4"/>
  <c r="P1346" i="4"/>
  <c r="BI1343" i="4"/>
  <c r="BH1343" i="4"/>
  <c r="BG1343" i="4"/>
  <c r="BF1343" i="4"/>
  <c r="T1343" i="4"/>
  <c r="R1343" i="4"/>
  <c r="P1343" i="4"/>
  <c r="BI1341" i="4"/>
  <c r="BH1341" i="4"/>
  <c r="BG1341" i="4"/>
  <c r="BF1341" i="4"/>
  <c r="T1341" i="4"/>
  <c r="R1341" i="4"/>
  <c r="P1341" i="4"/>
  <c r="BI1336" i="4"/>
  <c r="BH1336" i="4"/>
  <c r="BG1336" i="4"/>
  <c r="BF1336" i="4"/>
  <c r="T1336" i="4"/>
  <c r="R1336" i="4"/>
  <c r="P1336" i="4"/>
  <c r="BI1332" i="4"/>
  <c r="BH1332" i="4"/>
  <c r="BG1332" i="4"/>
  <c r="BF1332" i="4"/>
  <c r="T1332" i="4"/>
  <c r="R1332" i="4"/>
  <c r="P1332" i="4"/>
  <c r="BI1329" i="4"/>
  <c r="BH1329" i="4"/>
  <c r="BG1329" i="4"/>
  <c r="BF1329" i="4"/>
  <c r="T1329" i="4"/>
  <c r="R1329" i="4"/>
  <c r="P1329" i="4"/>
  <c r="BI1326" i="4"/>
  <c r="BH1326" i="4"/>
  <c r="BG1326" i="4"/>
  <c r="BF1326" i="4"/>
  <c r="T1326" i="4"/>
  <c r="R1326" i="4"/>
  <c r="P1326" i="4"/>
  <c r="BI1323" i="4"/>
  <c r="BH1323" i="4"/>
  <c r="BG1323" i="4"/>
  <c r="BF1323" i="4"/>
  <c r="T1323" i="4"/>
  <c r="R1323" i="4"/>
  <c r="P1323" i="4"/>
  <c r="BI1319" i="4"/>
  <c r="BH1319" i="4"/>
  <c r="BG1319" i="4"/>
  <c r="BF1319" i="4"/>
  <c r="T1319" i="4"/>
  <c r="R1319" i="4"/>
  <c r="P1319" i="4"/>
  <c r="BI1316" i="4"/>
  <c r="BH1316" i="4"/>
  <c r="BG1316" i="4"/>
  <c r="BF1316" i="4"/>
  <c r="T1316" i="4"/>
  <c r="R1316" i="4"/>
  <c r="P1316" i="4"/>
  <c r="BI1308" i="4"/>
  <c r="BH1308" i="4"/>
  <c r="BG1308" i="4"/>
  <c r="BF1308" i="4"/>
  <c r="T1308" i="4"/>
  <c r="R1308" i="4"/>
  <c r="P1308" i="4"/>
  <c r="BI1304" i="4"/>
  <c r="BH1304" i="4"/>
  <c r="BG1304" i="4"/>
  <c r="BF1304" i="4"/>
  <c r="T1304" i="4"/>
  <c r="R1304" i="4"/>
  <c r="P1304" i="4"/>
  <c r="BI1296" i="4"/>
  <c r="BH1296" i="4"/>
  <c r="BG1296" i="4"/>
  <c r="BF1296" i="4"/>
  <c r="T1296" i="4"/>
  <c r="R1296" i="4"/>
  <c r="P1296" i="4"/>
  <c r="BI1290" i="4"/>
  <c r="BH1290" i="4"/>
  <c r="BG1290" i="4"/>
  <c r="BF1290" i="4"/>
  <c r="T1290" i="4"/>
  <c r="R1290" i="4"/>
  <c r="P1290" i="4"/>
  <c r="BI1285" i="4"/>
  <c r="BH1285" i="4"/>
  <c r="BG1285" i="4"/>
  <c r="BF1285" i="4"/>
  <c r="T1285" i="4"/>
  <c r="R1285" i="4"/>
  <c r="P1285" i="4"/>
  <c r="BI1281" i="4"/>
  <c r="BH1281" i="4"/>
  <c r="BG1281" i="4"/>
  <c r="BF1281" i="4"/>
  <c r="T1281" i="4"/>
  <c r="R1281" i="4"/>
  <c r="P1281" i="4"/>
  <c r="BI1277" i="4"/>
  <c r="BH1277" i="4"/>
  <c r="BG1277" i="4"/>
  <c r="BF1277" i="4"/>
  <c r="T1277" i="4"/>
  <c r="R1277" i="4"/>
  <c r="P1277" i="4"/>
  <c r="BI1273" i="4"/>
  <c r="BH1273" i="4"/>
  <c r="BG1273" i="4"/>
  <c r="BF1273" i="4"/>
  <c r="T1273" i="4"/>
  <c r="R1273" i="4"/>
  <c r="P1273" i="4"/>
  <c r="BI1270" i="4"/>
  <c r="BH1270" i="4"/>
  <c r="BG1270" i="4"/>
  <c r="BF1270" i="4"/>
  <c r="T1270" i="4"/>
  <c r="R1270" i="4"/>
  <c r="P1270" i="4"/>
  <c r="BI1263" i="4"/>
  <c r="BH1263" i="4"/>
  <c r="BG1263" i="4"/>
  <c r="BF1263" i="4"/>
  <c r="T1263" i="4"/>
  <c r="R1263" i="4"/>
  <c r="P1263" i="4"/>
  <c r="BI1257" i="4"/>
  <c r="BH1257" i="4"/>
  <c r="BG1257" i="4"/>
  <c r="BF1257" i="4"/>
  <c r="T1257" i="4"/>
  <c r="R1257" i="4"/>
  <c r="P1257" i="4"/>
  <c r="BI1251" i="4"/>
  <c r="BH1251" i="4"/>
  <c r="BG1251" i="4"/>
  <c r="BF1251" i="4"/>
  <c r="T1251" i="4"/>
  <c r="R1251" i="4"/>
  <c r="P1251" i="4"/>
  <c r="BI1248" i="4"/>
  <c r="BH1248" i="4"/>
  <c r="BG1248" i="4"/>
  <c r="BF1248" i="4"/>
  <c r="T1248" i="4"/>
  <c r="R1248" i="4"/>
  <c r="P1248" i="4"/>
  <c r="BI1244" i="4"/>
  <c r="BH1244" i="4"/>
  <c r="BG1244" i="4"/>
  <c r="BF1244" i="4"/>
  <c r="T1244" i="4"/>
  <c r="R1244" i="4"/>
  <c r="P1244" i="4"/>
  <c r="BI1241" i="4"/>
  <c r="BH1241" i="4"/>
  <c r="BG1241" i="4"/>
  <c r="BF1241" i="4"/>
  <c r="T1241" i="4"/>
  <c r="R1241" i="4"/>
  <c r="P1241" i="4"/>
  <c r="BI1237" i="4"/>
  <c r="BH1237" i="4"/>
  <c r="BG1237" i="4"/>
  <c r="BF1237" i="4"/>
  <c r="T1237" i="4"/>
  <c r="R1237" i="4"/>
  <c r="P1237" i="4"/>
  <c r="BI1231" i="4"/>
  <c r="BH1231" i="4"/>
  <c r="BG1231" i="4"/>
  <c r="BF1231" i="4"/>
  <c r="T1231" i="4"/>
  <c r="R1231" i="4"/>
  <c r="P1231" i="4"/>
  <c r="BI1227" i="4"/>
  <c r="BH1227" i="4"/>
  <c r="BG1227" i="4"/>
  <c r="BF1227" i="4"/>
  <c r="T1227" i="4"/>
  <c r="R1227" i="4"/>
  <c r="P1227" i="4"/>
  <c r="BI1224" i="4"/>
  <c r="BH1224" i="4"/>
  <c r="BG1224" i="4"/>
  <c r="BF1224" i="4"/>
  <c r="T1224" i="4"/>
  <c r="R1224" i="4"/>
  <c r="P1224" i="4"/>
  <c r="BI1220" i="4"/>
  <c r="BH1220" i="4"/>
  <c r="BG1220" i="4"/>
  <c r="BF1220" i="4"/>
  <c r="T1220" i="4"/>
  <c r="R1220" i="4"/>
  <c r="P1220" i="4"/>
  <c r="BI1211" i="4"/>
  <c r="BH1211" i="4"/>
  <c r="BG1211" i="4"/>
  <c r="BF1211" i="4"/>
  <c r="T1211" i="4"/>
  <c r="R1211" i="4"/>
  <c r="P1211" i="4"/>
  <c r="BI1200" i="4"/>
  <c r="BH1200" i="4"/>
  <c r="BG1200" i="4"/>
  <c r="BF1200" i="4"/>
  <c r="T1200" i="4"/>
  <c r="R1200" i="4"/>
  <c r="P1200" i="4"/>
  <c r="BI1197" i="4"/>
  <c r="BH1197" i="4"/>
  <c r="BG1197" i="4"/>
  <c r="BF1197" i="4"/>
  <c r="T1197" i="4"/>
  <c r="R1197" i="4"/>
  <c r="P1197" i="4"/>
  <c r="BI1194" i="4"/>
  <c r="BH1194" i="4"/>
  <c r="BG1194" i="4"/>
  <c r="BF1194" i="4"/>
  <c r="T1194" i="4"/>
  <c r="R1194" i="4"/>
  <c r="P1194" i="4"/>
  <c r="BI1185" i="4"/>
  <c r="BH1185" i="4"/>
  <c r="BG1185" i="4"/>
  <c r="BF1185" i="4"/>
  <c r="T1185" i="4"/>
  <c r="R1185" i="4"/>
  <c r="P1185" i="4"/>
  <c r="BI1178" i="4"/>
  <c r="BH1178" i="4"/>
  <c r="BG1178" i="4"/>
  <c r="BF1178" i="4"/>
  <c r="T1178" i="4"/>
  <c r="R1178" i="4"/>
  <c r="P1178" i="4"/>
  <c r="BI1166" i="4"/>
  <c r="BH1166" i="4"/>
  <c r="BG1166" i="4"/>
  <c r="BF1166" i="4"/>
  <c r="T1166" i="4"/>
  <c r="R1166" i="4"/>
  <c r="P1166" i="4"/>
  <c r="BI1152" i="4"/>
  <c r="BH1152" i="4"/>
  <c r="BG1152" i="4"/>
  <c r="BF1152" i="4"/>
  <c r="T1152" i="4"/>
  <c r="R1152" i="4"/>
  <c r="P1152" i="4"/>
  <c r="BI1149" i="4"/>
  <c r="BH1149" i="4"/>
  <c r="BG1149" i="4"/>
  <c r="BF1149" i="4"/>
  <c r="T1149" i="4"/>
  <c r="R1149" i="4"/>
  <c r="P1149" i="4"/>
  <c r="BI1147" i="4"/>
  <c r="BH1147" i="4"/>
  <c r="BG1147" i="4"/>
  <c r="BF1147" i="4"/>
  <c r="T1147" i="4"/>
  <c r="R1147" i="4"/>
  <c r="P1147" i="4"/>
  <c r="BI1143" i="4"/>
  <c r="BH1143" i="4"/>
  <c r="BG1143" i="4"/>
  <c r="BF1143" i="4"/>
  <c r="T1143" i="4"/>
  <c r="R1143" i="4"/>
  <c r="P1143" i="4"/>
  <c r="BI1140" i="4"/>
  <c r="BH1140" i="4"/>
  <c r="BG1140" i="4"/>
  <c r="BF1140" i="4"/>
  <c r="T1140" i="4"/>
  <c r="R1140" i="4"/>
  <c r="P1140" i="4"/>
  <c r="BI1137" i="4"/>
  <c r="BH1137" i="4"/>
  <c r="BG1137" i="4"/>
  <c r="BF1137" i="4"/>
  <c r="T1137" i="4"/>
  <c r="R1137" i="4"/>
  <c r="P1137" i="4"/>
  <c r="BI1133" i="4"/>
  <c r="BH1133" i="4"/>
  <c r="BG1133" i="4"/>
  <c r="BF1133" i="4"/>
  <c r="T1133" i="4"/>
  <c r="R1133" i="4"/>
  <c r="P1133" i="4"/>
  <c r="BI1129" i="4"/>
  <c r="BH1129" i="4"/>
  <c r="BG1129" i="4"/>
  <c r="BF1129" i="4"/>
  <c r="T1129" i="4"/>
  <c r="R1129" i="4"/>
  <c r="P1129" i="4"/>
  <c r="BI1126" i="4"/>
  <c r="BH1126" i="4"/>
  <c r="BG1126" i="4"/>
  <c r="BF1126" i="4"/>
  <c r="T1126" i="4"/>
  <c r="R1126" i="4"/>
  <c r="P1126" i="4"/>
  <c r="BI1120" i="4"/>
  <c r="BH1120" i="4"/>
  <c r="BG1120" i="4"/>
  <c r="BF1120" i="4"/>
  <c r="T1120" i="4"/>
  <c r="R1120" i="4"/>
  <c r="P1120" i="4"/>
  <c r="BI1114" i="4"/>
  <c r="BH1114" i="4"/>
  <c r="BG1114" i="4"/>
  <c r="BF1114" i="4"/>
  <c r="T1114" i="4"/>
  <c r="R1114" i="4"/>
  <c r="P1114" i="4"/>
  <c r="BI1110" i="4"/>
  <c r="BH1110" i="4"/>
  <c r="BG1110" i="4"/>
  <c r="BF1110" i="4"/>
  <c r="T1110" i="4"/>
  <c r="R1110" i="4"/>
  <c r="P1110" i="4"/>
  <c r="BI1107" i="4"/>
  <c r="BH1107" i="4"/>
  <c r="BG1107" i="4"/>
  <c r="BF1107" i="4"/>
  <c r="T1107" i="4"/>
  <c r="R1107" i="4"/>
  <c r="P1107" i="4"/>
  <c r="BI1104" i="4"/>
  <c r="BH1104" i="4"/>
  <c r="BG1104" i="4"/>
  <c r="BF1104" i="4"/>
  <c r="T1104" i="4"/>
  <c r="R1104" i="4"/>
  <c r="P1104" i="4"/>
  <c r="BI1099" i="4"/>
  <c r="BH1099" i="4"/>
  <c r="BG1099" i="4"/>
  <c r="BF1099" i="4"/>
  <c r="T1099" i="4"/>
  <c r="T1098" i="4" s="1"/>
  <c r="R1099" i="4"/>
  <c r="R1098" i="4"/>
  <c r="P1099" i="4"/>
  <c r="P1098" i="4"/>
  <c r="BI1092" i="4"/>
  <c r="BH1092" i="4"/>
  <c r="BG1092" i="4"/>
  <c r="BF1092" i="4"/>
  <c r="T1092" i="4"/>
  <c r="R1092" i="4"/>
  <c r="P1092" i="4"/>
  <c r="BI1088" i="4"/>
  <c r="BH1088" i="4"/>
  <c r="BG1088" i="4"/>
  <c r="BF1088" i="4"/>
  <c r="T1088" i="4"/>
  <c r="R1088" i="4"/>
  <c r="P1088" i="4"/>
  <c r="BI1084" i="4"/>
  <c r="BH1084" i="4"/>
  <c r="BG1084" i="4"/>
  <c r="BF1084" i="4"/>
  <c r="T1084" i="4"/>
  <c r="R1084" i="4"/>
  <c r="P1084" i="4"/>
  <c r="BI1080" i="4"/>
  <c r="BH1080" i="4"/>
  <c r="BG1080" i="4"/>
  <c r="BF1080" i="4"/>
  <c r="T1080" i="4"/>
  <c r="R1080" i="4"/>
  <c r="P1080" i="4"/>
  <c r="BI1076" i="4"/>
  <c r="BH1076" i="4"/>
  <c r="BG1076" i="4"/>
  <c r="BF1076" i="4"/>
  <c r="T1076" i="4"/>
  <c r="R1076" i="4"/>
  <c r="P1076" i="4"/>
  <c r="BI1072" i="4"/>
  <c r="BH1072" i="4"/>
  <c r="BG1072" i="4"/>
  <c r="BF1072" i="4"/>
  <c r="T1072" i="4"/>
  <c r="R1072" i="4"/>
  <c r="P1072" i="4"/>
  <c r="BI1068" i="4"/>
  <c r="BH1068" i="4"/>
  <c r="BG1068" i="4"/>
  <c r="BF1068" i="4"/>
  <c r="T1068" i="4"/>
  <c r="R1068" i="4"/>
  <c r="P1068" i="4"/>
  <c r="BI1065" i="4"/>
  <c r="BH1065" i="4"/>
  <c r="BG1065" i="4"/>
  <c r="BF1065" i="4"/>
  <c r="T1065" i="4"/>
  <c r="R1065" i="4"/>
  <c r="P1065" i="4"/>
  <c r="BI1062" i="4"/>
  <c r="BH1062" i="4"/>
  <c r="BG1062" i="4"/>
  <c r="BF1062" i="4"/>
  <c r="T1062" i="4"/>
  <c r="R1062" i="4"/>
  <c r="P1062" i="4"/>
  <c r="BI1058" i="4"/>
  <c r="BH1058" i="4"/>
  <c r="BG1058" i="4"/>
  <c r="BF1058" i="4"/>
  <c r="T1058" i="4"/>
  <c r="R1058" i="4"/>
  <c r="P1058" i="4"/>
  <c r="BI1054" i="4"/>
  <c r="BH1054" i="4"/>
  <c r="BG1054" i="4"/>
  <c r="BF1054" i="4"/>
  <c r="T1054" i="4"/>
  <c r="R1054" i="4"/>
  <c r="P1054" i="4"/>
  <c r="BI1049" i="4"/>
  <c r="BH1049" i="4"/>
  <c r="BG1049" i="4"/>
  <c r="BF1049" i="4"/>
  <c r="T1049" i="4"/>
  <c r="R1049" i="4"/>
  <c r="P1049" i="4"/>
  <c r="BI1045" i="4"/>
  <c r="BH1045" i="4"/>
  <c r="BG1045" i="4"/>
  <c r="BF1045" i="4"/>
  <c r="T1045" i="4"/>
  <c r="R1045" i="4"/>
  <c r="P1045" i="4"/>
  <c r="BI1041" i="4"/>
  <c r="BH1041" i="4"/>
  <c r="BG1041" i="4"/>
  <c r="BF1041" i="4"/>
  <c r="T1041" i="4"/>
  <c r="R1041" i="4"/>
  <c r="P1041" i="4"/>
  <c r="BI1020" i="4"/>
  <c r="BH1020" i="4"/>
  <c r="BG1020" i="4"/>
  <c r="BF1020" i="4"/>
  <c r="T1020" i="4"/>
  <c r="R1020" i="4"/>
  <c r="P1020" i="4"/>
  <c r="BI1016" i="4"/>
  <c r="BH1016" i="4"/>
  <c r="BG1016" i="4"/>
  <c r="BF1016" i="4"/>
  <c r="T1016" i="4"/>
  <c r="R1016" i="4"/>
  <c r="P1016" i="4"/>
  <c r="BI1008" i="4"/>
  <c r="BH1008" i="4"/>
  <c r="BG1008" i="4"/>
  <c r="BF1008" i="4"/>
  <c r="T1008" i="4"/>
  <c r="R1008" i="4"/>
  <c r="P1008" i="4"/>
  <c r="BI1004" i="4"/>
  <c r="BH1004" i="4"/>
  <c r="BG1004" i="4"/>
  <c r="BF1004" i="4"/>
  <c r="T1004" i="4"/>
  <c r="R1004" i="4"/>
  <c r="P1004" i="4"/>
  <c r="BI995" i="4"/>
  <c r="BH995" i="4"/>
  <c r="BG995" i="4"/>
  <c r="BF995" i="4"/>
  <c r="T995" i="4"/>
  <c r="R995" i="4"/>
  <c r="P995" i="4"/>
  <c r="BI987" i="4"/>
  <c r="BH987" i="4"/>
  <c r="BG987" i="4"/>
  <c r="BF987" i="4"/>
  <c r="T987" i="4"/>
  <c r="R987" i="4"/>
  <c r="P987" i="4"/>
  <c r="BI983" i="4"/>
  <c r="BH983" i="4"/>
  <c r="BG983" i="4"/>
  <c r="BF983" i="4"/>
  <c r="T983" i="4"/>
  <c r="R983" i="4"/>
  <c r="P983" i="4"/>
  <c r="BI979" i="4"/>
  <c r="BH979" i="4"/>
  <c r="BG979" i="4"/>
  <c r="BF979" i="4"/>
  <c r="T979" i="4"/>
  <c r="R979" i="4"/>
  <c r="P979" i="4"/>
  <c r="BI971" i="4"/>
  <c r="BH971" i="4"/>
  <c r="BG971" i="4"/>
  <c r="BF971" i="4"/>
  <c r="T971" i="4"/>
  <c r="R971" i="4"/>
  <c r="P971" i="4"/>
  <c r="BI963" i="4"/>
  <c r="BH963" i="4"/>
  <c r="BG963" i="4"/>
  <c r="BF963" i="4"/>
  <c r="T963" i="4"/>
  <c r="R963" i="4"/>
  <c r="P963" i="4"/>
  <c r="BI956" i="4"/>
  <c r="BH956" i="4"/>
  <c r="BG956" i="4"/>
  <c r="BF956" i="4"/>
  <c r="T956" i="4"/>
  <c r="R956" i="4"/>
  <c r="P956" i="4"/>
  <c r="BI950" i="4"/>
  <c r="BH950" i="4"/>
  <c r="BG950" i="4"/>
  <c r="BF950" i="4"/>
  <c r="T950" i="4"/>
  <c r="R950" i="4"/>
  <c r="P950" i="4"/>
  <c r="BI946" i="4"/>
  <c r="BH946" i="4"/>
  <c r="BG946" i="4"/>
  <c r="BF946" i="4"/>
  <c r="T946" i="4"/>
  <c r="R946" i="4"/>
  <c r="P946" i="4"/>
  <c r="BI925" i="4"/>
  <c r="BH925" i="4"/>
  <c r="BG925" i="4"/>
  <c r="BF925" i="4"/>
  <c r="T925" i="4"/>
  <c r="R925" i="4"/>
  <c r="P925" i="4"/>
  <c r="BI921" i="4"/>
  <c r="BH921" i="4"/>
  <c r="BG921" i="4"/>
  <c r="BF921" i="4"/>
  <c r="T921" i="4"/>
  <c r="R921" i="4"/>
  <c r="P921" i="4"/>
  <c r="BI914" i="4"/>
  <c r="BH914" i="4"/>
  <c r="BG914" i="4"/>
  <c r="BF914" i="4"/>
  <c r="T914" i="4"/>
  <c r="R914" i="4"/>
  <c r="P914" i="4"/>
  <c r="BI910" i="4"/>
  <c r="BH910" i="4"/>
  <c r="BG910" i="4"/>
  <c r="BF910" i="4"/>
  <c r="T910" i="4"/>
  <c r="R910" i="4"/>
  <c r="P910" i="4"/>
  <c r="BI902" i="4"/>
  <c r="BH902" i="4"/>
  <c r="BG902" i="4"/>
  <c r="BF902" i="4"/>
  <c r="T902" i="4"/>
  <c r="R902" i="4"/>
  <c r="P902" i="4"/>
  <c r="BI898" i="4"/>
  <c r="BH898" i="4"/>
  <c r="BG898" i="4"/>
  <c r="BF898" i="4"/>
  <c r="T898" i="4"/>
  <c r="R898" i="4"/>
  <c r="P898" i="4"/>
  <c r="BI893" i="4"/>
  <c r="BH893" i="4"/>
  <c r="BG893" i="4"/>
  <c r="BF893" i="4"/>
  <c r="T893" i="4"/>
  <c r="R893" i="4"/>
  <c r="P893" i="4"/>
  <c r="BI885" i="4"/>
  <c r="BH885" i="4"/>
  <c r="BG885" i="4"/>
  <c r="BF885" i="4"/>
  <c r="T885" i="4"/>
  <c r="R885" i="4"/>
  <c r="P885" i="4"/>
  <c r="BI882" i="4"/>
  <c r="BH882" i="4"/>
  <c r="BG882" i="4"/>
  <c r="BF882" i="4"/>
  <c r="T882" i="4"/>
  <c r="R882" i="4"/>
  <c r="P882" i="4"/>
  <c r="BI875" i="4"/>
  <c r="BH875" i="4"/>
  <c r="BG875" i="4"/>
  <c r="BF875" i="4"/>
  <c r="T875" i="4"/>
  <c r="R875" i="4"/>
  <c r="P875" i="4"/>
  <c r="BI871" i="4"/>
  <c r="BH871" i="4"/>
  <c r="BG871" i="4"/>
  <c r="BF871" i="4"/>
  <c r="T871" i="4"/>
  <c r="R871" i="4"/>
  <c r="P871" i="4"/>
  <c r="BI865" i="4"/>
  <c r="BH865" i="4"/>
  <c r="BG865" i="4"/>
  <c r="BF865" i="4"/>
  <c r="T865" i="4"/>
  <c r="R865" i="4"/>
  <c r="P865" i="4"/>
  <c r="BI861" i="4"/>
  <c r="BH861" i="4"/>
  <c r="BG861" i="4"/>
  <c r="BF861" i="4"/>
  <c r="T861" i="4"/>
  <c r="R861" i="4"/>
  <c r="P861" i="4"/>
  <c r="BI853" i="4"/>
  <c r="BH853" i="4"/>
  <c r="BG853" i="4"/>
  <c r="BF853" i="4"/>
  <c r="T853" i="4"/>
  <c r="R853" i="4"/>
  <c r="P853" i="4"/>
  <c r="BI846" i="4"/>
  <c r="BH846" i="4"/>
  <c r="BG846" i="4"/>
  <c r="BF846" i="4"/>
  <c r="T846" i="4"/>
  <c r="R846" i="4"/>
  <c r="P846" i="4"/>
  <c r="BI836" i="4"/>
  <c r="BH836" i="4"/>
  <c r="BG836" i="4"/>
  <c r="BF836" i="4"/>
  <c r="T836" i="4"/>
  <c r="R836" i="4"/>
  <c r="P836" i="4"/>
  <c r="BI832" i="4"/>
  <c r="BH832" i="4"/>
  <c r="BG832" i="4"/>
  <c r="BF832" i="4"/>
  <c r="T832" i="4"/>
  <c r="R832" i="4"/>
  <c r="P832" i="4"/>
  <c r="BI828" i="4"/>
  <c r="BH828" i="4"/>
  <c r="BG828" i="4"/>
  <c r="BF828" i="4"/>
  <c r="T828" i="4"/>
  <c r="R828" i="4"/>
  <c r="P828" i="4"/>
  <c r="BI813" i="4"/>
  <c r="BH813" i="4"/>
  <c r="BG813" i="4"/>
  <c r="BF813" i="4"/>
  <c r="T813" i="4"/>
  <c r="R813" i="4"/>
  <c r="P813" i="4"/>
  <c r="BI809" i="4"/>
  <c r="BH809" i="4"/>
  <c r="BG809" i="4"/>
  <c r="BF809" i="4"/>
  <c r="T809" i="4"/>
  <c r="R809" i="4"/>
  <c r="P809" i="4"/>
  <c r="BI806" i="4"/>
  <c r="BH806" i="4"/>
  <c r="BG806" i="4"/>
  <c r="BF806" i="4"/>
  <c r="T806" i="4"/>
  <c r="R806" i="4"/>
  <c r="P806" i="4"/>
  <c r="BI802" i="4"/>
  <c r="BH802" i="4"/>
  <c r="BG802" i="4"/>
  <c r="BF802" i="4"/>
  <c r="T802" i="4"/>
  <c r="R802" i="4"/>
  <c r="P802" i="4"/>
  <c r="BI798" i="4"/>
  <c r="BH798" i="4"/>
  <c r="BG798" i="4"/>
  <c r="BF798" i="4"/>
  <c r="T798" i="4"/>
  <c r="R798" i="4"/>
  <c r="P798" i="4"/>
  <c r="BI787" i="4"/>
  <c r="BH787" i="4"/>
  <c r="BG787" i="4"/>
  <c r="BF787" i="4"/>
  <c r="T787" i="4"/>
  <c r="R787" i="4"/>
  <c r="P787" i="4"/>
  <c r="BI783" i="4"/>
  <c r="BH783" i="4"/>
  <c r="BG783" i="4"/>
  <c r="BF783" i="4"/>
  <c r="T783" i="4"/>
  <c r="R783" i="4"/>
  <c r="P783" i="4"/>
  <c r="BI779" i="4"/>
  <c r="BH779" i="4"/>
  <c r="BG779" i="4"/>
  <c r="BF779" i="4"/>
  <c r="T779" i="4"/>
  <c r="R779" i="4"/>
  <c r="P779" i="4"/>
  <c r="BI775" i="4"/>
  <c r="BH775" i="4"/>
  <c r="BG775" i="4"/>
  <c r="BF775" i="4"/>
  <c r="T775" i="4"/>
  <c r="R775" i="4"/>
  <c r="P775" i="4"/>
  <c r="BI771" i="4"/>
  <c r="BH771" i="4"/>
  <c r="BG771" i="4"/>
  <c r="BF771" i="4"/>
  <c r="T771" i="4"/>
  <c r="R771" i="4"/>
  <c r="P771" i="4"/>
  <c r="BI763" i="4"/>
  <c r="BH763" i="4"/>
  <c r="BG763" i="4"/>
  <c r="BF763" i="4"/>
  <c r="T763" i="4"/>
  <c r="R763" i="4"/>
  <c r="P763" i="4"/>
  <c r="BI759" i="4"/>
  <c r="BH759" i="4"/>
  <c r="BG759" i="4"/>
  <c r="BF759" i="4"/>
  <c r="T759" i="4"/>
  <c r="R759" i="4"/>
  <c r="P759" i="4"/>
  <c r="BI748" i="4"/>
  <c r="BH748" i="4"/>
  <c r="BG748" i="4"/>
  <c r="BF748" i="4"/>
  <c r="T748" i="4"/>
  <c r="R748" i="4"/>
  <c r="P748" i="4"/>
  <c r="BI741" i="4"/>
  <c r="BH741" i="4"/>
  <c r="BG741" i="4"/>
  <c r="BF741" i="4"/>
  <c r="T741" i="4"/>
  <c r="R741" i="4"/>
  <c r="P741" i="4"/>
  <c r="BI732" i="4"/>
  <c r="BH732" i="4"/>
  <c r="BG732" i="4"/>
  <c r="BF732" i="4"/>
  <c r="T732" i="4"/>
  <c r="R732" i="4"/>
  <c r="P732" i="4"/>
  <c r="BI725" i="4"/>
  <c r="BH725" i="4"/>
  <c r="BG725" i="4"/>
  <c r="BF725" i="4"/>
  <c r="T725" i="4"/>
  <c r="R725" i="4"/>
  <c r="P725" i="4"/>
  <c r="BI722" i="4"/>
  <c r="BH722" i="4"/>
  <c r="BG722" i="4"/>
  <c r="BF722" i="4"/>
  <c r="T722" i="4"/>
  <c r="R722" i="4"/>
  <c r="P722" i="4"/>
  <c r="BI716" i="4"/>
  <c r="BH716" i="4"/>
  <c r="BG716" i="4"/>
  <c r="BF716" i="4"/>
  <c r="T716" i="4"/>
  <c r="R716" i="4"/>
  <c r="P716" i="4"/>
  <c r="BI705" i="4"/>
  <c r="BH705" i="4"/>
  <c r="BG705" i="4"/>
  <c r="BF705" i="4"/>
  <c r="T705" i="4"/>
  <c r="R705" i="4"/>
  <c r="P705" i="4"/>
  <c r="BI700" i="4"/>
  <c r="BH700" i="4"/>
  <c r="BG700" i="4"/>
  <c r="BF700" i="4"/>
  <c r="T700" i="4"/>
  <c r="R700" i="4"/>
  <c r="P700" i="4"/>
  <c r="BI691" i="4"/>
  <c r="BH691" i="4"/>
  <c r="BG691" i="4"/>
  <c r="BF691" i="4"/>
  <c r="T691" i="4"/>
  <c r="R691" i="4"/>
  <c r="P691" i="4"/>
  <c r="BI687" i="4"/>
  <c r="BH687" i="4"/>
  <c r="BG687" i="4"/>
  <c r="BF687" i="4"/>
  <c r="T687" i="4"/>
  <c r="R687" i="4"/>
  <c r="P687" i="4"/>
  <c r="BI683" i="4"/>
  <c r="BH683" i="4"/>
  <c r="BG683" i="4"/>
  <c r="BF683" i="4"/>
  <c r="T683" i="4"/>
  <c r="R683" i="4"/>
  <c r="P683" i="4"/>
  <c r="BI679" i="4"/>
  <c r="BH679" i="4"/>
  <c r="BG679" i="4"/>
  <c r="BF679" i="4"/>
  <c r="T679" i="4"/>
  <c r="R679" i="4"/>
  <c r="P679" i="4"/>
  <c r="BI673" i="4"/>
  <c r="BH673" i="4"/>
  <c r="BG673" i="4"/>
  <c r="BF673" i="4"/>
  <c r="T673" i="4"/>
  <c r="R673" i="4"/>
  <c r="P673" i="4"/>
  <c r="BI664" i="4"/>
  <c r="BH664" i="4"/>
  <c r="BG664" i="4"/>
  <c r="BF664" i="4"/>
  <c r="T664" i="4"/>
  <c r="R664" i="4"/>
  <c r="P664" i="4"/>
  <c r="BI661" i="4"/>
  <c r="BH661" i="4"/>
  <c r="BG661" i="4"/>
  <c r="BF661" i="4"/>
  <c r="T661" i="4"/>
  <c r="R661" i="4"/>
  <c r="P661" i="4"/>
  <c r="BI657" i="4"/>
  <c r="BH657" i="4"/>
  <c r="BG657" i="4"/>
  <c r="BF657" i="4"/>
  <c r="T657" i="4"/>
  <c r="R657" i="4"/>
  <c r="P657" i="4"/>
  <c r="BI654" i="4"/>
  <c r="BH654" i="4"/>
  <c r="BG654" i="4"/>
  <c r="BF654" i="4"/>
  <c r="T654" i="4"/>
  <c r="R654" i="4"/>
  <c r="P654" i="4"/>
  <c r="BI648" i="4"/>
  <c r="BH648" i="4"/>
  <c r="BG648" i="4"/>
  <c r="BF648" i="4"/>
  <c r="T648" i="4"/>
  <c r="R648" i="4"/>
  <c r="P648" i="4"/>
  <c r="BI646" i="4"/>
  <c r="BH646" i="4"/>
  <c r="BG646" i="4"/>
  <c r="BF646" i="4"/>
  <c r="T646" i="4"/>
  <c r="R646" i="4"/>
  <c r="P646" i="4"/>
  <c r="BI644" i="4"/>
  <c r="BH644" i="4"/>
  <c r="BG644" i="4"/>
  <c r="BF644" i="4"/>
  <c r="T644" i="4"/>
  <c r="R644" i="4"/>
  <c r="P644" i="4"/>
  <c r="BI640" i="4"/>
  <c r="BH640" i="4"/>
  <c r="BG640" i="4"/>
  <c r="BF640" i="4"/>
  <c r="T640" i="4"/>
  <c r="R640" i="4"/>
  <c r="P640" i="4"/>
  <c r="BI636" i="4"/>
  <c r="BH636" i="4"/>
  <c r="BG636" i="4"/>
  <c r="BF636" i="4"/>
  <c r="T636" i="4"/>
  <c r="R636" i="4"/>
  <c r="P636" i="4"/>
  <c r="BI633" i="4"/>
  <c r="BH633" i="4"/>
  <c r="BG633" i="4"/>
  <c r="BF633" i="4"/>
  <c r="T633" i="4"/>
  <c r="R633" i="4"/>
  <c r="P633" i="4"/>
  <c r="BI629" i="4"/>
  <c r="BH629" i="4"/>
  <c r="BG629" i="4"/>
  <c r="BF629" i="4"/>
  <c r="T629" i="4"/>
  <c r="R629" i="4"/>
  <c r="P629" i="4"/>
  <c r="BI626" i="4"/>
  <c r="BH626" i="4"/>
  <c r="BG626" i="4"/>
  <c r="BF626" i="4"/>
  <c r="T626" i="4"/>
  <c r="R626" i="4"/>
  <c r="P626" i="4"/>
  <c r="BI619" i="4"/>
  <c r="BH619" i="4"/>
  <c r="BG619" i="4"/>
  <c r="BF619" i="4"/>
  <c r="T619" i="4"/>
  <c r="R619" i="4"/>
  <c r="P619" i="4"/>
  <c r="BI616" i="4"/>
  <c r="BH616" i="4"/>
  <c r="BG616" i="4"/>
  <c r="BF616" i="4"/>
  <c r="T616" i="4"/>
  <c r="R616" i="4"/>
  <c r="P616" i="4"/>
  <c r="BI612" i="4"/>
  <c r="BH612" i="4"/>
  <c r="BG612" i="4"/>
  <c r="BF612" i="4"/>
  <c r="T612" i="4"/>
  <c r="R612" i="4"/>
  <c r="P612" i="4"/>
  <c r="BI608" i="4"/>
  <c r="BH608" i="4"/>
  <c r="BG608" i="4"/>
  <c r="BF608" i="4"/>
  <c r="T608" i="4"/>
  <c r="R608" i="4"/>
  <c r="P608" i="4"/>
  <c r="BI603" i="4"/>
  <c r="BH603" i="4"/>
  <c r="BG603" i="4"/>
  <c r="BF603" i="4"/>
  <c r="T603" i="4"/>
  <c r="R603" i="4"/>
  <c r="P603" i="4"/>
  <c r="BI599" i="4"/>
  <c r="BH599" i="4"/>
  <c r="BG599" i="4"/>
  <c r="BF599" i="4"/>
  <c r="T599" i="4"/>
  <c r="R599" i="4"/>
  <c r="P599" i="4"/>
  <c r="BI593" i="4"/>
  <c r="BH593" i="4"/>
  <c r="BG593" i="4"/>
  <c r="BF593" i="4"/>
  <c r="T593" i="4"/>
  <c r="R593" i="4"/>
  <c r="P593" i="4"/>
  <c r="BI588" i="4"/>
  <c r="BH588" i="4"/>
  <c r="BG588" i="4"/>
  <c r="BF588" i="4"/>
  <c r="T588" i="4"/>
  <c r="R588" i="4"/>
  <c r="P588" i="4"/>
  <c r="BI584" i="4"/>
  <c r="BH584" i="4"/>
  <c r="BG584" i="4"/>
  <c r="BF584" i="4"/>
  <c r="T584" i="4"/>
  <c r="R584" i="4"/>
  <c r="P584" i="4"/>
  <c r="BI574" i="4"/>
  <c r="BH574" i="4"/>
  <c r="BG574" i="4"/>
  <c r="BF574" i="4"/>
  <c r="T574" i="4"/>
  <c r="R574" i="4"/>
  <c r="P574" i="4"/>
  <c r="BI565" i="4"/>
  <c r="BH565" i="4"/>
  <c r="BG565" i="4"/>
  <c r="BF565" i="4"/>
  <c r="T565" i="4"/>
  <c r="R565" i="4"/>
  <c r="P565" i="4"/>
  <c r="BI556" i="4"/>
  <c r="BH556" i="4"/>
  <c r="BG556" i="4"/>
  <c r="BF556" i="4"/>
  <c r="T556" i="4"/>
  <c r="R556" i="4"/>
  <c r="P556" i="4"/>
  <c r="BI550" i="4"/>
  <c r="BH550" i="4"/>
  <c r="BG550" i="4"/>
  <c r="BF550" i="4"/>
  <c r="T550" i="4"/>
  <c r="R550" i="4"/>
  <c r="P550" i="4"/>
  <c r="BI546" i="4"/>
  <c r="BH546" i="4"/>
  <c r="BG546" i="4"/>
  <c r="BF546" i="4"/>
  <c r="T546" i="4"/>
  <c r="R546" i="4"/>
  <c r="P546" i="4"/>
  <c r="BI543" i="4"/>
  <c r="BH543" i="4"/>
  <c r="BG543" i="4"/>
  <c r="BF543" i="4"/>
  <c r="T543" i="4"/>
  <c r="R543" i="4"/>
  <c r="P543" i="4"/>
  <c r="BI535" i="4"/>
  <c r="BH535" i="4"/>
  <c r="BG535" i="4"/>
  <c r="BF535" i="4"/>
  <c r="T535" i="4"/>
  <c r="R535" i="4"/>
  <c r="P535" i="4"/>
  <c r="BI531" i="4"/>
  <c r="BH531" i="4"/>
  <c r="BG531" i="4"/>
  <c r="BF531" i="4"/>
  <c r="T531" i="4"/>
  <c r="R531" i="4"/>
  <c r="P531" i="4"/>
  <c r="BI528" i="4"/>
  <c r="BH528" i="4"/>
  <c r="BG528" i="4"/>
  <c r="BF528" i="4"/>
  <c r="T528" i="4"/>
  <c r="R528" i="4"/>
  <c r="P528" i="4"/>
  <c r="BI525" i="4"/>
  <c r="BH525" i="4"/>
  <c r="BG525" i="4"/>
  <c r="BF525" i="4"/>
  <c r="T525" i="4"/>
  <c r="R525" i="4"/>
  <c r="P525" i="4"/>
  <c r="BI521" i="4"/>
  <c r="BH521" i="4"/>
  <c r="BG521" i="4"/>
  <c r="BF521" i="4"/>
  <c r="T521" i="4"/>
  <c r="R521" i="4"/>
  <c r="P521" i="4"/>
  <c r="BI512" i="4"/>
  <c r="BH512" i="4"/>
  <c r="BG512" i="4"/>
  <c r="BF512" i="4"/>
  <c r="T512" i="4"/>
  <c r="R512" i="4"/>
  <c r="P512" i="4"/>
  <c r="BI507" i="4"/>
  <c r="BH507" i="4"/>
  <c r="BG507" i="4"/>
  <c r="BF507" i="4"/>
  <c r="T507" i="4"/>
  <c r="R507" i="4"/>
  <c r="P507" i="4"/>
  <c r="BI499" i="4"/>
  <c r="BH499" i="4"/>
  <c r="BG499" i="4"/>
  <c r="BF499" i="4"/>
  <c r="T499" i="4"/>
  <c r="R499" i="4"/>
  <c r="P499" i="4"/>
  <c r="BI477" i="4"/>
  <c r="BH477" i="4"/>
  <c r="BG477" i="4"/>
  <c r="BF477" i="4"/>
  <c r="T477" i="4"/>
  <c r="R477" i="4"/>
  <c r="P477" i="4"/>
  <c r="BI465" i="4"/>
  <c r="BH465" i="4"/>
  <c r="BG465" i="4"/>
  <c r="BF465" i="4"/>
  <c r="T465" i="4"/>
  <c r="R465" i="4"/>
  <c r="P465" i="4"/>
  <c r="BI461" i="4"/>
  <c r="BH461" i="4"/>
  <c r="BG461" i="4"/>
  <c r="BF461" i="4"/>
  <c r="T461" i="4"/>
  <c r="R461" i="4"/>
  <c r="P461" i="4"/>
  <c r="BI451" i="4"/>
  <c r="BH451" i="4"/>
  <c r="BG451" i="4"/>
  <c r="BF451" i="4"/>
  <c r="T451" i="4"/>
  <c r="R451" i="4"/>
  <c r="P451" i="4"/>
  <c r="BI445" i="4"/>
  <c r="BH445" i="4"/>
  <c r="BG445" i="4"/>
  <c r="BF445" i="4"/>
  <c r="T445" i="4"/>
  <c r="R445" i="4"/>
  <c r="P445" i="4"/>
  <c r="BI438" i="4"/>
  <c r="BH438" i="4"/>
  <c r="BG438" i="4"/>
  <c r="BF438" i="4"/>
  <c r="T438" i="4"/>
  <c r="R438" i="4"/>
  <c r="P438" i="4"/>
  <c r="BI432" i="4"/>
  <c r="BH432" i="4"/>
  <c r="BG432" i="4"/>
  <c r="BF432" i="4"/>
  <c r="T432" i="4"/>
  <c r="R432" i="4"/>
  <c r="P432" i="4"/>
  <c r="BI426" i="4"/>
  <c r="BH426" i="4"/>
  <c r="BG426" i="4"/>
  <c r="BF426" i="4"/>
  <c r="T426" i="4"/>
  <c r="R426" i="4"/>
  <c r="P426" i="4"/>
  <c r="BI419" i="4"/>
  <c r="BH419" i="4"/>
  <c r="BG419" i="4"/>
  <c r="BF419" i="4"/>
  <c r="T419" i="4"/>
  <c r="R419" i="4"/>
  <c r="P419" i="4"/>
  <c r="BI415" i="4"/>
  <c r="BH415" i="4"/>
  <c r="BG415" i="4"/>
  <c r="BF415" i="4"/>
  <c r="T415" i="4"/>
  <c r="R415" i="4"/>
  <c r="P415" i="4"/>
  <c r="BI411" i="4"/>
  <c r="BH411" i="4"/>
  <c r="BG411" i="4"/>
  <c r="BF411" i="4"/>
  <c r="T411" i="4"/>
  <c r="R411" i="4"/>
  <c r="P411" i="4"/>
  <c r="BI408" i="4"/>
  <c r="BH408" i="4"/>
  <c r="BG408" i="4"/>
  <c r="BF408" i="4"/>
  <c r="T408" i="4"/>
  <c r="R408" i="4"/>
  <c r="P408" i="4"/>
  <c r="BI405" i="4"/>
  <c r="BH405" i="4"/>
  <c r="BG405" i="4"/>
  <c r="BF405" i="4"/>
  <c r="T405" i="4"/>
  <c r="R405" i="4"/>
  <c r="P405" i="4"/>
  <c r="BI401" i="4"/>
  <c r="BH401" i="4"/>
  <c r="BG401" i="4"/>
  <c r="BF401" i="4"/>
  <c r="T401" i="4"/>
  <c r="R401" i="4"/>
  <c r="P401" i="4"/>
  <c r="BI398" i="4"/>
  <c r="BH398" i="4"/>
  <c r="BG398" i="4"/>
  <c r="BF398" i="4"/>
  <c r="T398" i="4"/>
  <c r="R398" i="4"/>
  <c r="P398" i="4"/>
  <c r="BI394" i="4"/>
  <c r="BH394" i="4"/>
  <c r="BG394" i="4"/>
  <c r="BF394" i="4"/>
  <c r="T394" i="4"/>
  <c r="R394" i="4"/>
  <c r="P394" i="4"/>
  <c r="BI390" i="4"/>
  <c r="BH390" i="4"/>
  <c r="BG390" i="4"/>
  <c r="BF390" i="4"/>
  <c r="T390" i="4"/>
  <c r="R390" i="4"/>
  <c r="P390" i="4"/>
  <c r="BI385" i="4"/>
  <c r="BH385" i="4"/>
  <c r="BG385" i="4"/>
  <c r="BF385" i="4"/>
  <c r="T385" i="4"/>
  <c r="R385" i="4"/>
  <c r="P385" i="4"/>
  <c r="BI381" i="4"/>
  <c r="BH381" i="4"/>
  <c r="BG381" i="4"/>
  <c r="BF381" i="4"/>
  <c r="T381" i="4"/>
  <c r="R381" i="4"/>
  <c r="P381" i="4"/>
  <c r="BI377" i="4"/>
  <c r="BH377" i="4"/>
  <c r="BG377" i="4"/>
  <c r="BF377" i="4"/>
  <c r="T377" i="4"/>
  <c r="R377" i="4"/>
  <c r="P377" i="4"/>
  <c r="BI373" i="4"/>
  <c r="BH373" i="4"/>
  <c r="BG373" i="4"/>
  <c r="BF373" i="4"/>
  <c r="T373" i="4"/>
  <c r="R373" i="4"/>
  <c r="P373" i="4"/>
  <c r="BI365" i="4"/>
  <c r="BH365" i="4"/>
  <c r="BG365" i="4"/>
  <c r="BF365" i="4"/>
  <c r="T365" i="4"/>
  <c r="R365" i="4"/>
  <c r="P365" i="4"/>
  <c r="BI362" i="4"/>
  <c r="BH362" i="4"/>
  <c r="BG362" i="4"/>
  <c r="BF362" i="4"/>
  <c r="T362" i="4"/>
  <c r="R362" i="4"/>
  <c r="P362" i="4"/>
  <c r="BI358" i="4"/>
  <c r="BH358" i="4"/>
  <c r="BG358" i="4"/>
  <c r="BF358" i="4"/>
  <c r="T358" i="4"/>
  <c r="R358" i="4"/>
  <c r="P358" i="4"/>
  <c r="BI355" i="4"/>
  <c r="BH355" i="4"/>
  <c r="BG355" i="4"/>
  <c r="BF355" i="4"/>
  <c r="T355" i="4"/>
  <c r="R355" i="4"/>
  <c r="P355" i="4"/>
  <c r="BI351" i="4"/>
  <c r="BH351" i="4"/>
  <c r="BG351" i="4"/>
  <c r="BF351" i="4"/>
  <c r="T351" i="4"/>
  <c r="R351" i="4"/>
  <c r="P351" i="4"/>
  <c r="BI348" i="4"/>
  <c r="BH348" i="4"/>
  <c r="BG348" i="4"/>
  <c r="BF348" i="4"/>
  <c r="T348" i="4"/>
  <c r="R348" i="4"/>
  <c r="P348" i="4"/>
  <c r="BI342" i="4"/>
  <c r="BH342" i="4"/>
  <c r="BG342" i="4"/>
  <c r="BF342" i="4"/>
  <c r="T342" i="4"/>
  <c r="R342" i="4"/>
  <c r="P342" i="4"/>
  <c r="BI336" i="4"/>
  <c r="BH336" i="4"/>
  <c r="BG336" i="4"/>
  <c r="BF336" i="4"/>
  <c r="T336" i="4"/>
  <c r="R336" i="4"/>
  <c r="P336" i="4"/>
  <c r="BI329" i="4"/>
  <c r="BH329" i="4"/>
  <c r="BG329" i="4"/>
  <c r="BF329" i="4"/>
  <c r="T329" i="4"/>
  <c r="R329" i="4"/>
  <c r="P329" i="4"/>
  <c r="BI321" i="4"/>
  <c r="BH321" i="4"/>
  <c r="BG321" i="4"/>
  <c r="BF321" i="4"/>
  <c r="T321" i="4"/>
  <c r="R321" i="4"/>
  <c r="P321" i="4"/>
  <c r="BI304" i="4"/>
  <c r="BH304" i="4"/>
  <c r="BG304" i="4"/>
  <c r="BF304" i="4"/>
  <c r="T304" i="4"/>
  <c r="R304" i="4"/>
  <c r="P304" i="4"/>
  <c r="BI297" i="4"/>
  <c r="BH297" i="4"/>
  <c r="BG297" i="4"/>
  <c r="BF297" i="4"/>
  <c r="T297" i="4"/>
  <c r="R297" i="4"/>
  <c r="P297" i="4"/>
  <c r="BI289" i="4"/>
  <c r="BH289" i="4"/>
  <c r="BG289" i="4"/>
  <c r="BF289" i="4"/>
  <c r="T289" i="4"/>
  <c r="R289" i="4"/>
  <c r="P289" i="4"/>
  <c r="BI283" i="4"/>
  <c r="BH283" i="4"/>
  <c r="BG283" i="4"/>
  <c r="BF283" i="4"/>
  <c r="T283" i="4"/>
  <c r="R283" i="4"/>
  <c r="P283" i="4"/>
  <c r="BI279" i="4"/>
  <c r="BH279" i="4"/>
  <c r="BG279" i="4"/>
  <c r="BF279" i="4"/>
  <c r="T279" i="4"/>
  <c r="R279" i="4"/>
  <c r="P279" i="4"/>
  <c r="BI275" i="4"/>
  <c r="BH275" i="4"/>
  <c r="BG275" i="4"/>
  <c r="BF275" i="4"/>
  <c r="T275" i="4"/>
  <c r="R275" i="4"/>
  <c r="P275" i="4"/>
  <c r="BI272" i="4"/>
  <c r="BH272" i="4"/>
  <c r="BG272" i="4"/>
  <c r="BF272" i="4"/>
  <c r="T272" i="4"/>
  <c r="R272" i="4"/>
  <c r="P272" i="4"/>
  <c r="BI267" i="4"/>
  <c r="BH267" i="4"/>
  <c r="BG267" i="4"/>
  <c r="BF267" i="4"/>
  <c r="T267" i="4"/>
  <c r="R267" i="4"/>
  <c r="P267" i="4"/>
  <c r="BI262" i="4"/>
  <c r="BH262" i="4"/>
  <c r="BG262" i="4"/>
  <c r="BF262" i="4"/>
  <c r="T262" i="4"/>
  <c r="R262" i="4"/>
  <c r="P262" i="4"/>
  <c r="BI259" i="4"/>
  <c r="BH259" i="4"/>
  <c r="BG259" i="4"/>
  <c r="BF259" i="4"/>
  <c r="T259" i="4"/>
  <c r="R259" i="4"/>
  <c r="P259" i="4"/>
  <c r="BI255" i="4"/>
  <c r="BH255" i="4"/>
  <c r="BG255" i="4"/>
  <c r="BF255" i="4"/>
  <c r="T255" i="4"/>
  <c r="R255" i="4"/>
  <c r="P255" i="4"/>
  <c r="BI252" i="4"/>
  <c r="BH252" i="4"/>
  <c r="BG252" i="4"/>
  <c r="BF252" i="4"/>
  <c r="T252" i="4"/>
  <c r="R252" i="4"/>
  <c r="P252" i="4"/>
  <c r="BI237" i="4"/>
  <c r="BH237" i="4"/>
  <c r="BG237" i="4"/>
  <c r="BF237" i="4"/>
  <c r="T237" i="4"/>
  <c r="R237" i="4"/>
  <c r="P237" i="4"/>
  <c r="BI221" i="4"/>
  <c r="BH221" i="4"/>
  <c r="BG221" i="4"/>
  <c r="BF221" i="4"/>
  <c r="T221" i="4"/>
  <c r="R221" i="4"/>
  <c r="P221" i="4"/>
  <c r="BI215" i="4"/>
  <c r="BH215" i="4"/>
  <c r="BG215" i="4"/>
  <c r="BF215" i="4"/>
  <c r="T215" i="4"/>
  <c r="R215" i="4"/>
  <c r="P215" i="4"/>
  <c r="BI209" i="4"/>
  <c r="BH209" i="4"/>
  <c r="BG209" i="4"/>
  <c r="BF209" i="4"/>
  <c r="T209" i="4"/>
  <c r="R209" i="4"/>
  <c r="P209" i="4"/>
  <c r="BI205" i="4"/>
  <c r="BH205" i="4"/>
  <c r="BG205" i="4"/>
  <c r="BF205" i="4"/>
  <c r="T205" i="4"/>
  <c r="R205" i="4"/>
  <c r="P205" i="4"/>
  <c r="BI201" i="4"/>
  <c r="BH201" i="4"/>
  <c r="BG201" i="4"/>
  <c r="BF201" i="4"/>
  <c r="T201" i="4"/>
  <c r="R201" i="4"/>
  <c r="P201" i="4"/>
  <c r="BI197" i="4"/>
  <c r="BH197" i="4"/>
  <c r="BG197" i="4"/>
  <c r="BF197" i="4"/>
  <c r="T197" i="4"/>
  <c r="R197" i="4"/>
  <c r="P197" i="4"/>
  <c r="BI193" i="4"/>
  <c r="BH193" i="4"/>
  <c r="BG193" i="4"/>
  <c r="BF193" i="4"/>
  <c r="T193" i="4"/>
  <c r="R193" i="4"/>
  <c r="P193" i="4"/>
  <c r="BI183" i="4"/>
  <c r="BH183" i="4"/>
  <c r="BG183" i="4"/>
  <c r="BF183" i="4"/>
  <c r="T183" i="4"/>
  <c r="R183" i="4"/>
  <c r="P183" i="4"/>
  <c r="BI179" i="4"/>
  <c r="BH179" i="4"/>
  <c r="BG179" i="4"/>
  <c r="BF179" i="4"/>
  <c r="T179" i="4"/>
  <c r="R179" i="4"/>
  <c r="P179" i="4"/>
  <c r="BI174" i="4"/>
  <c r="BH174" i="4"/>
  <c r="BG174" i="4"/>
  <c r="BF174" i="4"/>
  <c r="T174" i="4"/>
  <c r="R174" i="4"/>
  <c r="P174" i="4"/>
  <c r="BI170" i="4"/>
  <c r="BH170" i="4"/>
  <c r="BG170" i="4"/>
  <c r="BF170" i="4"/>
  <c r="T170" i="4"/>
  <c r="R170" i="4"/>
  <c r="P170" i="4"/>
  <c r="BI167" i="4"/>
  <c r="BH167" i="4"/>
  <c r="BG167" i="4"/>
  <c r="BF167" i="4"/>
  <c r="T167" i="4"/>
  <c r="R167" i="4"/>
  <c r="P167" i="4"/>
  <c r="BI163" i="4"/>
  <c r="BH163" i="4"/>
  <c r="BG163" i="4"/>
  <c r="BF163" i="4"/>
  <c r="T163" i="4"/>
  <c r="R163" i="4"/>
  <c r="P163" i="4"/>
  <c r="BI159" i="4"/>
  <c r="BH159" i="4"/>
  <c r="BG159" i="4"/>
  <c r="BF159" i="4"/>
  <c r="T159" i="4"/>
  <c r="R159" i="4"/>
  <c r="P159" i="4"/>
  <c r="BI152" i="4"/>
  <c r="BH152" i="4"/>
  <c r="BG152" i="4"/>
  <c r="BF152" i="4"/>
  <c r="T152" i="4"/>
  <c r="R152" i="4"/>
  <c r="P152" i="4"/>
  <c r="BI145" i="4"/>
  <c r="BH145" i="4"/>
  <c r="BG145" i="4"/>
  <c r="BF145" i="4"/>
  <c r="T145" i="4"/>
  <c r="R145" i="4"/>
  <c r="P145" i="4"/>
  <c r="BI141" i="4"/>
  <c r="BH141" i="4"/>
  <c r="BG141" i="4"/>
  <c r="BF141" i="4"/>
  <c r="T141" i="4"/>
  <c r="R141" i="4"/>
  <c r="P141" i="4"/>
  <c r="BI137" i="4"/>
  <c r="BH137" i="4"/>
  <c r="BG137" i="4"/>
  <c r="BF137" i="4"/>
  <c r="T137" i="4"/>
  <c r="R137" i="4"/>
  <c r="P137" i="4"/>
  <c r="BI134" i="4"/>
  <c r="BH134" i="4"/>
  <c r="BG134" i="4"/>
  <c r="BF134" i="4"/>
  <c r="T134" i="4"/>
  <c r="R134" i="4"/>
  <c r="P134" i="4"/>
  <c r="BI131" i="4"/>
  <c r="BH131" i="4"/>
  <c r="BG131" i="4"/>
  <c r="BF131" i="4"/>
  <c r="T131" i="4"/>
  <c r="R131" i="4"/>
  <c r="P131" i="4"/>
  <c r="BI127" i="4"/>
  <c r="BH127" i="4"/>
  <c r="BG127" i="4"/>
  <c r="BF127" i="4"/>
  <c r="T127" i="4"/>
  <c r="R127" i="4"/>
  <c r="P127" i="4"/>
  <c r="BI120" i="4"/>
  <c r="BH120" i="4"/>
  <c r="BG120" i="4"/>
  <c r="BF120" i="4"/>
  <c r="T120" i="4"/>
  <c r="R120" i="4"/>
  <c r="P120" i="4"/>
  <c r="BI116" i="4"/>
  <c r="BH116" i="4"/>
  <c r="BG116" i="4"/>
  <c r="BF116" i="4"/>
  <c r="T116" i="4"/>
  <c r="R116" i="4"/>
  <c r="P116" i="4"/>
  <c r="J110" i="4"/>
  <c r="J109" i="4"/>
  <c r="F109" i="4"/>
  <c r="F107" i="4"/>
  <c r="E105" i="4"/>
  <c r="J55" i="4"/>
  <c r="J54" i="4"/>
  <c r="F54" i="4"/>
  <c r="F52" i="4"/>
  <c r="E50" i="4"/>
  <c r="J18" i="4"/>
  <c r="E18" i="4"/>
  <c r="F55" i="4"/>
  <c r="J17" i="4"/>
  <c r="J12" i="4"/>
  <c r="J107" i="4"/>
  <c r="E7" i="4"/>
  <c r="E48" i="4"/>
  <c r="J37" i="3"/>
  <c r="J36" i="3"/>
  <c r="AY56" i="1" s="1"/>
  <c r="J35" i="3"/>
  <c r="AX56" i="1"/>
  <c r="BI259" i="3"/>
  <c r="BH259" i="3"/>
  <c r="BG259" i="3"/>
  <c r="BF259" i="3"/>
  <c r="T259" i="3"/>
  <c r="R259" i="3"/>
  <c r="P259" i="3"/>
  <c r="BI256" i="3"/>
  <c r="BH256" i="3"/>
  <c r="BG256" i="3"/>
  <c r="BF256" i="3"/>
  <c r="T256" i="3"/>
  <c r="R256" i="3"/>
  <c r="P256" i="3"/>
  <c r="BI252" i="3"/>
  <c r="BH252" i="3"/>
  <c r="BG252" i="3"/>
  <c r="BF252" i="3"/>
  <c r="T252" i="3"/>
  <c r="R252" i="3"/>
  <c r="P252" i="3"/>
  <c r="BI250" i="3"/>
  <c r="BH250" i="3"/>
  <c r="BG250" i="3"/>
  <c r="BF250" i="3"/>
  <c r="T250" i="3"/>
  <c r="R250" i="3"/>
  <c r="P250" i="3"/>
  <c r="BI248" i="3"/>
  <c r="BH248" i="3"/>
  <c r="BG248" i="3"/>
  <c r="BF248" i="3"/>
  <c r="T248" i="3"/>
  <c r="R248" i="3"/>
  <c r="P248" i="3"/>
  <c r="BI246" i="3"/>
  <c r="BH246" i="3"/>
  <c r="BG246" i="3"/>
  <c r="BF246" i="3"/>
  <c r="T246" i="3"/>
  <c r="R246" i="3"/>
  <c r="P246" i="3"/>
  <c r="BI242" i="3"/>
  <c r="BH242" i="3"/>
  <c r="BG242" i="3"/>
  <c r="BF242" i="3"/>
  <c r="T242" i="3"/>
  <c r="R242" i="3"/>
  <c r="P242" i="3"/>
  <c r="BI240" i="3"/>
  <c r="BH240" i="3"/>
  <c r="BG240" i="3"/>
  <c r="BF240" i="3"/>
  <c r="T240" i="3"/>
  <c r="R240" i="3"/>
  <c r="P240" i="3"/>
  <c r="BI238" i="3"/>
  <c r="BH238" i="3"/>
  <c r="BG238" i="3"/>
  <c r="BF238" i="3"/>
  <c r="T238" i="3"/>
  <c r="R238" i="3"/>
  <c r="P238" i="3"/>
  <c r="BI236" i="3"/>
  <c r="BH236" i="3"/>
  <c r="BG236" i="3"/>
  <c r="BF236" i="3"/>
  <c r="T236" i="3"/>
  <c r="R236" i="3"/>
  <c r="P236" i="3"/>
  <c r="BI232" i="3"/>
  <c r="BH232" i="3"/>
  <c r="BG232" i="3"/>
  <c r="BF232" i="3"/>
  <c r="T232" i="3"/>
  <c r="R232" i="3"/>
  <c r="P232" i="3"/>
  <c r="BI228" i="3"/>
  <c r="BH228" i="3"/>
  <c r="BG228" i="3"/>
  <c r="BF228" i="3"/>
  <c r="T228" i="3"/>
  <c r="R228" i="3"/>
  <c r="P228" i="3"/>
  <c r="BI225" i="3"/>
  <c r="BH225" i="3"/>
  <c r="BG225" i="3"/>
  <c r="BF225" i="3"/>
  <c r="T225" i="3"/>
  <c r="R225" i="3"/>
  <c r="P225" i="3"/>
  <c r="BI219" i="3"/>
  <c r="BH219" i="3"/>
  <c r="BG219" i="3"/>
  <c r="BF219" i="3"/>
  <c r="T219" i="3"/>
  <c r="R219" i="3"/>
  <c r="P219" i="3"/>
  <c r="BI213" i="3"/>
  <c r="BH213" i="3"/>
  <c r="BG213" i="3"/>
  <c r="BF213" i="3"/>
  <c r="T213" i="3"/>
  <c r="R213" i="3"/>
  <c r="P213" i="3"/>
  <c r="BI209" i="3"/>
  <c r="BH209" i="3"/>
  <c r="BG209" i="3"/>
  <c r="BF209" i="3"/>
  <c r="T209" i="3"/>
  <c r="R209" i="3"/>
  <c r="P209" i="3"/>
  <c r="BI203" i="3"/>
  <c r="BH203" i="3"/>
  <c r="BG203" i="3"/>
  <c r="BF203" i="3"/>
  <c r="T203" i="3"/>
  <c r="R203" i="3"/>
  <c r="P203" i="3"/>
  <c r="BI198" i="3"/>
  <c r="BH198" i="3"/>
  <c r="BG198" i="3"/>
  <c r="BF198" i="3"/>
  <c r="T198" i="3"/>
  <c r="R198" i="3"/>
  <c r="P198" i="3"/>
  <c r="BI194" i="3"/>
  <c r="BH194" i="3"/>
  <c r="BG194" i="3"/>
  <c r="BF194" i="3"/>
  <c r="T194" i="3"/>
  <c r="R194" i="3"/>
  <c r="P194" i="3"/>
  <c r="BI189" i="3"/>
  <c r="BH189" i="3"/>
  <c r="BG189" i="3"/>
  <c r="BF189" i="3"/>
  <c r="T189" i="3"/>
  <c r="T188" i="3"/>
  <c r="R189" i="3"/>
  <c r="R188" i="3" s="1"/>
  <c r="P189" i="3"/>
  <c r="P188" i="3"/>
  <c r="BI185" i="3"/>
  <c r="BH185" i="3"/>
  <c r="BG185" i="3"/>
  <c r="BF185" i="3"/>
  <c r="T185" i="3"/>
  <c r="R185" i="3"/>
  <c r="P185" i="3"/>
  <c r="BI181" i="3"/>
  <c r="BH181" i="3"/>
  <c r="BG181" i="3"/>
  <c r="BF181" i="3"/>
  <c r="T181" i="3"/>
  <c r="R181" i="3"/>
  <c r="P181" i="3"/>
  <c r="BI178" i="3"/>
  <c r="BH178" i="3"/>
  <c r="BG178" i="3"/>
  <c r="BF178" i="3"/>
  <c r="T178" i="3"/>
  <c r="R178" i="3"/>
  <c r="P178" i="3"/>
  <c r="BI175" i="3"/>
  <c r="BH175" i="3"/>
  <c r="BG175" i="3"/>
  <c r="BF175" i="3"/>
  <c r="T175" i="3"/>
  <c r="R175" i="3"/>
  <c r="P175" i="3"/>
  <c r="BI170" i="3"/>
  <c r="BH170" i="3"/>
  <c r="BG170" i="3"/>
  <c r="BF170" i="3"/>
  <c r="T170" i="3"/>
  <c r="R170" i="3"/>
  <c r="P170" i="3"/>
  <c r="BI166" i="3"/>
  <c r="BH166" i="3"/>
  <c r="BG166" i="3"/>
  <c r="BF166" i="3"/>
  <c r="T166" i="3"/>
  <c r="R166" i="3"/>
  <c r="P166" i="3"/>
  <c r="BI162" i="3"/>
  <c r="BH162" i="3"/>
  <c r="BG162" i="3"/>
  <c r="BF162" i="3"/>
  <c r="T162" i="3"/>
  <c r="R162" i="3"/>
  <c r="P162" i="3"/>
  <c r="BI158" i="3"/>
  <c r="BH158" i="3"/>
  <c r="BG158" i="3"/>
  <c r="BF158" i="3"/>
  <c r="T158" i="3"/>
  <c r="R158" i="3"/>
  <c r="P158" i="3"/>
  <c r="BI155" i="3"/>
  <c r="BH155" i="3"/>
  <c r="BG155" i="3"/>
  <c r="BF155" i="3"/>
  <c r="T155" i="3"/>
  <c r="R155" i="3"/>
  <c r="P155" i="3"/>
  <c r="BI152" i="3"/>
  <c r="BH152" i="3"/>
  <c r="BG152" i="3"/>
  <c r="BF152" i="3"/>
  <c r="T152" i="3"/>
  <c r="R152" i="3"/>
  <c r="P152" i="3"/>
  <c r="BI148" i="3"/>
  <c r="BH148" i="3"/>
  <c r="BG148" i="3"/>
  <c r="BF148" i="3"/>
  <c r="T148" i="3"/>
  <c r="R148" i="3"/>
  <c r="P148" i="3"/>
  <c r="BI145" i="3"/>
  <c r="BH145" i="3"/>
  <c r="BG145" i="3"/>
  <c r="BF145" i="3"/>
  <c r="T145" i="3"/>
  <c r="R145" i="3"/>
  <c r="P145" i="3"/>
  <c r="BI142" i="3"/>
  <c r="BH142" i="3"/>
  <c r="BG142" i="3"/>
  <c r="BF142" i="3"/>
  <c r="T142" i="3"/>
  <c r="R142" i="3"/>
  <c r="P142" i="3"/>
  <c r="BI138" i="3"/>
  <c r="BH138" i="3"/>
  <c r="BG138" i="3"/>
  <c r="BF138" i="3"/>
  <c r="T138" i="3"/>
  <c r="R138" i="3"/>
  <c r="P138" i="3"/>
  <c r="BI134" i="3"/>
  <c r="BH134" i="3"/>
  <c r="BG134" i="3"/>
  <c r="BF134" i="3"/>
  <c r="T134" i="3"/>
  <c r="R134" i="3"/>
  <c r="P134" i="3"/>
  <c r="BI131" i="3"/>
  <c r="BH131" i="3"/>
  <c r="BG131" i="3"/>
  <c r="BF131" i="3"/>
  <c r="T131" i="3"/>
  <c r="R131" i="3"/>
  <c r="P131" i="3"/>
  <c r="BI128" i="3"/>
  <c r="BH128" i="3"/>
  <c r="BG128" i="3"/>
  <c r="BF128" i="3"/>
  <c r="T128" i="3"/>
  <c r="R128" i="3"/>
  <c r="P128" i="3"/>
  <c r="BI125" i="3"/>
  <c r="BH125" i="3"/>
  <c r="BG125" i="3"/>
  <c r="BF125" i="3"/>
  <c r="T125" i="3"/>
  <c r="R125" i="3"/>
  <c r="P125" i="3"/>
  <c r="BI122" i="3"/>
  <c r="BH122" i="3"/>
  <c r="BG122" i="3"/>
  <c r="BF122" i="3"/>
  <c r="T122" i="3"/>
  <c r="R122" i="3"/>
  <c r="P122" i="3"/>
  <c r="BI118" i="3"/>
  <c r="BH118" i="3"/>
  <c r="BG118" i="3"/>
  <c r="BF118" i="3"/>
  <c r="T118" i="3"/>
  <c r="R118" i="3"/>
  <c r="P118" i="3"/>
  <c r="BI114" i="3"/>
  <c r="BH114" i="3"/>
  <c r="BG114" i="3"/>
  <c r="BF114" i="3"/>
  <c r="T114" i="3"/>
  <c r="R114" i="3"/>
  <c r="P114" i="3"/>
  <c r="BI109" i="3"/>
  <c r="BH109" i="3"/>
  <c r="BG109" i="3"/>
  <c r="BF109" i="3"/>
  <c r="T109" i="3"/>
  <c r="R109" i="3"/>
  <c r="P109" i="3"/>
  <c r="BI107" i="3"/>
  <c r="BH107" i="3"/>
  <c r="BG107" i="3"/>
  <c r="BF107" i="3"/>
  <c r="T107" i="3"/>
  <c r="R107" i="3"/>
  <c r="P107" i="3"/>
  <c r="BI96" i="3"/>
  <c r="BH96" i="3"/>
  <c r="BG96" i="3"/>
  <c r="BF96" i="3"/>
  <c r="T96" i="3"/>
  <c r="R96" i="3"/>
  <c r="P96" i="3"/>
  <c r="BI93" i="3"/>
  <c r="F37" i="3" s="1"/>
  <c r="BH93" i="3"/>
  <c r="F36" i="3" s="1"/>
  <c r="BG93" i="3"/>
  <c r="F35" i="3" s="1"/>
  <c r="BF93" i="3"/>
  <c r="F34" i="3" s="1"/>
  <c r="T93" i="3"/>
  <c r="R93" i="3"/>
  <c r="P93" i="3"/>
  <c r="J87" i="3"/>
  <c r="J86" i="3"/>
  <c r="F86" i="3"/>
  <c r="F84" i="3"/>
  <c r="E82" i="3"/>
  <c r="J55" i="3"/>
  <c r="J54" i="3"/>
  <c r="F54" i="3"/>
  <c r="F52" i="3"/>
  <c r="E50" i="3"/>
  <c r="J18" i="3"/>
  <c r="E18" i="3"/>
  <c r="F87" i="3"/>
  <c r="J17" i="3"/>
  <c r="J12" i="3"/>
  <c r="J52" i="3" s="1"/>
  <c r="E7" i="3"/>
  <c r="E80" i="3"/>
  <c r="J37" i="2"/>
  <c r="J36" i="2"/>
  <c r="AY55" i="1"/>
  <c r="J35" i="2"/>
  <c r="AX55" i="1"/>
  <c r="BI84" i="2"/>
  <c r="F37" i="2" s="1"/>
  <c r="BD55" i="1" s="1"/>
  <c r="BH84" i="2"/>
  <c r="F36" i="2" s="1"/>
  <c r="BC55" i="1" s="1"/>
  <c r="BG84" i="2"/>
  <c r="F35" i="2" s="1"/>
  <c r="BB55" i="1" s="1"/>
  <c r="BF84" i="2"/>
  <c r="F34" i="2" s="1"/>
  <c r="BA55" i="1" s="1"/>
  <c r="T84" i="2"/>
  <c r="T83" i="2"/>
  <c r="T82" i="2" s="1"/>
  <c r="T81" i="2" s="1"/>
  <c r="R84" i="2"/>
  <c r="R83" i="2" s="1"/>
  <c r="R82" i="2" s="1"/>
  <c r="R81" i="2" s="1"/>
  <c r="P84" i="2"/>
  <c r="P83" i="2"/>
  <c r="P82" i="2"/>
  <c r="P81" i="2"/>
  <c r="AU55" i="1"/>
  <c r="J78" i="2"/>
  <c r="J77" i="2"/>
  <c r="F77" i="2"/>
  <c r="F75" i="2"/>
  <c r="E73" i="2"/>
  <c r="J55" i="2"/>
  <c r="J54" i="2"/>
  <c r="F54" i="2"/>
  <c r="F52" i="2"/>
  <c r="E50" i="2"/>
  <c r="J18" i="2"/>
  <c r="E18" i="2"/>
  <c r="F78" i="2"/>
  <c r="J17" i="2"/>
  <c r="J12" i="2"/>
  <c r="J75" i="2" s="1"/>
  <c r="E7" i="2"/>
  <c r="E71" i="2" s="1"/>
  <c r="L50" i="1"/>
  <c r="AM50" i="1"/>
  <c r="AM49" i="1"/>
  <c r="L49" i="1"/>
  <c r="AM47" i="1"/>
  <c r="L47" i="1"/>
  <c r="L45" i="1"/>
  <c r="L44" i="1"/>
  <c r="AS54" i="1"/>
  <c r="BK687" i="4"/>
  <c r="J332" i="5"/>
  <c r="J236" i="3"/>
  <c r="J1465" i="4"/>
  <c r="BK1773" i="4"/>
  <c r="BK1481" i="4"/>
  <c r="J556" i="4"/>
  <c r="BK1634" i="4"/>
  <c r="BK722" i="4"/>
  <c r="BK253" i="6"/>
  <c r="J1178" i="4"/>
  <c r="BK1304" i="4"/>
  <c r="BK385" i="4"/>
  <c r="J279" i="4"/>
  <c r="BK258" i="5"/>
  <c r="BK832" i="4"/>
  <c r="BK297" i="4"/>
  <c r="J1296" i="4"/>
  <c r="J167" i="4"/>
  <c r="BK987" i="4"/>
  <c r="BK362" i="5"/>
  <c r="J150" i="5"/>
  <c r="BK207" i="6"/>
  <c r="J92" i="8"/>
  <c r="BK134" i="3"/>
  <c r="J646" i="4"/>
  <c r="J963" i="4"/>
  <c r="BK170" i="4"/>
  <c r="J499" i="4"/>
  <c r="BK292" i="5"/>
  <c r="BK173" i="5"/>
  <c r="J162" i="5"/>
  <c r="J122" i="5"/>
  <c r="BK203" i="6"/>
  <c r="BK956" i="4"/>
  <c r="BK1351" i="4"/>
  <c r="J1376" i="4"/>
  <c r="J242" i="3"/>
  <c r="BK365" i="4"/>
  <c r="BK1455" i="4"/>
  <c r="J1773" i="4"/>
  <c r="BK1584" i="4"/>
  <c r="J1420" i="4"/>
  <c r="J1353" i="4"/>
  <c r="J1600" i="4"/>
  <c r="BK198" i="3"/>
  <c r="J1008" i="4"/>
  <c r="J1194" i="4"/>
  <c r="BK215" i="4"/>
  <c r="BK461" i="4"/>
  <c r="BK356" i="5"/>
  <c r="J124" i="6"/>
  <c r="BK242" i="3"/>
  <c r="J1346" i="4"/>
  <c r="BK550" i="4"/>
  <c r="BK802" i="4"/>
  <c r="BK882" i="4"/>
  <c r="J166" i="5"/>
  <c r="BK1469" i="4"/>
  <c r="BK1473" i="4"/>
  <c r="BK1004" i="4"/>
  <c r="BK914" i="4"/>
  <c r="J275" i="4"/>
  <c r="BK340" i="5"/>
  <c r="J115" i="5"/>
  <c r="J165" i="6"/>
  <c r="BK104" i="7"/>
  <c r="BK225" i="3"/>
  <c r="J1270" i="4"/>
  <c r="BK1448" i="4"/>
  <c r="J875" i="4"/>
  <c r="BK354" i="5"/>
  <c r="J1461" i="4"/>
  <c r="BK1244" i="4"/>
  <c r="BK875" i="4"/>
  <c r="BK219" i="3"/>
  <c r="J1433" i="4"/>
  <c r="J1065" i="4"/>
  <c r="BK1763" i="4"/>
  <c r="J1489" i="4"/>
  <c r="J584" i="4"/>
  <c r="J861" i="4"/>
  <c r="BK1416" i="4"/>
  <c r="BK426" i="4"/>
  <c r="BK700" i="4"/>
  <c r="J270" i="5"/>
  <c r="BK246" i="3"/>
  <c r="J155" i="3"/>
  <c r="J1521" i="4"/>
  <c r="J893" i="4"/>
  <c r="BK1728" i="4"/>
  <c r="J673" i="4"/>
  <c r="J599" i="4"/>
  <c r="J368" i="5"/>
  <c r="J216" i="5"/>
  <c r="J1351" i="4"/>
  <c r="J1373" i="4"/>
  <c r="J725" i="4"/>
  <c r="BK355" i="4"/>
  <c r="J284" i="5"/>
  <c r="J103" i="8"/>
  <c r="J178" i="3"/>
  <c r="BK1178" i="4"/>
  <c r="J779" i="4"/>
  <c r="J1724" i="4"/>
  <c r="J1518" i="4"/>
  <c r="J1273" i="4"/>
  <c r="BK1433" i="4"/>
  <c r="J1577" i="4"/>
  <c r="J1530" i="4"/>
  <c r="BK1049" i="4"/>
  <c r="BK338" i="5"/>
  <c r="J451" i="4"/>
  <c r="J1244" i="4"/>
  <c r="BK657" i="4"/>
  <c r="J1479" i="4"/>
  <c r="BK531" i="4"/>
  <c r="BK212" i="6"/>
  <c r="J248" i="3"/>
  <c r="BK203" i="3"/>
  <c r="J114" i="3"/>
  <c r="BK1760" i="4"/>
  <c r="BK1224" i="4"/>
  <c r="J910" i="4"/>
  <c r="J543" i="4"/>
  <c r="BK179" i="4"/>
  <c r="J763" i="4"/>
  <c r="J1392" i="4"/>
  <c r="BK963" i="4"/>
  <c r="BK779" i="4"/>
  <c r="BK115" i="5"/>
  <c r="BK250" i="3"/>
  <c r="BK142" i="3"/>
  <c r="BK93" i="3"/>
  <c r="BK1436" i="4"/>
  <c r="BK1560" i="4"/>
  <c r="BK1510" i="4"/>
  <c r="BK405" i="4"/>
  <c r="BK221" i="4"/>
  <c r="J205" i="4"/>
  <c r="BK1296" i="4"/>
  <c r="BK1140" i="4"/>
  <c r="J358" i="4"/>
  <c r="BK1534" i="4"/>
  <c r="BK1367" i="4"/>
  <c r="J1503" i="4"/>
  <c r="BK358" i="4"/>
  <c r="J832" i="4"/>
  <c r="J1329" i="4"/>
  <c r="BK846" i="4"/>
  <c r="J117" i="6"/>
  <c r="J98" i="8"/>
  <c r="BK232" i="3"/>
  <c r="J148" i="3"/>
  <c r="BK1316" i="4"/>
  <c r="BK381" i="4"/>
  <c r="J1497" i="4"/>
  <c r="J1129" i="4"/>
  <c r="J145" i="4"/>
  <c r="J700" i="4"/>
  <c r="BK565" i="4"/>
  <c r="J373" i="4"/>
  <c r="J255" i="4"/>
  <c r="J212" i="5"/>
  <c r="J104" i="5"/>
  <c r="BK1323" i="4"/>
  <c r="BK1072" i="4"/>
  <c r="BK528" i="4"/>
  <c r="J1137" i="4"/>
  <c r="J329" i="4"/>
  <c r="BK619" i="4"/>
  <c r="J550" i="4"/>
  <c r="BK372" i="5"/>
  <c r="J317" i="5"/>
  <c r="BK169" i="5"/>
  <c r="J314" i="5"/>
  <c r="BK104" i="5"/>
  <c r="BK224" i="6"/>
  <c r="J104" i="7"/>
  <c r="J250" i="3"/>
  <c r="BK185" i="3"/>
  <c r="BK125" i="3"/>
  <c r="BK1487" i="4"/>
  <c r="BK209" i="4"/>
  <c r="BK362" i="4"/>
  <c r="BK131" i="4"/>
  <c r="J183" i="5"/>
  <c r="J330" i="5"/>
  <c r="J136" i="5"/>
  <c r="BK264" i="5"/>
  <c r="J224" i="5"/>
  <c r="BK117" i="6"/>
  <c r="BK196" i="6"/>
  <c r="J100" i="6"/>
  <c r="BK101" i="8"/>
  <c r="BK950" i="4"/>
  <c r="J1104" i="4"/>
  <c r="BK1493" i="4"/>
  <c r="J1413" i="4"/>
  <c r="BK1220" i="4"/>
  <c r="BK1479" i="4"/>
  <c r="BK1341" i="4"/>
  <c r="J107" i="3"/>
  <c r="J166" i="3"/>
  <c r="J1526" i="4"/>
  <c r="BK1194" i="4"/>
  <c r="J1110" i="4"/>
  <c r="BK465" i="4"/>
  <c r="J1670" i="4"/>
  <c r="BK1501" i="4"/>
  <c r="BK1461" i="4"/>
  <c r="BK1392" i="4"/>
  <c r="BK1241" i="4"/>
  <c r="BK1008" i="4"/>
  <c r="J159" i="4"/>
  <c r="BK783" i="4"/>
  <c r="BK201" i="4"/>
  <c r="BK1092" i="4"/>
  <c r="BK1200" i="4"/>
  <c r="J419" i="4"/>
  <c r="J186" i="5"/>
  <c r="BK228" i="3"/>
  <c r="J175" i="3"/>
  <c r="J1654" i="4"/>
  <c r="J1427" i="4"/>
  <c r="BK1357" i="4"/>
  <c r="J648" i="4"/>
  <c r="J1667" i="4"/>
  <c r="BK1568" i="4"/>
  <c r="J921" i="4"/>
  <c r="J813" i="4"/>
  <c r="J179" i="4"/>
  <c r="BK209" i="3"/>
  <c r="J1429" i="4"/>
  <c r="J1092" i="4"/>
  <c r="BK351" i="4"/>
  <c r="J1771" i="4"/>
  <c r="BK1594" i="4"/>
  <c r="BK1537" i="4"/>
  <c r="J1457" i="4"/>
  <c r="BK1359" i="4"/>
  <c r="J1058" i="4"/>
  <c r="J183" i="4"/>
  <c r="BK664" i="4"/>
  <c r="J1409" i="4"/>
  <c r="J170" i="4"/>
  <c r="BK358" i="5"/>
  <c r="J173" i="5"/>
  <c r="BK90" i="7"/>
  <c r="J1664" i="4"/>
  <c r="BK1513" i="4"/>
  <c r="J1481" i="4"/>
  <c r="J390" i="4"/>
  <c r="J1760" i="4"/>
  <c r="BK1657" i="4"/>
  <c r="BK1557" i="4"/>
  <c r="J1471" i="4"/>
  <c r="BK1385" i="4"/>
  <c r="J1341" i="4"/>
  <c r="J1257" i="4"/>
  <c r="BK546" i="4"/>
  <c r="J1152" i="4"/>
  <c r="J445" i="4"/>
  <c r="J1515" i="4"/>
  <c r="J716" i="4"/>
  <c r="BK477" i="4"/>
  <c r="BK283" i="4"/>
  <c r="J1487" i="4"/>
  <c r="BK1413" i="4"/>
  <c r="BK1126" i="4"/>
  <c r="BK1041" i="4"/>
  <c r="J96" i="5"/>
  <c r="BK186" i="6"/>
  <c r="BK84" i="7"/>
  <c r="BK259" i="3"/>
  <c r="J256" i="3"/>
  <c r="J225" i="3"/>
  <c r="J194" i="3"/>
  <c r="J162" i="3"/>
  <c r="BK145" i="3"/>
  <c r="J96" i="3"/>
  <c r="J1604" i="4"/>
  <c r="J1513" i="4"/>
  <c r="BK1427" i="4"/>
  <c r="BK1332" i="4"/>
  <c r="J1406" i="4"/>
  <c r="BK279" i="4"/>
  <c r="BK1489" i="4"/>
  <c r="BK626" i="4"/>
  <c r="BK411" i="4"/>
  <c r="J1403" i="4"/>
  <c r="J987" i="4"/>
  <c r="J1020" i="4"/>
  <c r="J1140" i="4"/>
  <c r="BK629" i="4"/>
  <c r="BK120" i="4"/>
  <c r="J297" i="4"/>
  <c r="J979" i="4"/>
  <c r="J1263" i="4"/>
  <c r="BK373" i="4"/>
  <c r="J1485" i="4"/>
  <c r="BK118" i="5"/>
  <c r="J171" i="6"/>
  <c r="BK98" i="8"/>
  <c r="BK175" i="3"/>
  <c r="BK787" i="4"/>
  <c r="BK763" i="4"/>
  <c r="J438" i="4"/>
  <c r="J88" i="7"/>
  <c r="J142" i="3"/>
  <c r="J1493" i="4"/>
  <c r="BK775" i="4"/>
  <c r="BK1499" i="4"/>
  <c r="BK1290" i="4"/>
  <c r="J1343" i="4"/>
  <c r="BK159" i="4"/>
  <c r="BK108" i="5"/>
  <c r="J94" i="7"/>
  <c r="J185" i="3"/>
  <c r="BK771" i="4"/>
  <c r="BK921" i="4"/>
  <c r="J898" i="4"/>
  <c r="J528" i="4"/>
  <c r="J338" i="5"/>
  <c r="BK208" i="5"/>
  <c r="J245" i="5"/>
  <c r="BK177" i="6"/>
  <c r="BK86" i="7"/>
  <c r="BK741" i="4"/>
  <c r="BK1396" i="4"/>
  <c r="J321" i="4"/>
  <c r="J134" i="3"/>
  <c r="BK109" i="3"/>
  <c r="J865" i="4"/>
  <c r="BK348" i="4"/>
  <c r="J1541" i="4"/>
  <c r="J1281" i="4"/>
  <c r="J1231" i="4"/>
  <c r="J426" i="4"/>
  <c r="BK1133" i="4"/>
  <c r="BK398" i="4"/>
  <c r="J346" i="5"/>
  <c r="J1054" i="4"/>
  <c r="BK1581" i="4"/>
  <c r="BK415" i="4"/>
  <c r="J521" i="4"/>
  <c r="BK204" i="5"/>
  <c r="BK314" i="5"/>
  <c r="BK1769" i="4"/>
  <c r="BK798" i="4"/>
  <c r="J137" i="4"/>
  <c r="J956" i="4"/>
  <c r="J885" i="4"/>
  <c r="BK289" i="4"/>
  <c r="BK215" i="6"/>
  <c r="BK82" i="8"/>
  <c r="BK1564" i="4"/>
  <c r="BK1197" i="4"/>
  <c r="J1738" i="4"/>
  <c r="BK1467" i="4"/>
  <c r="J1149" i="4"/>
  <c r="J1248" i="4"/>
  <c r="J1483" i="4"/>
  <c r="BK167" i="4"/>
  <c r="J1107" i="4"/>
  <c r="BK143" i="5"/>
  <c r="BK1185" i="4"/>
  <c r="J1147" i="4"/>
  <c r="J259" i="4"/>
  <c r="BK1597" i="4"/>
  <c r="BK1485" i="4"/>
  <c r="J1379" i="4"/>
  <c r="BK1211" i="4"/>
  <c r="J1385" i="4"/>
  <c r="BK661" i="4"/>
  <c r="BK759" i="4"/>
  <c r="J186" i="6"/>
  <c r="J1396" i="4"/>
  <c r="BK1152" i="4"/>
  <c r="J1568" i="4"/>
  <c r="J507" i="4"/>
  <c r="BK1348" i="4"/>
  <c r="J1068" i="4"/>
  <c r="BK748" i="4"/>
  <c r="J1041" i="4"/>
  <c r="J1084" i="4"/>
  <c r="J661" i="4"/>
  <c r="BK1285" i="4"/>
  <c r="J664" i="4"/>
  <c r="BK574" i="4"/>
  <c r="BK584" i="4"/>
  <c r="J1072" i="4"/>
  <c r="J344" i="5"/>
  <c r="J334" i="5"/>
  <c r="BK147" i="5"/>
  <c r="J242" i="5"/>
  <c r="BK105" i="6"/>
  <c r="J84" i="8"/>
  <c r="BK366" i="5"/>
  <c r="BK162" i="3"/>
  <c r="BK836" i="4"/>
  <c r="J201" i="4"/>
  <c r="J1436" i="4"/>
  <c r="J1241" i="4"/>
  <c r="J640" i="4"/>
  <c r="BK267" i="5"/>
  <c r="J100" i="7"/>
  <c r="BK166" i="3"/>
  <c r="J1237" i="4"/>
  <c r="BK1016" i="4"/>
  <c r="J612" i="4"/>
  <c r="J340" i="5"/>
  <c r="BK1518" i="4"/>
  <c r="BK1166" i="4"/>
  <c r="J152" i="4"/>
  <c r="J1088" i="4"/>
  <c r="BK648" i="4"/>
  <c r="J364" i="5"/>
  <c r="BK249" i="5"/>
  <c r="J152" i="5"/>
  <c r="J105" i="8"/>
  <c r="J170" i="3"/>
  <c r="J461" i="4"/>
  <c r="J531" i="4"/>
  <c r="J683" i="4"/>
  <c r="J366" i="5"/>
  <c r="BK224" i="5"/>
  <c r="BK166" i="5"/>
  <c r="BK125" i="5"/>
  <c r="BK251" i="6"/>
  <c r="BK88" i="7"/>
  <c r="BK1237" i="4"/>
  <c r="J1560" i="4"/>
  <c r="BK1443" i="4"/>
  <c r="BK603" i="4"/>
  <c r="BK525" i="4"/>
  <c r="J983" i="4"/>
  <c r="J525" i="4"/>
  <c r="J125" i="5"/>
  <c r="BK1099" i="4"/>
  <c r="J1660" i="4"/>
  <c r="BK521" i="4"/>
  <c r="J398" i="4"/>
  <c r="BK197" i="5"/>
  <c r="BK242" i="5"/>
  <c r="J1741" i="4"/>
  <c r="J405" i="4"/>
  <c r="J657" i="4"/>
  <c r="J120" i="4"/>
  <c r="BK253" i="5"/>
  <c r="BK96" i="7"/>
  <c r="BK238" i="3"/>
  <c r="BK174" i="4"/>
  <c r="J1416" i="4"/>
  <c r="BK1336" i="4"/>
  <c r="BK332" i="5"/>
  <c r="J86" i="7"/>
  <c r="BK1471" i="4"/>
  <c r="BK898" i="4"/>
  <c r="J1728" i="4"/>
  <c r="J971" i="4"/>
  <c r="BK96" i="6"/>
  <c r="J96" i="8"/>
  <c r="J238" i="3"/>
  <c r="BK178" i="3"/>
  <c r="J125" i="3"/>
  <c r="BK1771" i="4"/>
  <c r="BK1551" i="4"/>
  <c r="BK1403" i="4"/>
  <c r="BK1251" i="4"/>
  <c r="BK116" i="4"/>
  <c r="BK644" i="4"/>
  <c r="J1423" i="4"/>
  <c r="BK1326" i="4"/>
  <c r="BK971" i="4"/>
  <c r="BK145" i="4"/>
  <c r="BK593" i="4"/>
  <c r="J193" i="4"/>
  <c r="BK1107" i="4"/>
  <c r="BK828" i="4"/>
  <c r="J174" i="4"/>
  <c r="J209" i="4"/>
  <c r="BK259" i="4"/>
  <c r="BK368" i="5"/>
  <c r="J258" i="5"/>
  <c r="J169" i="5"/>
  <c r="BK140" i="5"/>
  <c r="J212" i="6"/>
  <c r="BK92" i="8"/>
  <c r="J232" i="3"/>
  <c r="J1571" i="4"/>
  <c r="J1211" i="4"/>
  <c r="BK691" i="4"/>
  <c r="BK94" i="8"/>
  <c r="J1557" i="4"/>
  <c r="BK910" i="4"/>
  <c r="J1766" i="4"/>
  <c r="J1399" i="4"/>
  <c r="BK1382" i="4"/>
  <c r="J336" i="4"/>
  <c r="BK193" i="6"/>
  <c r="BK252" i="3"/>
  <c r="BK128" i="3"/>
  <c r="J127" i="4"/>
  <c r="BK983" i="4"/>
  <c r="J783" i="4"/>
  <c r="J197" i="4"/>
  <c r="BK189" i="5"/>
  <c r="BK284" i="5"/>
  <c r="BK299" i="5"/>
  <c r="BK137" i="6"/>
  <c r="J203" i="3"/>
  <c r="BK342" i="4"/>
  <c r="J1363" i="4"/>
  <c r="BK732" i="4"/>
  <c r="BK344" i="5"/>
  <c r="BK193" i="5"/>
  <c r="J100" i="5"/>
  <c r="J180" i="5"/>
  <c r="J96" i="6"/>
  <c r="J1554" i="4"/>
  <c r="J1731" i="4"/>
  <c r="J1469" i="4"/>
  <c r="J1197" i="4"/>
  <c r="J1443" i="4"/>
  <c r="J1367" i="4"/>
  <c r="J237" i="4"/>
  <c r="J267" i="4"/>
  <c r="BK267" i="4"/>
  <c r="J118" i="3"/>
  <c r="BK979" i="4"/>
  <c r="J1769" i="4"/>
  <c r="BK1523" i="4"/>
  <c r="J321" i="5"/>
  <c r="BK325" i="5"/>
  <c r="J221" i="4"/>
  <c r="BK654" i="4"/>
  <c r="BK1420" i="4"/>
  <c r="BK608" i="4"/>
  <c r="BK865" i="4"/>
  <c r="BK124" i="6"/>
  <c r="BK114" i="3"/>
  <c r="BK1463" i="4"/>
  <c r="BK853" i="4"/>
  <c r="J1704" i="4"/>
  <c r="BK1521" i="4"/>
  <c r="BK1423" i="4"/>
  <c r="BK1329" i="4"/>
  <c r="J116" i="4"/>
  <c r="BK304" i="4"/>
  <c r="BK813" i="4"/>
  <c r="BK377" i="4"/>
  <c r="J1062" i="4"/>
  <c r="BK1080" i="4"/>
  <c r="J193" i="6"/>
  <c r="J88" i="8"/>
  <c r="J246" i="3"/>
  <c r="BK181" i="3"/>
  <c r="BK131" i="3"/>
  <c r="BK1670" i="4"/>
  <c r="J1523" i="4"/>
  <c r="J1455" i="4"/>
  <c r="J1277" i="4"/>
  <c r="J1045" i="4"/>
  <c r="BK871" i="4"/>
  <c r="J351" i="4"/>
  <c r="J1099" i="4"/>
  <c r="J1290" i="4"/>
  <c r="J603" i="4"/>
  <c r="J636" i="4"/>
  <c r="J1143" i="4"/>
  <c r="BK262" i="4"/>
  <c r="BK946" i="4"/>
  <c r="J626" i="4"/>
  <c r="J836" i="4"/>
  <c r="BK705" i="4"/>
  <c r="J267" i="5"/>
  <c r="J287" i="5"/>
  <c r="J108" i="5"/>
  <c r="BK133" i="5"/>
  <c r="BK199" i="6"/>
  <c r="J1120" i="4"/>
  <c r="J925" i="4"/>
  <c r="J644" i="4"/>
  <c r="BK336" i="4"/>
  <c r="J871" i="4"/>
  <c r="BK317" i="5"/>
  <c r="J96" i="7"/>
  <c r="J213" i="3"/>
  <c r="BK107" i="3"/>
  <c r="J1507" i="4"/>
  <c r="J654" i="4"/>
  <c r="J1185" i="4"/>
  <c r="BK1741" i="4"/>
  <c r="J1634" i="4"/>
  <c r="J1501" i="4"/>
  <c r="BK237" i="4"/>
  <c r="BK295" i="5"/>
  <c r="BK342" i="5"/>
  <c r="BK270" i="5"/>
  <c r="BK141" i="4"/>
  <c r="J1763" i="4"/>
  <c r="BK1577" i="4"/>
  <c r="BK1495" i="4"/>
  <c r="J1326" i="4"/>
  <c r="BK1574" i="4"/>
  <c r="BK616" i="4"/>
  <c r="BK1147" i="4"/>
  <c r="BK390" i="4"/>
  <c r="J1323" i="4"/>
  <c r="BK220" i="5"/>
  <c r="J189" i="5"/>
  <c r="J118" i="5"/>
  <c r="BK105" i="8"/>
  <c r="J131" i="4"/>
  <c r="BK1389" i="4"/>
  <c r="J355" i="4"/>
  <c r="BK1667" i="4"/>
  <c r="J1590" i="4"/>
  <c r="BK1503" i="4"/>
  <c r="J1459" i="4"/>
  <c r="BK1409" i="4"/>
  <c r="BK1054" i="4"/>
  <c r="BK275" i="4"/>
  <c r="J882" i="4"/>
  <c r="J629" i="4"/>
  <c r="BK163" i="4"/>
  <c r="J1584" i="4"/>
  <c r="BK1399" i="4"/>
  <c r="BK1110" i="4"/>
  <c r="BK1065" i="4"/>
  <c r="J140" i="5"/>
  <c r="J224" i="6"/>
  <c r="BK98" i="7"/>
  <c r="J94" i="8"/>
  <c r="BK256" i="3"/>
  <c r="J228" i="3"/>
  <c r="BK189" i="3"/>
  <c r="BK158" i="3"/>
  <c r="BK118" i="3"/>
  <c r="J163" i="4"/>
  <c r="BK1660" i="4"/>
  <c r="J1564" i="4"/>
  <c r="J1491" i="4"/>
  <c r="J1463" i="4"/>
  <c r="BK1361" i="4"/>
  <c r="BK432" i="4"/>
  <c r="J1361" i="4"/>
  <c r="BK1076" i="4"/>
  <c r="J1304" i="4"/>
  <c r="J705" i="4"/>
  <c r="BK321" i="4"/>
  <c r="BK1045" i="4"/>
  <c r="J377" i="4"/>
  <c r="BK861" i="4"/>
  <c r="BK193" i="4"/>
  <c r="J336" i="5"/>
  <c r="J356" i="5"/>
  <c r="BK321" i="5"/>
  <c r="BK216" i="5"/>
  <c r="J177" i="5"/>
  <c r="BK96" i="5"/>
  <c r="BK245" i="5"/>
  <c r="BK231" i="5"/>
  <c r="BK165" i="6"/>
  <c r="BK94" i="7"/>
  <c r="BK155" i="3"/>
  <c r="BK1477" i="4"/>
  <c r="J272" i="4"/>
  <c r="BK287" i="5"/>
  <c r="BK194" i="3"/>
  <c r="J1594" i="4"/>
  <c r="BK1571" i="4"/>
  <c r="J1336" i="4"/>
  <c r="BK679" i="4"/>
  <c r="J679" i="4"/>
  <c r="J292" i="5"/>
  <c r="J90" i="7"/>
  <c r="J252" i="3"/>
  <c r="J401" i="4"/>
  <c r="J995" i="4"/>
  <c r="BK137" i="4"/>
  <c r="J616" i="4"/>
  <c r="BK177" i="5"/>
  <c r="J362" i="4"/>
  <c r="J1389" i="4"/>
  <c r="J1510" i="4"/>
  <c r="J722" i="4"/>
  <c r="BK806" i="4"/>
  <c r="J252" i="4"/>
  <c r="BK212" i="5"/>
  <c r="BK336" i="5"/>
  <c r="J193" i="5"/>
  <c r="BK110" i="6"/>
  <c r="J101" i="8"/>
  <c r="BK1507" i="4"/>
  <c r="BK1376" i="4"/>
  <c r="BK683" i="4"/>
  <c r="J593" i="4"/>
  <c r="J189" i="3"/>
  <c r="BK640" i="4"/>
  <c r="BK885" i="4"/>
  <c r="J1657" i="4"/>
  <c r="BK1343" i="4"/>
  <c r="J289" i="4"/>
  <c r="J365" i="4"/>
  <c r="BK1062" i="4"/>
  <c r="BK925" i="4"/>
  <c r="BK152" i="4"/>
  <c r="J90" i="8"/>
  <c r="J131" i="3"/>
  <c r="J1220" i="4"/>
  <c r="J809" i="4"/>
  <c r="BK1600" i="4"/>
  <c r="BK507" i="4"/>
  <c r="J342" i="5"/>
  <c r="J362" i="5"/>
  <c r="J748" i="4"/>
  <c r="J1475" i="4"/>
  <c r="BK255" i="4"/>
  <c r="J853" i="4"/>
  <c r="J546" i="4"/>
  <c r="J354" i="5"/>
  <c r="J177" i="6"/>
  <c r="BK88" i="8"/>
  <c r="BK1515" i="4"/>
  <c r="J902" i="4"/>
  <c r="J1551" i="4"/>
  <c r="J1382" i="4"/>
  <c r="BK1373" i="4"/>
  <c r="J802" i="4"/>
  <c r="J394" i="4"/>
  <c r="BK162" i="5"/>
  <c r="J608" i="4"/>
  <c r="BK1084" i="4"/>
  <c r="BK134" i="4"/>
  <c r="J1574" i="4"/>
  <c r="J1495" i="4"/>
  <c r="J1453" i="4"/>
  <c r="J1285" i="4"/>
  <c r="J1473" i="4"/>
  <c r="J1597" i="4"/>
  <c r="BK136" i="5"/>
  <c r="J137" i="6"/>
  <c r="BK84" i="8"/>
  <c r="J219" i="3"/>
  <c r="BK152" i="3"/>
  <c r="J1624" i="4"/>
  <c r="J1477" i="4"/>
  <c r="BK1379" i="4"/>
  <c r="J348" i="4"/>
  <c r="BK1353" i="4"/>
  <c r="BK183" i="4"/>
  <c r="BK1120" i="4"/>
  <c r="J806" i="4"/>
  <c r="J381" i="4"/>
  <c r="J759" i="4"/>
  <c r="J512" i="4"/>
  <c r="BK1129" i="4"/>
  <c r="BK1277" i="4"/>
  <c r="BK127" i="4"/>
  <c r="BK445" i="4"/>
  <c r="BK305" i="5"/>
  <c r="BK346" i="5"/>
  <c r="J197" i="5"/>
  <c r="BK150" i="5"/>
  <c r="J105" i="6"/>
  <c r="BK102" i="7"/>
  <c r="J198" i="3"/>
  <c r="J93" i="3"/>
  <c r="J1537" i="4"/>
  <c r="J771" i="4"/>
  <c r="J34" i="3"/>
  <c r="BK633" i="4"/>
  <c r="J950" i="4"/>
  <c r="BK96" i="3"/>
  <c r="BK1281" i="4"/>
  <c r="J1448" i="4"/>
  <c r="BK451" i="4"/>
  <c r="J253" i="5"/>
  <c r="BK113" i="5"/>
  <c r="J143" i="5"/>
  <c r="BK171" i="6"/>
  <c r="BK96" i="8"/>
  <c r="BK1483" i="4"/>
  <c r="J1319" i="4"/>
  <c r="BK1149" i="4"/>
  <c r="J138" i="3"/>
  <c r="BK1257" i="4"/>
  <c r="J385" i="4"/>
  <c r="BK1604" i="4"/>
  <c r="BK1363" i="4"/>
  <c r="J1499" i="4"/>
  <c r="BK646" i="4"/>
  <c r="J1316" i="4"/>
  <c r="J798" i="4"/>
  <c r="BK205" i="4"/>
  <c r="J215" i="6"/>
  <c r="J181" i="3"/>
  <c r="J304" i="4"/>
  <c r="BK1475" i="4"/>
  <c r="BK1704" i="4"/>
  <c r="J1004" i="4"/>
  <c r="J113" i="5"/>
  <c r="J295" i="5"/>
  <c r="J1308" i="4"/>
  <c r="BK902" i="4"/>
  <c r="J408" i="4"/>
  <c r="BK197" i="4"/>
  <c r="BK330" i="5"/>
  <c r="J92" i="7"/>
  <c r="J122" i="3"/>
  <c r="BK1497" i="4"/>
  <c r="J565" i="4"/>
  <c r="BK1664" i="4"/>
  <c r="BK1429" i="4"/>
  <c r="J1224" i="4"/>
  <c r="J787" i="4"/>
  <c r="BK543" i="4"/>
  <c r="J1126" i="4"/>
  <c r="J264" i="5"/>
  <c r="J82" i="8"/>
  <c r="BK1270" i="4"/>
  <c r="BK1020" i="4"/>
  <c r="BK1766" i="4"/>
  <c r="J1544" i="4"/>
  <c r="J1357" i="4"/>
  <c r="J633" i="4"/>
  <c r="J741" i="4"/>
  <c r="BK1137" i="4"/>
  <c r="J251" i="6"/>
  <c r="BK92" i="7"/>
  <c r="J259" i="3"/>
  <c r="BK213" i="3"/>
  <c r="BK138" i="3"/>
  <c r="BK1654" i="4"/>
  <c r="BK1541" i="4"/>
  <c r="BK1308" i="4"/>
  <c r="J1348" i="4"/>
  <c r="BK725" i="4"/>
  <c r="J141" i="4"/>
  <c r="J1133" i="4"/>
  <c r="BK893" i="4"/>
  <c r="BK252" i="4"/>
  <c r="BK612" i="4"/>
  <c r="BK636" i="4"/>
  <c r="J1332" i="4"/>
  <c r="J914" i="4"/>
  <c r="J415" i="4"/>
  <c r="J477" i="4"/>
  <c r="BK512" i="4"/>
  <c r="J281" i="5"/>
  <c r="J305" i="5"/>
  <c r="BK183" i="5"/>
  <c r="J325" i="5"/>
  <c r="J253" i="6"/>
  <c r="J102" i="7"/>
  <c r="J240" i="3"/>
  <c r="BK122" i="3"/>
  <c r="BK148" i="3"/>
  <c r="BK995" i="4"/>
  <c r="BK1453" i="4"/>
  <c r="BK599" i="4"/>
  <c r="J1080" i="4"/>
  <c r="BK1058" i="4"/>
  <c r="BK588" i="4"/>
  <c r="BK86" i="8"/>
  <c r="BK248" i="3"/>
  <c r="J128" i="3"/>
  <c r="J1581" i="4"/>
  <c r="J1359" i="4"/>
  <c r="BK535" i="4"/>
  <c r="BK1738" i="4"/>
  <c r="BK1459" i="4"/>
  <c r="BK1248" i="4"/>
  <c r="J1016" i="4"/>
  <c r="BK1491" i="4"/>
  <c r="J732" i="4"/>
  <c r="J588" i="4"/>
  <c r="BK334" i="5"/>
  <c r="J207" i="6"/>
  <c r="BK92" i="6"/>
  <c r="BK90" i="8"/>
  <c r="J209" i="3"/>
  <c r="J109" i="3"/>
  <c r="BK1263" i="4"/>
  <c r="J215" i="4"/>
  <c r="BK1457" i="4"/>
  <c r="BK1104" i="4"/>
  <c r="BK1227" i="4"/>
  <c r="J946" i="4"/>
  <c r="J1114" i="4"/>
  <c r="BK408" i="4"/>
  <c r="J200" i="5"/>
  <c r="J133" i="5"/>
  <c r="J1166" i="4"/>
  <c r="BK1273" i="4"/>
  <c r="BK673" i="4"/>
  <c r="BK419" i="4"/>
  <c r="BK1114" i="4"/>
  <c r="J846" i="4"/>
  <c r="BK556" i="4"/>
  <c r="J432" i="4"/>
  <c r="BK716" i="4"/>
  <c r="J208" i="5"/>
  <c r="J348" i="5"/>
  <c r="BK186" i="5"/>
  <c r="BK281" i="5"/>
  <c r="BK100" i="5"/>
  <c r="BK100" i="6"/>
  <c r="J86" i="8"/>
  <c r="BK240" i="3"/>
  <c r="J152" i="3"/>
  <c r="BK1627" i="4"/>
  <c r="J1200" i="4"/>
  <c r="BK1088" i="4"/>
  <c r="J283" i="4"/>
  <c r="BK1544" i="4"/>
  <c r="J574" i="4"/>
  <c r="BK200" i="5"/>
  <c r="J299" i="5"/>
  <c r="BK180" i="5"/>
  <c r="BK152" i="5"/>
  <c r="J249" i="5"/>
  <c r="BK239" i="5"/>
  <c r="J147" i="5"/>
  <c r="J199" i="6"/>
  <c r="J92" i="6"/>
  <c r="BK100" i="7"/>
  <c r="J1440" i="4"/>
  <c r="BK1530" i="4"/>
  <c r="BK1440" i="4"/>
  <c r="BK1554" i="4"/>
  <c r="J1076" i="4"/>
  <c r="BK348" i="5"/>
  <c r="J372" i="5"/>
  <c r="J231" i="5"/>
  <c r="BK1724" i="4"/>
  <c r="J535" i="4"/>
  <c r="BK1143" i="4"/>
  <c r="J262" i="4"/>
  <c r="J619" i="4"/>
  <c r="J196" i="6"/>
  <c r="BK103" i="8"/>
  <c r="J145" i="3"/>
  <c r="J687" i="4"/>
  <c r="BK394" i="4"/>
  <c r="J1627" i="4"/>
  <c r="BK1406" i="4"/>
  <c r="J411" i="4"/>
  <c r="BK329" i="4"/>
  <c r="J465" i="4"/>
  <c r="BK1068" i="4"/>
  <c r="J220" i="5"/>
  <c r="J158" i="3"/>
  <c r="J828" i="4"/>
  <c r="BK401" i="4"/>
  <c r="BK1624" i="4"/>
  <c r="BK1526" i="4"/>
  <c r="BK1465" i="4"/>
  <c r="BK1231" i="4"/>
  <c r="BK1346" i="4"/>
  <c r="J134" i="4"/>
  <c r="BK438" i="4"/>
  <c r="BK1319" i="4"/>
  <c r="J110" i="6"/>
  <c r="J98" i="7"/>
  <c r="BK236" i="3"/>
  <c r="BK170" i="3"/>
  <c r="BK1731" i="4"/>
  <c r="BK1590" i="4"/>
  <c r="J1467" i="4"/>
  <c r="J1227" i="4"/>
  <c r="J1251" i="4"/>
  <c r="J775" i="4"/>
  <c r="J691" i="4"/>
  <c r="BK499" i="4"/>
  <c r="BK272" i="4"/>
  <c r="J1534" i="4"/>
  <c r="J1049" i="4"/>
  <c r="J342" i="4"/>
  <c r="BK809" i="4"/>
  <c r="J358" i="5"/>
  <c r="BK364" i="5"/>
  <c r="J239" i="5"/>
  <c r="BK122" i="5"/>
  <c r="J204" i="5"/>
  <c r="J203" i="6"/>
  <c r="J84" i="7"/>
  <c r="F34" i="12" l="1"/>
  <c r="P122" i="12"/>
  <c r="R92" i="13"/>
  <c r="R91" i="13" s="1"/>
  <c r="R90" i="13" s="1"/>
  <c r="J205" i="13"/>
  <c r="J68" i="13" s="1"/>
  <c r="BK204" i="13"/>
  <c r="J204" i="13" s="1"/>
  <c r="J67" i="13" s="1"/>
  <c r="F74" i="14"/>
  <c r="F36" i="12"/>
  <c r="F35" i="12"/>
  <c r="P292" i="12"/>
  <c r="G126" i="15"/>
  <c r="I127" i="15" s="1"/>
  <c r="I132" i="15" s="1"/>
  <c r="F31" i="16"/>
  <c r="F32" i="16"/>
  <c r="H11" i="11"/>
  <c r="G130" i="11" s="1"/>
  <c r="K9" i="11"/>
  <c r="G9" i="11" s="1"/>
  <c r="H9" i="11" s="1"/>
  <c r="J34" i="13"/>
  <c r="BK92" i="13"/>
  <c r="T92" i="12"/>
  <c r="R292" i="12"/>
  <c r="L103" i="11"/>
  <c r="I103" i="11" s="1"/>
  <c r="J103" i="11" s="1"/>
  <c r="J104" i="11" s="1"/>
  <c r="I132" i="11" s="1"/>
  <c r="J116" i="11"/>
  <c r="I133" i="11" s="1"/>
  <c r="F104" i="11"/>
  <c r="E132" i="11" s="1"/>
  <c r="F11" i="11"/>
  <c r="E130" i="11" s="1"/>
  <c r="K102" i="11"/>
  <c r="G102" i="11" s="1"/>
  <c r="H102" i="11" s="1"/>
  <c r="H104" i="11"/>
  <c r="G132" i="11" s="1"/>
  <c r="P194" i="12"/>
  <c r="T292" i="12"/>
  <c r="J32" i="16"/>
  <c r="L10" i="11"/>
  <c r="I10" i="11" s="1"/>
  <c r="J10" i="11" s="1"/>
  <c r="J11" i="11" s="1"/>
  <c r="I130" i="11" s="1"/>
  <c r="I135" i="11" s="1"/>
  <c r="F33" i="12"/>
  <c r="T194" i="12"/>
  <c r="BK194" i="12"/>
  <c r="J194" i="12" s="1"/>
  <c r="J66" i="12" s="1"/>
  <c r="F33" i="13"/>
  <c r="J33" i="13"/>
  <c r="F34" i="16"/>
  <c r="R204" i="16"/>
  <c r="J34" i="12"/>
  <c r="P92" i="13"/>
  <c r="P91" i="13" s="1"/>
  <c r="P90" i="13" s="1"/>
  <c r="F36" i="13"/>
  <c r="J31" i="16"/>
  <c r="F76" i="11"/>
  <c r="E131" i="11" s="1"/>
  <c r="J76" i="11"/>
  <c r="I131" i="11" s="1"/>
  <c r="P93" i="12"/>
  <c r="P92" i="12" s="1"/>
  <c r="BK292" i="12"/>
  <c r="J292" i="12" s="1"/>
  <c r="J68" i="12" s="1"/>
  <c r="G115" i="15"/>
  <c r="I116" i="15" s="1"/>
  <c r="G118" i="15"/>
  <c r="I119" i="15" s="1"/>
  <c r="J125" i="16"/>
  <c r="J96" i="16" s="1"/>
  <c r="R194" i="12"/>
  <c r="I102" i="15"/>
  <c r="P148" i="16"/>
  <c r="P124" i="16" s="1"/>
  <c r="P123" i="16" s="1"/>
  <c r="K74" i="11"/>
  <c r="G74" i="11" s="1"/>
  <c r="H74" i="11" s="1"/>
  <c r="H76" i="11" s="1"/>
  <c r="G131" i="11" s="1"/>
  <c r="R93" i="12"/>
  <c r="R92" i="12" s="1"/>
  <c r="R122" i="12"/>
  <c r="P395" i="12"/>
  <c r="R148" i="16"/>
  <c r="R266" i="16"/>
  <c r="T122" i="12"/>
  <c r="J33" i="12"/>
  <c r="BK93" i="12"/>
  <c r="BK122" i="12"/>
  <c r="T395" i="12"/>
  <c r="J86" i="13"/>
  <c r="F34" i="13"/>
  <c r="T164" i="16"/>
  <c r="T124" i="16" s="1"/>
  <c r="T123" i="16" s="1"/>
  <c r="L75" i="11"/>
  <c r="I75" i="11" s="1"/>
  <c r="J75" i="11" s="1"/>
  <c r="P204" i="16"/>
  <c r="P155" i="13"/>
  <c r="F182" i="14"/>
  <c r="F8" i="14" s="1"/>
  <c r="I126" i="15"/>
  <c r="BK148" i="16"/>
  <c r="J148" i="16" s="1"/>
  <c r="J97" i="16" s="1"/>
  <c r="BK266" i="16"/>
  <c r="J266" i="16" s="1"/>
  <c r="J103" i="16" s="1"/>
  <c r="J210" i="13"/>
  <c r="J70" i="13" s="1"/>
  <c r="BK209" i="13"/>
  <c r="J209" i="13" s="1"/>
  <c r="J69" i="13" s="1"/>
  <c r="E142" i="11"/>
  <c r="F37" i="12"/>
  <c r="T408" i="12"/>
  <c r="F5" i="14"/>
  <c r="F10" i="14" s="1"/>
  <c r="F188" i="14" s="1"/>
  <c r="R125" i="16"/>
  <c r="E80" i="13"/>
  <c r="E48" i="13"/>
  <c r="F133" i="14"/>
  <c r="F6" i="14" s="1"/>
  <c r="BK245" i="16"/>
  <c r="J245" i="16" s="1"/>
  <c r="J102" i="16" s="1"/>
  <c r="T245" i="16"/>
  <c r="F35" i="13"/>
  <c r="T155" i="13"/>
  <c r="T91" i="13" s="1"/>
  <c r="T90" i="13" s="1"/>
  <c r="T210" i="13"/>
  <c r="T209" i="13" s="1"/>
  <c r="F33" i="16"/>
  <c r="BK164" i="16"/>
  <c r="J164" i="16" s="1"/>
  <c r="J99" i="16" s="1"/>
  <c r="I101" i="15"/>
  <c r="I103" i="15" s="1"/>
  <c r="G112" i="15"/>
  <c r="I113" i="15" s="1"/>
  <c r="P245" i="16"/>
  <c r="BK281" i="16"/>
  <c r="J281" i="16" s="1"/>
  <c r="J104" i="16" s="1"/>
  <c r="F87" i="12"/>
  <c r="F54" i="12"/>
  <c r="P102" i="12"/>
  <c r="P287" i="12"/>
  <c r="I112" i="15"/>
  <c r="BK204" i="16"/>
  <c r="J204" i="16" s="1"/>
  <c r="J101" i="16" s="1"/>
  <c r="R83" i="7"/>
  <c r="R82" i="7"/>
  <c r="R81" i="7" s="1"/>
  <c r="P211" i="6"/>
  <c r="P210" i="6"/>
  <c r="T211" i="6"/>
  <c r="T210" i="6"/>
  <c r="R211" i="6"/>
  <c r="R210" i="6" s="1"/>
  <c r="T1758" i="4"/>
  <c r="T115" i="4"/>
  <c r="BK672" i="4"/>
  <c r="J672" i="4"/>
  <c r="J72" i="4"/>
  <c r="R1151" i="4"/>
  <c r="T1307" i="4"/>
  <c r="R1529" i="4"/>
  <c r="R1663" i="4"/>
  <c r="T92" i="3"/>
  <c r="P151" i="3"/>
  <c r="R193" i="3"/>
  <c r="T235" i="3"/>
  <c r="R255" i="3"/>
  <c r="R92" i="3"/>
  <c r="R151" i="3"/>
  <c r="P193" i="3"/>
  <c r="BK235" i="3"/>
  <c r="J235" i="3"/>
  <c r="J68" i="3" s="1"/>
  <c r="BK255" i="3"/>
  <c r="J255" i="3" s="1"/>
  <c r="J70" i="3" s="1"/>
  <c r="T178" i="4"/>
  <c r="P372" i="4"/>
  <c r="R389" i="4"/>
  <c r="T414" i="4"/>
  <c r="T607" i="4"/>
  <c r="P1053" i="4"/>
  <c r="T1356" i="4"/>
  <c r="BK1567" i="4"/>
  <c r="J1567" i="4"/>
  <c r="J85" i="4"/>
  <c r="T1567" i="4"/>
  <c r="P1737" i="4"/>
  <c r="P1768" i="4"/>
  <c r="BK115" i="4"/>
  <c r="J115" i="4"/>
  <c r="J61" i="4" s="1"/>
  <c r="T158" i="4"/>
  <c r="R335" i="4"/>
  <c r="BK389" i="4"/>
  <c r="J389" i="4" s="1"/>
  <c r="J66" i="4" s="1"/>
  <c r="P414" i="4"/>
  <c r="BK592" i="4"/>
  <c r="J592" i="4"/>
  <c r="J69" i="4" s="1"/>
  <c r="P607" i="4"/>
  <c r="BK1053" i="4"/>
  <c r="J1053" i="4"/>
  <c r="J73" i="4"/>
  <c r="T1103" i="4"/>
  <c r="R1132" i="4"/>
  <c r="R1146" i="4"/>
  <c r="BK1307" i="4"/>
  <c r="J1307" i="4" s="1"/>
  <c r="J81" i="4" s="1"/>
  <c r="P1529" i="4"/>
  <c r="P1663" i="4"/>
  <c r="R1768" i="4"/>
  <c r="P113" i="3"/>
  <c r="T174" i="3"/>
  <c r="R235" i="3"/>
  <c r="P255" i="3"/>
  <c r="BK1768" i="4"/>
  <c r="J1768" i="4" s="1"/>
  <c r="J93" i="4" s="1"/>
  <c r="R115" i="4"/>
  <c r="R158" i="4"/>
  <c r="P335" i="4"/>
  <c r="T372" i="4"/>
  <c r="R414" i="4"/>
  <c r="BK607" i="4"/>
  <c r="J607" i="4"/>
  <c r="J70" i="4" s="1"/>
  <c r="R632" i="4"/>
  <c r="T1151" i="4"/>
  <c r="T1284" i="4"/>
  <c r="R1506" i="4"/>
  <c r="BK1663" i="4"/>
  <c r="J1663" i="4"/>
  <c r="J87" i="4"/>
  <c r="T1768" i="4"/>
  <c r="BK92" i="3"/>
  <c r="J92" i="3"/>
  <c r="J61" i="3"/>
  <c r="R174" i="3"/>
  <c r="P245" i="3"/>
  <c r="P99" i="5"/>
  <c r="R99" i="5"/>
  <c r="R165" i="5"/>
  <c r="P238" i="5"/>
  <c r="T257" i="5"/>
  <c r="R294" i="5"/>
  <c r="T113" i="3"/>
  <c r="BK193" i="3"/>
  <c r="J193" i="3" s="1"/>
  <c r="J67" i="3" s="1"/>
  <c r="P235" i="3"/>
  <c r="T255" i="3"/>
  <c r="P178" i="4"/>
  <c r="BK414" i="4"/>
  <c r="J414" i="4"/>
  <c r="J67" i="4"/>
  <c r="T511" i="4"/>
  <c r="R607" i="4"/>
  <c r="T1053" i="4"/>
  <c r="R1356" i="4"/>
  <c r="T1593" i="4"/>
  <c r="T112" i="5"/>
  <c r="T203" i="5"/>
  <c r="P257" i="5"/>
  <c r="P324" i="5"/>
  <c r="T91" i="6"/>
  <c r="R192" i="6"/>
  <c r="BK178" i="4"/>
  <c r="J178" i="4"/>
  <c r="J63" i="4"/>
  <c r="T335" i="4"/>
  <c r="P389" i="4"/>
  <c r="P511" i="4"/>
  <c r="T592" i="4"/>
  <c r="T632" i="4"/>
  <c r="P1151" i="4"/>
  <c r="P1307" i="4"/>
  <c r="T1529" i="4"/>
  <c r="R1567" i="4"/>
  <c r="BK1737" i="4"/>
  <c r="J1737" i="4"/>
  <c r="J88" i="4"/>
  <c r="R112" i="5"/>
  <c r="R203" i="5"/>
  <c r="P92" i="3"/>
  <c r="BK151" i="3"/>
  <c r="J151" i="3" s="1"/>
  <c r="J63" i="3" s="1"/>
  <c r="T193" i="3"/>
  <c r="T672" i="4"/>
  <c r="P1356" i="4"/>
  <c r="P1593" i="4"/>
  <c r="T1737" i="4"/>
  <c r="BK99" i="5"/>
  <c r="J99" i="5"/>
  <c r="J62" i="5"/>
  <c r="T99" i="5"/>
  <c r="P165" i="5"/>
  <c r="P94" i="5" s="1"/>
  <c r="BK238" i="5"/>
  <c r="J238" i="5"/>
  <c r="J66" i="5" s="1"/>
  <c r="BK294" i="5"/>
  <c r="J294" i="5"/>
  <c r="J71" i="5" s="1"/>
  <c r="T294" i="5"/>
  <c r="T136" i="6"/>
  <c r="T104" i="6" s="1"/>
  <c r="T90" i="6" s="1"/>
  <c r="T89" i="6" s="1"/>
  <c r="R250" i="6"/>
  <c r="BK174" i="3"/>
  <c r="J174" i="3"/>
  <c r="J64" i="3" s="1"/>
  <c r="T245" i="3"/>
  <c r="R178" i="4"/>
  <c r="BK372" i="4"/>
  <c r="J372" i="4"/>
  <c r="J65" i="4" s="1"/>
  <c r="T389" i="4"/>
  <c r="R511" i="4"/>
  <c r="P592" i="4"/>
  <c r="BK632" i="4"/>
  <c r="J632" i="4"/>
  <c r="J71" i="4"/>
  <c r="R1053" i="4"/>
  <c r="BK1103" i="4"/>
  <c r="J1103" i="4" s="1"/>
  <c r="J76" i="4" s="1"/>
  <c r="BK1356" i="4"/>
  <c r="J1356" i="4"/>
  <c r="J82" i="4"/>
  <c r="T1506" i="4"/>
  <c r="BK1593" i="4"/>
  <c r="J1593" i="4"/>
  <c r="J86" i="4" s="1"/>
  <c r="R1737" i="4"/>
  <c r="BK112" i="5"/>
  <c r="J112" i="5" s="1"/>
  <c r="J63" i="5" s="1"/>
  <c r="BK165" i="5"/>
  <c r="J165" i="5"/>
  <c r="J64" i="5"/>
  <c r="P203" i="5"/>
  <c r="R238" i="5"/>
  <c r="R257" i="5"/>
  <c r="P294" i="5"/>
  <c r="BK324" i="5"/>
  <c r="J324" i="5" s="1"/>
  <c r="J72" i="5" s="1"/>
  <c r="BK91" i="6"/>
  <c r="J91" i="6" s="1"/>
  <c r="J61" i="6" s="1"/>
  <c r="R136" i="6"/>
  <c r="R104" i="6"/>
  <c r="T192" i="6"/>
  <c r="T250" i="6"/>
  <c r="P83" i="7"/>
  <c r="P82" i="7"/>
  <c r="P81" i="7" s="1"/>
  <c r="AU60" i="1" s="1"/>
  <c r="R113" i="3"/>
  <c r="P672" i="4"/>
  <c r="P1103" i="4"/>
  <c r="P1132" i="4"/>
  <c r="BK1146" i="4"/>
  <c r="J1146" i="4" s="1"/>
  <c r="J78" i="4" s="1"/>
  <c r="BK1284" i="4"/>
  <c r="J1284" i="4"/>
  <c r="J80" i="4"/>
  <c r="R1284" i="4"/>
  <c r="P1506" i="4"/>
  <c r="P1567" i="4"/>
  <c r="P112" i="5"/>
  <c r="BK203" i="5"/>
  <c r="J203" i="5"/>
  <c r="J65" i="5"/>
  <c r="BK257" i="5"/>
  <c r="T324" i="5"/>
  <c r="R91" i="6"/>
  <c r="T83" i="7"/>
  <c r="T82" i="7"/>
  <c r="T81" i="7"/>
  <c r="BK113" i="3"/>
  <c r="J113" i="3"/>
  <c r="J62" i="3" s="1"/>
  <c r="P174" i="3"/>
  <c r="BK245" i="3"/>
  <c r="J245" i="3" s="1"/>
  <c r="J69" i="3" s="1"/>
  <c r="P158" i="4"/>
  <c r="BK335" i="4"/>
  <c r="J335" i="4" s="1"/>
  <c r="J64" i="4" s="1"/>
  <c r="R372" i="4"/>
  <c r="BK511" i="4"/>
  <c r="J511" i="4"/>
  <c r="J68" i="4" s="1"/>
  <c r="R592" i="4"/>
  <c r="P632" i="4"/>
  <c r="BK1151" i="4"/>
  <c r="J1151" i="4"/>
  <c r="J79" i="4" s="1"/>
  <c r="P1284" i="4"/>
  <c r="BK1506" i="4"/>
  <c r="J1506" i="4" s="1"/>
  <c r="J83" i="4" s="1"/>
  <c r="R1593" i="4"/>
  <c r="T165" i="5"/>
  <c r="T238" i="5"/>
  <c r="R324" i="5"/>
  <c r="BK136" i="6"/>
  <c r="J136" i="6"/>
  <c r="J63" i="6" s="1"/>
  <c r="P192" i="6"/>
  <c r="BK250" i="6"/>
  <c r="J250" i="6" s="1"/>
  <c r="J69" i="6" s="1"/>
  <c r="T151" i="3"/>
  <c r="R245" i="3"/>
  <c r="P115" i="4"/>
  <c r="BK158" i="4"/>
  <c r="BK114" i="4" s="1"/>
  <c r="J114" i="4" s="1"/>
  <c r="J60" i="4" s="1"/>
  <c r="J158" i="4"/>
  <c r="J62" i="4"/>
  <c r="R672" i="4"/>
  <c r="R1103" i="4"/>
  <c r="BK1132" i="4"/>
  <c r="J1132" i="4" s="1"/>
  <c r="J77" i="4" s="1"/>
  <c r="T1132" i="4"/>
  <c r="P1146" i="4"/>
  <c r="T1146" i="4"/>
  <c r="R1307" i="4"/>
  <c r="BK1529" i="4"/>
  <c r="J1529" i="4" s="1"/>
  <c r="J84" i="4" s="1"/>
  <c r="T1663" i="4"/>
  <c r="P91" i="6"/>
  <c r="P136" i="6"/>
  <c r="P104" i="6" s="1"/>
  <c r="BK192" i="6"/>
  <c r="J192" i="6" s="1"/>
  <c r="J65" i="6" s="1"/>
  <c r="P250" i="6"/>
  <c r="BK83" i="7"/>
  <c r="J83" i="7" s="1"/>
  <c r="J61" i="7" s="1"/>
  <c r="BK81" i="8"/>
  <c r="J81" i="8"/>
  <c r="J60" i="8"/>
  <c r="P81" i="8"/>
  <c r="P80" i="8"/>
  <c r="AU61" i="1"/>
  <c r="R81" i="8"/>
  <c r="R80" i="8"/>
  <c r="T81" i="8"/>
  <c r="T80" i="8"/>
  <c r="BK1762" i="4"/>
  <c r="J1762" i="4" s="1"/>
  <c r="J91" i="4" s="1"/>
  <c r="BK211" i="6"/>
  <c r="J211" i="6" s="1"/>
  <c r="J68" i="6" s="1"/>
  <c r="BK1765" i="4"/>
  <c r="J1765" i="4"/>
  <c r="J92" i="4"/>
  <c r="BK95" i="5"/>
  <c r="J95" i="5"/>
  <c r="J61" i="5"/>
  <c r="BK252" i="5"/>
  <c r="J252" i="5" s="1"/>
  <c r="J67" i="5" s="1"/>
  <c r="BK291" i="5"/>
  <c r="J291" i="5"/>
  <c r="J70" i="5" s="1"/>
  <c r="BK371" i="5"/>
  <c r="J371" i="5"/>
  <c r="J73" i="5"/>
  <c r="BK104" i="6"/>
  <c r="J104" i="6"/>
  <c r="J62" i="6" s="1"/>
  <c r="BK1759" i="4"/>
  <c r="BK1758" i="4"/>
  <c r="J1758" i="4" s="1"/>
  <c r="J89" i="4" s="1"/>
  <c r="BK188" i="3"/>
  <c r="J188" i="3"/>
  <c r="J65" i="3"/>
  <c r="BK1098" i="4"/>
  <c r="J1098" i="4" s="1"/>
  <c r="J74" i="4" s="1"/>
  <c r="BK185" i="6"/>
  <c r="J185" i="6"/>
  <c r="J64" i="6"/>
  <c r="BK206" i="6"/>
  <c r="J206" i="6"/>
  <c r="J66" i="6"/>
  <c r="BK82" i="7"/>
  <c r="BK81" i="7" s="1"/>
  <c r="J81" i="7" s="1"/>
  <c r="J59" i="7" s="1"/>
  <c r="E48" i="8"/>
  <c r="F55" i="8"/>
  <c r="J74" i="8"/>
  <c r="BE84" i="8"/>
  <c r="BE86" i="8"/>
  <c r="BE88" i="8"/>
  <c r="BE94" i="8"/>
  <c r="BE96" i="8"/>
  <c r="BE82" i="8"/>
  <c r="BE90" i="8"/>
  <c r="BE92" i="8"/>
  <c r="BE103" i="8"/>
  <c r="BE98" i="8"/>
  <c r="BE101" i="8"/>
  <c r="BE105" i="8"/>
  <c r="BK210" i="6"/>
  <c r="J210" i="6" s="1"/>
  <c r="J67" i="6" s="1"/>
  <c r="BE88" i="7"/>
  <c r="BE92" i="7"/>
  <c r="BE98" i="7"/>
  <c r="E48" i="7"/>
  <c r="J75" i="7"/>
  <c r="F78" i="7"/>
  <c r="BE90" i="7"/>
  <c r="BE102" i="7"/>
  <c r="BE104" i="7"/>
  <c r="BK90" i="6"/>
  <c r="BE84" i="7"/>
  <c r="BE86" i="7"/>
  <c r="BE94" i="7"/>
  <c r="BE96" i="7"/>
  <c r="BE100" i="7"/>
  <c r="J257" i="5"/>
  <c r="J69" i="5"/>
  <c r="BE92" i="6"/>
  <c r="BE224" i="6"/>
  <c r="E79" i="6"/>
  <c r="F86" i="6"/>
  <c r="BE96" i="6"/>
  <c r="BE100" i="6"/>
  <c r="BE110" i="6"/>
  <c r="BE124" i="6"/>
  <c r="BE165" i="6"/>
  <c r="BE193" i="6"/>
  <c r="BE203" i="6"/>
  <c r="BE212" i="6"/>
  <c r="BE215" i="6"/>
  <c r="J52" i="6"/>
  <c r="BE105" i="6"/>
  <c r="BE117" i="6"/>
  <c r="BE137" i="6"/>
  <c r="BE171" i="6"/>
  <c r="BE177" i="6"/>
  <c r="BE186" i="6"/>
  <c r="BE196" i="6"/>
  <c r="BE199" i="6"/>
  <c r="BE207" i="6"/>
  <c r="BE251" i="6"/>
  <c r="BE253" i="6"/>
  <c r="E48" i="5"/>
  <c r="J87" i="5"/>
  <c r="F90" i="5"/>
  <c r="BE113" i="5"/>
  <c r="BE136" i="5"/>
  <c r="BE147" i="5"/>
  <c r="BE152" i="5"/>
  <c r="BE96" i="5"/>
  <c r="BE140" i="5"/>
  <c r="BE118" i="5"/>
  <c r="BE216" i="5"/>
  <c r="BE231" i="5"/>
  <c r="BE245" i="5"/>
  <c r="BE281" i="5"/>
  <c r="BE180" i="5"/>
  <c r="BE220" i="5"/>
  <c r="BE270" i="5"/>
  <c r="BE305" i="5"/>
  <c r="BE321" i="5"/>
  <c r="BE122" i="5"/>
  <c r="BE143" i="5"/>
  <c r="BE239" i="5"/>
  <c r="BE299" i="5"/>
  <c r="BE317" i="5"/>
  <c r="BE340" i="5"/>
  <c r="BE100" i="5"/>
  <c r="BE115" i="5"/>
  <c r="BE166" i="5"/>
  <c r="BE169" i="5"/>
  <c r="BE173" i="5"/>
  <c r="BE189" i="5"/>
  <c r="BE258" i="5"/>
  <c r="BE267" i="5"/>
  <c r="BE287" i="5"/>
  <c r="BE295" i="5"/>
  <c r="BE334" i="5"/>
  <c r="BE344" i="5"/>
  <c r="BE104" i="5"/>
  <c r="BE108" i="5"/>
  <c r="BE125" i="5"/>
  <c r="BE133" i="5"/>
  <c r="BE150" i="5"/>
  <c r="BE162" i="5"/>
  <c r="BE177" i="5"/>
  <c r="BE197" i="5"/>
  <c r="BE204" i="5"/>
  <c r="BE208" i="5"/>
  <c r="BE212" i="5"/>
  <c r="BE242" i="5"/>
  <c r="BE249" i="5"/>
  <c r="BE253" i="5"/>
  <c r="BE284" i="5"/>
  <c r="BE292" i="5"/>
  <c r="BE314" i="5"/>
  <c r="BE325" i="5"/>
  <c r="BE330" i="5"/>
  <c r="BE332" i="5"/>
  <c r="BE342" i="5"/>
  <c r="BE354" i="5"/>
  <c r="BE362" i="5"/>
  <c r="BE364" i="5"/>
  <c r="BE366" i="5"/>
  <c r="BE368" i="5"/>
  <c r="BE372" i="5"/>
  <c r="BE183" i="5"/>
  <c r="BE186" i="5"/>
  <c r="BE193" i="5"/>
  <c r="BE200" i="5"/>
  <c r="BE224" i="5"/>
  <c r="BE264" i="5"/>
  <c r="BE336" i="5"/>
  <c r="BE338" i="5"/>
  <c r="BE346" i="5"/>
  <c r="BE348" i="5"/>
  <c r="BE356" i="5"/>
  <c r="BE358" i="5"/>
  <c r="BE116" i="4"/>
  <c r="BE127" i="4"/>
  <c r="BE131" i="4"/>
  <c r="BE159" i="4"/>
  <c r="BE170" i="4"/>
  <c r="BE174" i="4"/>
  <c r="BE304" i="4"/>
  <c r="BE385" i="4"/>
  <c r="BE390" i="4"/>
  <c r="BE411" i="4"/>
  <c r="BE499" i="4"/>
  <c r="BE574" i="4"/>
  <c r="BE644" i="4"/>
  <c r="BE741" i="4"/>
  <c r="BE775" i="4"/>
  <c r="BE898" i="4"/>
  <c r="BE910" i="4"/>
  <c r="BE1016" i="4"/>
  <c r="BE283" i="4"/>
  <c r="BE358" i="4"/>
  <c r="BE405" i="4"/>
  <c r="BE477" i="4"/>
  <c r="BE603" i="4"/>
  <c r="BE705" i="4"/>
  <c r="BE783" i="4"/>
  <c r="BE802" i="4"/>
  <c r="BE893" i="4"/>
  <c r="BE902" i="4"/>
  <c r="BE946" i="4"/>
  <c r="BE1072" i="4"/>
  <c r="BE1197" i="4"/>
  <c r="E103" i="4"/>
  <c r="BE267" i="4"/>
  <c r="BE272" i="4"/>
  <c r="BE365" i="4"/>
  <c r="BE550" i="4"/>
  <c r="BE732" i="4"/>
  <c r="BE865" i="4"/>
  <c r="BE1008" i="4"/>
  <c r="J52" i="4"/>
  <c r="BE163" i="4"/>
  <c r="BE255" i="4"/>
  <c r="BE262" i="4"/>
  <c r="BE419" i="4"/>
  <c r="BE438" i="4"/>
  <c r="BE507" i="4"/>
  <c r="BE531" i="4"/>
  <c r="BE535" i="4"/>
  <c r="BE593" i="4"/>
  <c r="BE612" i="4"/>
  <c r="BE636" i="4"/>
  <c r="BE648" i="4"/>
  <c r="BE661" i="4"/>
  <c r="BE691" i="4"/>
  <c r="BE725" i="4"/>
  <c r="BE798" i="4"/>
  <c r="BE1062" i="4"/>
  <c r="BE1076" i="4"/>
  <c r="BE1185" i="4"/>
  <c r="BE1270" i="4"/>
  <c r="BE1285" i="4"/>
  <c r="BE1308" i="4"/>
  <c r="BE179" i="4"/>
  <c r="BE763" i="4"/>
  <c r="BE921" i="4"/>
  <c r="BE925" i="4"/>
  <c r="BE950" i="4"/>
  <c r="BE956" i="4"/>
  <c r="BE971" i="4"/>
  <c r="BE979" i="4"/>
  <c r="BE983" i="4"/>
  <c r="BE987" i="4"/>
  <c r="BE1045" i="4"/>
  <c r="BE1049" i="4"/>
  <c r="BE1068" i="4"/>
  <c r="BE1084" i="4"/>
  <c r="BE1088" i="4"/>
  <c r="BE1092" i="4"/>
  <c r="BE1099" i="4"/>
  <c r="BE1104" i="4"/>
  <c r="BE1114" i="4"/>
  <c r="BE1120" i="4"/>
  <c r="BE1126" i="4"/>
  <c r="BE1129" i="4"/>
  <c r="BE1133" i="4"/>
  <c r="BE1137" i="4"/>
  <c r="BE1147" i="4"/>
  <c r="BE1231" i="4"/>
  <c r="BE1248" i="4"/>
  <c r="BE1296" i="4"/>
  <c r="BE871" i="4"/>
  <c r="BE995" i="4"/>
  <c r="BE1054" i="4"/>
  <c r="BE1343" i="4"/>
  <c r="BE1382" i="4"/>
  <c r="BE1389" i="4"/>
  <c r="BE1436" i="4"/>
  <c r="BE1403" i="4"/>
  <c r="BE1448" i="4"/>
  <c r="BE1459" i="4"/>
  <c r="BE1465" i="4"/>
  <c r="BE1467" i="4"/>
  <c r="BE1479" i="4"/>
  <c r="BE1493" i="4"/>
  <c r="BE1507" i="4"/>
  <c r="BE1521" i="4"/>
  <c r="BE1554" i="4"/>
  <c r="BE1560" i="4"/>
  <c r="BE1568" i="4"/>
  <c r="BE1590" i="4"/>
  <c r="F110" i="4"/>
  <c r="BE134" i="4"/>
  <c r="BE145" i="4"/>
  <c r="BE205" i="4"/>
  <c r="BE209" i="4"/>
  <c r="BE215" i="4"/>
  <c r="BE221" i="4"/>
  <c r="BE237" i="4"/>
  <c r="BE252" i="4"/>
  <c r="BE259" i="4"/>
  <c r="BE275" i="4"/>
  <c r="BE279" i="4"/>
  <c r="BE336" i="4"/>
  <c r="BE351" i="4"/>
  <c r="BE362" i="4"/>
  <c r="BE394" i="4"/>
  <c r="BE401" i="4"/>
  <c r="BE521" i="4"/>
  <c r="BE543" i="4"/>
  <c r="BE546" i="4"/>
  <c r="BE556" i="4"/>
  <c r="BE565" i="4"/>
  <c r="BE584" i="4"/>
  <c r="BE616" i="4"/>
  <c r="BE619" i="4"/>
  <c r="BE657" i="4"/>
  <c r="BE722" i="4"/>
  <c r="BE748" i="4"/>
  <c r="BE759" i="4"/>
  <c r="BE779" i="4"/>
  <c r="BE832" i="4"/>
  <c r="BE1194" i="4"/>
  <c r="BE1224" i="4"/>
  <c r="BE1227" i="4"/>
  <c r="BE1241" i="4"/>
  <c r="BE1273" i="4"/>
  <c r="BE1357" i="4"/>
  <c r="BE1396" i="4"/>
  <c r="BE1427" i="4"/>
  <c r="BE1453" i="4"/>
  <c r="BE1457" i="4"/>
  <c r="BE1537" i="4"/>
  <c r="BE1551" i="4"/>
  <c r="BE141" i="4"/>
  <c r="BE152" i="4"/>
  <c r="BE197" i="4"/>
  <c r="BE348" i="4"/>
  <c r="BE355" i="4"/>
  <c r="BE373" i="4"/>
  <c r="BE377" i="4"/>
  <c r="BE398" i="4"/>
  <c r="BE408" i="4"/>
  <c r="BE432" i="4"/>
  <c r="BE588" i="4"/>
  <c r="BE608" i="4"/>
  <c r="BE646" i="4"/>
  <c r="BE654" i="4"/>
  <c r="BE664" i="4"/>
  <c r="BE673" i="4"/>
  <c r="BE683" i="4"/>
  <c r="BE687" i="4"/>
  <c r="BE716" i="4"/>
  <c r="BE806" i="4"/>
  <c r="BE846" i="4"/>
  <c r="BE914" i="4"/>
  <c r="BE1065" i="4"/>
  <c r="BE1110" i="4"/>
  <c r="BE1211" i="4"/>
  <c r="BE1277" i="4"/>
  <c r="BE1323" i="4"/>
  <c r="BE1336" i="4"/>
  <c r="BE1481" i="4"/>
  <c r="BE1513" i="4"/>
  <c r="BE1515" i="4"/>
  <c r="BE1518" i="4"/>
  <c r="BE1577" i="4"/>
  <c r="BE1581" i="4"/>
  <c r="BE1594" i="4"/>
  <c r="BE289" i="4"/>
  <c r="BE525" i="4"/>
  <c r="BE809" i="4"/>
  <c r="BE828" i="4"/>
  <c r="BE836" i="4"/>
  <c r="BE861" i="4"/>
  <c r="BE1152" i="4"/>
  <c r="BE1166" i="4"/>
  <c r="BE1178" i="4"/>
  <c r="BE1200" i="4"/>
  <c r="BE1220" i="4"/>
  <c r="BE1237" i="4"/>
  <c r="BE1244" i="4"/>
  <c r="BE1257" i="4"/>
  <c r="BE1263" i="4"/>
  <c r="BE1281" i="4"/>
  <c r="BE1290" i="4"/>
  <c r="BE1332" i="4"/>
  <c r="BE1341" i="4"/>
  <c r="BE1348" i="4"/>
  <c r="BE1359" i="4"/>
  <c r="BE1367" i="4"/>
  <c r="BE1376" i="4"/>
  <c r="BE1379" i="4"/>
  <c r="BE1385" i="4"/>
  <c r="BE1392" i="4"/>
  <c r="BE1399" i="4"/>
  <c r="BE1406" i="4"/>
  <c r="BE1413" i="4"/>
  <c r="BE1416" i="4"/>
  <c r="BE1433" i="4"/>
  <c r="BE1455" i="4"/>
  <c r="BE1463" i="4"/>
  <c r="BE1469" i="4"/>
  <c r="BE1475" i="4"/>
  <c r="BE1483" i="4"/>
  <c r="BE1487" i="4"/>
  <c r="BE1491" i="4"/>
  <c r="BE1495" i="4"/>
  <c r="BE1497" i="4"/>
  <c r="BE1501" i="4"/>
  <c r="BE1510" i="4"/>
  <c r="BE1523" i="4"/>
  <c r="BE1526" i="4"/>
  <c r="BE1530" i="4"/>
  <c r="BE1534" i="4"/>
  <c r="BE1544" i="4"/>
  <c r="BE1564" i="4"/>
  <c r="BE1571" i="4"/>
  <c r="BE1597" i="4"/>
  <c r="BE1600" i="4"/>
  <c r="BE1604" i="4"/>
  <c r="BE1624" i="4"/>
  <c r="BE1627" i="4"/>
  <c r="BE1654" i="4"/>
  <c r="BE1657" i="4"/>
  <c r="BE1660" i="4"/>
  <c r="BE1664" i="4"/>
  <c r="BE1667" i="4"/>
  <c r="BE1670" i="4"/>
  <c r="BE1704" i="4"/>
  <c r="BE1724" i="4"/>
  <c r="BE1728" i="4"/>
  <c r="BE1731" i="4"/>
  <c r="BE1738" i="4"/>
  <c r="BE1741" i="4"/>
  <c r="BE1760" i="4"/>
  <c r="BE1763" i="4"/>
  <c r="BE1766" i="4"/>
  <c r="BE1769" i="4"/>
  <c r="BE1771" i="4"/>
  <c r="BE1773" i="4"/>
  <c r="BE167" i="4"/>
  <c r="BE183" i="4"/>
  <c r="BE193" i="4"/>
  <c r="BE297" i="4"/>
  <c r="BE329" i="4"/>
  <c r="BE342" i="4"/>
  <c r="BE381" i="4"/>
  <c r="BE445" i="4"/>
  <c r="BE461" i="4"/>
  <c r="BE626" i="4"/>
  <c r="BE633" i="4"/>
  <c r="BE640" i="4"/>
  <c r="BE679" i="4"/>
  <c r="BE700" i="4"/>
  <c r="BE787" i="4"/>
  <c r="BE813" i="4"/>
  <c r="BE875" i="4"/>
  <c r="BE882" i="4"/>
  <c r="BE963" i="4"/>
  <c r="BE1041" i="4"/>
  <c r="BE1058" i="4"/>
  <c r="BE1107" i="4"/>
  <c r="BE1140" i="4"/>
  <c r="BE1143" i="4"/>
  <c r="BE1304" i="4"/>
  <c r="BE1316" i="4"/>
  <c r="BE1319" i="4"/>
  <c r="BE1326" i="4"/>
  <c r="BE1361" i="4"/>
  <c r="BE1423" i="4"/>
  <c r="BE1429" i="4"/>
  <c r="BE1443" i="4"/>
  <c r="BE1471" i="4"/>
  <c r="BE1503" i="4"/>
  <c r="BE1557" i="4"/>
  <c r="BE1634" i="4"/>
  <c r="BE415" i="4"/>
  <c r="BE426" i="4"/>
  <c r="BE451" i="4"/>
  <c r="BE465" i="4"/>
  <c r="BE512" i="4"/>
  <c r="BE528" i="4"/>
  <c r="BE629" i="4"/>
  <c r="BE853" i="4"/>
  <c r="BE885" i="4"/>
  <c r="BE1004" i="4"/>
  <c r="BE1020" i="4"/>
  <c r="BE1080" i="4"/>
  <c r="BE1149" i="4"/>
  <c r="BE1251" i="4"/>
  <c r="BE1329" i="4"/>
  <c r="BE1346" i="4"/>
  <c r="BE1351" i="4"/>
  <c r="BE1353" i="4"/>
  <c r="BE1363" i="4"/>
  <c r="BE1373" i="4"/>
  <c r="BE1409" i="4"/>
  <c r="BE1420" i="4"/>
  <c r="BE1440" i="4"/>
  <c r="BE1461" i="4"/>
  <c r="BE1473" i="4"/>
  <c r="BE1477" i="4"/>
  <c r="BE1485" i="4"/>
  <c r="BE1489" i="4"/>
  <c r="BE1499" i="4"/>
  <c r="BE1541" i="4"/>
  <c r="BE1574" i="4"/>
  <c r="BE120" i="4"/>
  <c r="BE137" i="4"/>
  <c r="BE201" i="4"/>
  <c r="BE321" i="4"/>
  <c r="BE599" i="4"/>
  <c r="BE771" i="4"/>
  <c r="BE1584" i="4"/>
  <c r="J84" i="3"/>
  <c r="BE93" i="3"/>
  <c r="BE96" i="3"/>
  <c r="BE107" i="3"/>
  <c r="BE114" i="3"/>
  <c r="BE122" i="3"/>
  <c r="BE128" i="3"/>
  <c r="BE131" i="3"/>
  <c r="BE134" i="3"/>
  <c r="BE145" i="3"/>
  <c r="BE148" i="3"/>
  <c r="BE166" i="3"/>
  <c r="BE175" i="3"/>
  <c r="BE189" i="3"/>
  <c r="BE194" i="3"/>
  <c r="BE203" i="3"/>
  <c r="BE209" i="3"/>
  <c r="BE225" i="3"/>
  <c r="BE232" i="3"/>
  <c r="BE236" i="3"/>
  <c r="BE246" i="3"/>
  <c r="BE250" i="3"/>
  <c r="E48" i="3"/>
  <c r="F55" i="3"/>
  <c r="BE109" i="3"/>
  <c r="BE118" i="3"/>
  <c r="BE125" i="3"/>
  <c r="BE138" i="3"/>
  <c r="BE142" i="3"/>
  <c r="BE152" i="3"/>
  <c r="BE155" i="3"/>
  <c r="BE158" i="3"/>
  <c r="BE162" i="3"/>
  <c r="BE170" i="3"/>
  <c r="BE178" i="3"/>
  <c r="BE181" i="3"/>
  <c r="BE185" i="3"/>
  <c r="BE198" i="3"/>
  <c r="BE213" i="3"/>
  <c r="BE219" i="3"/>
  <c r="BE228" i="3"/>
  <c r="BE238" i="3"/>
  <c r="BE240" i="3"/>
  <c r="BE242" i="3"/>
  <c r="BE248" i="3"/>
  <c r="BE252" i="3"/>
  <c r="BE256" i="3"/>
  <c r="BE259" i="3"/>
  <c r="AW56" i="1"/>
  <c r="BA56" i="1"/>
  <c r="BB56" i="1"/>
  <c r="BC56" i="1"/>
  <c r="BD56" i="1"/>
  <c r="E48" i="2"/>
  <c r="J52" i="2"/>
  <c r="F55" i="2"/>
  <c r="J34" i="8"/>
  <c r="AW61" i="1"/>
  <c r="F36" i="8"/>
  <c r="BC61" i="1" s="1"/>
  <c r="F34" i="6"/>
  <c r="BA59" i="1"/>
  <c r="F35" i="8"/>
  <c r="BB61" i="1"/>
  <c r="F37" i="6"/>
  <c r="BD59" i="1"/>
  <c r="F34" i="8"/>
  <c r="BA61" i="1" s="1"/>
  <c r="J34" i="7"/>
  <c r="AW60" i="1" s="1"/>
  <c r="J34" i="4"/>
  <c r="AW57" i="1" s="1"/>
  <c r="J34" i="5"/>
  <c r="AW58" i="1" s="1"/>
  <c r="J34" i="6"/>
  <c r="AW59" i="1" s="1"/>
  <c r="F37" i="8"/>
  <c r="BD61" i="1"/>
  <c r="J34" i="2"/>
  <c r="AW55" i="1"/>
  <c r="F34" i="7"/>
  <c r="BA60" i="1" s="1"/>
  <c r="F36" i="6"/>
  <c r="BC59" i="1" s="1"/>
  <c r="F35" i="6"/>
  <c r="BB59" i="1"/>
  <c r="F35" i="5"/>
  <c r="BB58" i="1" s="1"/>
  <c r="F36" i="5"/>
  <c r="BC58" i="1" s="1"/>
  <c r="F35" i="4"/>
  <c r="BB57" i="1" s="1"/>
  <c r="F34" i="5"/>
  <c r="BA58" i="1" s="1"/>
  <c r="F36" i="4"/>
  <c r="BC57" i="1" s="1"/>
  <c r="F34" i="4"/>
  <c r="BA57" i="1" s="1"/>
  <c r="F36" i="7"/>
  <c r="BC60" i="1"/>
  <c r="F37" i="4"/>
  <c r="BD57" i="1" s="1"/>
  <c r="F37" i="7"/>
  <c r="BD60" i="1"/>
  <c r="F35" i="7"/>
  <c r="BB60" i="1"/>
  <c r="F37" i="5"/>
  <c r="BD58" i="1" s="1"/>
  <c r="G135" i="11" l="1"/>
  <c r="I130" i="15"/>
  <c r="I135" i="15" s="1"/>
  <c r="J122" i="12"/>
  <c r="J65" i="12" s="1"/>
  <c r="BK121" i="12"/>
  <c r="J121" i="12" s="1"/>
  <c r="J64" i="12" s="1"/>
  <c r="E143" i="11"/>
  <c r="E144" i="11" s="1"/>
  <c r="E135" i="11"/>
  <c r="E138" i="11"/>
  <c r="I84" i="2" s="1"/>
  <c r="J93" i="12"/>
  <c r="J61" i="12" s="1"/>
  <c r="BK92" i="12"/>
  <c r="BK124" i="16"/>
  <c r="P91" i="12"/>
  <c r="J92" i="13"/>
  <c r="J61" i="13" s="1"/>
  <c r="BK91" i="13"/>
  <c r="T121" i="12"/>
  <c r="T91" i="12" s="1"/>
  <c r="R121" i="12"/>
  <c r="P121" i="12"/>
  <c r="R91" i="12"/>
  <c r="R124" i="16"/>
  <c r="R123" i="16" s="1"/>
  <c r="P90" i="6"/>
  <c r="P89" i="6" s="1"/>
  <c r="AU59" i="1" s="1"/>
  <c r="BK89" i="6"/>
  <c r="J89" i="6" s="1"/>
  <c r="J30" i="6" s="1"/>
  <c r="P114" i="4"/>
  <c r="BK256" i="5"/>
  <c r="J256" i="5"/>
  <c r="J68" i="5" s="1"/>
  <c r="T94" i="5"/>
  <c r="P91" i="3"/>
  <c r="R90" i="6"/>
  <c r="R89" i="6"/>
  <c r="R256" i="5"/>
  <c r="R114" i="4"/>
  <c r="T114" i="4"/>
  <c r="P256" i="5"/>
  <c r="P93" i="5" s="1"/>
  <c r="AU58" i="1" s="1"/>
  <c r="T256" i="5"/>
  <c r="R91" i="3"/>
  <c r="BK192" i="3"/>
  <c r="J192" i="3" s="1"/>
  <c r="J66" i="3" s="1"/>
  <c r="R94" i="5"/>
  <c r="R93" i="5" s="1"/>
  <c r="BK94" i="5"/>
  <c r="J94" i="5"/>
  <c r="J60" i="5"/>
  <c r="T192" i="3"/>
  <c r="T90" i="3" s="1"/>
  <c r="T1102" i="4"/>
  <c r="R1102" i="4"/>
  <c r="P1102" i="4"/>
  <c r="P113" i="4" s="1"/>
  <c r="AU57" i="1" s="1"/>
  <c r="P192" i="3"/>
  <c r="R192" i="3"/>
  <c r="T91" i="3"/>
  <c r="BK91" i="3"/>
  <c r="J91" i="3"/>
  <c r="J60" i="3"/>
  <c r="J1759" i="4"/>
  <c r="J90" i="4"/>
  <c r="BK1102" i="4"/>
  <c r="J1102" i="4" s="1"/>
  <c r="J75" i="4" s="1"/>
  <c r="BK80" i="8"/>
  <c r="J80" i="8"/>
  <c r="J59" i="8"/>
  <c r="J82" i="7"/>
  <c r="J60" i="7"/>
  <c r="AG59" i="1"/>
  <c r="AN59" i="1" s="1"/>
  <c r="J59" i="6"/>
  <c r="J90" i="6"/>
  <c r="J60" i="6"/>
  <c r="J33" i="6"/>
  <c r="AV59" i="1"/>
  <c r="AT59" i="1" s="1"/>
  <c r="BB54" i="1"/>
  <c r="W31" i="1" s="1"/>
  <c r="F33" i="8"/>
  <c r="AZ61" i="1" s="1"/>
  <c r="F33" i="4"/>
  <c r="AZ57" i="1" s="1"/>
  <c r="F33" i="5"/>
  <c r="AZ58" i="1" s="1"/>
  <c r="J30" i="7"/>
  <c r="AG60" i="1" s="1"/>
  <c r="BD54" i="1"/>
  <c r="W33" i="1" s="1"/>
  <c r="BA54" i="1"/>
  <c r="W30" i="1" s="1"/>
  <c r="F33" i="3"/>
  <c r="AZ56" i="1" s="1"/>
  <c r="J33" i="5"/>
  <c r="AV58" i="1" s="1"/>
  <c r="AT58" i="1" s="1"/>
  <c r="J33" i="7"/>
  <c r="AV60" i="1" s="1"/>
  <c r="AT60" i="1" s="1"/>
  <c r="BC54" i="1"/>
  <c r="AY54" i="1" s="1"/>
  <c r="F33" i="6"/>
  <c r="AZ59" i="1"/>
  <c r="F33" i="7"/>
  <c r="AZ60" i="1"/>
  <c r="J33" i="3"/>
  <c r="AV56" i="1" s="1"/>
  <c r="AT56" i="1" s="1"/>
  <c r="J33" i="8"/>
  <c r="AV61" i="1" s="1"/>
  <c r="AT61" i="1" s="1"/>
  <c r="J33" i="4"/>
  <c r="AV57" i="1" s="1"/>
  <c r="AT57" i="1" s="1"/>
  <c r="BK113" i="4" l="1"/>
  <c r="J113" i="4" s="1"/>
  <c r="J59" i="4" s="1"/>
  <c r="J84" i="2"/>
  <c r="BE84" i="2" s="1"/>
  <c r="BK84" i="2"/>
  <c r="BK83" i="2" s="1"/>
  <c r="J124" i="16"/>
  <c r="J95" i="16" s="1"/>
  <c r="BK123" i="16"/>
  <c r="J123" i="16" s="1"/>
  <c r="BK91" i="12"/>
  <c r="J91" i="12" s="1"/>
  <c r="J92" i="12"/>
  <c r="J60" i="12" s="1"/>
  <c r="J91" i="13"/>
  <c r="J60" i="13" s="1"/>
  <c r="BK90" i="13"/>
  <c r="J90" i="13" s="1"/>
  <c r="E147" i="11"/>
  <c r="R90" i="3"/>
  <c r="T113" i="4"/>
  <c r="T93" i="5"/>
  <c r="R113" i="4"/>
  <c r="P90" i="3"/>
  <c r="AU56" i="1"/>
  <c r="AU54" i="1" s="1"/>
  <c r="BK93" i="5"/>
  <c r="J93" i="5"/>
  <c r="J59" i="5"/>
  <c r="BK90" i="3"/>
  <c r="J90" i="3"/>
  <c r="J59" i="3"/>
  <c r="AN60" i="1"/>
  <c r="J39" i="7"/>
  <c r="J39" i="6"/>
  <c r="W32" i="1"/>
  <c r="J30" i="8"/>
  <c r="AG61" i="1"/>
  <c r="AW54" i="1"/>
  <c r="AK30" i="1" s="1"/>
  <c r="AX54" i="1"/>
  <c r="J30" i="4" l="1"/>
  <c r="AG57" i="1" s="1"/>
  <c r="AN57" i="1" s="1"/>
  <c r="J83" i="2"/>
  <c r="J61" i="2" s="1"/>
  <c r="BK82" i="2"/>
  <c r="J33" i="2"/>
  <c r="AV55" i="1" s="1"/>
  <c r="AT55" i="1" s="1"/>
  <c r="F33" i="2"/>
  <c r="AZ55" i="1" s="1"/>
  <c r="AZ54" i="1" s="1"/>
  <c r="W29" i="1" s="1"/>
  <c r="J59" i="13"/>
  <c r="J30" i="13"/>
  <c r="J39" i="13" s="1"/>
  <c r="J30" i="12"/>
  <c r="J39" i="12" s="1"/>
  <c r="J59" i="12"/>
  <c r="J94" i="16"/>
  <c r="J28" i="16"/>
  <c r="J37" i="16" s="1"/>
  <c r="J39" i="8"/>
  <c r="J39" i="4"/>
  <c r="AN61" i="1"/>
  <c r="J30" i="3"/>
  <c r="AG56" i="1" s="1"/>
  <c r="AN56" i="1" s="1"/>
  <c r="J30" i="5"/>
  <c r="AG58" i="1"/>
  <c r="AN58" i="1" s="1"/>
  <c r="AV54" i="1" l="1"/>
  <c r="AK29" i="1" s="1"/>
  <c r="J82" i="2"/>
  <c r="J60" i="2" s="1"/>
  <c r="BK81" i="2"/>
  <c r="J81" i="2" s="1"/>
  <c r="J39" i="5"/>
  <c r="J39" i="3"/>
  <c r="AT54" i="1"/>
  <c r="J59" i="2" l="1"/>
  <c r="J30" i="2"/>
  <c r="J39" i="2" l="1"/>
  <c r="AG55" i="1"/>
  <c r="AN55" i="1" l="1"/>
  <c r="AG54" i="1"/>
  <c r="AK26" i="1" l="1"/>
  <c r="AK35" i="1" s="1"/>
  <c r="AN5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Rozpočet121227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2" xr16:uid="{00000000-0015-0000-FFFF-FFFF03000000}" name="Rozpočet1247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3" xr16:uid="{00000000-0015-0000-FFFF-FFFF04000000}" name="Rozpočet131111241115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4" xr16:uid="{77C454B2-DE59-4F51-ADA1-AFC317FB8770}" name="Rozpočet131112132124113"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 id="5" xr16:uid="{00000000-0015-0000-FFFF-FFFF06000000}" name="Rozpočet13281411" type="6" refreshedVersion="0" background="1" saveData="1">
    <textPr fileType="dos" firstRow="14" sourceFile="D:\Rozpočty\Rozpočet1.txt" delimited="0" thousands=" ">
      <textFields count="7">
        <textField type="skip"/>
        <textField type="skip" position="1"/>
        <textField position="25"/>
        <textField position="70"/>
        <textField position="75"/>
        <textField position="87"/>
        <textField position="99"/>
      </textFields>
    </textPr>
  </connection>
</connections>
</file>

<file path=xl/sharedStrings.xml><?xml version="1.0" encoding="utf-8"?>
<sst xmlns="http://schemas.openxmlformats.org/spreadsheetml/2006/main" count="28465" uniqueCount="5194">
  <si>
    <t>Export Komplet</t>
  </si>
  <si>
    <t>VZ</t>
  </si>
  <si>
    <t>2.0</t>
  </si>
  <si>
    <t>ZAMOK</t>
  </si>
  <si>
    <t>False</t>
  </si>
  <si>
    <t>{a343d9cd-ce9f-4a61-a44c-93782b660dd2}</t>
  </si>
  <si>
    <t>0,01</t>
  </si>
  <si>
    <t>21</t>
  </si>
  <si>
    <t>12</t>
  </si>
  <si>
    <t>REKAPITULACE STAVBY</t>
  </si>
  <si>
    <t>v ---  níže se nacházejí doplnkové a pomocné údaje k sestavám  --- v</t>
  </si>
  <si>
    <t>Návod na vyplnění</t>
  </si>
  <si>
    <t>0,001</t>
  </si>
  <si>
    <t>Kód:</t>
  </si>
  <si>
    <t>1654ZS-CirkevniU2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</si>
  <si>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</si>
  <si>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</si>
  <si>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Zřízení dílen a učeben pro Církevní ZŠ</t>
  </si>
  <si>
    <t>KSO:</t>
  </si>
  <si>
    <t/>
  </si>
  <si>
    <t>CC-CZ:</t>
  </si>
  <si>
    <t>Místo:</t>
  </si>
  <si>
    <t>Dlouhá 190, Hradec Králové</t>
  </si>
  <si>
    <t>Datum:</t>
  </si>
  <si>
    <t>8. 1. 2026</t>
  </si>
  <si>
    <t>Zadavatel:</t>
  </si>
  <si>
    <t>IČ:</t>
  </si>
  <si>
    <t>Biskup.Královehradecké, Velké Nám.35, Hr.Králové</t>
  </si>
  <si>
    <t>DIČ:</t>
  </si>
  <si>
    <t>Účastník:</t>
  </si>
  <si>
    <t>Vyplň údaj</t>
  </si>
  <si>
    <t>Projektant:</t>
  </si>
  <si>
    <t>Atelier Tsunami s.r.o., Palachova 1742, Náchod</t>
  </si>
  <si>
    <t>True</t>
  </si>
  <si>
    <t>Zpracovatel:</t>
  </si>
  <si>
    <t>Ondřej Gerhart</t>
  </si>
  <si>
    <t>Poznámka:</t>
  </si>
  <si>
    <t xml:space="preserve">PODMÍNKY NABÍDKY-soupis dalších položek, které musí zcela pokrývat nabídková cena:_x000D_
_x000D_
01/ veškeré náklady pro provedení stavebních a montážních prací, které jsou předmětem tohoto rozpočtu a PD. Tzn. veškeré práce a dodávky včetně veškeré mimostaveništní i vnitrostaveništní horizontální i vertikální dopravy - tj. jeřáby, autojeřáby, zvedací plošiny, kladkostroje, stavební a nákladní mechanizace._x000D_
02/ veškeré náklady pro zajištění bezpečné práce, ochrany materiálů, součástí a dalších předmětů pro realizaci díla._x000D_
03/ důkladná a stálá protiprašná opatření._x000D_
04/ náklady na veškeré další lešení, ochranné zábradlí, záchytné a ochranné sítě nad rámec položek lešení uvedených v rozpočtu._x000D_
05/ uchazeč zahrne do jednotkových cen bouracích a demoličních prací náklady na laboratorní rozbory suti vyžadované vyhláškou MŽP č. 273/2021 Sb._x000D_
06/ náklady na ochranu díla až do přejímky a veškeré náklady na ochranu lícních ploch._x000D_
07/ náklady na ochranu stavby před negativními vlivy počasí např. deště, teploty apod._x000D_
08/ trvalý úklid areálových i veřejných komunikací znečištěných v průběhu stavby a náklady na potřebné dopravní značení._x000D_
09/ náklady na dodání a provedení veškerých kotevních prvků, spojovacích prvků, pomocných konstrukcí vč. stavebních přípomocí s tím spojených a provedení prací nespecifikovaných v projektové dokumentaci, ale nezbytných pro provedení díla._x000D_
10/ náklady na případné zvětšené přesuny hmot a skládkovné._x000D_
11/ náklady na veškeré údržbářské a opravárenské práce nutné pro zhotovení díla._x000D_
12/ náklady na zhotovení výkresů, výpočtů a dalších výkonů potřebných pro detailní rozpracování projektů předaných objednatelem, které jsou potřebné pro realizaci díla (tzv. výrobní/dílenská dokumentace)._x000D_
13/ pro vypracování nabídkové ceny slouží slepý rozpočet, dále znalost projektové dokumentace poskytnuté objednavatelem a seznámení s podmínkami na staveništi._x000D_
Ostatní_x000D_
Rozměry uvedené v rozpočtu jsou orientační a před objednáním materiálů a započetím výroby je třeba rozměry upřesnit měřením na stavbě._x000D_
Veškeré finální povrchy je nutné předem vyvzorkovat a odsouhlasit zástupcem investora a zástupci NPÚ. 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</si>
  <si>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</si>
  <si>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</si>
  <si>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</si>
  <si>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</si>
  <si>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</si>
  <si>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</si>
  <si>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</si>
  <si>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</si>
  <si>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</si>
  <si>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</si>
  <si>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</si>
  <si>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</si>
  <si>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</si>
  <si>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</si>
  <si>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</si>
  <si>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</si>
  <si>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</si>
  <si>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</si>
  <si>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</si>
  <si>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</si>
  <si>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</si>
  <si>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</si>
  <si>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</si>
  <si>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</si>
  <si>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</si>
  <si>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</si>
  <si>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</si>
  <si>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</si>
  <si>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</si>
  <si>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</si>
  <si>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</si>
  <si>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</si>
  <si>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</si>
  <si>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</si>
  <si>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</si>
  <si>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</si>
  <si>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</si>
  <si>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</si>
  <si>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</si>
  <si>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</si>
  <si>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SO -  Vnitřní konektivita</t>
  </si>
  <si>
    <t>STA</t>
  </si>
  <si>
    <t>1</t>
  </si>
  <si>
    <t>{2c247cfd-dd8d-4d4f-bdb4-a45add10a46d}</t>
  </si>
  <si>
    <t>2</t>
  </si>
  <si>
    <t>02</t>
  </si>
  <si>
    <t>SO - Rekonstrukce uliční fasády</t>
  </si>
  <si>
    <t>{d9bf796c-00a9-43bd-9976-cd4191e75466}</t>
  </si>
  <si>
    <t>03</t>
  </si>
  <si>
    <t>SO - Rekonstrukce objektu</t>
  </si>
  <si>
    <t>{f73f4569-f8d8-470d-8ab2-1a72e2384544}</t>
  </si>
  <si>
    <t>04</t>
  </si>
  <si>
    <t>SO - Energeticky úsporná opatření budovy</t>
  </si>
  <si>
    <t>{562a1ebb-e586-4613-ab39-dc972d57cb80}</t>
  </si>
  <si>
    <t>05</t>
  </si>
  <si>
    <t>SO - Rekonstrukce vnitřních omítek s restaurátorským dohledem</t>
  </si>
  <si>
    <t>{35b3b6b0-63bc-402d-a319-e7dd8dfacfda}</t>
  </si>
  <si>
    <t>06</t>
  </si>
  <si>
    <t>SO - Restaurování vnitřních kamenných prvků</t>
  </si>
  <si>
    <t>{21ef3776-23f9-4db8-9183-5159dd002c89}</t>
  </si>
  <si>
    <t>VON</t>
  </si>
  <si>
    <t>Vedlejší a ostatní náklady</t>
  </si>
  <si>
    <t>{1b536ded-6ba8-4087-b3ac-a1ea7a7b1bbc}</t>
  </si>
  <si>
    <t>KRYCÍ LIST SOUPISU PRACÍ</t>
  </si>
  <si>
    <t>Objekt:</t>
  </si>
  <si>
    <t>01 - SO -  Vnitřní konektivita</t>
  </si>
  <si>
    <t>REKAPITULACE ČLENĚNÍ SOUPISU PRACÍ</t>
  </si>
  <si>
    <t>Kód dílu - Popis</t>
  </si>
  <si>
    <t>Cena celkem [CZK]</t>
  </si>
  <si>
    <t>-1</t>
  </si>
  <si>
    <t>M - Práce a dodávky M</t>
  </si>
  <si>
    <t xml:space="preserve">    22-M01 - EPS a slaboproudé rozvody</t>
  </si>
  <si>
    <t>SOUPIS PRACÍ</t>
  </si>
  <si>
    <t>PČ</t>
  </si>
  <si>
    <t>MJ</t>
  </si>
  <si>
    <t>Množství</t>
  </si>
  <si>
    <t>J.cena [CZK]</t>
  </si>
  <si>
    <t>Cenová soustava</t>
  </si>
  <si>
    <t>J. Nh [h]</t>
  </si>
  <si>
    <t>Nh celkem [h]</t>
  </si>
  <si>
    <t>J. hmotnost [t]</t>
  </si>
  <si>
    <t>Hmotnost celkem [t]</t>
  </si>
  <si>
    <t>J. suť [t]</t>
  </si>
  <si>
    <t>Suť Celkem [t]</t>
  </si>
  <si>
    <t>Náklady soupisu celkem</t>
  </si>
  <si>
    <t>M</t>
  </si>
  <si>
    <t>Práce a dodávky M</t>
  </si>
  <si>
    <t>3</t>
  </si>
  <si>
    <t>ROZPOCET</t>
  </si>
  <si>
    <t>22-M01</t>
  </si>
  <si>
    <t>EPS a slaboproudé rozvody</t>
  </si>
  <si>
    <t>K</t>
  </si>
  <si>
    <t>01slp</t>
  </si>
  <si>
    <t>Dod+mtž  rozvodů SLP - viz samostatný rozpočet</t>
  </si>
  <si>
    <t>soub</t>
  </si>
  <si>
    <t>64</t>
  </si>
  <si>
    <t>185495996</t>
  </si>
  <si>
    <t>PP</t>
  </si>
  <si>
    <t>Dod+mtž rozvodů SLP - viz samostatný rozpočet</t>
  </si>
  <si>
    <t>02 - SO - Rekonstrukce uliční fasády</t>
  </si>
  <si>
    <t>HSV - Práce a dodávky HSV</t>
  </si>
  <si>
    <t xml:space="preserve">    6 - Úpravy povrchů, podlahy a osazování výplní</t>
  </si>
  <si>
    <t xml:space="preserve">    94 - Lešení a stavební výtahy</t>
  </si>
  <si>
    <t xml:space="preserve">    96 - Bourání konstrukcí</t>
  </si>
  <si>
    <t xml:space="preserve">    997 - Doprava suti a vybouraných hmot</t>
  </si>
  <si>
    <t xml:space="preserve">    998 - Přesun hmot</t>
  </si>
  <si>
    <t>PSV - Práce a dodávky PSV</t>
  </si>
  <si>
    <t xml:space="preserve">    764 - Konstrukce klempířské</t>
  </si>
  <si>
    <t xml:space="preserve">    767 - Konstrukce zámečnické</t>
  </si>
  <si>
    <t xml:space="preserve">    782 - Dokončovací práce - obklady z kamene</t>
  </si>
  <si>
    <t xml:space="preserve">    783 - Dokončovací práce - nátěry</t>
  </si>
  <si>
    <t>HSV</t>
  </si>
  <si>
    <t>Práce a dodávky HSV</t>
  </si>
  <si>
    <t>6</t>
  </si>
  <si>
    <t>Úpravy povrchů, podlahy a osazování výplní</t>
  </si>
  <si>
    <t>622326259a</t>
  </si>
  <si>
    <t>Oprava vápenocementové omítky s celoplošným přeštukováním vnějších ploch stupně členitosti 1, v rozsahu opravované plochy přes 80 do 100%  - součástí je minerální zpevnění podkladů, doplnění jádrové a štukové omítkové vrstvy, celkové přeštukování a fináln</t>
  </si>
  <si>
    <t>m2</t>
  </si>
  <si>
    <t>4</t>
  </si>
  <si>
    <t>-1217467819</t>
  </si>
  <si>
    <t>Oprava vápenocementové omítky s celoplošným přeštukováním vnějších ploch stupně členitosti 1, v rozsahu opravované plochy přes 80 do 100% - součástí je minerální zpevnění podkladů, doplnění jádrové a štukové omítkové vrstvy, celkové přeštukování a finální minerální nátěr vč.dodání materiálu.</t>
  </si>
  <si>
    <t>VV</t>
  </si>
  <si>
    <t>"komínová tělesa nad střešním pláštěm"   2*(0,95+2*1,3+3*0,5)*(2,0+1,1)/2+4*0,6*(2,5+1,6)/2</t>
  </si>
  <si>
    <t>622326555a</t>
  </si>
  <si>
    <t>*Oprava vápenocementové omítky s celoplošným přeštukováním vnějších ploch stupně členitosti 4, v rozsahu opravované plochy přes 30 do 40% - součástí je minerální zpevnění podkladů, doplnění jádrové a štukové omítkové vrstvy a celkové přeštukování vč.dodán</t>
  </si>
  <si>
    <t>-1804739555</t>
  </si>
  <si>
    <t>Oprava vápenocementové omítky s celoplošným přeštukováním vnějších ploch stupně členitosti 4, v rozsahu opravované plochy přes 30 do 40% - součástí je minerální zpevnění podkladů, doplnění jádrové a štukové omítkové vrstvy a celkové přeštukování vč.dodání materiálu. Finální fasádní nátěr oceněn v následující položce č.62299-01.</t>
  </si>
  <si>
    <t>uliční fasáda</t>
  </si>
  <si>
    <t>"hlavní plocha"                     (20,21+3,43+6,63)*(13,67-0,51)</t>
  </si>
  <si>
    <t>"ostění vstupních vrat"      (2*2,0+pi*1,79/2)*(0,55+0,15)</t>
  </si>
  <si>
    <t>"ostění otvorů v 1.NP"       9*(2*1,8+pi*1,2/2)*0,08</t>
  </si>
  <si>
    <t>"ostění otvorů ve 2.NP"    10*(1,25+2*2,45)*0,045</t>
  </si>
  <si>
    <t>"ostění otvorů ve 3.NP"    10*(1,1+2*2,45)*0,045</t>
  </si>
  <si>
    <t>"podhledy říms"                   (20,21+3,43+6,615)*(0,37+0,08+0,4)+2*1,45*0,4</t>
  </si>
  <si>
    <t>"odpočet otvorů"                -(1,79*2,0+pi*0,9*0,9/2+9*(1,2*1,8+pi*0,6*0,6/2)+10*1,25*2,45+10*1,1*2,45)</t>
  </si>
  <si>
    <t>Součet</t>
  </si>
  <si>
    <t>62299-01</t>
  </si>
  <si>
    <t>*Finální fasádní nátěr na opravenou historickou venkovní fasádu stupně členitosti 4 (viz.předchozí položka č.622326555a) vč.dodání materiálu a potřebné penetrace podkladu.</t>
  </si>
  <si>
    <t>-1885111028</t>
  </si>
  <si>
    <t xml:space="preserve">Finální fasádní nátěr na opravenou historickou venkovní fasádu stupně členitosti 4 (viz.předchozí položka č.622326555a) vč.dodání materiálu a potřebné penetrace podkladu.
 Technické parametry nátěrové hmoty jsou:
-barva s kombinací pojiv – křemičitý sol/gel a vodního skla
-splňuje požadavky DIN 18 363 2.4.1., neobsahuje titanovou bělobu (oxid titaničitý)
-netvoří film, organický podíl: max. 5%, odolnost všech složek vůči UV záření
-použití výhradně absolutně světlostálých anorganických pigmentů
-stálobarevnost: třída A1 (Fb kód dle BFS), pH: cca 11, nehořlavý (DIN 4102-A2)
-stupeň pronikání vodní páry: V ~ 2000 g/(m2 d)
-difuzní ekvivalent tloušťky vzduch. vrstvy: sd ≤ 0,01 m podle DIN EN ISO 7783-2
-propustnost pro vodu (24 h): w &lt; 0,1 kg/(m2 . h0,5)
</t>
  </si>
  <si>
    <t>629995101</t>
  </si>
  <si>
    <t>Očištění vnějších ploch tlakovou vodou</t>
  </si>
  <si>
    <t>CS ÚRS 2025 01</t>
  </si>
  <si>
    <t>-1155302833</t>
  </si>
  <si>
    <t>Očištění vnějších ploch tlakovou vodou omytím tlakovou vodou</t>
  </si>
  <si>
    <t>Online PSC</t>
  </si>
  <si>
    <t>https://podminky.urs.cz/item/CS_URS_2025_01/629995101</t>
  </si>
  <si>
    <t>352,458+20,575</t>
  </si>
  <si>
    <t>94</t>
  </si>
  <si>
    <t>Lešení a stavební výtahy</t>
  </si>
  <si>
    <t>5</t>
  </si>
  <si>
    <t>941211112</t>
  </si>
  <si>
    <t>Montáž lešení řadového rámového lehkého zatížení do 200 kg/m2 š od 0,6 do 0,9 m v přes 10 do 25 m</t>
  </si>
  <si>
    <t>1986139326</t>
  </si>
  <si>
    <t>Lešení řadové rámové lehké pracovní s podlahami s provozním zatížením tř. 3 do 200 kg/m2 šířky tř. SW06 od 0,6 do 0,9 m výšky přes 10 do 25 m montáž</t>
  </si>
  <si>
    <t>https://podminky.urs.cz/item/CS_URS_2025_01/941211112</t>
  </si>
  <si>
    <t>"hlavní plocha"                     (20,21+3,43+6,63)*(13,67+(0,81+1,5)/2)-2,0*2,5</t>
  </si>
  <si>
    <t>941211212</t>
  </si>
  <si>
    <t>Příplatek k lešení řadovému rámovému lehkému do 200 kg/m2 š od 0,6 do 0,9 m v přes 10 do 25 m za každý den použití</t>
  </si>
  <si>
    <t>560972188</t>
  </si>
  <si>
    <t>Lešení řadové rámové lehké pracovní s podlahami s provozním zatížením tř. 3 do 200 kg/m2 šířky tř. SW06 od 0,6 do 0,9 m výšky přes 10 do 25 m příplatek za každý den použití</t>
  </si>
  <si>
    <t>https://podminky.urs.cz/item/CS_URS_2025_01/941211212</t>
  </si>
  <si>
    <t>"předpoklad 100 dní"   100*443,753</t>
  </si>
  <si>
    <t>7</t>
  </si>
  <si>
    <t>941211812</t>
  </si>
  <si>
    <t>Demontáž lešení řadového rámového lehkého zatížení do 200 kg/m2 š od 0,6 do 0,9 m v přes 10 do 25 m</t>
  </si>
  <si>
    <t>-1914464715</t>
  </si>
  <si>
    <t>Lešení řadové rámové lehké pracovní s podlahami s provozním zatížením tř. 3 do 200 kg/m2 šířky tř. SW06 od 0,6 do 0,9 m výšky přes 10 do 25 m demontáž</t>
  </si>
  <si>
    <t>https://podminky.urs.cz/item/CS_URS_2025_01/941211812</t>
  </si>
  <si>
    <t>8</t>
  </si>
  <si>
    <t>944611111</t>
  </si>
  <si>
    <t>Montáž ochranné plachty z textilie z umělých vláken</t>
  </si>
  <si>
    <t>1578913745</t>
  </si>
  <si>
    <t>Plachta ochranná zavěšená na konstrukci lešení z textilie z umělých vláken montáž</t>
  </si>
  <si>
    <t>https://podminky.urs.cz/item/CS_URS_2025_01/944611111</t>
  </si>
  <si>
    <t>9</t>
  </si>
  <si>
    <t>944611211</t>
  </si>
  <si>
    <t>Příplatek k ochranné plachtě za každý den použití</t>
  </si>
  <si>
    <t>-670731837</t>
  </si>
  <si>
    <t>Plachta ochranná zavěšená na konstrukci lešení z textilie z umělých vláken příplatek k ceně za každý den použití</t>
  </si>
  <si>
    <t>https://podminky.urs.cz/item/CS_URS_2025_01/944611211</t>
  </si>
  <si>
    <t>10</t>
  </si>
  <si>
    <t>944611811</t>
  </si>
  <si>
    <t>Demontáž ochranné plachty z textilie z umělých vláken</t>
  </si>
  <si>
    <t>-994823132</t>
  </si>
  <si>
    <t>Plachta ochranná zavěšená na konstrukci lešení z textilie z umělých vláken demontáž</t>
  </si>
  <si>
    <t>https://podminky.urs.cz/item/CS_URS_2025_01/944611811</t>
  </si>
  <si>
    <t>11</t>
  </si>
  <si>
    <t>944711111</t>
  </si>
  <si>
    <t>Montáž záchytné stříšky š do 1,5 m</t>
  </si>
  <si>
    <t>m</t>
  </si>
  <si>
    <t>571893513</t>
  </si>
  <si>
    <t>Stříška záchytná zřizovaná současně s lehkým nebo těžkým lešením šířky do 1,5 m montáž</t>
  </si>
  <si>
    <t>https://podminky.urs.cz/item/CS_URS_2025_01/944711111</t>
  </si>
  <si>
    <t>"hlavní plocha"                     (20,21+3,43+6,63)</t>
  </si>
  <si>
    <t>944711211</t>
  </si>
  <si>
    <t>Příplatek k záchytné stříšce š přes do 1,5 m za každý den použití</t>
  </si>
  <si>
    <t>695451757</t>
  </si>
  <si>
    <t>Stříška záchytná zřizovaná současně s lehkým nebo těžkým lešením šířky do 1,5 m příplatek k ceně za každý den použití</t>
  </si>
  <si>
    <t>https://podminky.urs.cz/item/CS_URS_2025_01/944711211</t>
  </si>
  <si>
    <t>"předpoklad 100 dní"        100*(20,21+3,43+6,63)</t>
  </si>
  <si>
    <t>13</t>
  </si>
  <si>
    <t>944711811</t>
  </si>
  <si>
    <t>Demontáž záchytné stříšky š přes do 1,5 m</t>
  </si>
  <si>
    <t>1496664946</t>
  </si>
  <si>
    <t>Stříška záchytná zřizovaná současně s lehkým nebo těžkým lešením šířky do 1,5 m demontáž</t>
  </si>
  <si>
    <t>https://podminky.urs.cz/item/CS_URS_2025_01/944711811</t>
  </si>
  <si>
    <t>14</t>
  </si>
  <si>
    <t>993111111</t>
  </si>
  <si>
    <t>Dovoz a odvoz lešení řadového do 10 km včetně naložení a složení</t>
  </si>
  <si>
    <t>338328198</t>
  </si>
  <si>
    <t>Dovoz a odvoz lešení včetně naložení a složení řadového, na vzdálenost do 10 km</t>
  </si>
  <si>
    <t>https://podminky.urs.cz/item/CS_URS_2025_01/993111111</t>
  </si>
  <si>
    <t>15</t>
  </si>
  <si>
    <t>941111312</t>
  </si>
  <si>
    <t>Odborná prohlídka lešení řadového trubkového lehkého s podlahami zatížení do 200 kg/m2 š od 0,6 do 1,5 m v do 25 m pl do 500 m2 zakrytého sítí</t>
  </si>
  <si>
    <t>kus</t>
  </si>
  <si>
    <t>-87426063</t>
  </si>
  <si>
    <t>Odborná prohlídka lešení řadového trubkového lehkého pracovního s podlahami s provozním zatížením tř. 3 do 200 kg/m2 šířky tř. W06 až W12 od 0,6 m do 1,5 m výšky do 25 m, celkové plochy do 500 m2 zakrytého sítí</t>
  </si>
  <si>
    <t>https://podminky.urs.cz/item/CS_URS_2025_01/941111312</t>
  </si>
  <si>
    <t>96</t>
  </si>
  <si>
    <t>Bourání konstrukcí</t>
  </si>
  <si>
    <t>16</t>
  </si>
  <si>
    <t>978015381</t>
  </si>
  <si>
    <t>Otlučení (osekání) vnější vápenné nebo vápenocementové omítky stupně členitosti 1 a 2 v rozsahu přes 65 do 80 %</t>
  </si>
  <si>
    <t>-968801596</t>
  </si>
  <si>
    <t>Otlučení vápenných nebo vápenocementových omítek vnějších ploch s vyškrabáním spar a s očištěním zdiva stupně členitosti 1 a 2, v rozsahu přes 65 do 80 %</t>
  </si>
  <si>
    <t>https://podminky.urs.cz/item/CS_URS_2025_01/978015381</t>
  </si>
  <si>
    <t>17</t>
  </si>
  <si>
    <t>978019351</t>
  </si>
  <si>
    <t>Otlučení (osekání) vnější vápenné nebo vápenocementové omítky stupně členitosti 3 až 5 v rozsahu přes 30 do 40 %</t>
  </si>
  <si>
    <t>-1163048374</t>
  </si>
  <si>
    <t>Otlučení vápenných nebo vápenocementových omítek vnějších ploch s vyškrabáním spar a s očištěním zdiva stupně členitosti 3 až 5, v rozsahu přes 30 do 40 %</t>
  </si>
  <si>
    <t>https://podminky.urs.cz/item/CS_URS_2025_01/978019351</t>
  </si>
  <si>
    <t>18</t>
  </si>
  <si>
    <t>764002851</t>
  </si>
  <si>
    <t>Demontáž oplechování parapetů do suti</t>
  </si>
  <si>
    <t>-1032088081</t>
  </si>
  <si>
    <t>Demontáž klempířských konstrukcí oplechování parapetů do suti</t>
  </si>
  <si>
    <t>https://podminky.urs.cz/item/CS_URS_2025_01/764002851</t>
  </si>
  <si>
    <t>"dle montáže nových kcí"   11,5+12,25+19,6</t>
  </si>
  <si>
    <t>19</t>
  </si>
  <si>
    <t>976083131</t>
  </si>
  <si>
    <t>Vybourání škrabáků, stoupacích želez nebo komínových konzol ze zdiva cihelného</t>
  </si>
  <si>
    <t>-2027153405</t>
  </si>
  <si>
    <t>Vybourání drobných zámečnických a jiných konstrukcí nožových škrabáků, stoupacích želez, komínových konzol apod., ze zdiva cihelného</t>
  </si>
  <si>
    <t>https://podminky.urs.cz/item/CS_URS_2025_01/976083131</t>
  </si>
  <si>
    <t>"držák na prapory"   1</t>
  </si>
  <si>
    <t>20</t>
  </si>
  <si>
    <t>764002861</t>
  </si>
  <si>
    <t>Demontáž oplechování říms a ozdobných prvků do suti</t>
  </si>
  <si>
    <t>-167212832</t>
  </si>
  <si>
    <t>Demontáž klempířských konstrukcí oplechování říms do suti</t>
  </si>
  <si>
    <t>https://podminky.urs.cz/item/CS_URS_2025_01/764002861</t>
  </si>
  <si>
    <t>"dle montáže nových kcí"    59,0+2*1,85</t>
  </si>
  <si>
    <t>764004861</t>
  </si>
  <si>
    <t>Demontáž svodu do suti</t>
  </si>
  <si>
    <t>794352714</t>
  </si>
  <si>
    <t>Demontáž klempířských konstrukcí svodu do suti</t>
  </si>
  <si>
    <t>https://podminky.urs.cz/item/CS_URS_2025_01/764004861</t>
  </si>
  <si>
    <t>"dle montáže nových kcí"    27,4</t>
  </si>
  <si>
    <t>997</t>
  </si>
  <si>
    <t>Doprava suti a vybouraných hmot</t>
  </si>
  <si>
    <t>22</t>
  </si>
  <si>
    <t>997013155</t>
  </si>
  <si>
    <t>Vnitrostaveništní doprava suti a vybouraných hmot pro budovy v přes 15 do 18 m s omezením mechanizace</t>
  </si>
  <si>
    <t>t</t>
  </si>
  <si>
    <t>-1518409945</t>
  </si>
  <si>
    <t>Vnitrostaveništní doprava suti a vybouraných hmot vodorovně do 50 m s naložením s omezením mechanizace pro budovy a haly výšky přes 15 do 18 m</t>
  </si>
  <si>
    <t>https://podminky.urs.cz/item/CS_URS_2025_01/997013155</t>
  </si>
  <si>
    <t>23</t>
  </si>
  <si>
    <t>997013501</t>
  </si>
  <si>
    <t>Odvoz suti a vybouraných hmot na skládku nebo meziskládku do 1 km se složením</t>
  </si>
  <si>
    <t>1435308027</t>
  </si>
  <si>
    <t>Odvoz suti a vybouraných hmot na skládku nebo meziskládku se složením, na vzdálenost do 1 km</t>
  </si>
  <si>
    <t>https://podminky.urs.cz/item/CS_URS_2025_01/997013501</t>
  </si>
  <si>
    <t>24</t>
  </si>
  <si>
    <t>997013509</t>
  </si>
  <si>
    <t>Příplatek k odvozu suti a vybouraných hmot na skládku ZKD 1 km přes 1 km</t>
  </si>
  <si>
    <t>308447917</t>
  </si>
  <si>
    <t>Odvoz suti a vybouraných hmot na skládku nebo meziskládku se složením, na vzdálenost Příplatek k ceně za každý další započatý 1 km přes 1 km</t>
  </si>
  <si>
    <t>https://podminky.urs.cz/item/CS_URS_2025_01/997013509</t>
  </si>
  <si>
    <t>"odvoz do 15km"   (15-1)*11,144</t>
  </si>
  <si>
    <t>25</t>
  </si>
  <si>
    <t>997013871</t>
  </si>
  <si>
    <t>Poplatek za uložení stavebního odpadu na recyklační skládce (skládkovné) směsného stavebního a demoličního kód odpadu 17 09 04</t>
  </si>
  <si>
    <t>-1924849284</t>
  </si>
  <si>
    <t>Poplatek za uložení stavebního odpadu na recyklační skládce (skládkovné) směsného stavebního a demoličního zatříděného do Katalogu odpadů pod kódem 17 09 04</t>
  </si>
  <si>
    <t>https://podminky.urs.cz/item/CS_URS_2025_01/997013871</t>
  </si>
  <si>
    <t>998</t>
  </si>
  <si>
    <t>Přesun hmot</t>
  </si>
  <si>
    <t>26</t>
  </si>
  <si>
    <t>998011010</t>
  </si>
  <si>
    <t>Přesun hmot pro budovy zděné s omezením mechanizace pro budovy v přes 12 do 24 m</t>
  </si>
  <si>
    <t>1672583745</t>
  </si>
  <si>
    <t>Přesun hmot pro budovy občanské výstavby, bydlení, výrobu a služby s nosnou svislou konstrukcí zděnou z cihel, tvárnic nebo kamene vodorovná dopravní vzdálenost do 100 m s omezením mechanizace pro budovy výšky přes 12 do 24 m</t>
  </si>
  <si>
    <t>https://podminky.urs.cz/item/CS_URS_2025_01/998011010</t>
  </si>
  <si>
    <t>PSV</t>
  </si>
  <si>
    <t>Práce a dodávky PSV</t>
  </si>
  <si>
    <t>764</t>
  </si>
  <si>
    <t>Konstrukce klempířské</t>
  </si>
  <si>
    <t>27</t>
  </si>
  <si>
    <t>764246442</t>
  </si>
  <si>
    <t>Oplechování parapetů rovných celoplošně lepené z TiZn předzvětralého plechu rš 200 mm</t>
  </si>
  <si>
    <t>1960571160</t>
  </si>
  <si>
    <t>Oplechování parapetů z titanzinkového předzvětralého plechu rovných celoplošně lepené, bez rohů rš 200 mm</t>
  </si>
  <si>
    <t>https://podminky.urs.cz/item/CS_URS_2025_01/764246442</t>
  </si>
  <si>
    <t>"KL/310-01 až KL/308-04"    10*(1,1+0,05)</t>
  </si>
  <si>
    <t>28</t>
  </si>
  <si>
    <t>764246443</t>
  </si>
  <si>
    <t>Oplechování parapetů rovných celoplošně lepené z TiZn předzvětralého plechu rš 250 mm</t>
  </si>
  <si>
    <t>-1268120441</t>
  </si>
  <si>
    <t>Oplechování parapetů z titanzinkového předzvětralého plechu rovných celoplošně lepené, bez rohů rš 250 mm</t>
  </si>
  <si>
    <t>https://podminky.urs.cz/item/CS_URS_2025_01/764246443</t>
  </si>
  <si>
    <t>dle Výpisu klempířských prvků:</t>
  </si>
  <si>
    <t>"KL/001, 002, 003"                  10*(0,81+0,05)+2*(1,1+0,05)+1,3+0,05</t>
  </si>
  <si>
    <t>29</t>
  </si>
  <si>
    <t>764246444</t>
  </si>
  <si>
    <t>Oplechování parapetů rovných celoplošně lepené z TiZn předzvětralého plechu rš 330 mm</t>
  </si>
  <si>
    <t>908455783</t>
  </si>
  <si>
    <t>Oplechování parapetů z titanzinkového předzvětralého plechu rovných celoplošně lepené, bez rohů rš 330 mm</t>
  </si>
  <si>
    <t>https://podminky.urs.cz/item/CS_URS_2025_01/764246444</t>
  </si>
  <si>
    <t>"KL/211-01 až KL/208-04"                            10*(1,91+0,05)</t>
  </si>
  <si>
    <t>30</t>
  </si>
  <si>
    <t>764248481</t>
  </si>
  <si>
    <t>Oplechování římsy oblé ze segmentů celoplošně lepené z TiZn předzvětralého plechu rš přes 670 mm</t>
  </si>
  <si>
    <t>-1999050050</t>
  </si>
  <si>
    <t>Oplechování říms a ozdobných prvků z titanzinkového předzvětralého plechu oblých nebo ze segmentů, včetně rohů celoplošně lepené přes rš 670 mm</t>
  </si>
  <si>
    <t>https://podminky.urs.cz/item/CS_URS_2025_01/764248481</t>
  </si>
  <si>
    <t>"KL/004"   2*(1,85+0,05)*0,72</t>
  </si>
  <si>
    <t>31</t>
  </si>
  <si>
    <t>764248426</t>
  </si>
  <si>
    <t>Oplechování římsy rovné celoplošně lepené z TiZn předzvětralého plechu rš 500 mm</t>
  </si>
  <si>
    <t>-584766710</t>
  </si>
  <si>
    <t>Oplechování říms a ozdobných prvků z titanzinkového předzvětralého plechu rovných, bez rohů celoplošně lepené rš 500 mm</t>
  </si>
  <si>
    <t>https://podminky.urs.cz/item/CS_URS_2025_01/764248426</t>
  </si>
  <si>
    <t>"KL/005"   32,0</t>
  </si>
  <si>
    <t>"KL/006"   10*2,7</t>
  </si>
  <si>
    <t>32</t>
  </si>
  <si>
    <t>764248347</t>
  </si>
  <si>
    <t>Příplatek k cenám římsy rovné z TiZn lesklého plechu za zvýšenou pracnost provedení rohu nebo koutu rš přes 400 mm</t>
  </si>
  <si>
    <t>-1218616189</t>
  </si>
  <si>
    <t>Oplechování říms a ozdobných prvků z titanzinkového lesklého válcovaného plechu rovných, bez rohů Příplatek k cenám za zvýšenou pracnost při provedení rohu nebo koutu rovné římsy přes rš 400 mm</t>
  </si>
  <si>
    <t>https://podminky.urs.cz/item/CS_URS_2025_01/764248347</t>
  </si>
  <si>
    <t>"KL/005"   2</t>
  </si>
  <si>
    <t>"KL/006"   10</t>
  </si>
  <si>
    <t>33</t>
  </si>
  <si>
    <t>76454136a</t>
  </si>
  <si>
    <t>Kotlík atyp z titanzinkového plechu válcovaného mezi zaatikovým žlabem a svodem prům.100mm</t>
  </si>
  <si>
    <t>-1180491776</t>
  </si>
  <si>
    <t>"KL/OS-010 a 011"   1+1</t>
  </si>
  <si>
    <t>34</t>
  </si>
  <si>
    <t>764548423</t>
  </si>
  <si>
    <t>Kruhový svod včetně objímek, kolen, odskoků z TiZn předzvětralého plechu průměru 100 mm</t>
  </si>
  <si>
    <t>440275232</t>
  </si>
  <si>
    <t>Svod z titanzinkového předzvětralého plechu včetně objímek, kolen a odskoků kruhový, průměru 100 mm</t>
  </si>
  <si>
    <t>https://podminky.urs.cz/item/CS_URS_2025_01/764548423</t>
  </si>
  <si>
    <t>"KL,OS-010 a OS-011"   13,7+13,7</t>
  </si>
  <si>
    <t>35</t>
  </si>
  <si>
    <t>998764113</t>
  </si>
  <si>
    <t>Přesun hmot tonážní pro konstrukce klempířské s omezením mechanizace v objektech v přes 12 do 24 m</t>
  </si>
  <si>
    <t>724347378</t>
  </si>
  <si>
    <t>Přesun hmot pro konstrukce klempířské stanovený z hmotnosti přesunovaného materiálu vodorovná dopravní vzdálenost do 50 m s omezením mechanizace v objektech výšky přes 12 do 24 m</t>
  </si>
  <si>
    <t>https://podminky.urs.cz/item/CS_URS_2025_01/998764113</t>
  </si>
  <si>
    <t>767</t>
  </si>
  <si>
    <t>Konstrukce zámečnické</t>
  </si>
  <si>
    <t>36</t>
  </si>
  <si>
    <t>76790-VZ-6a</t>
  </si>
  <si>
    <t>*VZ-6 - Repase kovové mříže v nadsvětlíku vstup.dveří roz.cca 1800x900mm půlkruhového tvaru - součástí je demontáž, očištění od stáv.nátěrů, odrezivění a odmaštění, provedení nových nátěrů a zpětná montáž. Vše vč.spoj.a kotevního materiálu, vyhotovení dok</t>
  </si>
  <si>
    <t>514799946</t>
  </si>
  <si>
    <t>VZ-6 - Repase kovové mříže v nadsvětlíku vstup.dveří roz.cca 1800x900mm půlkruhového tvaru - součástí je demontáž, očištění od stáv.nátěrů, odrezivění a odmaštění, provedení nových nátěrů a zpětná montáž. Vše vč.spoj.a kotevního materiálu, vyhotovení dokumentace a zprávy. Bližší popis a schéma viz Výpis zámečnických prvků, výkres č.950</t>
  </si>
  <si>
    <t>37</t>
  </si>
  <si>
    <t>76790-VZ-6b</t>
  </si>
  <si>
    <t>*VZ-6 - Repase kovové lucerny veř.osvětlení - součástí je demontáž, očištění od stáv.nátěrů, odrezivění a odmaštění, provedení nových nátěrů, nových elektro rozvodů a zpětná montáž. Vše vč.spoj.a kotevního materiálu, vyhotovení dokumentace a zprávy. Bliž</t>
  </si>
  <si>
    <t>-1233472637</t>
  </si>
  <si>
    <t>VZ-6 - Repase kovové lucerny veř.osvětlení - součástí je demontáž, očištění od stáv.nátěrů, odrezivění a odmaštění, provedení nových nátěrů, nových elektro rozvodů a zpětná montáž. Vše vč.spoj.a kotevního materiálu, vyhotovení dokumentace a zprávy. Bližší popis a schéma viz Výpis zámečnických prvků, výkres č.950</t>
  </si>
  <si>
    <t>38</t>
  </si>
  <si>
    <t>76790-VZ-6d</t>
  </si>
  <si>
    <t>*VZ-6 - Repase nepůvodních stojanů na kola - součástí je demontáž, očištění od stáv.nátěrů, odrezivění a odmaštění, provedení nových nátěrů a zpětná montáž. Vše vč.spoj.a kotevního materiálu, vyhotovení dokumentace a zprávy. Bližší popis a schéma viz Výpi</t>
  </si>
  <si>
    <t>-370154837</t>
  </si>
  <si>
    <t>VZ-6 - Repase nepůvodních stojanů na kola - součástí je demontáž, očištění od stáv.nátěrů, odrezivění a odmaštění, provedení nových nátěrů a zpětná montáž. Vše vč.spoj.a kotevního materiálu, vyhotovení dokumentace a zprávy. Bližší popis a schéma viz Výpis zámečnických prvků, výkres č.950</t>
  </si>
  <si>
    <t>39</t>
  </si>
  <si>
    <t>998767113</t>
  </si>
  <si>
    <t>Přesun hmot tonážní pro zámečnické konstrukce s omezením mechanizace v objektech v přes 12 do 24 m</t>
  </si>
  <si>
    <t>871291505</t>
  </si>
  <si>
    <t>Přesun hmot pro zámečnické konstrukce stanovený z hmotnosti přesunovaného materiálu vodorovná dopravní vzdálenost do 50 m s omezením mechanizace v objektech výšky přes 12 do 24 m</t>
  </si>
  <si>
    <t>https://podminky.urs.cz/item/CS_URS_2025_01/998767113</t>
  </si>
  <si>
    <t>782</t>
  </si>
  <si>
    <t>Dokončovací práce - obklady z kamene</t>
  </si>
  <si>
    <t>40</t>
  </si>
  <si>
    <t>78210-Ez</t>
  </si>
  <si>
    <t>Ez - restaurování kamnného erbu zakladatele nad hlavním vstupem vč.kamenného prahu. Bližší popis restaurátorských prací dle invetarizačního listu, restaurátorského průzkumu a další proj.dokumentace. Vše vč.dodávky materiálu.</t>
  </si>
  <si>
    <t>-1951445297</t>
  </si>
  <si>
    <t>41</t>
  </si>
  <si>
    <t>78210-PD</t>
  </si>
  <si>
    <t>PD - restaurování kamenného vstupního portálu zadního - ze dvora. Bližší popis restaurátorských prací dle invetarizačního listu, restaurátorského průzkumu a další proj.dokumentace. Vše vč.dodávky materiálu.</t>
  </si>
  <si>
    <t>1004949168</t>
  </si>
  <si>
    <t>42</t>
  </si>
  <si>
    <t>78210-PD1</t>
  </si>
  <si>
    <t>PD - restaurování kamenného vstupního portálu z ulice vč.rekonstrukce nápisu a výměny kamenného schodu. Bližší popis restaurátorských prací dle invetarizačního listu, restaurátorského průzkumu a další proj.dokumentace. Vše vč.dodávky materiálu.</t>
  </si>
  <si>
    <t>-374436436</t>
  </si>
  <si>
    <t>43</t>
  </si>
  <si>
    <t>78210-Sd</t>
  </si>
  <si>
    <t>*Oprava stávajícího kamenného soklu uliční fasády - mechanické očištění, lokální odstranění nevhodných vysprávek a nesoudržných částí, omytí tlakovou vodou za použití detergentu, sanace biolog. napadení a hloubkové zpevnění. Následně povrchové zpevnění ka</t>
  </si>
  <si>
    <t>-1655172120</t>
  </si>
  <si>
    <t>Oprava stávajícího kamenného soklu uliční fasády - mechanické očištění, lokální odstranění nevhodných vysprávek a nesoudržných částí, omytí tlakovou vodou za použití detergentu, sanace biolog. napadení a hloubkové zpevnění. Následně povrchové zpevnění kamene, základní a povrchév dolnění vč.spárování, barevné sjednocení a dodatečné zvýšení odolnosti (snítení nasákavosti). Vše vč.dodávky materiálu.</t>
  </si>
  <si>
    <t>"pohledová plocha"     (20,21+3,43+6,63)*(0,8+1,5)/2-(0,645+2,425+0,635)*1,0</t>
  </si>
  <si>
    <t>783</t>
  </si>
  <si>
    <t>Dokončovací práce - nátěry</t>
  </si>
  <si>
    <t>44</t>
  </si>
  <si>
    <t>783801501</t>
  </si>
  <si>
    <t>Omytí omítek před provedením nátěru</t>
  </si>
  <si>
    <t>2102883939</t>
  </si>
  <si>
    <t>Příprava podkladu omítek před provedením nátěru omytí</t>
  </si>
  <si>
    <t>https://podminky.urs.cz/item/CS_URS_2025_01/783801501</t>
  </si>
  <si>
    <t>45</t>
  </si>
  <si>
    <t>783806807</t>
  </si>
  <si>
    <t>Odstranění nátěrů z omítek odstraňovačem nátěrů</t>
  </si>
  <si>
    <t>2067839934</t>
  </si>
  <si>
    <t>Odstranění nátěrů z omítek odstraňovačem nátěrů s obroušením</t>
  </si>
  <si>
    <t>https://podminky.urs.cz/item/CS_URS_2025_01/783806807</t>
  </si>
  <si>
    <t>03 - SO - Rekonstrukce objektu</t>
  </si>
  <si>
    <t xml:space="preserve">    1 - Zemní práce</t>
  </si>
  <si>
    <t xml:space="preserve">    2 - Zakládání</t>
  </si>
  <si>
    <t xml:space="preserve">    3 - Svislé a kompletní konstrukce</t>
  </si>
  <si>
    <t xml:space="preserve">    4 - Vodorovné konstrukce</t>
  </si>
  <si>
    <t xml:space="preserve">    5 - Komunikace pozemní</t>
  </si>
  <si>
    <t xml:space="preserve">    5B - Komunikace pozemní - bourání</t>
  </si>
  <si>
    <t xml:space="preserve">    61 - Úprava povrchů vnitřních</t>
  </si>
  <si>
    <t xml:space="preserve">    63 - Podlahy a podlahové konstrukce</t>
  </si>
  <si>
    <t xml:space="preserve">    64 - Osazování výplní otvorů</t>
  </si>
  <si>
    <t xml:space="preserve">    95 - Dokončovací konstrukce a práce pozemních staveb</t>
  </si>
  <si>
    <t xml:space="preserve">    711 - Izolace proti vodě, vlhkosti a plynům</t>
  </si>
  <si>
    <t xml:space="preserve">    712 - Povlakové krytiny</t>
  </si>
  <si>
    <t xml:space="preserve">    720 - Zdravotechnika</t>
  </si>
  <si>
    <t xml:space="preserve">    762 - Konstrukce tesařské</t>
  </si>
  <si>
    <t xml:space="preserve">    763 - Konstrukce suché výstavby</t>
  </si>
  <si>
    <t xml:space="preserve">    766 - Konstrukce truhlářské</t>
  </si>
  <si>
    <t xml:space="preserve">    771 - Podlahy z dlaždic</t>
  </si>
  <si>
    <t xml:space="preserve">    776 - Podlahy povlakové</t>
  </si>
  <si>
    <t xml:space="preserve">    781 - Dokončovací práce - obklady</t>
  </si>
  <si>
    <t xml:space="preserve">    784 - Dokončovací práce - malby a tapety</t>
  </si>
  <si>
    <t xml:space="preserve">    21-M - Elektromontáže</t>
  </si>
  <si>
    <t xml:space="preserve">    22-M - Montáže technologických zařízení pro dopravní stavby</t>
  </si>
  <si>
    <t xml:space="preserve">    24-M00 - Vzduchotechnika</t>
  </si>
  <si>
    <t>OST - Ostatní</t>
  </si>
  <si>
    <t>Zemní práce</t>
  </si>
  <si>
    <t>132311401</t>
  </si>
  <si>
    <t>Hloubená vykopávka pod základy v hornině třídy těžitelnosti I skupiny 4 ručně</t>
  </si>
  <si>
    <t>m3</t>
  </si>
  <si>
    <t>1516093794</t>
  </si>
  <si>
    <t>Hloubená vykopávka pod základy ručně s přehozením výkopku na vzdálenost 3 m nebo s naložením na dopravní prostředek v hornině třídy těžitelnosti II skupiny 4</t>
  </si>
  <si>
    <t>https://podminky.urs.cz/item/CS_URS_2025_01/132311401</t>
  </si>
  <si>
    <t>"výtahová šacha - dle řezu B-B - podbet.základů"   (0,2+1,6+0,2)*2*0,6*0,36</t>
  </si>
  <si>
    <t>139711111</t>
  </si>
  <si>
    <t>Vykopávky v uzavřených prostorech v hornině třídy těžitelnosti I skupiny 1 až 3 ručně</t>
  </si>
  <si>
    <t>-619984685</t>
  </si>
  <si>
    <t>Vykopávka v uzavřených prostorech ručně v hornině třídy těžitelnosti I skupiny 1 až 3</t>
  </si>
  <si>
    <t>https://podminky.urs.cz/item/CS_URS_2025_01/139711111</t>
  </si>
  <si>
    <t xml:space="preserve"> B101-118/01 - tl.skladby PDL.01 mínus stáv.skladba podlahy dle sondy:</t>
  </si>
  <si>
    <t>(19,07+14,13+26,4+3,15+11,32+3,64+12,17+14,32+5,51+2,84+5,04+4,51+0,81+0,97+44,96+23,68+9,11+4,82)*(0,644)</t>
  </si>
  <si>
    <t>"pro výtahovou šachtu"    (0,58+1,13+0,38)*(0,4+0,2+1,6+0,2+0,4)*(0,85+0,35)</t>
  </si>
  <si>
    <t>162211311</t>
  </si>
  <si>
    <t>Vodorovné přemístění výkopku z horniny třídy těžitelnosti I skupiny 1 až 3 stavebním kolečkem do 10 m</t>
  </si>
  <si>
    <t>1757093527</t>
  </si>
  <si>
    <t>Vodorovné přemístění výkopku nebo sypaniny stavebním kolečkem s vyprázdněním kolečka na hromady nebo do dopravního prostředku na vzdálenost do 10 m z horniny třídy těžitelnosti I, skupiny 1 až 3</t>
  </si>
  <si>
    <t>https://podminky.urs.cz/item/CS_URS_2025_01/162211311</t>
  </si>
  <si>
    <t>0,864+139,976</t>
  </si>
  <si>
    <t>162211319</t>
  </si>
  <si>
    <t>Příplatek k vodorovnému přemístění výkopku z horniny třídy těžitelnosti I skupiny 1 až 3 stavebním kolečkem za každých dalších 10 m</t>
  </si>
  <si>
    <t>-107916106</t>
  </si>
  <si>
    <t>Vodorovné přemístění výkopku nebo sypaniny stavebním kolečkem s vyprázdněním kolečka na hromady nebo do dopravního prostředku na vzdálenost do 10 m Příplatek za každých dalších 10 m k ceně -1311</t>
  </si>
  <si>
    <t>https://podminky.urs.cz/item/CS_URS_2025_01/162211319</t>
  </si>
  <si>
    <t>162751117</t>
  </si>
  <si>
    <t>Vodorovné přemístění přes 9 000 do 10000 m výkopku/sypaniny z horniny třídy těžitelnosti I skupiny 1 až 3</t>
  </si>
  <si>
    <t>-2085936180</t>
  </si>
  <si>
    <t>Vodorovné přemístění výkopku nebo sypaniny po suchu na obvyklém dopravním prostředku, bez naložení výkopku, avšak se složením bez rozhrnutí z horniny třídy těžitelnosti I skupiny 1 až 3 na vzdálenost přes 9 000 do 10 000 m</t>
  </si>
  <si>
    <t>https://podminky.urs.cz/item/CS_URS_2025_01/162751117</t>
  </si>
  <si>
    <t>162751119</t>
  </si>
  <si>
    <t>Příplatek k vodorovnému přemístění výkopku/sypaniny z horniny třídy těžitelnosti I skupiny 1 až 3 ZKD 1000 m přes 10000 m</t>
  </si>
  <si>
    <t>1939337161</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</si>
  <si>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</si>
  <si>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https://podminky.urs.cz/item/CS_URS_2025_01/162751119</t>
  </si>
  <si>
    <t>"celkem 15km"   (15-10)*140,84</t>
  </si>
  <si>
    <t>174111102</t>
  </si>
  <si>
    <t>Zásyp v uzavřených prostorech sypaninou se zhutněním ručně</t>
  </si>
  <si>
    <t>270671331</t>
  </si>
  <si>
    <t>Zásyp sypaninou z jakékoliv horniny ručně s uložením výkopku ve vrstvách se zhutněním v uzavřených prostorách s urovnáním povrchu zásypu</t>
  </si>
  <si>
    <t>https://podminky.urs.cz/item/CS_URS_2025_01/174111102</t>
  </si>
  <si>
    <t>"u výtahové šachty"   (1,75+0,2)*0,6*(1,1+0,35)</t>
  </si>
  <si>
    <t>181911101</t>
  </si>
  <si>
    <t>Úprava pláně v hornině třídy těžitelnosti I skupiny 1 až 2 bez zhutnění ručně</t>
  </si>
  <si>
    <t>-998991304</t>
  </si>
  <si>
    <t>Úprava pláně vyrovnáním výškových rozdílů ručně v hornině třídy těžitelnosti I skupiny 1 a 2 bez zhutnění</t>
  </si>
  <si>
    <t>https://podminky.urs.cz/item/CS_URS_2025_01/181911101</t>
  </si>
  <si>
    <t>vyrovnání stávajících násypů na klenbách:</t>
  </si>
  <si>
    <t>"skladba PDL.03 - m.č.201-205"   30,4+5,8+9,1+6,9+1,6+((1,87+2,71+2,02+1,24+1,24+1,97)*0,1+3,37*0,15)</t>
  </si>
  <si>
    <t>"skladba PDL.03 - m.č.301-305"   28,0+4,6+9,4+11,3+6,8</t>
  </si>
  <si>
    <t>181912112</t>
  </si>
  <si>
    <t>Úprava pláně v hornině třídy těžitelnosti I skupiny 3 se zhutněním ručně</t>
  </si>
  <si>
    <t>2084069058</t>
  </si>
  <si>
    <t>Úprava pláně vyrovnáním výškových rozdílů ručně v hornině třídy těžitelnosti I skupiny 3 se zhutněním</t>
  </si>
  <si>
    <t>https://podminky.urs.cz/item/CS_URS_2025_01/181912112</t>
  </si>
  <si>
    <t>"skladba PDL.01"          19,0+46,9+7,0+13,6+32,3+57,1+25,0+2,5+4,4+(3,2*0,15+(1,32+1,35)*0,1+1,47*0,2)</t>
  </si>
  <si>
    <t>"pod výtah.šachtou"   (0,55+0,915+0,58)*(0,2+1,6+0,2)</t>
  </si>
  <si>
    <t>Zakládání</t>
  </si>
  <si>
    <t>273321411</t>
  </si>
  <si>
    <t>Základové desky ze ŽB bez zvýšených nároků na prostředí tř. C 20/25</t>
  </si>
  <si>
    <t>-1514245999</t>
  </si>
  <si>
    <t>Základy z betonu železového (bez výztuže) desky z betonu bez zvláštních nároků na prostředí tř. C 20/25</t>
  </si>
  <si>
    <t>https://podminky.urs.cz/item/CS_URS_2025_01/273321411</t>
  </si>
  <si>
    <t>"výtahová šacha - základová deska"   (0,2+1,6+0,2)*(1,75+0,2)*0,2</t>
  </si>
  <si>
    <t>273351121</t>
  </si>
  <si>
    <t>Zřízení bednění základových desek</t>
  </si>
  <si>
    <t>-430759355</t>
  </si>
  <si>
    <t>Bednění základů desek zřízení</t>
  </si>
  <si>
    <t>https://podminky.urs.cz/item/CS_URS_2025_01/273351121</t>
  </si>
  <si>
    <t>"výtahová šacha - základová deska"  2*(1,75+0,2)*0,2</t>
  </si>
  <si>
    <t>273351122</t>
  </si>
  <si>
    <t>Odstranění bednění základových desek</t>
  </si>
  <si>
    <t>843837476</t>
  </si>
  <si>
    <t>Bednění základů desek odstranění</t>
  </si>
  <si>
    <t>https://podminky.urs.cz/item/CS_URS_2025_01/273351122</t>
  </si>
  <si>
    <t>273362021</t>
  </si>
  <si>
    <t>Výztuž základových desek svařovanými sítěmi Kari</t>
  </si>
  <si>
    <t>-1306137014</t>
  </si>
  <si>
    <t>Výztuž základů desek ze svařovaných sítí z drátů typu KARI</t>
  </si>
  <si>
    <t>https://podminky.urs.cz/item/CS_URS_2025_01/273362021</t>
  </si>
  <si>
    <t>"výtahová šacha - základová deska, síť KARI 6/6/100/100 + 20% na přesahy"   (0,2+1,6+0,2)*(1,75+0,2)*0,004335*1,2</t>
  </si>
  <si>
    <t>279311115</t>
  </si>
  <si>
    <t>Postupné podbetonování základového zdiva prostým betonem bez zvláštních nároků na prostředí tř. C 20/25</t>
  </si>
  <si>
    <t>1038260713</t>
  </si>
  <si>
    <t>Postupné podbetonování základového zdiva jakékoliv tloušťky, bez výkopu, bez zapažení a bednění z betonu prostého bez zvláštních nároků na prostředí tř. C 20/25</t>
  </si>
  <si>
    <t>https://podminky.urs.cz/item/CS_URS_2025_01/279311115</t>
  </si>
  <si>
    <t>"výtahová šacha - dle řezu B-B"   (0,2+1,6+0,2)*2*0,6*0,36</t>
  </si>
  <si>
    <t>Svislé a kompletní konstrukce</t>
  </si>
  <si>
    <t>310218811</t>
  </si>
  <si>
    <t>Zazdívka otvorů ve zdivu nadzákladovém kamenem pl přes 0,25 do 1 m2</t>
  </si>
  <si>
    <t>1673698266</t>
  </si>
  <si>
    <t>Zazdívka otvorů ve zdivu nadzákladovém kamenem plochy přes 0,25 m2 do 1 m2 pro jakékoliv tl. zdi</t>
  </si>
  <si>
    <t>https://podminky.urs.cz/item/CS_URS_2025_01/310218811</t>
  </si>
  <si>
    <t xml:space="preserve">"B401/01 - hrázdění"   10*1,2*0,45*0,45 </t>
  </si>
  <si>
    <t>310239211</t>
  </si>
  <si>
    <t>Zazdívka otvorů pl přes 1 do 4 m2 ve zdivu nadzákladovém cihlami pálenými na MVC</t>
  </si>
  <si>
    <t>1345549447</t>
  </si>
  <si>
    <t>Zazdívka otvorů ve zdivu nadzákladovém cihlami pálenými plochy přes 1 m2 do 4 m2 na maltu vápenocementovou</t>
  </si>
  <si>
    <t>https://podminky.urs.cz/item/CS_URS_2025_01/310239211</t>
  </si>
  <si>
    <t>"m.č.101"   1,15*0,36*2,15</t>
  </si>
  <si>
    <t>"m.č.103"   (1,21*0,15+0,3*0,25)*2,15</t>
  </si>
  <si>
    <t>"m.č.104"   1,22*0,52*2,15</t>
  </si>
  <si>
    <t>"m.č.109"   2*1,15*0,5*1,45</t>
  </si>
  <si>
    <t>"m.č.207"   1,14*0,45*1,47</t>
  </si>
  <si>
    <t>"m.č.208"  (1,2*0,25+1,2*0,57)*2,0</t>
  </si>
  <si>
    <t>311113140</t>
  </si>
  <si>
    <t>Nadzákladová zeď tl do 100 mm z hladkých tvárnic ztraceného bednění včetně výplně z betonu tř. C 20/25</t>
  </si>
  <si>
    <t>-1323945101</t>
  </si>
  <si>
    <t>Nadzákladové zdi z betonových tvárnic ztraceného bednění hladkých včetně výplně z betonu C 20/25, tloušťky zdiva do 100 mm</t>
  </si>
  <si>
    <t>https://podminky.urs.cz/item/CS_URS_2025_01/311113140</t>
  </si>
  <si>
    <t>"výtahová šachta - přizdívka"   (0,2+1,6+0,2)*0,9</t>
  </si>
  <si>
    <t>311113142</t>
  </si>
  <si>
    <t>Nadzákladová zeď tl přes 150 do 200 mm z hladkých tvárnic ztraceného bednění včetně výplně z betonu tř. 20/25</t>
  </si>
  <si>
    <t>1681126089</t>
  </si>
  <si>
    <t>Nadzákladové zdi z betonových tvárnic ztraceného bednění hladkých včetně výplně z betonu C 20/25, tloušťky zdiva přes 150 do 200 mm</t>
  </si>
  <si>
    <t>https://podminky.urs.cz/item/CS_URS_2025_01/311113142</t>
  </si>
  <si>
    <t>"výtahová šachta"   (2*(0,05+1,75+0,2)+0,2+1,6+0,2)*13,75</t>
  </si>
  <si>
    <t>311231118</t>
  </si>
  <si>
    <t>Zdivo nosné z cihel dl 290 mm P7 až 15 na MC 15</t>
  </si>
  <si>
    <t>1571829740</t>
  </si>
  <si>
    <t>Zdivo z cihel pálených nosné z cihel plných dl. 290 mm P 7 až 15, na maltu MC-15</t>
  </si>
  <si>
    <t>https://podminky.urs.cz/item/CS_URS_2025_01/311231118</t>
  </si>
  <si>
    <t>"vedle výtah.šachty"   (2,4+2,0)*0,45*1,3</t>
  </si>
  <si>
    <t>311272311</t>
  </si>
  <si>
    <t>Zdivo z pórobetonových tvárnic hladkých do P2 do 450 kg/m3 na tenkovrstvou maltu tl 375 mm</t>
  </si>
  <si>
    <t>-661482333</t>
  </si>
  <si>
    <t>Zdivo z pórobetonových tvárnic na tenké maltové lože, tl. zdiva 375 mm pevnost tvárnic do P2, objemová hmotnost do 450 kg/m3 hladkých</t>
  </si>
  <si>
    <t>https://podminky.urs.cz/item/CS_URS_2025_01/311272311</t>
  </si>
  <si>
    <t>"přizdívka m.č.202, 303"   1,3*(0,15+2,65+0,98+0,25+2,6+1,05+0,35)</t>
  </si>
  <si>
    <t>314231511</t>
  </si>
  <si>
    <t>Zdivo komínů nad střechou průduch do 150x150 na MC včetně spárování z cihel pálených dl 290 mm</t>
  </si>
  <si>
    <t>-1311279237</t>
  </si>
  <si>
    <t>Zdivo komínových nebo ventilačních těles dosavadních objektů volně stojících nad střešní rovinou na maltu cementovou včetně spárování, o průřezu průduchu do 150x150 mm z cihel pálených plných, pevnosti P 40 dl. 290 mm,</t>
  </si>
  <si>
    <t>https://podminky.urs.cz/item/CS_URS_2025_01/314231511</t>
  </si>
  <si>
    <t>"předpokládané přezdění komínů"   3*1,3*0,5*1,2</t>
  </si>
  <si>
    <t>"nový komín"                                              0,6*0,6*2,6</t>
  </si>
  <si>
    <t>317142422</t>
  </si>
  <si>
    <t>Překlad nenosný pórobetonový š 100 mm v do 250 mm na tenkovrstvou maltu dl přes 1000 do 1250 mm</t>
  </si>
  <si>
    <t>1643100253</t>
  </si>
  <si>
    <t>Překlady nenosné z pórobetonu osazené do tenkého maltového lože, výšky do 250 mm, šířky překladu 100 mm, délky překladu přes 1000 do 1250 mm</t>
  </si>
  <si>
    <t>https://podminky.urs.cz/item/CS_URS_2025_01/317142422</t>
  </si>
  <si>
    <t>"2.NP"   4</t>
  </si>
  <si>
    <t>"3.NP"   1</t>
  </si>
  <si>
    <t>317234410</t>
  </si>
  <si>
    <t>Vyzdívka mezi nosníky z cihel pálených na MC</t>
  </si>
  <si>
    <t>297993448</t>
  </si>
  <si>
    <t>Vyzdívka mezi nosníky cihlami pálenými na maltu cementovou</t>
  </si>
  <si>
    <t>https://podminky.urs.cz/item/CS_URS_2025_01/317234410</t>
  </si>
  <si>
    <t>součástí je uklínování zdiva:</t>
  </si>
  <si>
    <t>"B101/03, válc.nosníky IPE č.100"   1,3*0,47*0,1</t>
  </si>
  <si>
    <t>"B108/02, válc.nosníky IPE č.100"   1,2*0,32*0,1</t>
  </si>
  <si>
    <t>"B108/03, válc.nosníky IPE č.100"   1,3*0,32*0,1</t>
  </si>
  <si>
    <t>"B116/04, válc.nosníky IPE č.100"   1,1*0,72*0,1</t>
  </si>
  <si>
    <t>Mezisoučet</t>
  </si>
  <si>
    <t>"B202/03, válc.nosníky IPE.č.100, 6x 1450mm"   3*1,45*0,75*0,1</t>
  </si>
  <si>
    <t>"B202/03, válc.nosníky IPE.č.100, 4x1450mm"    1,45*0,45*0,1</t>
  </si>
  <si>
    <t>"B204/03, válc.nosníky IPE.č.100, 4x1100mm"    1,1*0,45*0,1</t>
  </si>
  <si>
    <t>"B302/03, válc.nosníky IPE.č.100, 4x1450mm"   2*1,45*0,45*0,1</t>
  </si>
  <si>
    <t>"B304/03, válc.nosníky IPE.č.100, 4x1100mm"    1,1*0,45*0,1</t>
  </si>
  <si>
    <t>317944321</t>
  </si>
  <si>
    <t>Válcované nosníky do č.12 dodatečně osazované do připravených otvorů</t>
  </si>
  <si>
    <t>821314011</t>
  </si>
  <si>
    <t>Válcované nosníky dodatečně osazované do připravených otvorů bez zazdění hlav do č. 12</t>
  </si>
  <si>
    <t>https://podminky.urs.cz/item/CS_URS_2025_01/317944321</t>
  </si>
  <si>
    <t>"B101/03, válc.nosníky IPE č.100, 6x 1300mm"   6*1,3*0,0081</t>
  </si>
  <si>
    <t>"B108/02, válc.nosníky IPE č.100, 4x 1200mm"   4*1,2*0,0081</t>
  </si>
  <si>
    <t>"B108/03, válc.nosníky IPE č.100, 4x 1300mm"   4*1,3*0,0081</t>
  </si>
  <si>
    <t>"B116/04, válc.nosníky IPE č.100, 7x 1100mm"   7*1,1*0,0081</t>
  </si>
  <si>
    <t>"B202/03, válc.nosníky IPE.č.100, 6x 1450mm"   3*6*1,45*0,0081</t>
  </si>
  <si>
    <t>"B202/03, válc.nosníky IPE.č.100, 4x1450mm"    4*1,45*0,0081</t>
  </si>
  <si>
    <t>"B204/03, válc.nosníky IPE.č.100, 4x1100mm"    4*1,1*0,0081</t>
  </si>
  <si>
    <t>"B302/03, válc.nosníky IPE.č.100, 4x1450mm"   2*4*1,45*0,0081</t>
  </si>
  <si>
    <t>"B304/03, válc.nosníky IPE.č.100, 4x1100mm"    4*1,1*0,0081</t>
  </si>
  <si>
    <t>31920125a</t>
  </si>
  <si>
    <t>Dodatečná izolace zdiva tl přes 1000 do 1200 mm zaražením nerezových plechů chrom-nikl</t>
  </si>
  <si>
    <t>814819835</t>
  </si>
  <si>
    <t>Dodatečná izolace zdiva zarážením nerezových chrom-niklových plechů do zdiva s průběžnou spárou, tloušťky přes 1000 do 1 200 mm</t>
  </si>
  <si>
    <t>"obvodová zeď směrem do ulice"   20,21+3,43+6,63-1,79</t>
  </si>
  <si>
    <t>319201321</t>
  </si>
  <si>
    <t>Vyrovnání nerovného povrchu zdiva tl do 30 mm maltou</t>
  </si>
  <si>
    <t>1287880036</t>
  </si>
  <si>
    <t>Vyrovnání nerovného povrchu vnitřního i vnějšího zdiva bez odsekání vadných cihel, maltou (s dodáním hmot) tl. do 30 mm</t>
  </si>
  <si>
    <t>https://podminky.urs.cz/item/CS_URS_2025_01/319201321</t>
  </si>
  <si>
    <t>"předpoklad dle oprav omítek z 10%"   (113,006+117,586)*0,1</t>
  </si>
  <si>
    <t>319202113a</t>
  </si>
  <si>
    <t>Dodatečná izolace zdiva injektáží silanovou mikroemulzí, tloušťka zdiva přes 300 do 450 mm</t>
  </si>
  <si>
    <t>625082760</t>
  </si>
  <si>
    <t>"vnitřní zdivo"   (2,12+0,15+2,2)+3,51</t>
  </si>
  <si>
    <t>319202114a</t>
  </si>
  <si>
    <t>Dodatečná izolace zdiva injektáží silanovou mikroemulzí, tloušťka zdiva přes 450 do 600 mm</t>
  </si>
  <si>
    <t>1866172094</t>
  </si>
  <si>
    <t>"obvodové zdivo směrem do dvora"   2,17</t>
  </si>
  <si>
    <t>"vnitřní zdivo"                                               2,69+2*5,75</t>
  </si>
  <si>
    <t>319202115a</t>
  </si>
  <si>
    <t>Dodatečná izolace zdiva injektáží silanovou mikroemulzí, tloušťka zdiva přes 600 do 900 mm</t>
  </si>
  <si>
    <t>-2021308918</t>
  </si>
  <si>
    <t>"obvodové zdivo směrem do dvora"   3,065+3,24+0,73+1,17+1,97+1,16+6,46</t>
  </si>
  <si>
    <t>"vnitřní zdivo"                                               2,57+2*1,2+(2,55+4,15)+(16,8+4,2)+15,0</t>
  </si>
  <si>
    <t>319202116a</t>
  </si>
  <si>
    <t>Dodatečná izolace zdiva tl přes 900 do 1200 mm nízkotlakou injektáží silikonovou mikroemulzí</t>
  </si>
  <si>
    <t>615842327</t>
  </si>
  <si>
    <t>Dodatečná izolace zdiva injektáží silanovou mikroemulzí, tloušťka zdiva přes 900 do 1 200 mm</t>
  </si>
  <si>
    <t>"štítové zdivo směrem k sousedním objektům"   14,4+8,5</t>
  </si>
  <si>
    <t>319202321</t>
  </si>
  <si>
    <t>Vyrovnání nerovného povrchu zdiva tl přes 30 do 80 mm přizděním</t>
  </si>
  <si>
    <t>1314172555</t>
  </si>
  <si>
    <t>Vyrovnání nerovného povrchu vnitřního i vnějšího zdiva přizděním, tl. přes 30 do 80 mm</t>
  </si>
  <si>
    <t>https://podminky.urs.cz/item/CS_URS_2025_01/319202321</t>
  </si>
  <si>
    <t>"předpoklad dle oprav omítek z 5%"   (113,006+117,586)*0,05</t>
  </si>
  <si>
    <t>319202331</t>
  </si>
  <si>
    <t>Vyrovnání nerovného povrchu zdiva tl přes 80 do 150 mm přizděním</t>
  </si>
  <si>
    <t>327556586</t>
  </si>
  <si>
    <t>Vyrovnání nerovného povrchu vnitřního i vnějšího zdiva přizděním, tl. přes 80 do 150 mm</t>
  </si>
  <si>
    <t>https://podminky.urs.cz/item/CS_URS_2025_01/319202331</t>
  </si>
  <si>
    <t>340239212</t>
  </si>
  <si>
    <t>Zazdívka otvorů v příčkách nebo stěnách pl přes 1 do 4 m2 cihlami plnými tl přes 100 mm</t>
  </si>
  <si>
    <t>-1843193908</t>
  </si>
  <si>
    <t>Zazdívka otvorů v příčkách nebo stěnách cihlami pálenými plnými plochy přes 1 m2 do 4 m2, tloušťky přes 100 mm</t>
  </si>
  <si>
    <t>https://podminky.urs.cz/item/CS_URS_2025_01/340239212</t>
  </si>
  <si>
    <t>"otvory schodiště - m.č.110, 206, 306"   (1,355+1,1)*2,3</t>
  </si>
  <si>
    <t>"vlez na půdu"                                                 5,3*0,6</t>
  </si>
  <si>
    <t>342272225</t>
  </si>
  <si>
    <t>Příčka z pórobetonových hladkých tvárnic na tenkovrstvou maltu tl 100 mm</t>
  </si>
  <si>
    <t>1296941651</t>
  </si>
  <si>
    <t>Příčky z pórobetonových tvárnic hladkých na tenké maltové lože objemová hmotnost do 500 kg/m3, tloušťka příčky 100 mm</t>
  </si>
  <si>
    <t>https://podminky.urs.cz/item/CS_URS_2025_01/342272225</t>
  </si>
  <si>
    <t>"m.č.201, 205"   (2,02+0,1+2,71)*(3,3+0,15)-(2*0,8+0,7)*2,1</t>
  </si>
  <si>
    <t>"m.č.204"           1,87*(3,33+0,15)-0,8*2,1</t>
  </si>
  <si>
    <t>"m.č.302, 303"  2,57*(3,33+0,15)-0,8*2,1</t>
  </si>
  <si>
    <t>"odpočet překladů"   -5*1,25*0,25</t>
  </si>
  <si>
    <t>342272245</t>
  </si>
  <si>
    <t>Příčka z pórobetonových hladkých tvárnic na tenkovrstvou maltu tl 150 mm</t>
  </si>
  <si>
    <t>1297984701</t>
  </si>
  <si>
    <t>Příčky z pórobetonových tvárnic hladkých na tenké maltové lože objemová hmotnost do 500 kg/m3, tloušťka příčky 150 mm</t>
  </si>
  <si>
    <t>https://podminky.urs.cz/item/CS_URS_2025_01/342272245</t>
  </si>
  <si>
    <t>"m.č.103, 104"            3,2*(3,55+0,2)</t>
  </si>
  <si>
    <t>"m.č.202, 203, 204"   (3,37+0,15+1,83+2,66+0,95)*(3,3+0,15)</t>
  </si>
  <si>
    <t>"m.č.303, 304, 305"   2,25*(1,2+0,15)+(2,53+1,0+0,03+1,0+2,23+3,35)*1,6</t>
  </si>
  <si>
    <t>346244381</t>
  </si>
  <si>
    <t>Plentování jednostranné v do 200 mm válcovaných nosníků cihlami</t>
  </si>
  <si>
    <t>-784543400</t>
  </si>
  <si>
    <t>Plentování ocelových válcovaných nosníků jednostranné cihlami na maltu, výška stojiny do 200 mm</t>
  </si>
  <si>
    <t>https://podminky.urs.cz/item/CS_URS_2025_01/346244381</t>
  </si>
  <si>
    <t>"B101/03, válc.nosníky IPE č.100"   2*1,3*0,1</t>
  </si>
  <si>
    <t>"B108/02, válc.nosníky IPE č.100"   2*1,2*0,1</t>
  </si>
  <si>
    <t>"B108/03, válc.nosníky IPE č.100"   2*1,3*0,1</t>
  </si>
  <si>
    <t>"B116/04, válc.nosníky IPE č.100"   2*1,1*0,1</t>
  </si>
  <si>
    <t>"B202/03, válc.nosníky IPE.č.100, 6x 1450mm"   3*2*1,45*0,1</t>
  </si>
  <si>
    <t>"B202/03, válc.nosníky IPE.č.100, 4x1450mm"    2*1,45*0,1</t>
  </si>
  <si>
    <t>"B204/03, válc.nosníky IPE.č.100, 4x1100mm"    2*1,1*0,1</t>
  </si>
  <si>
    <t>"B302/03, válc.nosníky IPE.č.100, 4x1450mm"   2*2*1,45*0,1</t>
  </si>
  <si>
    <t>"B304/03, válc.nosníky IPE.č.100, 4x1100mm"    2*1,1*0,1</t>
  </si>
  <si>
    <t>349231811</t>
  </si>
  <si>
    <t>Přizdívka ostění s ozubem z cihel tl přes 80 do 150 mm</t>
  </si>
  <si>
    <t>-2104531377</t>
  </si>
  <si>
    <t>Přizdívka z cihel ostění s ozubem ve vybouraných otvorech, s vysekáním kapes pro zavázaní přes 80 do 150 mm</t>
  </si>
  <si>
    <t>https://podminky.urs.cz/item/CS_URS_2025_01/349231811</t>
  </si>
  <si>
    <t>pro obložkové zárubně ve stáv.otvorech:</t>
  </si>
  <si>
    <t>"1.NP"   (2*1,0+0,9+3*2*2,2)*0,15+3*(2*2,6+1,0)*0,15</t>
  </si>
  <si>
    <t>"2.NP"   4*(2*2,6+1,0)*0,15</t>
  </si>
  <si>
    <t>"3.NP"  5*(2*2,6+1,0)*0,15+1,5*2,7-0,9*2,6</t>
  </si>
  <si>
    <t>39510-STN/01</t>
  </si>
  <si>
    <t>*Dod+mtž systémové izolační desky t.100mm z rezolové pěny s povrchovou úpravou na bázi skleněné tkaniny a parotěs.Al folií, třída reakce na oheň B-s1,d0 (holý výrobek), Faktor difuzního odporu μ 583, λ = 0,020 W/m.K. Vše vč.spoj.a kotevního materiálu, fi</t>
  </si>
  <si>
    <t>720568765</t>
  </si>
  <si>
    <t>Dod+mtž systémové izolační desky t.100mm z rezolové pěny s povrchovou úpravou na bázi skleněné tkaniny a parotěs.Al folií, třída reakce na oheň B-s1,d0 (holý výrobek), Faktor difuzního odporu μ 583, λ = 0,020 W/m.K. Vše vč.spoj.a kotevního materiálu, finální omítky, syst.doplňků a stav.přípomocí. Jedná se o zateplení parapetního zdiva pod okny do ulice.</t>
  </si>
  <si>
    <t>"1.NP"   9*1,45*1,25</t>
  </si>
  <si>
    <t>"2.NP"   10*1,35*0,85</t>
  </si>
  <si>
    <t>"3.NP"   10*1,25*0,85</t>
  </si>
  <si>
    <t>Vodorovné konstrukce</t>
  </si>
  <si>
    <t>411321414</t>
  </si>
  <si>
    <t>Stropy deskové ze ŽB tř. C 25/30</t>
  </si>
  <si>
    <t>-437929572</t>
  </si>
  <si>
    <t>Stropy z betonu železového (bez výztuže) stropů deskových, plochých střech, desek balkonových, desek hřibových stropů včetně hlavic hřibových sloupů tř. C 25/30</t>
  </si>
  <si>
    <t>https://podminky.urs.cz/item/CS_URS_2025_01/411321414</t>
  </si>
  <si>
    <t>"doplnění stropní kce vedle výtahu - nad m.č.108, 207, 307"   3*2,5*0,14</t>
  </si>
  <si>
    <t>"stropní kce nad výtahovou šachtou"                                                2,0*2,1*0,2</t>
  </si>
  <si>
    <t>411351011</t>
  </si>
  <si>
    <t>Zřízení bednění stropů deskových tl přes 5 do 25 cm bez podpěrné kce</t>
  </si>
  <si>
    <t>-246754626</t>
  </si>
  <si>
    <t>Bednění stropních konstrukcí - bez podpěrné konstrukce desek tloušťky stropní desky přes 5 do 25 cm zřízení</t>
  </si>
  <si>
    <t>https://podminky.urs.cz/item/CS_URS_2025_01/411351011</t>
  </si>
  <si>
    <t>"doplnění stropní kce vedle výtahu - nad m.č.108, 207, 307"   3*(2,5+10,5*0,14)</t>
  </si>
  <si>
    <t>"stropní kce nad výtahovou šachtou"                                                (2,0+2*2,1)*0,2+2,0*2,1</t>
  </si>
  <si>
    <t>411351012</t>
  </si>
  <si>
    <t>Odstranění bednění stropů deskových tl přes 5 do 25 cm bez podpěrné kce</t>
  </si>
  <si>
    <t>-1137242386</t>
  </si>
  <si>
    <t>Bednění stropních konstrukcí - bez podpěrné konstrukce desek tloušťky stropní desky přes 5 do 25 cm odstranění</t>
  </si>
  <si>
    <t>https://podminky.urs.cz/item/CS_URS_2025_01/411351012</t>
  </si>
  <si>
    <t>411354331</t>
  </si>
  <si>
    <t>Zřízení podpěrné konstrukce stropů výšky přes 4 do 6 m tl přes 5 do 15 cm</t>
  </si>
  <si>
    <t>-768732905</t>
  </si>
  <si>
    <t>Podpěrná konstrukce stropů - desek, kleneb a skořepin výška podepření přes 4 do 6 m tloušťka stropu přes 5 do 15 cm zřízení</t>
  </si>
  <si>
    <t>https://podminky.urs.cz/item/CS_URS_2025_01/411354331</t>
  </si>
  <si>
    <t>"doplnění stropní kce vedle výtahu - nad m.č.108, 207, 307"   3*2,5</t>
  </si>
  <si>
    <t>411354332</t>
  </si>
  <si>
    <t>Odstranění podpěrné konstrukce stropů výšky přes 4 do 6 m tl přes 5 do 15 cm</t>
  </si>
  <si>
    <t>458424100</t>
  </si>
  <si>
    <t>Podpěrná konstrukce stropů - desek, kleneb a skořepin výška podepření přes 4 do 6 m tloušťka stropu přes 5 do 15 cm odstranění</t>
  </si>
  <si>
    <t>https://podminky.urs.cz/item/CS_URS_2025_01/411354332</t>
  </si>
  <si>
    <t>411354333</t>
  </si>
  <si>
    <t>Zřízení podpěrné konstrukce stropů výšky přes 4 do 6 m tl přes 15 do 25 cm</t>
  </si>
  <si>
    <t>-1196278138</t>
  </si>
  <si>
    <t>Podpěrná konstrukce stropů - desek, kleneb a skořepin výška podepření přes 4 do 6 m tloušťka stropu přes 15 do 25 cm zřízení</t>
  </si>
  <si>
    <t>https://podminky.urs.cz/item/CS_URS_2025_01/411354333</t>
  </si>
  <si>
    <t>"stropní kce nad výtahovou šachtou"   2,0*2,1</t>
  </si>
  <si>
    <t>411354334</t>
  </si>
  <si>
    <t>Odstranění podpěrné konstrukce stropů výšky přes 4 do 6 m tl přes 15 do 25 cm</t>
  </si>
  <si>
    <t>-1719359527</t>
  </si>
  <si>
    <t>Podpěrná konstrukce stropů - desek, kleneb a skořepin výška podepření přes 4 do 6 m tloušťka stropu přes 15 do 25 cm odstranění</t>
  </si>
  <si>
    <t>https://podminky.urs.cz/item/CS_URS_2025_01/411354334</t>
  </si>
  <si>
    <t>46</t>
  </si>
  <si>
    <t>411362021</t>
  </si>
  <si>
    <t>Výztuž stropů svařovanými sítěmi Kari</t>
  </si>
  <si>
    <t>-1492621799</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</si>
  <si>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</si>
  <si>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https://podminky.urs.cz/item/CS_URS_2025_01/411362021</t>
  </si>
  <si>
    <t>síť KARI 6/6/100/100 ve dvou vrstvách + 20% na přesahy</t>
  </si>
  <si>
    <t>"doplnění stropní kce vedle výtahu - nad m.č.108, 207, 307"   3*2,5*2*0,004335*1,2</t>
  </si>
  <si>
    <t>"stropní kce nad výtahovou šachtou"                                                2,0*2,1*2*0,004335*1,2</t>
  </si>
  <si>
    <t>Komunikace pozemní</t>
  </si>
  <si>
    <t>47</t>
  </si>
  <si>
    <t>566901231</t>
  </si>
  <si>
    <t>Vyspravení podkladu po překopech inženýrských sítí plochy přes 15 m2 štěrkodrtí tl. 100 mm</t>
  </si>
  <si>
    <t>-1813995470</t>
  </si>
  <si>
    <t>Vyspravení podkladu po překopech inženýrských sítí plochy přes 15 m2 s rozprostřením a zhutněním štěrkodrtí tl. 100 mm</t>
  </si>
  <si>
    <t>https://podminky.urs.cz/item/CS_URS_2025_01/566901231</t>
  </si>
  <si>
    <t>"stávající chodník"   16,75*1,8+3,0*(4,75-3,55)</t>
  </si>
  <si>
    <t>48</t>
  </si>
  <si>
    <t>572371111</t>
  </si>
  <si>
    <t>Vyspravení krytu komunikací po překopech pl přes 15 m2 dlažbou velkou do lože z kameniva - použití stáv.dlažby</t>
  </si>
  <si>
    <t>-1156965404</t>
  </si>
  <si>
    <t>Vyspravení krytu komunikací po překopech inženýrských sítí plochy přes 15 m2 dlažbou z kamenných kostek s ložem z kameniva těženého velkých</t>
  </si>
  <si>
    <t>https://podminky.urs.cz/item/CS_URS_2025_01/572371111</t>
  </si>
  <si>
    <t>"stáv.komunikace"   11,8*0,5+3,0*3,55</t>
  </si>
  <si>
    <t>49</t>
  </si>
  <si>
    <t>572371112</t>
  </si>
  <si>
    <t>Vyspravení krytu komunikací po překopech pl přes 15 m2 dlažbou drobnou do lože z kameniva - použití stáv.dlažby</t>
  </si>
  <si>
    <t>-945155397</t>
  </si>
  <si>
    <t>Vyspravení krytu komunikací po překopech inženýrských sítí plochy přes 15 m2 dlažbou z kamenných kostek s ložem z kameniva těženého drobných - použití stáv.dlažby</t>
  </si>
  <si>
    <t>https://podminky.urs.cz/item/CS_URS_2025_01/572371112</t>
  </si>
  <si>
    <t>50</t>
  </si>
  <si>
    <t>916241113</t>
  </si>
  <si>
    <t>Osazení obrubníku kamenného ležatého s boční opěrou do lože z betonu prostého</t>
  </si>
  <si>
    <t>-1906268508</t>
  </si>
  <si>
    <t>Osazení obrubníku kamenného se zřízením lože, s vyplněním a zatřením spár cementovou maltou ležatého s boční opěrou z betonu prostého, do lože z betonu prostého</t>
  </si>
  <si>
    <t>https://podminky.urs.cz/item/CS_URS_2025_01/916241113</t>
  </si>
  <si>
    <t>"stáv.komunikace"   11,88+3,0+3,0</t>
  </si>
  <si>
    <t>5B</t>
  </si>
  <si>
    <t>Komunikace pozemní - bourání</t>
  </si>
  <si>
    <t>51</t>
  </si>
  <si>
    <t>113106151</t>
  </si>
  <si>
    <t>Rozebrání dlažeb vozovek z velkých kostek s ložem z kameniva ručně - k dalšímu použití</t>
  </si>
  <si>
    <t>-1683321679</t>
  </si>
  <si>
    <t>Rozebrání dlažeb vozovek a ploch s přemístěním hmot na skládku na vzdálenost do 3 m nebo s naložením na dopravní prostředek, s jakoukoliv výplní spár ručně z velkých kostek s ložem z kameniva - k dalšímu použití</t>
  </si>
  <si>
    <t>https://podminky.urs.cz/item/CS_URS_2025_01/113106151</t>
  </si>
  <si>
    <t>52</t>
  </si>
  <si>
    <t>113106161</t>
  </si>
  <si>
    <t>Rozebrání dlažeb vozovek z drobných kostek s ložem z kameniva ručně - k dalšímu použití</t>
  </si>
  <si>
    <t>-158698515</t>
  </si>
  <si>
    <t>Rozebrání dlažeb vozovek a ploch s přemístěním hmot na skládku na vzdálenost do 3 m nebo s naložením na dopravní prostředek, s jakoukoliv výplní spár ručně z drobných kostek nebo odseků s ložem z kameniva - k dalšímu použití</t>
  </si>
  <si>
    <t>https://podminky.urs.cz/item/CS_URS_2025_01/113106161</t>
  </si>
  <si>
    <t>53</t>
  </si>
  <si>
    <t>113107322</t>
  </si>
  <si>
    <t>Odstranění podkladu z kameniva drceného tl přes 100 do 200 mm strojně pl do 50 m2</t>
  </si>
  <si>
    <t>-1047972472</t>
  </si>
  <si>
    <t>Odstranění podkladů nebo krytů strojně plochy jednotlivě do 50 m2 s přemístěním hmot na skládku na vzdálenost do 3 m nebo s naložením na dopravní prostředek z kameniva hrubého drceného, o tl. vrstvy přes 100 do 200 mm</t>
  </si>
  <si>
    <t>https://podminky.urs.cz/item/CS_URS_2025_01/113107322</t>
  </si>
  <si>
    <t>54</t>
  </si>
  <si>
    <t>113201111</t>
  </si>
  <si>
    <t>Vytrhání obrub chodníkových ležatých - k dalšímu použití</t>
  </si>
  <si>
    <t>760381027</t>
  </si>
  <si>
    <t>Vytrhání obrub s vybouráním lože, s přemístěním hmot na skládku na vzdálenost do 3 m nebo s naložením na dopravní prostředek chodníkových ležatých - k dalšímu použití</t>
  </si>
  <si>
    <t>https://podminky.urs.cz/item/CS_URS_2025_01/113201111</t>
  </si>
  <si>
    <t>55</t>
  </si>
  <si>
    <t>979071011</t>
  </si>
  <si>
    <t>Očištění dlažebních kostek velkých s původním spárováním kamenivem těženým při překopech inženýrských sítí</t>
  </si>
  <si>
    <t>550875780</t>
  </si>
  <si>
    <t>Očištění vybouraných dlažebních kostek při překopech inženýrských sítí od spojovacího materiálu, s přemístěním hmot na skládku na vzdálenost do 3 m nebo s naložením na dopravní prostředek velkých, s původním vyplněním spár kamenivem těženým</t>
  </si>
  <si>
    <t>https://podminky.urs.cz/item/CS_URS_2025_01/979071011</t>
  </si>
  <si>
    <t>56</t>
  </si>
  <si>
    <t>979071021</t>
  </si>
  <si>
    <t>Očištění dlažebních kostek drobných s původním spárováním kamenivem těženým při překopech inženýrských sítí</t>
  </si>
  <si>
    <t>-807812840</t>
  </si>
  <si>
    <t>Očištění vybouraných dlažebních kostek při překopech inženýrských sítí od spojovacího materiálu, s přemístěním hmot na skládku na vzdálenost do 3 m nebo s naložením na dopravní prostředek drobných, s původním vyplněním spár kamenivem těženým</t>
  </si>
  <si>
    <t>https://podminky.urs.cz/item/CS_URS_2025_01/979071021</t>
  </si>
  <si>
    <t>57</t>
  </si>
  <si>
    <t>979021113</t>
  </si>
  <si>
    <t>Očištění vybouraných obrubníků a krajníků silničních při překopech inženýrských sítí</t>
  </si>
  <si>
    <t>-242619619</t>
  </si>
  <si>
    <t>Očištění vybouraných prvků při překopech inženýrských sítí od spojovacího materiálu s odklizením a uložením očištěných hmot a spojovacího materiálu na skládku do vzdálenosti 10 m nebo naložením na dopravní prostředek obrubníků a krajníků, vybouraných z jakéhokoliv lože a s jakoukoliv výplní spár silničních</t>
  </si>
  <si>
    <t>https://podminky.urs.cz/item/CS_URS_2025_01/979021113</t>
  </si>
  <si>
    <t>61</t>
  </si>
  <si>
    <t>Úprava povrchů vnitřních</t>
  </si>
  <si>
    <t>58</t>
  </si>
  <si>
    <t>611315225</t>
  </si>
  <si>
    <t>Vápenná štuková omítka malých ploch přes 1 do 4 m2 na stropech</t>
  </si>
  <si>
    <t>1388783167</t>
  </si>
  <si>
    <t>Vápenná omítka jednotlivých malých ploch štuková dvouvrstvá na stropech, plochy jednotlivě přes 1,0 do 4 m2</t>
  </si>
  <si>
    <t>https://podminky.urs.cz/item/CS_URS_2025_01/611315225</t>
  </si>
  <si>
    <t>"m.č.108, 207, 307"   2,5+2,7+2,7</t>
  </si>
  <si>
    <t>59</t>
  </si>
  <si>
    <t>611315413</t>
  </si>
  <si>
    <t>Oprava vnitřní vápenné hladké omítky tl do 20 mm stropů v rozsahu plochy přes 30 do 50 %</t>
  </si>
  <si>
    <t>-2112032056</t>
  </si>
  <si>
    <t>Oprava vápenné omítky vnitřních ploch hladké, tl. do 20 mm stropů, v rozsahu opravované plochy přes 30 do 50%</t>
  </si>
  <si>
    <t>https://podminky.urs.cz/item/CS_URS_2025_01/611315413</t>
  </si>
  <si>
    <t>nad novými podhledy:</t>
  </si>
  <si>
    <t>"m.č.202, 203, 204"            5,8+9,1+6,9</t>
  </si>
  <si>
    <t>"m.č.302, 303, 304, 305"   4,6+9,4+11,3+6,8</t>
  </si>
  <si>
    <t>60</t>
  </si>
  <si>
    <t>611315423</t>
  </si>
  <si>
    <t>Oprava vnitřní vápenné štukové omítky tl jádrové omítky do 20 mm a tl štuku do 3 mm stropů v rozsahu plochy přes 30 do 50 %</t>
  </si>
  <si>
    <t>1605501877</t>
  </si>
  <si>
    <t>Oprava vápenné omítky vnitřních ploch štukové dvouvrstvé, tl. jádrové omítky do 20 mm a tl. štuku do 3 mm stropů, v rozsahu opravované plochy přes 30 do 50%</t>
  </si>
  <si>
    <t>https://podminky.urs.cz/item/CS_URS_2025_01/611315423</t>
  </si>
  <si>
    <t>"m.č.103, 104"   7,0+13,6</t>
  </si>
  <si>
    <t>"m.č.205"            1,6</t>
  </si>
  <si>
    <t>612311141</t>
  </si>
  <si>
    <t>Vápenná omítka štuková dvouvrstvá vnitřních stěn nanášená ručně</t>
  </si>
  <si>
    <t>-1349613646</t>
  </si>
  <si>
    <t>Omítka vápenná vnitřních ploch nanášená ručně dvouvrstvá štuková, tloušťky jádrové omítky do 10 mm a tloušťky štuku do 3 mm svislých konstrukcí stěn</t>
  </si>
  <si>
    <t>https://podminky.urs.cz/item/CS_URS_2025_01/612311141</t>
  </si>
  <si>
    <t>"m.č.103, 104"            2*3,2*(3,55-2,1)</t>
  </si>
  <si>
    <t>"m.č.108, 207, 307"   3*1,9*2,7</t>
  </si>
  <si>
    <t>62</t>
  </si>
  <si>
    <t>612315302</t>
  </si>
  <si>
    <t>Vápenná štuková omítka ostění nebo nadpraží</t>
  </si>
  <si>
    <t>555308204</t>
  </si>
  <si>
    <t>Vápenná omítka ostění nebo nadpraží štuková dvouvrstvá</t>
  </si>
  <si>
    <t>https://podminky.urs.cz/item/CS_URS_2025_01/612315302</t>
  </si>
  <si>
    <t>"m.č.108"   (0,8+2*2,1)*0,78</t>
  </si>
  <si>
    <t>"m.č.207"   (0,8+2*2,1)*0,48</t>
  </si>
  <si>
    <t>"m.č.307"   (0,8+2*2,1)*0,51</t>
  </si>
  <si>
    <t>63</t>
  </si>
  <si>
    <t>612315413</t>
  </si>
  <si>
    <t>Oprava vnitřní vápenné hladké omítky tl do 20 mm stěn v rozsahu plochy přes 30 do 50 %</t>
  </si>
  <si>
    <t>-2048056858</t>
  </si>
  <si>
    <t>Oprava vápenné omítky vnitřních ploch hladké, tl. do 20 mm stěn, v rozsahu opravované plochy přes 30 do 50%</t>
  </si>
  <si>
    <t>https://podminky.urs.cz/item/CS_URS_2025_01/612315413</t>
  </si>
  <si>
    <t>"podkroví"                     11,685*4,1/2+7,1*4,2/2+(14,3+2,4+4,35+1,8+6,0+3,2+19,6)*1,2+2*(1,0+1,3+1,3+3*0,5)*4,0</t>
  </si>
  <si>
    <t>"předpokládaný rozsah, pro ošetření plamenem"   -(4,5+1,5+1,5+1,5+1,6+1,5+3,5+2,5+3,165+2,6)*1,2</t>
  </si>
  <si>
    <t>612315423</t>
  </si>
  <si>
    <t>Oprava vnitřní vápenné štukové omítky stěn tl jádrové omítky do 20 mm a tl štuku do 3 mm v rozsahu plochy přes 30 do 50 %</t>
  </si>
  <si>
    <t>125973508</t>
  </si>
  <si>
    <t>Oprava vápenné omítky vnitřních ploch štukové dvouvrstvé, tl. jádrové omítky do 20 mm a tl. štuku do 3 mm stěn, v rozsahu opravované plochy přes 30 do 50%</t>
  </si>
  <si>
    <t>https://podminky.urs.cz/item/CS_URS_2025_01/612315423</t>
  </si>
  <si>
    <t>"m.č.103"   (3,2+2*2,2+2*0,4)*(3,55-2,1)</t>
  </si>
  <si>
    <t>"m.č.104"  2*(3,2+2,12+0,825+2,57+1,9+0,21-(1,435+3,2))*(3,55-2,1)</t>
  </si>
  <si>
    <t>"m.č.108"   (1,77+1,4+1,4)*2,5-0,8*2,1</t>
  </si>
  <si>
    <t>"m.č.109"   (2,5+2,0)*12,7</t>
  </si>
  <si>
    <t>"m.č.207"   (1,95+1,4+1,25)*2,6-0,8*2,1</t>
  </si>
  <si>
    <t>"m.č.307"    (1,95+1,4+1,25)*2,6-0,8*2,1</t>
  </si>
  <si>
    <t>65</t>
  </si>
  <si>
    <t>612315225</t>
  </si>
  <si>
    <t>Vápenná štuková omítka malých ploch přes 1 do 4 m2 na stěnách</t>
  </si>
  <si>
    <t>-1081717904</t>
  </si>
  <si>
    <t>Vápenná omítka jednotlivých malých ploch štuková dvouvrstvá na stěnách, plochy jednotlivě přes 1,0 do 4 m2</t>
  </si>
  <si>
    <t>https://podminky.urs.cz/item/CS_URS_2025_01/612315225</t>
  </si>
  <si>
    <t>"1.NP"   1+1</t>
  </si>
  <si>
    <t>66</t>
  </si>
  <si>
    <t>612142001</t>
  </si>
  <si>
    <t>Pletivo sklovláknité vnitřních stěn vtlačené do tmelu</t>
  </si>
  <si>
    <t>410387097</t>
  </si>
  <si>
    <t>Pletivo vnitřních ploch v ploše nebo pruzích, na plném podkladu sklovláknité vtlačené do tmelu včetně tmelu stěn</t>
  </si>
  <si>
    <t>https://podminky.urs.cz/item/CS_URS_2025_01/612142001</t>
  </si>
  <si>
    <t>"m.č.201, 205"   2*((2,02+0,1+2,71)*(3,3+0,15)-(2*0,8+0,7)*2,1)</t>
  </si>
  <si>
    <t>"m.č.204"           2*(1,87*(3,33+0,15)-0,8*2,1)</t>
  </si>
  <si>
    <t>"m.č.302, 303"  2*(2,57*(3,33+0,15)-0,8*2,1)</t>
  </si>
  <si>
    <t>"m.č.103, 104"   2*(3,2*(3,55+0,2))</t>
  </si>
  <si>
    <t>"m.č.202, 203"   2*(3,37+0,15)*(3,3+0,15)</t>
  </si>
  <si>
    <t>"m.č.304"            2*2,25*(1,2+0,15)</t>
  </si>
  <si>
    <t>67</t>
  </si>
  <si>
    <t>612331121</t>
  </si>
  <si>
    <t>Cementová omítka hladká jednovrstvá vnitřních stěn nanášená ručně</t>
  </si>
  <si>
    <t>-1769931660</t>
  </si>
  <si>
    <t>Omítka cementová vnitřních ploch nanášená ručně jednovrstvá, tloušťky do 10 mm hladká svislých konstrukcí stěn</t>
  </si>
  <si>
    <t>https://podminky.urs.cz/item/CS_URS_2025_01/612331121</t>
  </si>
  <si>
    <t>jádro pod keram.oblady na stáv.zdivu:</t>
  </si>
  <si>
    <t>"m.č.103"   (3,2+2*2,2+2*0,4)*2,1-0,8*2,1</t>
  </si>
  <si>
    <t>"m.č.104"   (2*(3,2+2,12+0,825+2,57+1,9+0,21-1,435)-3,2)*2,1</t>
  </si>
  <si>
    <t>"m.č.106"   1,2*2,1</t>
  </si>
  <si>
    <t xml:space="preserve">Mezisoučet </t>
  </si>
  <si>
    <t>"m.č.202"   (1,83+1,1+0,03+1,91)*2,65-0,8*2,1</t>
  </si>
  <si>
    <t>"m.č.203"   (3,37+1,3)*2,65</t>
  </si>
  <si>
    <t>"m.č.204"   2*(0,95+0,1+2,17+0,55+1,87)*2,65-(0,8*2,1+1,21*1,46)</t>
  </si>
  <si>
    <t>"m.č.205"  (1,77+2*0,94)*2,65-(1,16*1,46)</t>
  </si>
  <si>
    <t>"m.č.208, 209, 211"   3*1,2*1,5</t>
  </si>
  <si>
    <t>"m.č.302"     ((2,75+2*1,8)-1,65)*2,65</t>
  </si>
  <si>
    <t>"m.č.303"   (0,15+1,2+0,03+1,99)*2,65</t>
  </si>
  <si>
    <t>"m.č.304"   2*(0,15+1,2+0,03+4,27+1,86)*2,65-(0,8*2,1+0,9*2,1+1,17*1,48)</t>
  </si>
  <si>
    <t>"m.č.305"  (3,35+1,91+3,4+1,85)*2,65-(1,2*2,2+1,18*1,18)</t>
  </si>
  <si>
    <t>"m.č.308, 309, 310"   3*1,2*1,5</t>
  </si>
  <si>
    <t>"výtahová šachta"   2*((2*(0,05+1,75+0,2)+0,2+1,6+0,2)*13,75)</t>
  </si>
  <si>
    <t>68</t>
  </si>
  <si>
    <t>612335215</t>
  </si>
  <si>
    <t>Cementová hladká omítka malých ploch přes 1 do 4 m2 na stěnách</t>
  </si>
  <si>
    <t>-469644810</t>
  </si>
  <si>
    <t>Cementová omítka jednotlivých malých ploch hladká na stěnách, plochy jednotlivě přes 1 do 4 m2</t>
  </si>
  <si>
    <t>https://podminky.urs.cz/item/CS_URS_2025_01/612335215</t>
  </si>
  <si>
    <t>pod keram.obklady ve třídách:</t>
  </si>
  <si>
    <t>"m.č.106"                     1</t>
  </si>
  <si>
    <t>"m.č.208, 209, 211"   3</t>
  </si>
  <si>
    <t>"m.č.308, 309, 310"   3</t>
  </si>
  <si>
    <t>69</t>
  </si>
  <si>
    <t>619995001</t>
  </si>
  <si>
    <t>Začištění omítek kolem oken, dveří, podlah nebo obkladů</t>
  </si>
  <si>
    <t>797637783</t>
  </si>
  <si>
    <t>Začištění omítek (s dodáním hmot) kolem oken, dveří, podlah, obkladů apod.</t>
  </si>
  <si>
    <t>https://podminky.urs.cz/item/CS_URS_2025_01/619995001</t>
  </si>
  <si>
    <t>"ostění oken"   (1,21+2*1,46+1,16+2*1,46+3*1,18)+(1,18+2*1,455)</t>
  </si>
  <si>
    <t>Podlahy a podlahové konstrukce</t>
  </si>
  <si>
    <t>70</t>
  </si>
  <si>
    <t>631311116</t>
  </si>
  <si>
    <t>Mazanina tl přes 50 do 80 mm z betonu prostého bez zvýšených nároků na prostředí tř. C 25/30</t>
  </si>
  <si>
    <t>607250417</t>
  </si>
  <si>
    <t>Mazanina z betonu prostého bez zvýšených nároků na prostředí tl. přes 50 do 80 mm tř. C 25/30</t>
  </si>
  <si>
    <t>https://podminky.urs.cz/item/CS_URS_2025_01/631311116</t>
  </si>
  <si>
    <t>"skladba PDL.02 - m.č.208, 209"                     (54,5+31,3)*0,08</t>
  </si>
  <si>
    <t>"dtto - rozšíření rýhy po obvodu"                 (6,77+5,74+2,88+2,84+6,02+4,28+2*(6,02+5,12))*0,05*0,08</t>
  </si>
  <si>
    <t>"skladba PDL.02 - m.č.302-305, 308-310"   (4,6+9,4+11,3+6,8+55,4+52,6+53,0)*0,08</t>
  </si>
  <si>
    <t>"dtto - rozšíření rýhy po obvodu"                (2*(2*(0,15+1,2+0,03+4,27)+2,57+1,86+0,15+1,18+0,15+0,585+3,35))*0,05*0,08</t>
  </si>
  <si>
    <t>"dtto - pokračování"                                          (7,1+6,615+3,43+6,21+0,82+1,5+1,15+0,8+0,1+2*(2*6,26+8,38+8,37))*0,05*0,08</t>
  </si>
  <si>
    <t>71</t>
  </si>
  <si>
    <t>631311136</t>
  </si>
  <si>
    <t>Mazanina tl přes 120 do 240 mm z betonu prostého bez zvýšených nároků na prostředí tř. C 25/30</t>
  </si>
  <si>
    <t>1241000721</t>
  </si>
  <si>
    <t>Mazanina z betonu prostého bez zvýšených nároků na prostředí tl. přes 120 do 240 mm tř. C 25/30</t>
  </si>
  <si>
    <t>https://podminky.urs.cz/item/CS_URS_2025_01/631311136</t>
  </si>
  <si>
    <t>"skladba PDL.01"  (19,0+46,9+7,0+13,6+32,3+57,1+25,0+2,5+4,4+(3,2*0,15+(1,32+1,35)*0,1+1,47*0,2))*0,14</t>
  </si>
  <si>
    <t>72</t>
  </si>
  <si>
    <t>631319171</t>
  </si>
  <si>
    <t>Příplatek k mazanině tl přes 50 do 80 mm za stržení povrchu spodní vrstvy před vložením výztuže</t>
  </si>
  <si>
    <t>-1081284022</t>
  </si>
  <si>
    <t>Příplatek k cenám mazanin za stržení povrchu spodní vrstvy mazaniny latí před vložením výztuže nebo pletiva pro tl. obou vrstev mazaniny přes 50 do 80 mm</t>
  </si>
  <si>
    <t>https://podminky.urs.cz/item/CS_URS_2025_01/631319171</t>
  </si>
  <si>
    <t>73</t>
  </si>
  <si>
    <t>631319175</t>
  </si>
  <si>
    <t>Příplatek k mazanině tl přes 120 do 240 mm za stržení povrchu spodní vrstvy před vložením výztuže</t>
  </si>
  <si>
    <t>-599086997</t>
  </si>
  <si>
    <t>Příplatek k cenám mazanin za stržení povrchu spodní vrstvy mazaniny latí před vložením výztuže nebo pletiva pro tl. obou vrstev mazaniny přes 120 do 240 mm</t>
  </si>
  <si>
    <t>https://podminky.urs.cz/item/CS_URS_2025_01/631319175</t>
  </si>
  <si>
    <t>74</t>
  </si>
  <si>
    <t>631311135</t>
  </si>
  <si>
    <t>Mazanina tl přes 120 do 240 mm z betonu prostého bez zvýšených nároků na prostředí tř. C 20/25</t>
  </si>
  <si>
    <t>-525273940</t>
  </si>
  <si>
    <t>Mazanina z betonu prostého bez zvýšených nároků na prostředí tl. přes 120 do 240 mm tř. C 20/25</t>
  </si>
  <si>
    <t>https://podminky.urs.cz/item/CS_URS_2025_01/631311135</t>
  </si>
  <si>
    <t>"podkladní mazanina - výtahová šachta"   3,25*(0,2+1,6+0,2)*0,15</t>
  </si>
  <si>
    <t>75</t>
  </si>
  <si>
    <t>632451451</t>
  </si>
  <si>
    <t>Doplnění cementového potěru hlazeného pl do 1 m2 tl přes 40 do 50 mm</t>
  </si>
  <si>
    <t>177220517</t>
  </si>
  <si>
    <t>Doplnění cementového potěru na mazaninách a betonových podkladech (s dodáním hmot), hlazeného dřevěným nebo ocelovým hladítkem, plochy jednotlivě do 1 m2 a tl. přes 40 do 50 mm</t>
  </si>
  <si>
    <t>https://podminky.urs.cz/item/CS_URS_2025_01/632451451</t>
  </si>
  <si>
    <t>v místě nových a stáv.dveří:</t>
  </si>
  <si>
    <t>"1.NP"   3*1,3*0,8+0,78*0,8+2*1,0*0,5+1,05*0,8</t>
  </si>
  <si>
    <t>"2.NP"  4*1,25*0,69+1,05*0,6+0,8*0,48</t>
  </si>
  <si>
    <t>"3.NP"  2*1,6*0,52+3*1,15*0,55</t>
  </si>
  <si>
    <t>76</t>
  </si>
  <si>
    <t>63621222a</t>
  </si>
  <si>
    <t>Montáž dlažby ze stávajících půdovek do písku vč.dodání písku</t>
  </si>
  <si>
    <t>176911587</t>
  </si>
  <si>
    <t>Dlažba z cihel pálených lícových se zalitím spár na celou výšku cementovou maltou pro spárování dl. 290 mm (290x140x65) do vrstvy písku, kladených naplocho</t>
  </si>
  <si>
    <t>"skladba PDL.04 - předpokládaná plocha"   3,8*4,15-2,2*0,6</t>
  </si>
  <si>
    <t>77</t>
  </si>
  <si>
    <t>631319199</t>
  </si>
  <si>
    <t>Příplatek k mazanině za použití plastifikátoru</t>
  </si>
  <si>
    <t>415016036</t>
  </si>
  <si>
    <t>Příplatek k cenám mazanin za použití plastifikátoru pro mazaninu jakékoli tloušťky</t>
  </si>
  <si>
    <t>https://podminky.urs.cz/item/CS_URS_2025_01/631319199</t>
  </si>
  <si>
    <t>"skladby PDL.01, PDL.02"  23,029+29,238</t>
  </si>
  <si>
    <t>78</t>
  </si>
  <si>
    <t>631362021</t>
  </si>
  <si>
    <t>Výztuž mazanin svařovanými sítěmi Kari</t>
  </si>
  <si>
    <t>78858308</t>
  </si>
  <si>
    <t>Výztuž mazanin ze svařovaných sítí z drátů typu KARI</t>
  </si>
  <si>
    <t>https://podminky.urs.cz/item/CS_URS_2025_01/631362021</t>
  </si>
  <si>
    <t>síť KARI 6/6/100/100; počítáno 15% na přesahy:</t>
  </si>
  <si>
    <t>"skladba PDL.01"                                 (19,0+46,9+7,0+13,6+32,3+57,1+25,0+2,5+4,4+(3,2*0,15+(1,32+1,35)*0,1+1,47*0,2))*0,00444*1,15</t>
  </si>
  <si>
    <t>79</t>
  </si>
  <si>
    <t>631362021a</t>
  </si>
  <si>
    <t>Výztuž mazanin ze svařovaných sítí z drátů typu KARI - kotvených pomocí vrutů do stávajícího dřevěného stropu - bližší popis viz.skladba PDL.02</t>
  </si>
  <si>
    <t>785599099</t>
  </si>
  <si>
    <t>"skladba PDL.02 - m.č.208, 209"                     (54,5+31,3)*0,00444*1,15</t>
  </si>
  <si>
    <t>"dtto - rozšíření rýhy po obvodu"                 (6,77+5,74+2,88+2,84+6,02+4,28+2*(6,02+5,12))*0,05*0,00444*1,15</t>
  </si>
  <si>
    <t>"skladba PDL.02 - m.č.302-305, 308-310"   (4,6+9,4+11,3+6,8+55,4+52,6+53,0)*0,00444*1,15</t>
  </si>
  <si>
    <t>"dtto - rozšíření rýhy po obvodu"                (2*(2*(0,15+1,2+0,03+4,27)+2,57+1,86+0,15+1,18+0,15+0,585+3,35))*0,05*0,00444*1,15</t>
  </si>
  <si>
    <t>"dtto - pokračování"                                          (7,1+6,615+3,43+6,21+0,82+1,5+1,15+0,8+0,1+2*(2*6,26+8,38+8,37))*0,05*0,00444*1,15</t>
  </si>
  <si>
    <t>80</t>
  </si>
  <si>
    <t>632451234</t>
  </si>
  <si>
    <t>Potěr cementový samonivelační litý C25 tl přes 45 do 50 mm</t>
  </si>
  <si>
    <t>-301907158</t>
  </si>
  <si>
    <t>Potěr cementový samonivelační litý tř. C 25, tl. přes 45 do 50 mm</t>
  </si>
  <si>
    <t>https://podminky.urs.cz/item/CS_URS_2025_01/632451234</t>
  </si>
  <si>
    <t>"skladba PDL.01"    19,0+46,9+7,0+13,6+32,3+57,1+25,0+2,5+4,4</t>
  </si>
  <si>
    <t>"skladba PDL.02 - m.č.208, 209"                               54,5+31,3</t>
  </si>
  <si>
    <t>"skladba PDL.02 - m.č.302-305, 308-310"              4,6+9,4+11,3+6,8+55,4+52,6+53,0</t>
  </si>
  <si>
    <t>"skladba PDL.03 - m.č.201-205, 207, 210, 211"   30,4+5,8+9,1+6,9+1,6+2,7+17,5+52,2</t>
  </si>
  <si>
    <t>"skladba PDL.03 - m.č.301, 307"                              28,0+2,6</t>
  </si>
  <si>
    <t>81</t>
  </si>
  <si>
    <t>632481213</t>
  </si>
  <si>
    <t>Separační vrstva z PE fólie</t>
  </si>
  <si>
    <t>1831403692</t>
  </si>
  <si>
    <t>Separační vrstva k oddělení podlahových vrstev z polyetylénové fólie</t>
  </si>
  <si>
    <t>https://podminky.urs.cz/item/CS_URS_2025_01/632481213</t>
  </si>
  <si>
    <t>"skladba PDL.01"  19,0+46,9+7,0+13,6+32,3+57,1+25,0+2,5+4,4+(3,2*0,15+(1,32+1,35)*0,1+1,47*0,2)</t>
  </si>
  <si>
    <t>"skladba PDL.02 - m.č.208, 209"                               2*(54,5+31,3)</t>
  </si>
  <si>
    <t>"skladba PDL.03 - m.č.201-205, 207, 210, 211"   2*(30,4+5,8+9,1+6,9+1,6+2,7+17,5+52,2)</t>
  </si>
  <si>
    <t>"skladba PDL.04 - předpokládaná plocha"         3,8*4,15-2,2*0,6</t>
  </si>
  <si>
    <t>82</t>
  </si>
  <si>
    <t>632451441</t>
  </si>
  <si>
    <t>Doplnění cementového potěru hlazeného pl do 1 m2 tl přes 30 do 40 mm</t>
  </si>
  <si>
    <t>1630283209</t>
  </si>
  <si>
    <t>Doplnění cementového potěru na mazaninách a betonových podkladech (s dodáním hmot), hlazeného dřevěným nebo ocelovým hladítkem, plochy jednotlivě do 1 m2 a tl. přes 30 do 40 mm</t>
  </si>
  <si>
    <t>https://podminky.urs.cz/item/CS_URS_2025_01/632451441</t>
  </si>
  <si>
    <t>"pod okna - směrem do ulice"   (10+10+9)*1,3*0,6</t>
  </si>
  <si>
    <t>83</t>
  </si>
  <si>
    <t>634112113</t>
  </si>
  <si>
    <t>Obvodová dilatace podlahovým páskem z pěnového PE mezi stěnou a mazaninou nebo potěrem v 80 mm</t>
  </si>
  <si>
    <t>201171690</t>
  </si>
  <si>
    <t>Obvodová dilatace mezi stěnou a mazaninou nebo potěrem podlahovým páskem z pěnového PE tl. do 10 mm, výšky 80 mm</t>
  </si>
  <si>
    <t>https://podminky.urs.cz/item/CS_URS_2025_01/634112113</t>
  </si>
  <si>
    <t>"pro potěr"   643,5*0,9</t>
  </si>
  <si>
    <t>Osazování výplní otvorů</t>
  </si>
  <si>
    <t>84</t>
  </si>
  <si>
    <t>642942111</t>
  </si>
  <si>
    <t>Osazování zárubní nebo rámů dveřních kovových do 2,5 m2 na MC</t>
  </si>
  <si>
    <t>-496647515</t>
  </si>
  <si>
    <t>Osazování zárubní nebo rámů kovových dveřních lisovaných nebo z úhelníků bez dveřních křídel na cementovou maltu, plochy otvoru do 2,5 m2</t>
  </si>
  <si>
    <t>https://podminky.urs.cz/item/CS_URS_2025_01/642942111</t>
  </si>
  <si>
    <t>"I204.01-I304.02"   4</t>
  </si>
  <si>
    <t>"IP"                             1</t>
  </si>
  <si>
    <t>85</t>
  </si>
  <si>
    <t>55331482</t>
  </si>
  <si>
    <t>zárubeň jednokřídlá ocelová pro zdění tl stěny 75-100mm rozměru 800/1970, 2100mm</t>
  </si>
  <si>
    <t>389961914</t>
  </si>
  <si>
    <t>P</t>
  </si>
  <si>
    <t>Poznámka k položce:_x000D_
YH, YH s drážkou, YZP</t>
  </si>
  <si>
    <t>86</t>
  </si>
  <si>
    <t>55331483a</t>
  </si>
  <si>
    <t>zárubeň jednokřídlá ocelová pro zdění tl stěny 75-100mm rozměru 900/1700mm</t>
  </si>
  <si>
    <t>1476839775</t>
  </si>
  <si>
    <t>"IP"   1</t>
  </si>
  <si>
    <t>87</t>
  </si>
  <si>
    <t>943211112</t>
  </si>
  <si>
    <t>Montáž lešení prostorového rámového lehkého s podlahami zatížení do 200 kg/m2 v přes 10 do 25 m</t>
  </si>
  <si>
    <t>817815849</t>
  </si>
  <si>
    <t>Lešení prostorové rámové lehké pracovní s podlahami s provozním zatížením tř. 3 do 200 kg/m2 výšky přes 10 do 25 m montáž</t>
  </si>
  <si>
    <t>https://podminky.urs.cz/item/CS_URS_2025_01/943211112</t>
  </si>
  <si>
    <t>"pro výtahovou šachtu"   2,0*3,0*14,0</t>
  </si>
  <si>
    <t>88</t>
  </si>
  <si>
    <t>943211212</t>
  </si>
  <si>
    <t>Příplatek k lešení prostorovému rámovému lehkému s podlahami do 200 kg/m2 v přes 10 do 25 m za každý den použití</t>
  </si>
  <si>
    <t>584396791</t>
  </si>
  <si>
    <t>Lešení prostorové rámové lehké pracovní s podlahami s provozním zatížením tř. 3 do 200 kg/m2 výšky přes 10 do 25 m příplatek k ceně za každý den použití</t>
  </si>
  <si>
    <t>https://podminky.urs.cz/item/CS_URS_2025_01/943211212</t>
  </si>
  <si>
    <t>"předpoklad 50 dní"   50*84,0</t>
  </si>
  <si>
    <t>89</t>
  </si>
  <si>
    <t>943211812</t>
  </si>
  <si>
    <t>Demontáž lešení prostorového rámového lehkého s podlahami zatížení do 200 kg/m2 v přes 10 do 25 m</t>
  </si>
  <si>
    <t>-1130094316</t>
  </si>
  <si>
    <t>Lešení prostorové rámové lehké pracovní s podlahami s provozním zatížením tř. 3 do 200 kg/m2 výšky přes 10 do 25 m demontáž</t>
  </si>
  <si>
    <t>https://podminky.urs.cz/item/CS_URS_2025_01/943211812</t>
  </si>
  <si>
    <t>90</t>
  </si>
  <si>
    <t>949101111</t>
  </si>
  <si>
    <t>Lešení pomocné pro objekty pozemních staveb s lešeňovou podlahou v do 1,9 m zatížení do 150 kg/m2</t>
  </si>
  <si>
    <t>1725720489</t>
  </si>
  <si>
    <t>Lešení pomocné pracovní pro objekty pozemních staveb pro zatížení do 150 kg/m2, o výšce lešeňové podlahy do 1,9 m</t>
  </si>
  <si>
    <t>https://podminky.urs.cz/item/CS_URS_2025_01/949101111</t>
  </si>
  <si>
    <t>pro práce HSV a PSV v interiérech:</t>
  </si>
  <si>
    <t>"1.-3.NP"  216,7+227,8+235,6</t>
  </si>
  <si>
    <t>"podkroví"   18,0*6,0+5,0*4,8</t>
  </si>
  <si>
    <t>91</t>
  </si>
  <si>
    <t>943111311</t>
  </si>
  <si>
    <t>Odborná prohlídka lešení prostorového trubkového lehkého s podlahami zatížení do 200 kg/m2 v do 30 m objemu do 1000 m3 nezakrytého</t>
  </si>
  <si>
    <t>2142766677</t>
  </si>
  <si>
    <t>Odborná prohlídka lešení prostorového trubkového lehkého pracovního s podlahami s provozním zatížením tř. 3 do 200 kg/m2 výšky do 30 m, celkového objemu do 1 000 m3 nezakrytého</t>
  </si>
  <si>
    <t>https://podminky.urs.cz/item/CS_URS_2025_01/943111311</t>
  </si>
  <si>
    <t>92</t>
  </si>
  <si>
    <t>993121111</t>
  </si>
  <si>
    <t>Dovoz a odvoz lešení prostorového lehkého do 10 km včetně naložení a složení</t>
  </si>
  <si>
    <t>846006838</t>
  </si>
  <si>
    <t>Dovoz a odvoz lešení včetně naložení a složení prostorového lehkého, na vzdálenost do 10 km</t>
  </si>
  <si>
    <t>https://podminky.urs.cz/item/CS_URS_2025_01/993121111</t>
  </si>
  <si>
    <t>95</t>
  </si>
  <si>
    <t>Dokončovací konstrukce a práce pozemních staveb</t>
  </si>
  <si>
    <t>93</t>
  </si>
  <si>
    <t>95396211a</t>
  </si>
  <si>
    <t>Kotva chemickým tmelem M 12 hl 250 mm do zdiva z plných cihel s vyvrtáním otvoru</t>
  </si>
  <si>
    <t>-2025357293</t>
  </si>
  <si>
    <t>Kotva chemická s vyvrtáním otvoru do zdiva z plných cihel tmel, hloubka 80 mm, velikost M 12</t>
  </si>
  <si>
    <t>"kotvení výtahové šachty, zdivo"   50</t>
  </si>
  <si>
    <t>13021012</t>
  </si>
  <si>
    <t>tyč ocelová kruhová žebírková DIN 488 jakost B500B (10 505) výztuž do betonu D 10mm</t>
  </si>
  <si>
    <t>1582781671</t>
  </si>
  <si>
    <t>Poznámka k položce:_x000D_
Hmotnost: 0,62 kg/m</t>
  </si>
  <si>
    <t>"kotvení výtahové šachty"   50*0,5*0,000617</t>
  </si>
  <si>
    <t>953943211</t>
  </si>
  <si>
    <t>Osazování hasicího přístroje</t>
  </si>
  <si>
    <t>1169173388</t>
  </si>
  <si>
    <t>Osazování drobných kovových předmětů kotvených do stěny hasicího přístroje</t>
  </si>
  <si>
    <t>https://podminky.urs.cz/item/CS_URS_2025_01/953943211</t>
  </si>
  <si>
    <t>"dle PBŘ"   10</t>
  </si>
  <si>
    <t>44932114</t>
  </si>
  <si>
    <t>přístroj hasicí ruční práškový PG 6 LE</t>
  </si>
  <si>
    <t>-1022798688</t>
  </si>
  <si>
    <t>97</t>
  </si>
  <si>
    <t>OST-101</t>
  </si>
  <si>
    <t>Dod+mtž bezpečnostního značení (tabulek, štítků, značek schodových atp.) pro celý objekt. Vše vč.kotevního materiálu.</t>
  </si>
  <si>
    <t>262144</t>
  </si>
  <si>
    <t>-1982862792</t>
  </si>
  <si>
    <t>98</t>
  </si>
  <si>
    <t>96550-01</t>
  </si>
  <si>
    <t>Provedení sanace zdiva opálením plamenem v místě napadení dřevomorkou</t>
  </si>
  <si>
    <t>-584153671</t>
  </si>
  <si>
    <t>https://podminky.urs.cz/item/CS_URS_2025_01/96550-01</t>
  </si>
  <si>
    <t>"pod pozednicemi"   (20,26+3,4+6,65+4,5+1,5)*1,8</t>
  </si>
  <si>
    <t>"štítové zdivo"             2,8*2,8+2,0*2,8+2*1,5*2,8</t>
  </si>
  <si>
    <t>99</t>
  </si>
  <si>
    <t>39090-01</t>
  </si>
  <si>
    <t>Mikrovlnná sanace cihelného zdiva tl.do 600mm</t>
  </si>
  <si>
    <t>-136145540</t>
  </si>
  <si>
    <t>"předpoklad 50% mikrovlnná sanace, dle položky provedení sanace plamenem"   87,198*0,5</t>
  </si>
  <si>
    <t>100</t>
  </si>
  <si>
    <t>975043111</t>
  </si>
  <si>
    <t>Jednořadové podchycení stropů pro osazení nosníků v do 3,5 m pro zatížení do 750 kg/m</t>
  </si>
  <si>
    <t>407851522</t>
  </si>
  <si>
    <t>Jednořadové podchycení stropů pro osazení nosníků dřevěnou výztuhou v. podchycení do 3,5 m, a při zatížení hmotností do 750 kg/m</t>
  </si>
  <si>
    <t>https://podminky.urs.cz/item/CS_URS_2025_01/975043111</t>
  </si>
  <si>
    <t xml:space="preserve">"pro podchycování dřev.stropů - předpoklad"  5*6,5 </t>
  </si>
  <si>
    <t>101</t>
  </si>
  <si>
    <t>975048111</t>
  </si>
  <si>
    <t>Příplatek k jednořadovém podchycení stropů pro zatížení do 750 kg/m ZKD 1 m přes 3,5 m v podchycení</t>
  </si>
  <si>
    <t>1590871735</t>
  </si>
  <si>
    <t>Jednořadové podchycení stropů pro osazení nosníků dřevěnou výztuhou Příplatek k cenám za každý další 1 m výšky přes 3,50 m a při zatížení hmotností do 750 kg/m</t>
  </si>
  <si>
    <t>https://podminky.urs.cz/item/CS_URS_2025_01/975048111</t>
  </si>
  <si>
    <t>102</t>
  </si>
  <si>
    <t>952901111</t>
  </si>
  <si>
    <t>Vyčištění budov bytové a občanské výstavby při výšce podlaží do 4 m</t>
  </si>
  <si>
    <t>-2146309308</t>
  </si>
  <si>
    <t>Vyčištění budov nebo objektů před předáním do užívání budov bytové nebo občanské výstavby, světlé výšky podlaží do 4 m</t>
  </si>
  <si>
    <t>https://podminky.urs.cz/item/CS_URS_2025_01/952901111</t>
  </si>
  <si>
    <t>"1.NP"   (20,21+17,21)/2*(1,065+5,75+0,45+0,4)+3,43*8,3/2+6,63*(8,475+1,03)+(19,3+17,3)/2*5,6+3,24*4,6</t>
  </si>
  <si>
    <t>"2.NP"   (20,21+17,21)/2*(1,065+5,75+0,45+0,4)+3,43*8,3/2+6,63*(8,475+1,03)+(19,3+17,3)/2*5,6+3,78*2,4</t>
  </si>
  <si>
    <t>"3.NP"    (20,21+17,21)/2*(1,065+5,75+0,45+0,4)+3,43*8,3/2+6,63*(8,475+1,03)+(19,3+17,3)/2*5,6+4,28*2,5</t>
  </si>
  <si>
    <t>"podkroví"    (20,21+17,21)/2*(1,065+5,75+0,45+0,4)+3,43*8,3/2+6,63*(8,475+1,03)+(19,3+17,3)/2*5,6</t>
  </si>
  <si>
    <t>103</t>
  </si>
  <si>
    <t>712331801</t>
  </si>
  <si>
    <t>Odstranění povlakové krytiny střech do 10° z pásů uložených na sucho AIP nebo NAIP</t>
  </si>
  <si>
    <t>937308078</t>
  </si>
  <si>
    <t>Odstranění povlakové krytiny střech plochých do 10° z pásů uložených na sucho AIP nebo NAIP</t>
  </si>
  <si>
    <t>https://podminky.urs.cz/item/CS_URS_2025_01/712331801</t>
  </si>
  <si>
    <t>"skladba STR/02 - měřeno počítačem"   9,0</t>
  </si>
  <si>
    <t>"přístřešek sousedního objektu"             4,2*2,24</t>
  </si>
  <si>
    <t>104</t>
  </si>
  <si>
    <t>712431811</t>
  </si>
  <si>
    <t>Odstranění povlakové krytiny střech přes 10° do 30° z pásů uložených na sucho samolepící</t>
  </si>
  <si>
    <t>1775795932</t>
  </si>
  <si>
    <t>Odstranění povlakové krytiny střech šikmých přes 10° do 30° z pásů uložených na sucho podkladního samolepícího asfaltového pásu</t>
  </si>
  <si>
    <t>https://podminky.urs.cz/item/CS_URS_2025_01/712431811</t>
  </si>
  <si>
    <t>"skladba STR/01 - dle demontáže skládané krytiny"   315,809</t>
  </si>
  <si>
    <t>105</t>
  </si>
  <si>
    <t>762111811</t>
  </si>
  <si>
    <t>Demontáž stěn a příček z hraněného řeziva</t>
  </si>
  <si>
    <t>-1156680530</t>
  </si>
  <si>
    <t>Demontáž stěn a příček z hranolků, fošen nebo latí</t>
  </si>
  <si>
    <t>https://podminky.urs.cz/item/CS_URS_2025_01/762111811</t>
  </si>
  <si>
    <t>"podkroví"   3*(4,84+0,075)+(0,19+3,515+0,105+3,695+0,235)*2,4</t>
  </si>
  <si>
    <t>106</t>
  </si>
  <si>
    <t>762331812</t>
  </si>
  <si>
    <t>Demontáž vázaných kcí krovů z hranolů průřezové pl přes 120 do 224 cm2</t>
  </si>
  <si>
    <t>1012210574</t>
  </si>
  <si>
    <t>Demontáž vázaných konstrukcí krovů sklonu do 60° z hranolů, hranolků, fošen, průřezové plochy přes 120 do 224 cm2</t>
  </si>
  <si>
    <t>https://podminky.urs.cz/item/CS_URS_2025_01/762331812</t>
  </si>
  <si>
    <t>"pultová střecha nad výtah.šachtou - předpokládaný rozsah"   5*3,0+3*4,5</t>
  </si>
  <si>
    <t>107</t>
  </si>
  <si>
    <t>762331922</t>
  </si>
  <si>
    <t>Vyřezání části střešní vazby průřezové pl řeziva přes 120 do 224 cm2 dl přes 3 do 5 m</t>
  </si>
  <si>
    <t>5821642</t>
  </si>
  <si>
    <t>Vyřezání části střešní vazby vázané konstrukce krovů průřezové plochy řeziva přes 120 do 224 cm2, délky vyřezané části krovového prvku přes 3 do 5 m</t>
  </si>
  <si>
    <t>https://podminky.urs.cz/item/CS_URS_2025_01/762331922</t>
  </si>
  <si>
    <t>napadené části - viz výkres bouracích prací a Posudková zpráva ze dne 5.9.2023 -  - přidáno 1,5m v případě vyříznutí části prvku +20% na spoj:</t>
  </si>
  <si>
    <t>"krokve Kr "      (3,0+2,0+2,0+3*1,5)*1,2</t>
  </si>
  <si>
    <t>"vzpěra Vzp"     2,5*1,2</t>
  </si>
  <si>
    <t>"kleština Kle"   2,0*1,2</t>
  </si>
  <si>
    <t>"pásek Pa"        1,5*1,2</t>
  </si>
  <si>
    <t>108</t>
  </si>
  <si>
    <t>762331923</t>
  </si>
  <si>
    <t>Vyřezání části střešní vazby průřezové pl řeziva přes 120 do 224 cm2 dl přes 5 do 8 m</t>
  </si>
  <si>
    <t>1131967252</t>
  </si>
  <si>
    <t>Vyřezání části střešní vazby vázané konstrukce krovů průřezové plochy řeziva přes 120 do 224 cm2, délky vyřezané části krovového prvku přes 5 do 8 m</t>
  </si>
  <si>
    <t>https://podminky.urs.cz/item/CS_URS_2025_01/762331923</t>
  </si>
  <si>
    <t>předpokládaná výměna 20% krokví po provedení kontroly po demontáži stáv.bednění:</t>
  </si>
  <si>
    <t>(19*(6,8+7,5)+(3,2+6,3+6,7+6,7+5,0+6,5+7,0+3*7,7)/Cos(30)-13,8)*0,2</t>
  </si>
  <si>
    <t>109</t>
  </si>
  <si>
    <t>762331942</t>
  </si>
  <si>
    <t>Vyřezání části střešní vazby průřezové pl řeziva přes 288 do 450 cm2 dl přes 3 do 5 m</t>
  </si>
  <si>
    <t>-1026114483</t>
  </si>
  <si>
    <t>Vyřezání části střešní vazby vázané konstrukce krovů průřezové plochy řeziva přes 288 do 450 cm2, délky vyřezané části krovového prvku přes 3 do 5 m</t>
  </si>
  <si>
    <t>https://podminky.urs.cz/item/CS_URS_2025_01/762331942</t>
  </si>
  <si>
    <t>napadené části - viz výkres bouracích prací a Posudková zpráva ze dne 5.9.2023 - přidáno 1,5m v případě vyříznutí části prvku +20% na spoj:</t>
  </si>
  <si>
    <t>"pozednice Po"   (1,5+3,0+2,0+3,0+2,0+5*2*1,5)*1,2</t>
  </si>
  <si>
    <t>"vaznice OVa"       (2,0+3,0+2,0+3*2*1,5)*1,2</t>
  </si>
  <si>
    <t>"vaz.trám VT"       (2,0+1,0+2*3,5+1,5+2,0+2*1,5+7*2*1,5)*1,2</t>
  </si>
  <si>
    <t>"sloupek SL"         2*1,5</t>
  </si>
  <si>
    <t>"ostatní prvky krovu a hrázdění"   55,0+47,6</t>
  </si>
  <si>
    <t>110</t>
  </si>
  <si>
    <t>762341811</t>
  </si>
  <si>
    <t>Demontáž bednění střech z prken</t>
  </si>
  <si>
    <t>830071426</t>
  </si>
  <si>
    <t>Demontáž bednění a laťování bednění střech rovných, obloukových, sklonu do 60° se všemi nadstřešními konstrukcemi z prken hrubých, hoblovaných tl. do 32 mm</t>
  </si>
  <si>
    <t>https://podminky.urs.cz/item/CS_URS_2025_01/762341811</t>
  </si>
  <si>
    <t>"střecha nad výtah.šachtou - měřeno počítačem"       9,0</t>
  </si>
  <si>
    <t>111</t>
  </si>
  <si>
    <t>762522811</t>
  </si>
  <si>
    <t>Demontáž podlah s polštáři z prken tloušťky do 32 mm</t>
  </si>
  <si>
    <t>-1449394867</t>
  </si>
  <si>
    <t>Demontáž podlah s polštáři z prken tl. do 32 mm</t>
  </si>
  <si>
    <t>https://podminky.urs.cz/item/CS_URS_2025_01/762522811</t>
  </si>
  <si>
    <t>112</t>
  </si>
  <si>
    <t>762526811</t>
  </si>
  <si>
    <t>Demontáž podlah z dřevotřísky, překližky, sololitu tloušťky do 20 mm bez polštářů</t>
  </si>
  <si>
    <t>1963272322</t>
  </si>
  <si>
    <t>Demontáž podlah z desek dřevotřískových, překližkových, sololitových tl. do 20 mm bez polštářů</t>
  </si>
  <si>
    <t>https://podminky.urs.cz/item/CS_URS_2025_01/762526811</t>
  </si>
  <si>
    <t>podlahy na trám.stropech:</t>
  </si>
  <si>
    <t>"2.NP - B203/01 a 02, B204, 205/01"   7,42+52,16+30,91</t>
  </si>
  <si>
    <t>"3.NP - B303-311 /01"                             7,36+55,32+52,6+5,0+14,28+11,28+3,23+1,31+1,3</t>
  </si>
  <si>
    <t>113</t>
  </si>
  <si>
    <t>762811811</t>
  </si>
  <si>
    <t>Demontáž záklopů stropů z hrubých prken tl do 32 mm</t>
  </si>
  <si>
    <t>773162434</t>
  </si>
  <si>
    <t>Demontáž záklopů stropů vrchních a zapuštěných z hrubých prken, tl. do 32 mm</t>
  </si>
  <si>
    <t>https://podminky.urs.cz/item/CS_URS_2025_01/762811811</t>
  </si>
  <si>
    <t>"stávající podlaha v podkroví"    19,6*11,6+9,3*3,5/2+7,2*(1,8+6,2)/2-((0,95+1,3+1,3)*0,5+1,6*3,6+2,4*4,3+2,4*1,2/2)</t>
  </si>
  <si>
    <t>114</t>
  </si>
  <si>
    <t>762821951</t>
  </si>
  <si>
    <t>Vyřezání části stropního trámu průřezové pl řeziva přes 450 cm2 dl přes 1 do 3 m</t>
  </si>
  <si>
    <t>748934796</t>
  </si>
  <si>
    <t>Vyřezání části stropního trámu průřezové plochy přes 450 cm2, délky vyřezané části trámu přes 1 do 3 m</t>
  </si>
  <si>
    <t>https://podminky.urs.cz/item/CS_URS_2025_01/762821951</t>
  </si>
  <si>
    <t>výměna 1/3 zhlaví trámů v délce 1,5m ve stáv.stropech:</t>
  </si>
  <si>
    <t>"stropy nad 1.NP"  2*(12+6)*1/3*1,5</t>
  </si>
  <si>
    <t>"stropy nad 2.NP"  2*(20+9+10)*1/3*1,5</t>
  </si>
  <si>
    <t>115</t>
  </si>
  <si>
    <t>762821953</t>
  </si>
  <si>
    <t>Vyřezání části stropního trámu průřezové pl řeziva přes 450 cm2 dl přes 5 do 8 m</t>
  </si>
  <si>
    <t>1408449116</t>
  </si>
  <si>
    <t>Vyřezání části stropního trámu průřezové plochy přes 450 cm2, délky vyřezané části trámu přes 5 do 8 m</t>
  </si>
  <si>
    <t>https://podminky.urs.cz/item/CS_URS_2025_01/762821953</t>
  </si>
  <si>
    <t>"bourání stropu pro výtah.šachtu - strop nad 1.-3.NP - předpokládané rozměry bour.trámů."   3*5*2,5</t>
  </si>
  <si>
    <t>vyřezání stropních trámů nad 3.NP v zasažených oblastech dle dle stavebně technického průzkumu:</t>
  </si>
  <si>
    <t>7*(6,3+2*0,25)+(7+3)*(4,6+2*0,25)+2*(5,0+2*0,25)</t>
  </si>
  <si>
    <t>vyřezání stropních trámů nad 3.NP z 50% mimo zasažené oblasti:</t>
  </si>
  <si>
    <t>0,5*(13*(6,3+2*0,25)+7*(4,6+2*0,25)+6*(7,1+2*0,25))</t>
  </si>
  <si>
    <t>116</t>
  </si>
  <si>
    <t>762841812</t>
  </si>
  <si>
    <t>Demontáž podbíjení obkladů stropů a střech sklonu do 60° z hrubých prken s omítkou</t>
  </si>
  <si>
    <t>443843565</t>
  </si>
  <si>
    <t>Demontáž podbíjení obkladů stropů a střech sklonu do 60° z hrubých prken tl. do 35 mm s omítkou</t>
  </si>
  <si>
    <t>https://podminky.urs.cz/item/CS_URS_2025_01/762841812</t>
  </si>
  <si>
    <t>"bourání stropu pro výtah.šachtu - strop nad 1.-3.NP"   3*7,5</t>
  </si>
  <si>
    <t>117</t>
  </si>
  <si>
    <t>765131803</t>
  </si>
  <si>
    <t>Demontáž azbestocementové skládané krytiny sklonu do 30° do suti</t>
  </si>
  <si>
    <t>-1885850839</t>
  </si>
  <si>
    <t>Demontáž azbestocementové krytiny skládané sklonu do 30° do suti</t>
  </si>
  <si>
    <t>https://podminky.urs.cz/item/CS_URS_2025_01/765131803</t>
  </si>
  <si>
    <t>skladba STR/01:</t>
  </si>
  <si>
    <t>počítáno jako půdorysná plocha / cos úhlu daného sklonu; půdorysná plocha měřena počítačem:</t>
  </si>
  <si>
    <t>"střešní plášť ve sklonu 30° - směrem do ulice"   170,1/Cos(30)</t>
  </si>
  <si>
    <t>"střešní plášť ve sklonu 22° - směrem do dvora"  110,7/Cos(22)</t>
  </si>
  <si>
    <t>118</t>
  </si>
  <si>
    <t>764001821</t>
  </si>
  <si>
    <t>Demontáž krytiny ze svitků nebo tabulí do suti</t>
  </si>
  <si>
    <t>-1944015331</t>
  </si>
  <si>
    <t>Demontáž klempířských konstrukcí krytiny ze svitků nebo tabulí do suti</t>
  </si>
  <si>
    <t>https://podminky.urs.cz/item/CS_URS_2025_01/764001821</t>
  </si>
  <si>
    <t>119</t>
  </si>
  <si>
    <t>764004831</t>
  </si>
  <si>
    <t>Demontáž mezistřešního nebo zaatikového žlabu do suti</t>
  </si>
  <si>
    <t>478851420</t>
  </si>
  <si>
    <t>Demontáž klempířských konstrukcí žlabu mezistřešního nebo zaatikového do suti</t>
  </si>
  <si>
    <t>https://podminky.urs.cz/item/CS_URS_2025_01/764004831</t>
  </si>
  <si>
    <t>"stáv.střecha"   20,91+3,65+6,74</t>
  </si>
  <si>
    <t>120</t>
  </si>
  <si>
    <t>766211811</t>
  </si>
  <si>
    <t>Demontáž schodišťového madla upevněného na středovou konstrukci</t>
  </si>
  <si>
    <t>221518045</t>
  </si>
  <si>
    <t>Demontáž madel schodišťových upevněných na středovou konstrukci</t>
  </si>
  <si>
    <t>https://podminky.urs.cz/item/CS_URS_2025_01/766211811</t>
  </si>
  <si>
    <t>"výrobky T/001, 002, 003, 004, 005 - stáv.madla značeny ZI, ZII, ZIII, Zp"   5*3,51</t>
  </si>
  <si>
    <t>121</t>
  </si>
  <si>
    <t>766411812</t>
  </si>
  <si>
    <t>Demontáž truhlářského obložení stěn z panelů plochy přes 1,5 m2</t>
  </si>
  <si>
    <t>1212865498</t>
  </si>
  <si>
    <t>Demontáž obložení stěn panely, plochy přes 1,5 m2</t>
  </si>
  <si>
    <t>https://podminky.urs.cz/item/CS_URS_2025_01/766411812</t>
  </si>
  <si>
    <t>"podkroví"   2*(3*(4,84+0,075)+(0,19+3,515+0,105+3,695+0,235)*2,4)</t>
  </si>
  <si>
    <t>122</t>
  </si>
  <si>
    <t>766411821</t>
  </si>
  <si>
    <t>Demontáž truhlářského obložení stěn z palubek</t>
  </si>
  <si>
    <t>-1893815049</t>
  </si>
  <si>
    <t>Demontáž obložení stěn palubkami</t>
  </si>
  <si>
    <t>https://podminky.urs.cz/item/CS_URS_2025_01/766411821</t>
  </si>
  <si>
    <t>palubkový obklad na chodbách a schodišti:</t>
  </si>
  <si>
    <t>"m.č.103"   (14,05+1,68+1,9+2*1,0-(1,46+1,0+3*0,9))*1,33+(13,2+2*0,65-(2,25+0,99+0,9))*1,7</t>
  </si>
  <si>
    <t>"m.č.119"   (2,75+0,125+1,211+2*(0,67+6,51+0,68+2*1,25)+1,5)*1,45</t>
  </si>
  <si>
    <t>"m.č.201"   (4*1,25+2*0,65+2*(1,25+1,47)+7,8)*1,33</t>
  </si>
  <si>
    <t>"m.č.202"   (14,0+1,68+1,9+13,2-(1,46+1,53+6,51+3*1,1+0,9))*1,33</t>
  </si>
  <si>
    <t>"m.č.301"   (0,65+3,145+0,59+1,51+1,21+2*1,16+0,59)*1,33</t>
  </si>
  <si>
    <t>"m.č.302"   (4*0,65+0,59+1,81+2*0,4+1,08+2,2+6,415+1,93+0,3+2,53+0,13+2,005+1,45)*1,33</t>
  </si>
  <si>
    <t>123</t>
  </si>
  <si>
    <t>766411822</t>
  </si>
  <si>
    <t>Demontáž truhlářského obložení stěn podkladových roštů</t>
  </si>
  <si>
    <t>-2065454943</t>
  </si>
  <si>
    <t>Demontáž obložení stěn podkladových roštů</t>
  </si>
  <si>
    <t>https://podminky.urs.cz/item/CS_URS_2025_01/766411822</t>
  </si>
  <si>
    <t>66,642+168,732</t>
  </si>
  <si>
    <t>124</t>
  </si>
  <si>
    <t>766421812</t>
  </si>
  <si>
    <t>Demontáž truhlářského obložení podhledů z panelů plochy přes 1,5 m2</t>
  </si>
  <si>
    <t>637835388</t>
  </si>
  <si>
    <t>Demontáž obložení podhledů panely, plochy přes 1,5 m2</t>
  </si>
  <si>
    <t>https://podminky.urs.cz/item/CS_URS_2025_01/766421812</t>
  </si>
  <si>
    <t>"stávající podlaha v podkroví"    19,6*11,6+9,6*3,6/2+7,2*(1,8+6,2)/2-((0,95+1,3+1,3)*0,5+1,6*3,6+2,4*4,3+2,4*1,2/2)</t>
  </si>
  <si>
    <t>125</t>
  </si>
  <si>
    <t>766421822</t>
  </si>
  <si>
    <t>Demontáž truhlářského obložení podhledů podkladových roštů</t>
  </si>
  <si>
    <t>1134763553</t>
  </si>
  <si>
    <t>Demontáž obložení podhledů podkladových roštů</t>
  </si>
  <si>
    <t>https://podminky.urs.cz/item/CS_URS_2025_01/766421822</t>
  </si>
  <si>
    <t>126</t>
  </si>
  <si>
    <t>77153184a</t>
  </si>
  <si>
    <t>Demontáž podlah z dlaždic cihelných zalitých asfaltem</t>
  </si>
  <si>
    <t>-1982335497</t>
  </si>
  <si>
    <t>Demontáž podlah z dlaždic cihelných nebo portlanských zalitých asfaltem</t>
  </si>
  <si>
    <t>https://podminky.urs.cz/item/CS_URS_2025_01/77153184a</t>
  </si>
  <si>
    <t>"dle sondy  - B101-118/01"   19,07+14,13+26,4+3,15+11,32+3,64+12,17+14,32+5,51+2,84+5,04+4,51+0,81+0,97+44,96+23,68+9,11+4,82</t>
  </si>
  <si>
    <t>127</t>
  </si>
  <si>
    <t>776201812</t>
  </si>
  <si>
    <t>Demontáž lepených povlakových podlah s podložkou ručně</t>
  </si>
  <si>
    <t>2018634707</t>
  </si>
  <si>
    <t>Demontáž povlakových podlahovin lepených ručně s podložkou</t>
  </si>
  <si>
    <t>https://podminky.urs.cz/item/CS_URS_2025_01/776201812</t>
  </si>
  <si>
    <t>"B101,102, 104,105,110-112,115-117,119/01"   14,13+3,15+11,32+2,84+5,04+4,51+44,96+23,68+9,11</t>
  </si>
  <si>
    <t>podlahy na trám.stropech - spodní vrstva:</t>
  </si>
  <si>
    <t>vrchní vrstvy podlah:</t>
  </si>
  <si>
    <t>"2.NP"   26,5+7,42+52,16+30,91+17,32+51,18</t>
  </si>
  <si>
    <t>"3.NP"   27,92+7,36+55,32+52,6+53,0+14,28</t>
  </si>
  <si>
    <t>"schodiště - mezipodesty"   (2*2+1)*1,47*1,46</t>
  </si>
  <si>
    <t>128</t>
  </si>
  <si>
    <t>776301812</t>
  </si>
  <si>
    <t>Odstranění lepených podlahovin s podložkou ze schodišťových stupňů</t>
  </si>
  <si>
    <t>-632249521</t>
  </si>
  <si>
    <t>Demontáž povlakových podlahovin ze schodišťových stupňů s podložkou</t>
  </si>
  <si>
    <t>https://podminky.urs.cz/item/CS_URS_2025_01/776301812</t>
  </si>
  <si>
    <t>"schodiště hlavní"   2*25*1,55+24*1,55</t>
  </si>
  <si>
    <t>129</t>
  </si>
  <si>
    <t>776410811</t>
  </si>
  <si>
    <t>Odstranění soklíků a lišt pryžových nebo plastových</t>
  </si>
  <si>
    <t>-1807827590</t>
  </si>
  <si>
    <t>Demontáž soklíků nebo lišt pryžových nebo plastových</t>
  </si>
  <si>
    <t>https://podminky.urs.cz/item/CS_URS_2025_01/776410811</t>
  </si>
  <si>
    <t>"předpoklad zbylých soklíků"   767,611*0,9</t>
  </si>
  <si>
    <t>130</t>
  </si>
  <si>
    <t>962031132</t>
  </si>
  <si>
    <t>Bourání příček nebo přizdívek z cihel pálených tl do 100 mm</t>
  </si>
  <si>
    <t>-1235139029</t>
  </si>
  <si>
    <t>Bourání příček nebo přizdívek z cihel pálených plných nebo dutých, tl. do 100 mm</t>
  </si>
  <si>
    <t>https://podminky.urs.cz/item/CS_URS_2025_01/962031132</t>
  </si>
  <si>
    <t>"B103/04"   1,73*(3,61+0,05)-0,9*1,965</t>
  </si>
  <si>
    <t>"B107/02"   2,7*(3,54+0,05)-0,9*1,955</t>
  </si>
  <si>
    <t>"B115/05"   4,65*(3,66+0,05)</t>
  </si>
  <si>
    <t>"B210/03, 209/05"   (3,515+1,38+0,655+0,9+0,725)*(3,64+0,05)-2*0,8*1,955</t>
  </si>
  <si>
    <t>"B211/04"   (1,91+1,39)*(3,66+0,05)-2*0,6*1,97</t>
  </si>
  <si>
    <t>"B309/05"   (1,87+1,49)*(2,46+0,05)-2*0,6*1,97</t>
  </si>
  <si>
    <t>131</t>
  </si>
  <si>
    <t>962031133</t>
  </si>
  <si>
    <t>Bourání příček nebo přizdívek z cihel pálených tl přes 100 do 150 mm</t>
  </si>
  <si>
    <t>-470340190</t>
  </si>
  <si>
    <t>Bourání příček nebo přizdívek z cihel pálených plných nebo dutých, tl. přes 100 do 150 mm</t>
  </si>
  <si>
    <t>https://podminky.urs.cz/item/CS_URS_2025_01/962031133</t>
  </si>
  <si>
    <t>"B105/02"   2,565*3,71-0,83*1,98</t>
  </si>
  <si>
    <t>"B112/02"   1,35*3,65</t>
  </si>
  <si>
    <t>"B209/04"   (2,015+0,1)*(3,66+0,05)</t>
  </si>
  <si>
    <t>132</t>
  </si>
  <si>
    <t>962032230</t>
  </si>
  <si>
    <t>Bourání zdiva z cihel pálených nebo vápenopískových na MV nebo MVC do 1 m3</t>
  </si>
  <si>
    <t>540944686</t>
  </si>
  <si>
    <t>Bourání zdiva nadzákladového z cihel pálených plných nebo lícových nebo vápenopískových na maltu vápennou nebo vápenocementovou, objemu do 1 m3</t>
  </si>
  <si>
    <t>https://podminky.urs.cz/item/CS_URS_2025_01/962032230</t>
  </si>
  <si>
    <t>"B108/04"   1,45*0,825*0,85</t>
  </si>
  <si>
    <t>"B112/02"   0,45*0,3*3,8</t>
  </si>
  <si>
    <t>"B211/05"   0,805*0,35*2,95</t>
  </si>
  <si>
    <t>"B401/01"   10*1,2*0,45*0,45</t>
  </si>
  <si>
    <t>133</t>
  </si>
  <si>
    <t>962032631</t>
  </si>
  <si>
    <t>Bourání zdiva komínového z cihel pálených, šamotových nebo vápenopískových na MV nebo MVC</t>
  </si>
  <si>
    <t>-625023877</t>
  </si>
  <si>
    <t>Bourání zdiva nadzákladového komínového z cihel pálených, šamotových nebo vápenopískových, na maltu vápennou nebo vápenocementovou</t>
  </si>
  <si>
    <t>https://podminky.urs.cz/item/CS_URS_2025_01/962032631</t>
  </si>
  <si>
    <t>134</t>
  </si>
  <si>
    <t>962081141</t>
  </si>
  <si>
    <t>Bourání příček ze skleněných tvárnic tl přes 100 do 150 mm</t>
  </si>
  <si>
    <t>1303613727</t>
  </si>
  <si>
    <t>Bourání příček nebo přizdívek ze skleněných tvárnic, tl. přes 100 do 150 mm</t>
  </si>
  <si>
    <t>https://podminky.urs.cz/item/CS_URS_2025_01/962081141</t>
  </si>
  <si>
    <t>"B108/04"   1,45*1,5</t>
  </si>
  <si>
    <t>"B110/02"   1,0*0,6</t>
  </si>
  <si>
    <t>135</t>
  </si>
  <si>
    <t>965042141</t>
  </si>
  <si>
    <t>Bourání podkladů pod dlažby nebo mazanin betonových nebo z litého asfaltu tl do 100 mm pl přes 4 m2</t>
  </si>
  <si>
    <t>-881115732</t>
  </si>
  <si>
    <t>Bourání mazanin betonových nebo z litého asfaltu tl. do 100 mm, plochy přes 4 m2</t>
  </si>
  <si>
    <t>https://podminky.urs.cz/item/CS_URS_2025_01/965042141</t>
  </si>
  <si>
    <t>"stáv.beton, dle sondy  - B101-118/01"   (19,07+14,13+26,4+3,15+11,32+3,64+12,17+14,32+5,51+2,84+5,04+4,51+0,81+0,97+44,96+23,68+9,11+4,82)*0,06</t>
  </si>
  <si>
    <t>136</t>
  </si>
  <si>
    <t>965045113</t>
  </si>
  <si>
    <t>Bourání potěrů cementových nebo pískocementových tl do 50 mm pl přes 4 m2</t>
  </si>
  <si>
    <t>964016723</t>
  </si>
  <si>
    <t>Bourání potěrů tl. do 50 mm cementových nebo pískocementových, plochy přes 4 m2</t>
  </si>
  <si>
    <t>https://podminky.urs.cz/item/CS_URS_2025_01/965045113</t>
  </si>
  <si>
    <t>podlahy na klenbách:</t>
  </si>
  <si>
    <t>"2.NP - B202, 206-213 /01"   26,5+17,32+51,18+5,7+7,51+7,49+3,32+1,2+1,25</t>
  </si>
  <si>
    <t>"3.NP - B302/01"                      27,92</t>
  </si>
  <si>
    <t>137</t>
  </si>
  <si>
    <t>96508111a</t>
  </si>
  <si>
    <t>Bourání podlah z dlaždic bez podkladního lože nebo mazaniny, s jakoukoliv výplní spár půdních, plochy přes 1 m2 - do ceny započíst vytřídění, očištění a dočasné uložení dlažby pro nové použití.</t>
  </si>
  <si>
    <t>-1028366636</t>
  </si>
  <si>
    <t>138</t>
  </si>
  <si>
    <t>965081213</t>
  </si>
  <si>
    <t>Bourání podlah z dlaždic keramických nebo xylolitových tl do 10 mm plochy přes 1 m2</t>
  </si>
  <si>
    <t>519781550</t>
  </si>
  <si>
    <t>Bourání podlah z dlaždic bez podkladního lože nebo mazaniny, s jakoukoliv výplní spár keramických nebo xylolitových tl. do 10 mm, plochy přes 1 m2</t>
  </si>
  <si>
    <t>https://podminky.urs.cz/item/CS_URS_2025_01/965081213</t>
  </si>
  <si>
    <t>bourání vrchních pochůzných vrstev podlah:</t>
  </si>
  <si>
    <t>"1.NP"   3,64+12,17+14,32+5,51</t>
  </si>
  <si>
    <t>"2.NP"   5,7+7,51+7,49+3,32+1,2+1,25</t>
  </si>
  <si>
    <t>"3.NP"   11,28+3,23+1,31+1,3</t>
  </si>
  <si>
    <t>139</t>
  </si>
  <si>
    <t>965081223</t>
  </si>
  <si>
    <t>Bourání podlah z dlaždic keramických nebo xylolitových tl přes 10 mm plochy přes 1 m2</t>
  </si>
  <si>
    <t>-1032565593</t>
  </si>
  <si>
    <t>Bourání podlah z dlaždic bez podkladního lože nebo mazaniny, s jakoukoliv výplní spár keramických nebo xylolitových tl. přes 10 mm plochy přes 1 m2</t>
  </si>
  <si>
    <t>https://podminky.urs.cz/item/CS_URS_2025_01/965081223</t>
  </si>
  <si>
    <t>bourání podlah na chodbách</t>
  </si>
  <si>
    <t>"B202/01, B301/01"   26,5+27,92</t>
  </si>
  <si>
    <t>140</t>
  </si>
  <si>
    <t>965081353</t>
  </si>
  <si>
    <t>Bourání podlah z dlaždic betonových, teracových nebo čedičových tl přes 40 mm plochy přes 1 m2</t>
  </si>
  <si>
    <t>273714185</t>
  </si>
  <si>
    <t>Bourání podlah z dlaždic bez podkladního lože nebo mazaniny, s jakoukoliv výplní spár betonových, teracových nebo čedičových tl. přes 40 mm, plochy přes 1 m2</t>
  </si>
  <si>
    <t>https://podminky.urs.cz/item/CS_URS_2025_01/965081353</t>
  </si>
  <si>
    <t>"B101/01, B103/01"   19,07+26,4</t>
  </si>
  <si>
    <t>141</t>
  </si>
  <si>
    <t>965082923</t>
  </si>
  <si>
    <t>Odstranění násypů pod podlahami tl do 100 mm pl přes 2 m2</t>
  </si>
  <si>
    <t>1813705100</t>
  </si>
  <si>
    <t>Odstranění násypu pod podlahami nebo ochranného násypu na střechách tl. do 100 mm, plochy přes 2 m2</t>
  </si>
  <si>
    <t>https://podminky.urs.cz/item/CS_URS_2025_01/965082923</t>
  </si>
  <si>
    <t>"2.NP - B202, 206-213 /01"   (26,5+17,32+51,18+5,7+7,51+7,49+3,32+1,2+1,25)*0,05</t>
  </si>
  <si>
    <t>"2.NP - B302/01"                      27,92*0,05</t>
  </si>
  <si>
    <t>142</t>
  </si>
  <si>
    <t>965083112</t>
  </si>
  <si>
    <t>Odstranění násypů pod podlahami mezi trámy tl do 100 mm pl přes 2 m2</t>
  </si>
  <si>
    <t>-295128865</t>
  </si>
  <si>
    <t>Odstranění násypu mezi stropními trámy tl. do 100 mm, plochy přes 2 m2</t>
  </si>
  <si>
    <t>https://podminky.urs.cz/item/CS_URS_2025_01/965083112</t>
  </si>
  <si>
    <t>"stávající podlaha v podkroví"   (19,6*11,6+9,3*3,5/2+7,2*(1,8+6,2)/2-((0,95+1,3+1,3)*0,5+1,6*3,6+2,4*4,3+2,4*1,2/2))*0,06</t>
  </si>
  <si>
    <t>143</t>
  </si>
  <si>
    <t>965083122</t>
  </si>
  <si>
    <t>Odstranění násypů pod podlahami mezi trámy tl do 200 mm pl přes 2 m2</t>
  </si>
  <si>
    <t>-728274281</t>
  </si>
  <si>
    <t>Odstranění násypu mezi stropními trámy tl. do 200 mm, plochy přes 2 m2</t>
  </si>
  <si>
    <t>https://podminky.urs.cz/item/CS_URS_2025_01/965083122</t>
  </si>
  <si>
    <t>"2.NP - B203/01 a 02, B204, 205/01"   (7,42+52,16+30,91)*0,15</t>
  </si>
  <si>
    <t>"3.NP - B303-311 /01"                             (7,36+55,32+52,6+5,0+14,28+11,28+3,23+1,31+1,3)*0,15</t>
  </si>
  <si>
    <t>144</t>
  </si>
  <si>
    <t>968062455</t>
  </si>
  <si>
    <t>Vybourání dřevěných dveřních zárubní pl do 2 m2</t>
  </si>
  <si>
    <t>-1730922753</t>
  </si>
  <si>
    <t>Vybourání dřevěných rámů oken s křídly, dveřních zárubní, vrat, stěn, ostění nebo obkladů dveřních zárubní, plochy do 2 m2</t>
  </si>
  <si>
    <t>https://podminky.urs.cz/item/CS_URS_2025_01/968062455</t>
  </si>
  <si>
    <t>"B110/03"   0,8*1,99</t>
  </si>
  <si>
    <t>145</t>
  </si>
  <si>
    <t>968072455</t>
  </si>
  <si>
    <t>Vybourání kovových dveřních zárubní pl do 2 m2</t>
  </si>
  <si>
    <t>-545790114</t>
  </si>
  <si>
    <t>Vybourání kovových rámů oken s křídly, dveřních zárubní, vrat, stěn, ostění nebo obkladů dveřních zárubní, plochy do 2 m2</t>
  </si>
  <si>
    <t>https://podminky.urs.cz/item/CS_URS_2025_01/968072455</t>
  </si>
  <si>
    <t>v bouraných příčkách:</t>
  </si>
  <si>
    <t>"1.NP - v příčkách"   2*0,9*1,965+0,83*1,97</t>
  </si>
  <si>
    <t>"2.NP - v příčkách"   (2*0,8+2*0,6)*1,97</t>
  </si>
  <si>
    <t>"3.NP - v příčkách"   3*0,6*1,97</t>
  </si>
  <si>
    <t>"B102/02, 103/03, 104/02, 106/03, 109/02, 110/02, 115/06, 116/03, 118/02"   0,9*1,97+0,9*1,955+0,9*1,96+0,9*1,96+0,9*2,005+0,9*1,9+0,9*1,97+0,9*1,97</t>
  </si>
  <si>
    <t>"B118/02"   0,925*1,86</t>
  </si>
  <si>
    <t>"B202/03"   4*0,9*1,97</t>
  </si>
  <si>
    <t>"B202/04"   0,9*1,955</t>
  </si>
  <si>
    <t>"B203/03"   0,8*1,975</t>
  </si>
  <si>
    <t>"B302/03"   2*0,9*1,97</t>
  </si>
  <si>
    <t>"B303/03"   0,8*1,97</t>
  </si>
  <si>
    <t>"B304/06"   0,9*1,97</t>
  </si>
  <si>
    <t>"B307/04"   0,9*1,965</t>
  </si>
  <si>
    <t>"B308/03"  0,9*1,965</t>
  </si>
  <si>
    <t>"B309/04"   0,9*1,965</t>
  </si>
  <si>
    <t>146</t>
  </si>
  <si>
    <t>971033651</t>
  </si>
  <si>
    <t>Vybourání otvorů ve zdivu cihelném pl do 4 m2 na MVC nebo MV tl do 600 mm</t>
  </si>
  <si>
    <t>-1734727</t>
  </si>
  <si>
    <t>Vybourání otvorů ve zdivu základovém nebo nadzákladovém z cihel, tvárnic, příčkovek z cihel pálených na maltu vápennou nebo vápenocementovou plochy do 4 m2, tl. do 600 mm</t>
  </si>
  <si>
    <t>https://podminky.urs.cz/item/CS_URS_2025_01/971033651</t>
  </si>
  <si>
    <t>"přisekání základu v místě výtah.šachty"   (0,2+1,6+0,2)*0,15*0,9</t>
  </si>
  <si>
    <t>147</t>
  </si>
  <si>
    <t>971033631</t>
  </si>
  <si>
    <t>Vybourání otvorů ve zdivu cihelném pl do 4 m2 na MVC nebo MV tl do 150 mm</t>
  </si>
  <si>
    <t>634050041</t>
  </si>
  <si>
    <t>Vybourání otvorů ve zdivu základovém nebo nadzákladovém z cihel, tvárnic, příčkovek z cihel pálených na maltu vápennou nebo vápenocementovou plochy do 4 m2, tl. do 150 mm</t>
  </si>
  <si>
    <t>https://podminky.urs.cz/item/CS_URS_2025_01/971033631</t>
  </si>
  <si>
    <t>"B102/03"   1,0*2,0</t>
  </si>
  <si>
    <t>"B115/06, 116/03"   1,35*2,2-0,9*1,97+1,32*2,2-0,9*1,97</t>
  </si>
  <si>
    <t>148</t>
  </si>
  <si>
    <t>973031812</t>
  </si>
  <si>
    <t>Vysekání kapes ve zdivu cihelném na MV nebo MVC pro zavázání příček tl do 100 mm</t>
  </si>
  <si>
    <t>1741799080</t>
  </si>
  <si>
    <t>Vysekání výklenků nebo kapes ve zdivu z cihel na maltu vápennou nebo vápenocementovou kapes pro zavázání nových příček, tl. do 100 mm</t>
  </si>
  <si>
    <t>https://podminky.urs.cz/item/CS_URS_2025_01/973031812</t>
  </si>
  <si>
    <t>"m.č.201, 205"   2*(3,3+0,15)</t>
  </si>
  <si>
    <t>"m.č.204"         2*(3,33+0,15)</t>
  </si>
  <si>
    <t>"m.č.302, 303"  2*(3,33+0,15)</t>
  </si>
  <si>
    <t>149</t>
  </si>
  <si>
    <t>973031813</t>
  </si>
  <si>
    <t>Vysekání kapes ve zdivu cihelném na MV nebo MVC pro zavázání příček tl do 150 mm</t>
  </si>
  <si>
    <t>-220876090</t>
  </si>
  <si>
    <t>Vysekání výklenků nebo kapes ve zdivu z cihel na maltu vápennou nebo vápenocementovou kapes pro zavázání nových příček, tl. do 150 mm</t>
  </si>
  <si>
    <t>https://podminky.urs.cz/item/CS_URS_2025_01/973031813</t>
  </si>
  <si>
    <t>"m.č.103, 104"   2*(3,55+0,2)</t>
  </si>
  <si>
    <t>"B112/03"           3,8</t>
  </si>
  <si>
    <t>"m.č.202, 203"   (3,37+0,15)</t>
  </si>
  <si>
    <t>"m.č.304"            2*(1,2+0,15)</t>
  </si>
  <si>
    <t>150</t>
  </si>
  <si>
    <t>974031133</t>
  </si>
  <si>
    <t>Vysekání rýh ve zdivu cihelném hl do 50 mm š do 100 mm</t>
  </si>
  <si>
    <t>-194377612</t>
  </si>
  <si>
    <t>Vysekání rýh ve zdivu cihelném na maltu vápennou nebo vápenocementovou do hl. 50 mm a šířky do 100 mm</t>
  </si>
  <si>
    <t>https://podminky.urs.cz/item/CS_URS_2025_01/974031133</t>
  </si>
  <si>
    <t>skladba PDL.02 - rozšíření po obvodu:</t>
  </si>
  <si>
    <t>"m.č.208, 209"   (6,77+5,74+2,88+2,84+6,02+4,28+2*(6,02+5,12))</t>
  </si>
  <si>
    <t>"m.č.302-305"    (2*(2*(0,15+1,2+0,03+4,27)+2,57+1,86+0,15+1,18+0,15+0,585+3,35))</t>
  </si>
  <si>
    <t>"m.č.308-310"   (7,1+6,615+3,43+6,21+0,82+1,5+1,15+0,8+0,1+2*(2*6,26+8,38+8,37))</t>
  </si>
  <si>
    <t>151</t>
  </si>
  <si>
    <t>974031164</t>
  </si>
  <si>
    <t>Vysekání rýh ve zdivu cihelném hl do 150 mm š do 150 mm</t>
  </si>
  <si>
    <t>-205440477</t>
  </si>
  <si>
    <t>Vysekání rýh ve zdivu cihelném na maltu vápennou nebo vápenocementovou do hl. 150 mm a šířky do 150 mm</t>
  </si>
  <si>
    <t>https://podminky.urs.cz/item/CS_URS_2025_01/974031164</t>
  </si>
  <si>
    <t>"pro nové stropní kce ze želbet - nad m.č.108, 207, 307"   3*6,5</t>
  </si>
  <si>
    <t>152</t>
  </si>
  <si>
    <t>974031165</t>
  </si>
  <si>
    <t>Vysekání rýh ve zdivu cihelném hl do 150 mm š do 200 mm</t>
  </si>
  <si>
    <t>791523489</t>
  </si>
  <si>
    <t>Vysekání rýh ve zdivu cihelném na maltu vápennou nebo vápenocementovou do hl. 150 mm a šířky do 200 mm</t>
  </si>
  <si>
    <t>https://podminky.urs.cz/item/CS_URS_2025_01/974031165</t>
  </si>
  <si>
    <t>"pro stropní kci nad výtah.šachtou"   2,0</t>
  </si>
  <si>
    <t>153</t>
  </si>
  <si>
    <t>967031132</t>
  </si>
  <si>
    <t>Přisekání rovných ostění v cihelném zdivu na MV nebo MVC</t>
  </si>
  <si>
    <t>322893906</t>
  </si>
  <si>
    <t>Přisekání (špicování) plošné nebo rovných ostění zdiva z cihel pálených rovných ostění, bez odstupu, po hrubém vybourání otvorů, na maltu vápennou nebo vápenocementovou</t>
  </si>
  <si>
    <t>https://podminky.urs.cz/item/CS_URS_2025_01/967031132</t>
  </si>
  <si>
    <t>nové otvory:</t>
  </si>
  <si>
    <t>"1.NP"  2*2*0,45*2,1+2*0,52*2,1+2*0,78*2,1</t>
  </si>
  <si>
    <t>"2.NP"  3*2*0,78*2,6+2*0,48*2,1</t>
  </si>
  <si>
    <t>"3.NP"  2*2*0,51*2,6+2*0,51*2,1</t>
  </si>
  <si>
    <t>154</t>
  </si>
  <si>
    <t>-1921125670</t>
  </si>
  <si>
    <t>"B101/03"   1,0*0,52*2,2</t>
  </si>
  <si>
    <t>"B108/02"   0,9*0,37*2,3</t>
  </si>
  <si>
    <t>"B108/03"   1,0*0,37*2,3</t>
  </si>
  <si>
    <t>"B204/03"   0,8*0,465*2,1</t>
  </si>
  <si>
    <t>"B304/03"   0,8*0,5*2,2</t>
  </si>
  <si>
    <t>155</t>
  </si>
  <si>
    <t>971033681</t>
  </si>
  <si>
    <t>Vybourání otvorů ve zdivu cihelném pl do 4 m2 na MVC nebo MV tl do 900 mm</t>
  </si>
  <si>
    <t>-334259911</t>
  </si>
  <si>
    <t>Vybourání otvorů ve zdivu základovém nebo nadzákladovém z cihel, tvárnic, příčkovek z cihel pálených na maltu vápennou nebo vápenocementovou plochy do 4 m2, tl. do 900 mm</t>
  </si>
  <si>
    <t>https://podminky.urs.cz/item/CS_URS_2025_01/971033681</t>
  </si>
  <si>
    <t>"B116/04"   0,8*0,815*2,2</t>
  </si>
  <si>
    <t>156</t>
  </si>
  <si>
    <t>974031664</t>
  </si>
  <si>
    <t>Vysekání rýh ve zdivu cihelném pro vtahování nosníků hl do 150 mm v do 150 mm</t>
  </si>
  <si>
    <t>-1925014525</t>
  </si>
  <si>
    <t>Vysekání rýh ve zdivu cihelném na maltu vápennou nebo vápenocementovou pro vtahování nosníků do zdí, před vybouráním otvoru do hl. 150 mm, při v. nosníku do 150 mm</t>
  </si>
  <si>
    <t>https://podminky.urs.cz/item/CS_URS_2025_01/974031664</t>
  </si>
  <si>
    <t>"B101/03, válc.nosníky IPE č.100, 6x 1300mm"   6*1,3</t>
  </si>
  <si>
    <t>"B108/02, válc.nosníky IPE č.100, 4x 1200mm"   4*1,2</t>
  </si>
  <si>
    <t>"B108/03, válc.nosníky IPE č.100, 4x 1300mm"   4*1,3</t>
  </si>
  <si>
    <t>"B116/04, válc.nosníky IPE č.100, 7x 1100mm"   7*1,1</t>
  </si>
  <si>
    <t>157</t>
  </si>
  <si>
    <t>978013191</t>
  </si>
  <si>
    <t>Otlučení (osekání) vnitřní vápenné nebo vápenocementové omítky stěn v rozsahu přes 50 do 100 %</t>
  </si>
  <si>
    <t>1428407701</t>
  </si>
  <si>
    <t>Otlučení vápenných nebo vápenocementových omítek vnitřních ploch stěn s vyškrabáním spar, s očištěním zdiva, v rozsahu přes 50 do 100 %</t>
  </si>
  <si>
    <t>https://podminky.urs.cz/item/CS_URS_2025_01/978013191</t>
  </si>
  <si>
    <t>"podkroví - předpokládaný rozsah, pro ošetření plamenem"   (4,5+1,5+1,5+1,5+1,6+1,5+3,5+2,5+3,165+2,6)*1,2</t>
  </si>
  <si>
    <t>158</t>
  </si>
  <si>
    <t>978059541</t>
  </si>
  <si>
    <t>Odsekání a odebrání obkladů stěn z vnitřních obkládaček plochy přes 1 m2</t>
  </si>
  <si>
    <t>1065303370</t>
  </si>
  <si>
    <t>Odsekání obkladů stěn včetně otlučení podkladní omítky až na zdivo z obkládaček vnitřních, z jakýchkoliv materiálů, plochy přes 1 m2</t>
  </si>
  <si>
    <t>https://podminky.urs.cz/item/CS_URS_2025_01/978059541</t>
  </si>
  <si>
    <t>"B106/02"   (1,35+0,85)*1,45</t>
  </si>
  <si>
    <t>"B115/02"   (1,25+0,5)*1,39</t>
  </si>
  <si>
    <t>"B116/02"   (0,6+0,9)*1,39</t>
  </si>
  <si>
    <t>"B204/02"   (1,05+0,25+1,1)*1,39</t>
  </si>
  <si>
    <t>"B205/02"   (0,9+0,6)*1,385</t>
  </si>
  <si>
    <t>"B206/02"   (0,95+0,85)*1,37</t>
  </si>
  <si>
    <t>"B207/02"   (0,6+0,9)*1,38</t>
  </si>
  <si>
    <t>"B208/03"   (1,15+0,35+0,52+3,2+0,65)*1,365</t>
  </si>
  <si>
    <t>"B209/03"  (0,35+0,95+1,77+1,75)*1,53+1,0*2,26</t>
  </si>
  <si>
    <t>"B210/02"   (2,9+2,0)*1,37</t>
  </si>
  <si>
    <t>"B211"         (2*0,9+2*1,39)*1,23</t>
  </si>
  <si>
    <t>"B304/02"   0,85*1,37</t>
  </si>
  <si>
    <t>"B305/02"   (0,6+1,0)*1,365</t>
  </si>
  <si>
    <t>"B306/02"   (0,5+1,6)*1,37</t>
  </si>
  <si>
    <t>"B307/02"   (1,35+0,8+0,4)*1,5</t>
  </si>
  <si>
    <t>"B308/02"   (2*(5,65+2,05)-2*1,5)*1,525</t>
  </si>
  <si>
    <t>"B309"         2*(1,49+0,9)*1,33</t>
  </si>
  <si>
    <t>159</t>
  </si>
  <si>
    <t>978011161</t>
  </si>
  <si>
    <t>Otlučení (osekání) vnitřní vápenné nebo vápenocementové omítky stropů v rozsahu přes 30 do 50 %</t>
  </si>
  <si>
    <t>724811200</t>
  </si>
  <si>
    <t>Otlučení vápenných nebo vápenocementových omítek vnitřních ploch stropů, v rozsahu přes 30 do 50 %</t>
  </si>
  <si>
    <t>https://podminky.urs.cz/item/CS_URS_2025_01/978011161</t>
  </si>
  <si>
    <t>"dle oprav omítek"    22,2</t>
  </si>
  <si>
    <t>160</t>
  </si>
  <si>
    <t>978012161</t>
  </si>
  <si>
    <t>Otlučení (osekání) vnitřní vápenné nebo vápenocementové omítky stropů rákosových v rozsahu přes 30 do 50 %</t>
  </si>
  <si>
    <t>194666537</t>
  </si>
  <si>
    <t>Otlučení vápenných nebo vápenocementových omítek vnitřních ploch stropů rákosovaných, v rozsahu přes 30 do 50 %</t>
  </si>
  <si>
    <t>https://podminky.urs.cz/item/CS_URS_2025_01/978012161</t>
  </si>
  <si>
    <t>"dle oprav omítek"   53,9</t>
  </si>
  <si>
    <t>161</t>
  </si>
  <si>
    <t>978013161</t>
  </si>
  <si>
    <t>Otlučení (osekání) vnitřní vápenné nebo vápenocementové omítky stěn v rozsahu přes 30 do 50 %</t>
  </si>
  <si>
    <t>-308687179</t>
  </si>
  <si>
    <t>Otlučení vápenných nebo vápenocementových omítek vnitřních ploch stěn s vyškrabáním spar, s očištěním zdiva, v rozsahu přes 30 do 50 %</t>
  </si>
  <si>
    <t>https://podminky.urs.cz/item/CS_URS_2025_01/978013161</t>
  </si>
  <si>
    <t>"dle oprav omítek"   113,006+117,586</t>
  </si>
  <si>
    <t>162</t>
  </si>
  <si>
    <t>997006003</t>
  </si>
  <si>
    <t>Pytlování stavebního odpadu (trusu, dřeva napadeného škůdci nebo hnilobou)</t>
  </si>
  <si>
    <t>-1795727607</t>
  </si>
  <si>
    <t>Úprava stavebního odpadu pytlování závadného odpadu</t>
  </si>
  <si>
    <t>https://podminky.urs.cz/item/CS_URS_2025_01/997006003</t>
  </si>
  <si>
    <t>"napadené kce vyřezané z krovu"   6,067</t>
  </si>
  <si>
    <t>163</t>
  </si>
  <si>
    <t>997006004</t>
  </si>
  <si>
    <t>Pytlování nebezpečného odpadu ze střešních šablon s obsahem azbestu</t>
  </si>
  <si>
    <t>-60586738</t>
  </si>
  <si>
    <t>Úprava stavebního odpadu pytlování nebezpečného odpadu s obsahem azbestu ze šablon</t>
  </si>
  <si>
    <t>https://podminky.urs.cz/item/CS_URS_2025_01/997006004</t>
  </si>
  <si>
    <t>"dle položky demontáž azbestocementové skládané krytiny"   5,615</t>
  </si>
  <si>
    <t>164</t>
  </si>
  <si>
    <t>-1355716905</t>
  </si>
  <si>
    <t>165</t>
  </si>
  <si>
    <t>-1719645420</t>
  </si>
  <si>
    <t>166</t>
  </si>
  <si>
    <t>-1519431023</t>
  </si>
  <si>
    <t>"odvoz do 15km"   (15-1)*324,275</t>
  </si>
  <si>
    <t>167</t>
  </si>
  <si>
    <t>997013811</t>
  </si>
  <si>
    <t>Poplatek za uložení na skládce (skládkovné) stavebního odpadu dřevěného kód odpadu 17 02 01</t>
  </si>
  <si>
    <t>-1971816156</t>
  </si>
  <si>
    <t>Poplatek za uložení stavebního odpadu na skládce (skládkovné) dřevěného zatříděného do Katalogu odpadů pod kódem 17 02 01</t>
  </si>
  <si>
    <t>https://podminky.urs.cz/item/CS_URS_2025_01/997013811</t>
  </si>
  <si>
    <t>"tesařské a truhlářské kce bourané z kap.96"   59,225</t>
  </si>
  <si>
    <t>168</t>
  </si>
  <si>
    <t>997013821</t>
  </si>
  <si>
    <t>Poplatek za uložení na skládce (skládkovné) stavebního odpadu s obsahem azbestu kód odpadu 17 06 05</t>
  </si>
  <si>
    <t>180240445</t>
  </si>
  <si>
    <t>Poplatek za uložení stavebního odpadu na skládce (skládkovné) ze stavebních materiálů obsahujících azbest zatříděných do Katalogu odpadů pod kódem 17 06 05</t>
  </si>
  <si>
    <t>https://podminky.urs.cz/item/CS_URS_2025_01/997013821</t>
  </si>
  <si>
    <t>169</t>
  </si>
  <si>
    <t>997013863</t>
  </si>
  <si>
    <t>Poplatek za uložení stavebního odpadu na recyklační skládce (skládkovné) cihelného kód odpadu 17 01 02</t>
  </si>
  <si>
    <t>-912380983</t>
  </si>
  <si>
    <t>Poplatek za uložení stavebního odpadu na recyklační skládce (skládkovné) cihelného zatříděného do Katalogu odpadů pod kódem 17 01 02</t>
  </si>
  <si>
    <t>https://podminky.urs.cz/item/CS_URS_2025_01/997013863</t>
  </si>
  <si>
    <t>"cihelné zdivo, příčky, rýhy atp.z kap.96"   42,741</t>
  </si>
  <si>
    <t>170</t>
  </si>
  <si>
    <t>-300739486</t>
  </si>
  <si>
    <t>"zbylá suť = celková suť mínus specifikované sutě"   324,275-(59,225+5,615+42,741+11,173)</t>
  </si>
  <si>
    <t>171</t>
  </si>
  <si>
    <t>997013873</t>
  </si>
  <si>
    <t>Poplatek za uložení stavebního odpadu na recyklační skládce (skládkovné) zeminy a kamení zatříděného do Katalogu odpadů pod kódem 17 05 04</t>
  </si>
  <si>
    <t>-558352785</t>
  </si>
  <si>
    <t>https://podminky.urs.cz/item/CS_URS_2025_01/997013873</t>
  </si>
  <si>
    <t>"zemina atp.z výkopů uvnitř objektu a z odstranění násypu na klenbách, počítáno 1,9t/m3"  140,84*1,9</t>
  </si>
  <si>
    <t>172</t>
  </si>
  <si>
    <t>997013875</t>
  </si>
  <si>
    <t>Poplatek za uložení stavebního odpadu na recyklační skládce (skládkovné) asfaltového bez obsahu dehtu zatříděného do Katalogu odpadů pod kódem 17 03 02</t>
  </si>
  <si>
    <t>1528504568</t>
  </si>
  <si>
    <t>https://podminky.urs.cz/item/CS_URS_2025_01/997013875</t>
  </si>
  <si>
    <t>"dle položky 77153184a, cihly zalité asfaltem"   9,806</t>
  </si>
  <si>
    <t>"dle kap.96 - asfaltová krytina"                                 1,367</t>
  </si>
  <si>
    <t>173</t>
  </si>
  <si>
    <t>-1028739367</t>
  </si>
  <si>
    <t>711</t>
  </si>
  <si>
    <t>Izolace proti vodě, vlhkosti a plynům</t>
  </si>
  <si>
    <t>174</t>
  </si>
  <si>
    <t>711111001</t>
  </si>
  <si>
    <t>Provedení izolace proti zemní vlhkosti vodorovné za studena nátěrem penetračním</t>
  </si>
  <si>
    <t>-70031724</t>
  </si>
  <si>
    <t>Provedení izolace proti zemní vlhkosti natěradly a tmely za studena na ploše vodorovné V nátěrem penetračním</t>
  </si>
  <si>
    <t>https://podminky.urs.cz/item/CS_URS_2025_01/711111001</t>
  </si>
  <si>
    <t>175</t>
  </si>
  <si>
    <t>711112001</t>
  </si>
  <si>
    <t>Provedení izolace proti zemní vlhkosti svislé za studena nátěrem penetračním</t>
  </si>
  <si>
    <t>1407500428</t>
  </si>
  <si>
    <t>Provedení izolace proti zemní vlhkosti natěradly a tmely za studena na ploše svislé S nátěrem penetračním</t>
  </si>
  <si>
    <t>https://podminky.urs.cz/item/CS_URS_2025_01/711112001</t>
  </si>
  <si>
    <t>176</t>
  </si>
  <si>
    <t>11163150</t>
  </si>
  <si>
    <t>lak penetrační asfaltový</t>
  </si>
  <si>
    <t>-548780858</t>
  </si>
  <si>
    <t>Poznámka k položce:_x000D_
Spotřeba 0,3-0,4kg/m2</t>
  </si>
  <si>
    <t>213,732*0,0003+55,768*0,00035</t>
  </si>
  <si>
    <t>177</t>
  </si>
  <si>
    <t>711141559</t>
  </si>
  <si>
    <t>Provedení izolace proti zemní vlhkosti pásy přitavením vodorovné NAIP</t>
  </si>
  <si>
    <t>-1927202510</t>
  </si>
  <si>
    <t>Provedení izolace proti zemní vlhkosti pásy přitavením NAIP na ploše vodorovné V</t>
  </si>
  <si>
    <t>https://podminky.urs.cz/item/CS_URS_2025_01/711141559</t>
  </si>
  <si>
    <t>"skladba PDL.01"   19,0+46,9+7,0+13,6+32,3+57,1+25,0+2,5+4,4+(3,2*0,15+(1,32+1,35)*0,1+1,47*0,2)</t>
  </si>
  <si>
    <t>"výtah.šachta"        (0,55+0,915+0,59)*(0,2+1,6+0,2+0,38)</t>
  </si>
  <si>
    <t>178</t>
  </si>
  <si>
    <t>711142559</t>
  </si>
  <si>
    <t>Provedení izolace proti zemní vlhkosti pásy přitavením svislé NAIP</t>
  </si>
  <si>
    <t>1682902720</t>
  </si>
  <si>
    <t>Provedení izolace proti zemní vlhkosti pásy přitavením NAIP na ploše svislé S</t>
  </si>
  <si>
    <t>https://podminky.urs.cz/item/CS_URS_2025_01/711142559</t>
  </si>
  <si>
    <t>"1.NP - napojení"   2*(1,8+2,8+3,265+2,2+0,15+2,12+4,5+14,2+1,0+3,51+1,135+1,3+2,5+6,55+3,97+5,55+6,54+2,1+2,77+8,06+2*5,75+2,62+3*5,83+8,09)*0,2</t>
  </si>
  <si>
    <t>"výtahová šachta"   2*(1,6+2*0,2+1,75+0,2)*(0,2+1,0)</t>
  </si>
  <si>
    <t>179</t>
  </si>
  <si>
    <t>62853004</t>
  </si>
  <si>
    <t>pás asfaltový natavitelný modifikovaný SBS s vložkou ze skleněné tkaniny a spalitelnou PE fólií nebo jemnozrnným minerálním posypem na horním povrchu tl 4,0mm</t>
  </si>
  <si>
    <t>-2123852205</t>
  </si>
  <si>
    <t>213,732*1,15+55,768*1,2</t>
  </si>
  <si>
    <t>180</t>
  </si>
  <si>
    <t>998711113</t>
  </si>
  <si>
    <t>Přesun hmot tonážní pro izolace proti vodě, vlhkosti a plynům s omezením mechanizace v objektech v přes 12 do 60 m</t>
  </si>
  <si>
    <t>-1636134839</t>
  </si>
  <si>
    <t>Přesun hmot pro izolace proti vodě, vlhkosti a plynům stanovený z hmotnosti přesunovaného materiálu vodorovná dopravní vzdálenost do 50 m s omezením mechanizace v objektech výšky přes 12 do 60 m</t>
  </si>
  <si>
    <t>https://podminky.urs.cz/item/CS_URS_2025_01/998711113</t>
  </si>
  <si>
    <t>712</t>
  </si>
  <si>
    <t>Povlakové krytiny</t>
  </si>
  <si>
    <t>181</t>
  </si>
  <si>
    <t>712331101</t>
  </si>
  <si>
    <t>Provedení povlakové krytiny střech do 10° podkladní vrstvy pásy na sucho AIP nebo NAIP</t>
  </si>
  <si>
    <t>-439106806</t>
  </si>
  <si>
    <t>Provedení povlakové krytiny střech plochých do 10° pásy na sucho AIP nebo NAIP</t>
  </si>
  <si>
    <t>https://podminky.urs.cz/item/CS_URS_2025_01/712331101</t>
  </si>
  <si>
    <t>"přístřešek sousedního objektu"   4,2*2,24</t>
  </si>
  <si>
    <t>182</t>
  </si>
  <si>
    <t>62811120</t>
  </si>
  <si>
    <t>asfaltový pás separační bez krycí vrstvy (impregnovaná vložka), typu A</t>
  </si>
  <si>
    <t>1467311943</t>
  </si>
  <si>
    <t>"přístřešek sousedního objektu"   4,2*2,24*1,15</t>
  </si>
  <si>
    <t>183</t>
  </si>
  <si>
    <t>31411550</t>
  </si>
  <si>
    <t>hřebík do krytiny s velkou hlavou 2,5x32mm</t>
  </si>
  <si>
    <t>kg</t>
  </si>
  <si>
    <t>-1948869074</t>
  </si>
  <si>
    <t>"přístřešek sousedního objektu"   4,2*2,24*0,00035</t>
  </si>
  <si>
    <t>184</t>
  </si>
  <si>
    <t>998712113</t>
  </si>
  <si>
    <t>Přesun hmot tonážní pro krytiny povlakové s omezením mechanizace v objektech v přes 12 do 24 m</t>
  </si>
  <si>
    <t>585691748</t>
  </si>
  <si>
    <t>Přesun hmot pro povlakové krytiny stanovený z hmotnosti přesunovaného materiálu vodorovná dopravní vzdálenost do 50 m s omezením mechanizace v objektech výšky přes 12 do 24 m</t>
  </si>
  <si>
    <t>https://podminky.urs.cz/item/CS_URS_2025_01/998712113</t>
  </si>
  <si>
    <t>720</t>
  </si>
  <si>
    <t>Zdravotechnika</t>
  </si>
  <si>
    <t>185</t>
  </si>
  <si>
    <t>01zti</t>
  </si>
  <si>
    <t>Dod+mtž ZTI pro vnitřní část - viz. samostatný rozpočet</t>
  </si>
  <si>
    <t>1666227408</t>
  </si>
  <si>
    <t>186</t>
  </si>
  <si>
    <t>02zti</t>
  </si>
  <si>
    <t>Dod+mtž ZTI pro venkovní  část - viz. samostatný rozpočet</t>
  </si>
  <si>
    <t>1031756760</t>
  </si>
  <si>
    <t>Dod+mtž ZTI pro venkovní část - viz. samostatný rozpočet</t>
  </si>
  <si>
    <t>762</t>
  </si>
  <si>
    <t>Konstrukce tesařské</t>
  </si>
  <si>
    <t>187</t>
  </si>
  <si>
    <t>762332922</t>
  </si>
  <si>
    <t>Doplnění části střešní vazby hranoly průřezové pl přes 120 do 224 cm2 včetně materiálu</t>
  </si>
  <si>
    <t>-996268671</t>
  </si>
  <si>
    <t>Doplnění střešní vazby řezivem (materiál v ceně) průřezové plochy přes 120 do 224 cm2</t>
  </si>
  <si>
    <t>https://podminky.urs.cz/item/CS_URS_2025_01/762332922</t>
  </si>
  <si>
    <t>"střecha nad výtah.šachtou - krokve 120/140"   4*2,4</t>
  </si>
  <si>
    <t>188</t>
  </si>
  <si>
    <t>762332924</t>
  </si>
  <si>
    <t>Doplnění části střešní vazby hranoly průřezové pl přes 288 do 450 cm2 včetně materiálu</t>
  </si>
  <si>
    <t>-1819762171</t>
  </si>
  <si>
    <t>Doplnění střešní vazby řezivem (materiál v ceně) průřezové plochy přes 288 do 450 cm2</t>
  </si>
  <si>
    <t>https://podminky.urs.cz/item/CS_URS_2025_01/762332924</t>
  </si>
  <si>
    <t>"střecha nad výtah.šachtou - pozednice 160/200"   2,1+2,4</t>
  </si>
  <si>
    <t>189</t>
  </si>
  <si>
    <t>762822924</t>
  </si>
  <si>
    <t>Doplnění části stropního trámu z hranolů průřezové pl přes 288 do 450 cm2 včetně materiálu</t>
  </si>
  <si>
    <t>-537240726</t>
  </si>
  <si>
    <t>Doplnění části stropního trámu (materiál v ceně) z hranolů, nebo hranolků, průřezové plochy přes 288 do 450 cm2</t>
  </si>
  <si>
    <t>https://podminky.urs.cz/item/CS_URS_2025_01/762822924</t>
  </si>
  <si>
    <t>výměna 1/3 zhlaví trámů v délce 1,5+1,5m ve stáv.stropech - příložkování z obou stran:</t>
  </si>
  <si>
    <t>"stropy nad 1.NP"  2*(12+6)*1/3*2*(1,5+1,5)</t>
  </si>
  <si>
    <t>"stropy nad 2.NP"  2*(20+9+10)*1/3*2*(1,5+1,5)</t>
  </si>
  <si>
    <t>190</t>
  </si>
  <si>
    <t>762822925</t>
  </si>
  <si>
    <t>Doplnění části stropního trámu z hranolů průřezové pl přes 450 do 600 cm2 včetně materiálu</t>
  </si>
  <si>
    <t>-1589271240</t>
  </si>
  <si>
    <t>Doplnění části stropního trámu (materiál v ceně) z hranolů, nebo hranolků, průřezové plochy přes 450 do 600 cm2</t>
  </si>
  <si>
    <t>https://podminky.urs.cz/item/CS_URS_2025_01/762822925</t>
  </si>
  <si>
    <t>dle vyřezání stropních trámů nad 3.NP v zasažených oblastech dle dle stavebně technického průzkumu:</t>
  </si>
  <si>
    <t>dle vyřezání stropních trámů nad 3.NP z 50% mimo zasažené oblasti:</t>
  </si>
  <si>
    <t>191</t>
  </si>
  <si>
    <t>762333912</t>
  </si>
  <si>
    <t>Otesání části střešní vazby z hranolů průřezové pl přes 120 do 224 cm2</t>
  </si>
  <si>
    <t>-778345897</t>
  </si>
  <si>
    <t>Otesání střešní vazby z hranolů nebo hranolků, průřezové plochy přes 120 do 224 cm2</t>
  </si>
  <si>
    <t>https://podminky.urs.cz/item/CS_URS_2025_01/762333912</t>
  </si>
  <si>
    <t>192</t>
  </si>
  <si>
    <t>762333914</t>
  </si>
  <si>
    <t>Otesání části střešní vazby z hranolů průřezové pl přes 288 do 450 cm2</t>
  </si>
  <si>
    <t>1819886148</t>
  </si>
  <si>
    <t>Otesání střešní vazby z hranolů nebo hranolků, průřezové plochy přes 288 do 450 cm2</t>
  </si>
  <si>
    <t>https://podminky.urs.cz/item/CS_URS_2025_01/762333914</t>
  </si>
  <si>
    <t>193</t>
  </si>
  <si>
    <t>762341210</t>
  </si>
  <si>
    <t>Montáž bednění střech rovných a šikmých sklonu do 60° z hrubých prken na sraz tl do 32 mm</t>
  </si>
  <si>
    <t>-525504185</t>
  </si>
  <si>
    <t>Montáž bednění střech rovných a šikmých sklonu do 60° s vyřezáním otvorů z prken hrubých na sraz tl. do 32 mm</t>
  </si>
  <si>
    <t>https://podminky.urs.cz/item/CS_URS_2025_01/762341210</t>
  </si>
  <si>
    <t>"střešní plášť ve sklonu 22° - směrem do dvora"  122,37/Cos(22)</t>
  </si>
  <si>
    <t>"odpočet otvorů"   -(0,85*1,45+0,95*0,55+(1,28+1,26)*0,5)</t>
  </si>
  <si>
    <t>"podbití pod krytinou"   325,37</t>
  </si>
  <si>
    <t>194</t>
  </si>
  <si>
    <t>60515111</t>
  </si>
  <si>
    <t>řezivo jehličnaté boční prkno 20-30mm</t>
  </si>
  <si>
    <t>-2002075483</t>
  </si>
  <si>
    <t>"skladba STR.01, dvě vrstvy - dle montáže - ztratné 10%"   2*325,37*0,025*1,1</t>
  </si>
  <si>
    <t>podlahy/stropy - prkno tl.25mm - ztratné 8%:</t>
  </si>
  <si>
    <t>"skladba PDL.02 - m.č.208, 209"                               (54,5+31,3)*0,025*1,08</t>
  </si>
  <si>
    <t>"skladba PDL.02 - m.č.302-305, 308-310"              (4,6+9,4+11,3+6,8+55,4+52,6+53,0)*0,025*1,08</t>
  </si>
  <si>
    <t>195</t>
  </si>
  <si>
    <t>762342511</t>
  </si>
  <si>
    <t>Montáž kontralatí na podklad bez tepelné izolace</t>
  </si>
  <si>
    <t>1549431247</t>
  </si>
  <si>
    <t>Montáž laťování montáž kontralatí na podklad bez tepelné izolace</t>
  </si>
  <si>
    <t>https://podminky.urs.cz/item/CS_URS_2025_01/762342511</t>
  </si>
  <si>
    <t>"kontralaťě 60/40mm"   (19*(6,8+7,5)+(3,2+6,3+6,7+6,7+5,0+6,5+7,0+3*7,7)/Cos(30)-13,8)</t>
  </si>
  <si>
    <t>196</t>
  </si>
  <si>
    <t>60514114</t>
  </si>
  <si>
    <t>řezivo jehličnaté lať impregnovaná dl 4 m</t>
  </si>
  <si>
    <t>998658459</t>
  </si>
  <si>
    <t>"kontralaťě 60/40mm"   (19*(6,8+7,5)+(3,2+6,3+6,7+6,7+5,0+6,5+7,0+3*7,7)/Cos(30)-13,8)*0,06*0,04*1,1</t>
  </si>
  <si>
    <t>197</t>
  </si>
  <si>
    <t>762343911</t>
  </si>
  <si>
    <t>Zabednění otvorů ve střeše prkny tl do 32 mm pl jednotlivě do 1 m2</t>
  </si>
  <si>
    <t>1489355564</t>
  </si>
  <si>
    <t>Zabednění otvorů ve střeše prkny (materiál v ceně) tl. do 32 mm, otvoru plochy jednotlivě do 1 m2</t>
  </si>
  <si>
    <t>https://podminky.urs.cz/item/CS_URS_2025_01/762343911</t>
  </si>
  <si>
    <t>"přístřešek soused.objektu - předpokládaná plocha"   1,0*1,0</t>
  </si>
  <si>
    <t>198</t>
  </si>
  <si>
    <t>762395000</t>
  </si>
  <si>
    <t>Spojovací prostředky krovů, bednění, laťování, nadstřešních konstrukcí</t>
  </si>
  <si>
    <t>-1323939327</t>
  </si>
  <si>
    <t>Spojovací prostředky krovů, bednění a laťování, nadstřešních konstrukcí svorníky, prkna, hřebíky, pásová ocel, vruty</t>
  </si>
  <si>
    <t>https://podminky.urs.cz/item/CS_URS_2025_01/762395000</t>
  </si>
  <si>
    <t>"skladba STR.01, dvě vrstvy - dle montáže"   2*325,37*0,025</t>
  </si>
  <si>
    <t>"kontralaťě 60/40mm"   (19*(6,8+7,5)+(3,2+6,3+6,7+6,7+5,0+6,5+7,0+3*7,7)/Cos(30)-13,8)*0,06*0,04</t>
  </si>
  <si>
    <t>199</t>
  </si>
  <si>
    <t>762525104</t>
  </si>
  <si>
    <t>Položení podlahy z palubek</t>
  </si>
  <si>
    <t>1816300428</t>
  </si>
  <si>
    <t>Položení podlah hoblovaných na pero a drážku z palubek</t>
  </si>
  <si>
    <t>https://podminky.urs.cz/item/CS_URS_2025_01/762525104</t>
  </si>
  <si>
    <t>"skladba PDL.04"           19,6*11,6+9,3*3,5/2+7,2*(1,8+6,2)/2-((0,95+1,3+1,3)*0,5+1,6*3,6+2,4*4,3+2,4*1,2/2)</t>
  </si>
  <si>
    <t>200</t>
  </si>
  <si>
    <t>61191188</t>
  </si>
  <si>
    <t>palubky podlahové smrk tl 40mm A/B</t>
  </si>
  <si>
    <t>38565889</t>
  </si>
  <si>
    <t>"skladba PDL.04, 8% na prořez"           (19,6*11,6+9,3*3,5/2+7,2*(1,8+6,2)/2-((0,95+1,3+1,3)*0,5+1,6*3,6+2,4*4,3+2,4*1,2/2))*1,08</t>
  </si>
  <si>
    <t>201</t>
  </si>
  <si>
    <t>762526210</t>
  </si>
  <si>
    <t>Montáž podlahové lišty hrubé</t>
  </si>
  <si>
    <t>-503348696</t>
  </si>
  <si>
    <t>Položení podlah montáž podlahových lišt hrubých</t>
  </si>
  <si>
    <t>https://podminky.urs.cz/item/CS_URS_2025_01/762526210</t>
  </si>
  <si>
    <t>"skladba PDL.04 - předpokládaná plocha"   2*(3,8+4,15)</t>
  </si>
  <si>
    <t>202</t>
  </si>
  <si>
    <t>60514107a</t>
  </si>
  <si>
    <t>řezivo jehličnaté lať 40x60mm hoblovaná</t>
  </si>
  <si>
    <t>-1820228245</t>
  </si>
  <si>
    <t>"skladba PDL.04 - předpokládaná plocha"   2*(3,8+4,15)*1,08</t>
  </si>
  <si>
    <t>203</t>
  </si>
  <si>
    <t>762595001</t>
  </si>
  <si>
    <t>Spojovací prostředky pro položení dřevěných podlah a zakrytí kanálů</t>
  </si>
  <si>
    <t>1307273697</t>
  </si>
  <si>
    <t>Spojovací prostředky podlah a podkladových konstrukcí hřebíky, vruty</t>
  </si>
  <si>
    <t>https://podminky.urs.cz/item/CS_URS_2025_01/762595001</t>
  </si>
  <si>
    <t>"skladba PDL.04"           (19,6*11,6+9,3*3,5/2+7,2*(1,8+6,2)/2-((0,95+1,3+1,3)*0,5+1,6*3,6+2,4*4,3+2,4*1,2/2))*0,032</t>
  </si>
  <si>
    <t>"skladba PDL.04 - předpokládaná plocha"   2*(3,8+4,15)*0,06*0,04</t>
  </si>
  <si>
    <t>204</t>
  </si>
  <si>
    <t>762811210</t>
  </si>
  <si>
    <t>Montáž vrchního záklopu z hrubých prken na sraz spáry zakryté</t>
  </si>
  <si>
    <t>-840949354</t>
  </si>
  <si>
    <t>Záklop stropů montáž (materiál ve specifikaci) z prken hrubých vrchního na sraz, spáry zakryté lepenkovými pásy nebo lištami</t>
  </si>
  <si>
    <t>https://podminky.urs.cz/item/CS_URS_2025_01/762811210</t>
  </si>
  <si>
    <t>205</t>
  </si>
  <si>
    <t>762895000</t>
  </si>
  <si>
    <t>Spojovací prostředky pro montáž záklopu, stropnice a podbíjení</t>
  </si>
  <si>
    <t>-2115852364</t>
  </si>
  <si>
    <t>Spojovací prostředky záklopu stropů, stropnic, podbíjení hřebíky, svorníky</t>
  </si>
  <si>
    <t>https://podminky.urs.cz/item/CS_URS_2025_01/762895000</t>
  </si>
  <si>
    <t>podlahy/stropy - prkno tl.25mm:</t>
  </si>
  <si>
    <t>"skladba PDL.02 - m.č.208, 209"                               (54,5+31,3)*0,025</t>
  </si>
  <si>
    <t>"skladba PDL.02 - m.č.302-305, 308-310"              (4,6+9,4+11,3+6,8+55,4+52,6+53,0)*0,025</t>
  </si>
  <si>
    <t>206</t>
  </si>
  <si>
    <t>76299-01</t>
  </si>
  <si>
    <t>Dod+mtž - vyrovnání, vypodložkování, očištění a provedení impregnačního nátěru stávajících a nových zhlaví stropních trámů. Součástí je i ošetření trámové kapsy v cihelném zdivu. Vše vč.spoj.a kotevního materiálu a stavebních přípomocí.</t>
  </si>
  <si>
    <t>-1269454357</t>
  </si>
  <si>
    <t>"stropy nad 1., 2., 3NP"   2*18+2*39+2*41</t>
  </si>
  <si>
    <t>207</t>
  </si>
  <si>
    <t>762381011</t>
  </si>
  <si>
    <t>Heverování a podepření tesařských konstrukcí krovů, plná vazba do 9 m</t>
  </si>
  <si>
    <t>-1864867039</t>
  </si>
  <si>
    <t>Heverování a podepření tesařských konstrukcí krovů plná vazba, rozpětí do 9 m</t>
  </si>
  <si>
    <t>https://podminky.urs.cz/item/CS_URS_2025_01/762381011</t>
  </si>
  <si>
    <t>"v místě výměny nosných prvků"   1+1</t>
  </si>
  <si>
    <t>208</t>
  </si>
  <si>
    <t>762381013</t>
  </si>
  <si>
    <t>Heverování a podepření tesařských konstrukcí krovů, plná vazba přes 12,5 do 15 m</t>
  </si>
  <si>
    <t>-342437732</t>
  </si>
  <si>
    <t>Heverování a podepření tesařských konstrukcí krovů plná vazba, rozpětí přes 12,5 do 15 m</t>
  </si>
  <si>
    <t>https://podminky.urs.cz/item/CS_URS_2025_01/762381013</t>
  </si>
  <si>
    <t>"v místě výměny nosných prvků"   1</t>
  </si>
  <si>
    <t>209</t>
  </si>
  <si>
    <t>998762113</t>
  </si>
  <si>
    <t>Přesun hmot tonážní pro kce tesařské s omezením mechanizace v objektech v přes 12 do 24 m</t>
  </si>
  <si>
    <t>-897092408</t>
  </si>
  <si>
    <t>Přesun hmot pro konstrukce tesařské stanovený z hmotnosti přesunovaného materiálu vodorovná dopravní vzdálenost do 50 m s omezením mechanizace v objektech výšky přes 12 do 24 m</t>
  </si>
  <si>
    <t>https://podminky.urs.cz/item/CS_URS_2025_01/998762113</t>
  </si>
  <si>
    <t>763</t>
  </si>
  <si>
    <t>Konstrukce suché výstavby</t>
  </si>
  <si>
    <t>210</t>
  </si>
  <si>
    <t>76313-01</t>
  </si>
  <si>
    <t>Dod+mtž rozebíratelný minerální rastrový podhled 600/600mm tl.15mm, vhodný do soc.zařízení, s viditelným zapuštěným roštem a polozapuštěnou hranou, b. bílá. Vše vč.spoj.a kotevního materiálu a všech syst.doplňků, prostupů pro světla atp.</t>
  </si>
  <si>
    <t>528509256</t>
  </si>
  <si>
    <t>Dod+mtž rozebíratelný minerální rastrový podhled 600/600mm tl.15mm, vhodný do soc.zařízení, s viditelným zapuštěným roštem a polozapuštěnou hranou, b. bílá. Vše vč.spoj.a kotevního materiálu a všech syst.doplňků, prostupů pro světla atp. Bližší specifikace viz.PD.</t>
  </si>
  <si>
    <t>"m.č.202, 203, 204"   5,8+9,1+6,9</t>
  </si>
  <si>
    <t>"m.č.302 - 305"          4,6+9,4+11,3+6,8</t>
  </si>
  <si>
    <t>211</t>
  </si>
  <si>
    <t>76313-02</t>
  </si>
  <si>
    <t>Dod+mtž rozebíratelný minerální rastrový podhled do učeben, formátu 600/1200mm, tl.15mm, s viditelným zapuštěným roštem a polozapuštěnou hranou, součástí nosné syst.profily. Vše vč.spoj.a kotevního mateirálu a všech syst.doplňků, prostupů pro světla atp.</t>
  </si>
  <si>
    <t>-1068445699</t>
  </si>
  <si>
    <t>Dod+mtž rozebíratelný minerální rastrový podhled do učeben, formátu 600/1200mm, tl.15mm, s viditelným zapuštěným roštem a polozapuštěnou hranou, součástí nosné syst.profily. Vše vč.spoj.a kotevního mateirálu a všech syst.doplňků, prostupů pro světla atp. Bližší specifikace viz.PD.</t>
  </si>
  <si>
    <t>"m.č.106, 107"     57,1+25,0</t>
  </si>
  <si>
    <t>"m.č.208 - 211"   54,5+31,3+17,5+52,2</t>
  </si>
  <si>
    <t>"m.č.308- 310"   55,4+52,6+53,0</t>
  </si>
  <si>
    <t>212</t>
  </si>
  <si>
    <t>763132261</t>
  </si>
  <si>
    <t>SDK podhled samostatný požární předěl 2xDF 12,5 mm bez TI EI 45 dvouvrstvá spodní kce CD+UD</t>
  </si>
  <si>
    <t>-580276749</t>
  </si>
  <si>
    <t>Podhled ze sádrokartonových desek - samostatný požární předěl dvouvrstvá nosná konstrukce z ocelových profilů CD, UD s požární odolností zdola bez izolace dvojitě opláštěná deskami protipožárními 2 x DF tl. 2 x 12,5 mm, EI 45</t>
  </si>
  <si>
    <t>https://podminky.urs.cz/item/CS_URS_2025_01/763132261</t>
  </si>
  <si>
    <t>"1.NP - m.č.106, 107"                       57,1+25,0</t>
  </si>
  <si>
    <t>"2.NP - m.č.202 - 204, 208 - 211"   5,8+9,1+6,9+54,5+31,1+17,5+52,2</t>
  </si>
  <si>
    <t>"3.NP - m.č.302-305, 308-310"      4,6+9,4+11,3+6,8+55,4+52,6+53,0</t>
  </si>
  <si>
    <t>"vstup na půdu"    1,51*(1,15+1,5)</t>
  </si>
  <si>
    <t>213</t>
  </si>
  <si>
    <t>998763323</t>
  </si>
  <si>
    <t>Přesun hmot tonážní pro konstrukce montované z desek s omezením mechanizace v objektech v přes 12 do 24 m</t>
  </si>
  <si>
    <t>644117636</t>
  </si>
  <si>
    <t>Přesun hmot pro konstrukce montované z desek sádrokartonových, sádrovláknitých, cementovláknitých nebo cementových stanovený z hmotnosti přesunovaného materiálu vodorovná dopravní vzdálenost do 50 m s omezením mechanizace v objektech výšky přes 12 do 24 m</t>
  </si>
  <si>
    <t>https://podminky.urs.cz/item/CS_URS_2025_01/998763323</t>
  </si>
  <si>
    <t>214</t>
  </si>
  <si>
    <t>764121452a</t>
  </si>
  <si>
    <t>*Krytina z hliníkového plechu s úpravou u okapů, prostupů a výčnělků ze šablon 440x440mm do 30° vč.startovacích a ukončovacích šablon, ochranných mřížek proti ptactvu, odvětrávacích prvků (předpoklad 2 kusy DN 110 - pro ZTI), na podkladní pás. Řešení kryt</t>
  </si>
  <si>
    <t>1700599197</t>
  </si>
  <si>
    <t>Krytina z hliníkového plechu s úpravou u okapů, prostupů a výčnělků ze šablon 440x440mm do 30° vč.startovacích a ukončovacích šablon, ochranných mřížek proti ptactvu, odvětrávacích prvků (předpoklad 2 kusy DN 110 - pro ZTI), na podkladní pás. Řešení krytiny jako systémové - tzn.kompletovat s dodáním ostatních prvků v kap.764 a vč.dodání veškerých systémových a bezp.prvků pro střešní krytinu.</t>
  </si>
  <si>
    <t>"střešní plášť ve sklonu 22° - směrem do ulice"   170,35/Cos(22)</t>
  </si>
  <si>
    <t>"střešní plášť ve sklonu 30° - směrem do dvora"  122,8/Cos(30)</t>
  </si>
  <si>
    <t>215</t>
  </si>
  <si>
    <t>764221405a</t>
  </si>
  <si>
    <t>Oplechování střešních prvků z hliníkového plechu hřebene větraného, včetně větrací mřížky a všech doplňků</t>
  </si>
  <si>
    <t>1874779141</t>
  </si>
  <si>
    <t>"dle výkresu střeš.pláště"   24,0</t>
  </si>
  <si>
    <t>216</t>
  </si>
  <si>
    <t>76422141a</t>
  </si>
  <si>
    <t>Oplechování střešních prvků z hliníkového plechu hřebene nevětraného z hřebenáčů pro nároží vč.všech doplňků.</t>
  </si>
  <si>
    <t>1267318491</t>
  </si>
  <si>
    <t>https://podminky.urs.cz/item/CS_URS_2025_01/76422141a</t>
  </si>
  <si>
    <t>"dle výkresu střeš.pláště"   16,0</t>
  </si>
  <si>
    <t>217</t>
  </si>
  <si>
    <t>76422240a</t>
  </si>
  <si>
    <t>Oplechování štítu závětrnou lištou z Al plechu rš 500 mm - napojení na vedlejší budovy</t>
  </si>
  <si>
    <t>-1097715868</t>
  </si>
  <si>
    <t>"napojení na vedlejší budovy"   25,3</t>
  </si>
  <si>
    <t>218</t>
  </si>
  <si>
    <t>76422240b</t>
  </si>
  <si>
    <t>Oplechování komínů z Al plechu rš 500 mm</t>
  </si>
  <si>
    <t>-1512571888</t>
  </si>
  <si>
    <t>"oplechování komínů"    12,7</t>
  </si>
  <si>
    <t>219</t>
  </si>
  <si>
    <t>764223452a</t>
  </si>
  <si>
    <t>Střešní výlez pro krytinu skládanou nebo plechovou z Al plechu</t>
  </si>
  <si>
    <t>-258362377</t>
  </si>
  <si>
    <t>Oplechování střešních prvků z hliníkového plechu střešní výlez rozměru 600 x 600 mm, střechy s krytinou plechovou vč.všech doplňků</t>
  </si>
  <si>
    <t>"E401-02, E401-03"   1+1</t>
  </si>
  <si>
    <t>220</t>
  </si>
  <si>
    <t>764223458</t>
  </si>
  <si>
    <t>Sněhový hák krytiny z Al plechu pro falcované tašky, šindele nebo šablony</t>
  </si>
  <si>
    <t>978218489</t>
  </si>
  <si>
    <t>Oplechování střešních prvků z hliníkového plechu sněhový hák pro falcované tašky, šindele nebo šablony</t>
  </si>
  <si>
    <t>https://podminky.urs.cz/item/CS_URS_2025_01/764223458</t>
  </si>
  <si>
    <t>"počítány 3 řady nad okapovou hranou směrem do ulice a směrem do dvorku"   3*79+3*50</t>
  </si>
  <si>
    <t>221</t>
  </si>
  <si>
    <t>764523409a</t>
  </si>
  <si>
    <t>Žlaby nadokapní (nástřešní ) oblého tvaru včetně háků, čel a hrdel z Al plechu rš 800 mm</t>
  </si>
  <si>
    <t>-1796987266</t>
  </si>
  <si>
    <t>Žlab nadokapní (nástřešní) z hliníkového plechu oblého tvaru, včetně háků, čel a hrdel rš 800 mm</t>
  </si>
  <si>
    <t>"směrem do ulice"     20,78+3,65+6,74</t>
  </si>
  <si>
    <t xml:space="preserve">"směrem do dvora"   4,2+3,845+6,67+2,4+2,2 </t>
  </si>
  <si>
    <t>222</t>
  </si>
  <si>
    <t>764193001a</t>
  </si>
  <si>
    <t>Montáž podkladního vyrovnávacího pásu</t>
  </si>
  <si>
    <t>301857837</t>
  </si>
  <si>
    <t>Montáž podkladního pásu vyrovnávacího</t>
  </si>
  <si>
    <t>223</t>
  </si>
  <si>
    <t>62866522</t>
  </si>
  <si>
    <t>pás podkladní tl 1,5mm asfaltový pro Al střešní krytinu</t>
  </si>
  <si>
    <t>1782757960</t>
  </si>
  <si>
    <t>"počítáno 15% na přesahy"   325,37*1,15</t>
  </si>
  <si>
    <t>224</t>
  </si>
  <si>
    <t>7644191023a</t>
  </si>
  <si>
    <t>Montáž pojistné hydroizolační nebo parotěsné kladené ve sklonu přes 20° s lepenými spoji na bednění</t>
  </si>
  <si>
    <t>-2109570451</t>
  </si>
  <si>
    <t>Montáž pojistné hydroizolační nebo parotěsné fólie kladené ve sklonu přes 20° s lepenými přesahy na bednění nebo tepelnou izolaci</t>
  </si>
  <si>
    <t>225</t>
  </si>
  <si>
    <t>28329031</t>
  </si>
  <si>
    <t>fólie kontaktní difuzně propustná pro doplňkovou hydroizolační vrstvu, monolitická dvouvrstvá PES/PR 270g/m2, integrovaná samolepící páska</t>
  </si>
  <si>
    <t>-1751801885</t>
  </si>
  <si>
    <t>Poznámka k položce:_x000D_
max. třída těsnosti 2, zvýšená odolnost proti impregnačním prostředkům na dřevo</t>
  </si>
  <si>
    <t>226</t>
  </si>
  <si>
    <t>76490-E401.01</t>
  </si>
  <si>
    <t>E401.01 - Dod+mtž střešního okna roz.810x1450mm kyvného, izol.dvojsklo. Vše vč.spoj.a kotevního materiál a všech doplňků.</t>
  </si>
  <si>
    <t>-1975153673</t>
  </si>
  <si>
    <t>227</t>
  </si>
  <si>
    <t>381962746</t>
  </si>
  <si>
    <t>766</t>
  </si>
  <si>
    <t>Konstrukce truhlářské</t>
  </si>
  <si>
    <t>228</t>
  </si>
  <si>
    <t>76610-T/027</t>
  </si>
  <si>
    <t>*T/027- Kompl.dod+mtž lehké dělící příčky (6,2m2) s 2x dveře 0,7x2,0m, sanitární příčky roz.1830+1250x2000mm. Rektifikační nožky v.150mm, bílé DTD desky, Al rám b.bílá RAL 9003, panty s pružinami pro samozavírání, WC západka s označením obsazenosti chrom/</t>
  </si>
  <si>
    <t>-950059425</t>
  </si>
  <si>
    <t>T/027- Kompl.dod+mtž lehké dělící příčky (6,2m2) s 2x dveře 0,7x2,0m, sanitární příčky roz.1830+1250x2000mm.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</si>
  <si>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229</t>
  </si>
  <si>
    <t>76610-T/028</t>
  </si>
  <si>
    <t>*T/028- Kompl.dod+mtž lehké dělící příčky (8,0m2) s 2x dveře 0,7x2,0m, sanitární příčky roz.2620+1380x2000mm. Rektifikační nožky v.150mm, bílé DTD desky, Al rám b.bílá RAL 9003, panty s pružinami pro samozavírání, WC západka s označením obsazenosti chrom</t>
  </si>
  <si>
    <t>-1175238417</t>
  </si>
  <si>
    <t>T/028- Kompl.dod+mtž lehké dělící příčky (8,0m2) s 2x dveře 0,7x2,0m, sanitární příčky roz.2620+1380x2000mm.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</si>
  <si>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230</t>
  </si>
  <si>
    <t>76610-T/029</t>
  </si>
  <si>
    <t>*T/029- Kompl.dod+mtž lehké dělící příčky (6,7m2) s 2x dveře 0,7x2,0m, sanitární příčky roz.2010+1350x2000mm. Rektifikační nožky v.150mm, bílé DTD desky, Al rám b.bílá RAL 9003, panty s pružinami pro samozavírání, WC západka s označením obsazenosti chrom/</t>
  </si>
  <si>
    <t>825010698</t>
  </si>
  <si>
    <t>T/029- Kompl.dod+mtž lehké dělící příčky (6,7m2) s 2x dveře 0,7x2,0m, sanitární příčky roz.2010+1350x2000mm. Rektifikační nožky v.150mm, bílé DTD desky, Al rám b.bílá RAL 9003, panty s pružinami pro samozavírání, WC západka s označením obsazenosti chrom/černý plast, součástí kabinky dveřní háček (bílý plast). Vše vč.spoj.a kotevního materiálu a všech syst.doplňků. Podrobný popis viz Výpis truhlářských výrobků.</t>
  </si>
  <si>
    <t>231</t>
  </si>
  <si>
    <t>766211221</t>
  </si>
  <si>
    <t>Montáž madel schodišťových středových dřevěných dílčích šířky do 150 mm</t>
  </si>
  <si>
    <t>1870891555</t>
  </si>
  <si>
    <t>Montáž schodišťových madel kotvených na středovou konstrukci zábradlí dřevěných dílčích, šířky do 150 mm</t>
  </si>
  <si>
    <t>https://podminky.urs.cz/item/CS_URS_2025_01/766211221</t>
  </si>
  <si>
    <t>232</t>
  </si>
  <si>
    <t>766211621</t>
  </si>
  <si>
    <t>Montáž madel schodišťových stěnových dřevěných dílčích šířky do 150 mm</t>
  </si>
  <si>
    <t>1455043818</t>
  </si>
  <si>
    <t>Montáž schodišťových madel kotvených do stěny dřevěných dílčích, šířky do 150 mm</t>
  </si>
  <si>
    <t>https://podminky.urs.cz/item/CS_URS_2025_01/766211621</t>
  </si>
  <si>
    <t>"výrobky T/006 až 024"   1,25+2,65+0,69+7,6+2,57+0,65+1,25+1,25+0,65+2,65+7,6+2,57+0,65+1,25+0,65+4,45+0,6+0,85+0,85</t>
  </si>
  <si>
    <t>"výrobky T/025, 026"       4,56+3,21</t>
  </si>
  <si>
    <t>233</t>
  </si>
  <si>
    <t>0521710-T/001-005</t>
  </si>
  <si>
    <t xml:space="preserve">Dodávka madlo z tvrdého dřeva roz.50x70mm, profilované dle stávajícího madla (inventární značení  ZI, ZII, ZIII, Zp), pro středové zábradlí. Opatřeno hnědým lakem. </t>
  </si>
  <si>
    <t>-1260166784</t>
  </si>
  <si>
    <t>234</t>
  </si>
  <si>
    <t>0521710-T/006-024</t>
  </si>
  <si>
    <t xml:space="preserve">Dodávka madlo z tvrdého dřeva roz.50x70mm, profilované dle stávajícího madla, pro umístění na zdi. Opatřeno hnědým lakem. </t>
  </si>
  <si>
    <t>1472850540</t>
  </si>
  <si>
    <t>235</t>
  </si>
  <si>
    <t>0521710-T/025, 026</t>
  </si>
  <si>
    <t xml:space="preserve">Dodávka madlo z tvrdého dřeva roz.50x70mm, profilované dle stávajícího madla, pro novou rampu u vstupu. Opatřeno hnědým lakem. </t>
  </si>
  <si>
    <t>-1447321609</t>
  </si>
  <si>
    <t>"výrobky T/025, 026"   4,56+3,21</t>
  </si>
  <si>
    <t>236</t>
  </si>
  <si>
    <t>76666-01</t>
  </si>
  <si>
    <t>*I106.01-I201.05, I105.01-I308.01 - Dod+mtž nové interiérové dveře 1kř do třídy roz.900x2100mm s nadsvětlíkem pro stav.otvor 1070x2685, světlík roz.900x500mm. Rámová zárubeň, objektové kování klika/klika, b.šedá, křídlo plné, povrch HPL laminát vč.imitace</t>
  </si>
  <si>
    <t>1775185528</t>
  </si>
  <si>
    <t>I106.01-I201.05, I105.01-I308.01 - Dod+mtž nové interiérové dveře 1kř do třídy roz.900x2100mm s nadsvětlíkem pro stav.otvor 1070x2685, světlík roz.900x500mm. Rámová zárubeň, objektové kování klika/klika, b.šedá, křídlo plné, povrch HPL laminát vč.imitace dřeva. Součástí samozavírač. Pož.odolnost EW30 DP3-C. Vše vč.spoj.a kotevního materiálu a všech doplňků.</t>
  </si>
  <si>
    <t>3+7</t>
  </si>
  <si>
    <t>237</t>
  </si>
  <si>
    <t>766660001</t>
  </si>
  <si>
    <t>Montáž dveřních křídel otvíravých jednokřídlových š do 0,8 m do ocelové zárubně</t>
  </si>
  <si>
    <t>-1249586862</t>
  </si>
  <si>
    <t>Montáž dveřních křídel dřevěných nebo plastových otevíravých do ocelové zárubně povrchově upravených jednokřídlových, šířky do 800 mm</t>
  </si>
  <si>
    <t>https://podminky.urs.cz/item/CS_URS_2025_01/766660001</t>
  </si>
  <si>
    <t>238</t>
  </si>
  <si>
    <t>61162074x</t>
  </si>
  <si>
    <t>dveře jednokřídlé voštinové povrch laminátový plné 800x1970-2100mm vč.kování, klik, štítků, zámku a všech doplňků.</t>
  </si>
  <si>
    <t>428163475</t>
  </si>
  <si>
    <t>239</t>
  </si>
  <si>
    <t>766660002</t>
  </si>
  <si>
    <t>Montáž dveřních křídel otvíravých jednokřídlových š přes 0,8 m do ocelové zárubně</t>
  </si>
  <si>
    <t>765908877</t>
  </si>
  <si>
    <t>Montáž dveřních křídel dřevěných nebo plastových otevíravých do ocelové zárubně povrchově upravených jednokřídlových, šířky přes 800 mm</t>
  </si>
  <si>
    <t>https://podminky.urs.cz/item/CS_URS_2025_01/766660002</t>
  </si>
  <si>
    <t>240</t>
  </si>
  <si>
    <t>61162075x</t>
  </si>
  <si>
    <t>dveře jednokřídlé voštinové povrch laminátový plné 900x1970-2100mm vč.kování, klik, štítků, zámku a všech doplňků.</t>
  </si>
  <si>
    <t>1941453677</t>
  </si>
  <si>
    <t>241</t>
  </si>
  <si>
    <t>766660171</t>
  </si>
  <si>
    <t>Montáž dveřních křídel otvíravých jednokřídlových š do 0,8 m do obložkové zárubně</t>
  </si>
  <si>
    <t>354187691</t>
  </si>
  <si>
    <t>Montáž dveřních křídel dřevěných nebo plastových otevíravých do obložkové zárubně povrchově upravených jednokřídlových, šířky do 800 mm</t>
  </si>
  <si>
    <t>https://podminky.urs.cz/item/CS_URS_2025_01/766660171</t>
  </si>
  <si>
    <t>1+4</t>
  </si>
  <si>
    <t>242</t>
  </si>
  <si>
    <t>61162073a</t>
  </si>
  <si>
    <t>dveře jednokřídlé voštinové povrch HPL atyp plné 700x1970-2100mm vč.kování, klik, štítků, zámku a všech doplňků.</t>
  </si>
  <si>
    <t>1847146699</t>
  </si>
  <si>
    <t>"I201.4"   1</t>
  </si>
  <si>
    <t>243</t>
  </si>
  <si>
    <t>61162074a</t>
  </si>
  <si>
    <t>dveře jednokřídlé voštinové povrch HPL atyp plné 800x1970-2100mm vč.kování, klik, štítků, zámku a všech doplňků.</t>
  </si>
  <si>
    <t>1846566151</t>
  </si>
  <si>
    <t>"I105.02, I201.02, I201.03, I107.02"   1+2+1</t>
  </si>
  <si>
    <t>244</t>
  </si>
  <si>
    <t>766660172</t>
  </si>
  <si>
    <t>Montáž dveřních křídel otvíravých jednokřídlových š přes 0,8 m do obložkové zárubně</t>
  </si>
  <si>
    <t>986698364</t>
  </si>
  <si>
    <t>Montáž dveřních křídel dřevěných nebo plastových otevíravých do obložkové zárubně povrchově upravených jednokřídlových, šířky přes 800 mm</t>
  </si>
  <si>
    <t>https://podminky.urs.cz/item/CS_URS_2025_01/766660172</t>
  </si>
  <si>
    <t>245</t>
  </si>
  <si>
    <t>61162075a</t>
  </si>
  <si>
    <t>dveře jednokřídlé voštinové povrch HPL atyp plné 900x1970-2100mm vč.kování, klik, štítků, zámku a všech doplňků.</t>
  </si>
  <si>
    <t>1100857984</t>
  </si>
  <si>
    <t>"I209.01, I302.01, I304.01"  1+2</t>
  </si>
  <si>
    <t>246</t>
  </si>
  <si>
    <t>766660182</t>
  </si>
  <si>
    <t>Montáž dveřních křídel otvíravých jednokřídlových š přes 0,8 m požárních do obložkové zárubně</t>
  </si>
  <si>
    <t>310521803</t>
  </si>
  <si>
    <t>Montáž dveřních křídel dřevěných nebo plastových otevíravých do obložkové zárubně protipožárních jednokřídlových, šířky přes 800 mm</t>
  </si>
  <si>
    <t>https://podminky.urs.cz/item/CS_URS_2025_01/766660182</t>
  </si>
  <si>
    <t>"I102.01, I110.01, I105.03"   1+1+1</t>
  </si>
  <si>
    <t>247</t>
  </si>
  <si>
    <t>61165314p</t>
  </si>
  <si>
    <t>dveře jednokřídlé dřevotřískové protipožární EI (EW) 30 D3 povrch HPL atyp plné 900x1970-2100mm vč.kování, klik, štítků, zámku a všech doplňků.</t>
  </si>
  <si>
    <t>1298852537</t>
  </si>
  <si>
    <t>248</t>
  </si>
  <si>
    <t>766660716</t>
  </si>
  <si>
    <t>Montáž samozavírače na dřevěnou zárubeň a dveřní křídlo</t>
  </si>
  <si>
    <t>1890256904</t>
  </si>
  <si>
    <t>Montáž dveřních doplňků samozavírače na zárubeň dřevěnou</t>
  </si>
  <si>
    <t>https://podminky.urs.cz/item/CS_URS_2025_01/766660716</t>
  </si>
  <si>
    <t>249</t>
  </si>
  <si>
    <t>54917250</t>
  </si>
  <si>
    <t>samozavírač dveří hydraulický</t>
  </si>
  <si>
    <t>825112028</t>
  </si>
  <si>
    <t>samozavírač dveří hydraulický s pož.odolností EW30 DP3-C</t>
  </si>
  <si>
    <t>250</t>
  </si>
  <si>
    <t>766682111</t>
  </si>
  <si>
    <t>Montáž zárubní obložkových pro dveře jednokřídlové tl stěny do 170 mm</t>
  </si>
  <si>
    <t>2011208797</t>
  </si>
  <si>
    <t>Montáž zárubní dřevěných nebo plastových obložkových, pro dveře jednokřídlové, tloušťky stěny do 170 mm</t>
  </si>
  <si>
    <t>https://podminky.urs.cz/item/CS_URS_2025_01/766682111</t>
  </si>
  <si>
    <t>"I105.02, I201.02, I201.03, I201.04, I204.01-I304.02, I107.02, I209.01, I302.01, I304.01"   1+2+1+1+1+2</t>
  </si>
  <si>
    <t>251</t>
  </si>
  <si>
    <t>61182307</t>
  </si>
  <si>
    <t>zárubeň jednokřídlá obložková s HPL atyp povrchem tl stěny 60-150mm rozměru 600-1100/1970, 2100mm</t>
  </si>
  <si>
    <t>2038694073</t>
  </si>
  <si>
    <t>"I105.02, I201.02, I201.03, I201.04, I107.02, I209.01, I302.01, I304.01"   1+2+1+1+1+2</t>
  </si>
  <si>
    <t>252</t>
  </si>
  <si>
    <t>766682211</t>
  </si>
  <si>
    <t>Montáž zárubní obložkových protipožárních pro dveře jednokřídlové tl stěny do 170 mm</t>
  </si>
  <si>
    <t>-2116807585</t>
  </si>
  <si>
    <t>Montáž zárubní dřevěných nebo plastových obložkových protipožárních, pro dveře jednokřídlové, tloušťky stěny do 170 mm</t>
  </si>
  <si>
    <t>https://podminky.urs.cz/item/CS_URS_2025_01/766682211</t>
  </si>
  <si>
    <t>253</t>
  </si>
  <si>
    <t>61182318a</t>
  </si>
  <si>
    <t>zárubeň jednokřídlá obložková s HPL atyp povrchem a protipožární úpravou tl stěny 60-150mm rozměru 600-1100/1970, 2100mm</t>
  </si>
  <si>
    <t>1027599258</t>
  </si>
  <si>
    <t>254</t>
  </si>
  <si>
    <t>766694116</t>
  </si>
  <si>
    <t>Montáž parapetních desek dřevěných nebo plastových š do 30 cm</t>
  </si>
  <si>
    <t>-1478215871</t>
  </si>
  <si>
    <t>Montáž ostatních truhlářských konstrukcí parapetních desek dřevěných nebo plastových šířky do 300 mm</t>
  </si>
  <si>
    <t>https://podminky.urs.cz/item/CS_URS_2025_01/766694116</t>
  </si>
  <si>
    <t>Dle Výpisu truhlářských výrobků č.930 a dodávky níže:</t>
  </si>
  <si>
    <t>1,2+1,175</t>
  </si>
  <si>
    <t>255</t>
  </si>
  <si>
    <t>766694126</t>
  </si>
  <si>
    <t>Montáž parapetních desek dřevěných nebo plastových š přes 30 cm</t>
  </si>
  <si>
    <t>1706611925</t>
  </si>
  <si>
    <t>Montáž ostatních truhlářských konstrukcí parapetních desek dřevěných nebo plastových šířky přes 300 mm</t>
  </si>
  <si>
    <t>https://podminky.urs.cz/item/CS_URS_2025_01/766694126</t>
  </si>
  <si>
    <t>1,335+2*1,395+3*1,312+1,27+1,27+1,263+1,17+1,197+3*1,34+1,36+2*1,36+4*1,37+1,215+1,26+1,185+2*1,23+2*1,205+3*1,24+1,22+3*1,245+1,2+1,23</t>
  </si>
  <si>
    <t>256</t>
  </si>
  <si>
    <t>607941-T/102-01</t>
  </si>
  <si>
    <t>Dod parapet tl.19mm, vnitřní okenní DTD roz.1335x380mm, zkosený, povrch HPL, nos 25/40, dezén imitace dřeva</t>
  </si>
  <si>
    <t>-937512106</t>
  </si>
  <si>
    <t>257</t>
  </si>
  <si>
    <t>607941-T/102-02,03</t>
  </si>
  <si>
    <t>Dod parapet tl.19mm, vnitřní okenní DTD roz.1395x505mm, zkosený, povrch HPL, nos 25/40, dezén imitace dřeva</t>
  </si>
  <si>
    <t>-1158410469</t>
  </si>
  <si>
    <t>258</t>
  </si>
  <si>
    <t>607941-T/106-01-03</t>
  </si>
  <si>
    <t>Dod parapet tl.19mm, vnitřní okenní DTD roz.1312x545mm, zkosený, povrch HPL, nos 25/40, dezén imitace dřeva</t>
  </si>
  <si>
    <t>-1084696748</t>
  </si>
  <si>
    <t>259</t>
  </si>
  <si>
    <t>607941-T/106-04</t>
  </si>
  <si>
    <t>Dod parapet tl.19mm, vnitřní okenní DTD roz.1270x520mm, zkosený, povrch HPL, nos 25/40, dezén imitace dřeva</t>
  </si>
  <si>
    <t>1124788981</t>
  </si>
  <si>
    <t>260</t>
  </si>
  <si>
    <t>607941-T/106-05</t>
  </si>
  <si>
    <t>Dod parapet tl.19mm, vnitřní okenní DTD roz.1270x495mm, zkosený, povrch HPL, nos 25/40, dezén imitace dřeva</t>
  </si>
  <si>
    <t>1626200993</t>
  </si>
  <si>
    <t>261</t>
  </si>
  <si>
    <t>607941-T/107-01</t>
  </si>
  <si>
    <t>Dod parapet tl.19mm, vnitřní okenní DTD roz.1263x535mm, zkosený, povrch HPL, nos 25/40, dezén imitace dřeva</t>
  </si>
  <si>
    <t>1506275913</t>
  </si>
  <si>
    <t>262</t>
  </si>
  <si>
    <t>607941-T/105-01</t>
  </si>
  <si>
    <t>Dod parapet tl.19mm, vnitřní okenní DTD roz.1170x515mm, povrch HPL, nos 25/40, dezén imitace dřeva</t>
  </si>
  <si>
    <t>-1546872356</t>
  </si>
  <si>
    <t>263</t>
  </si>
  <si>
    <t>607941-T/105-02</t>
  </si>
  <si>
    <t>Dod parapet tl.19mm, vnitřní okenní DTD roz.1197x660mm, povrch HPL, nos 25/40, dezén imitace dřeva</t>
  </si>
  <si>
    <t>1102644877</t>
  </si>
  <si>
    <t>264</t>
  </si>
  <si>
    <t>607941-T/211-01-03</t>
  </si>
  <si>
    <t>Dod parapet tl.19mm, vnitřní okenní DTD roz.1340x475mm, zkosený, povrch HPL, nos 25/40, dezén imitace dřeva</t>
  </si>
  <si>
    <t>-1388638380</t>
  </si>
  <si>
    <t>265</t>
  </si>
  <si>
    <t>607941-T/210-01</t>
  </si>
  <si>
    <t>Dod parapet tl.19mm, vnitřní okenní DTD roz.1360x475mm, zkosený, povrch HPL, nos 25/40, dezén imitace dřeva</t>
  </si>
  <si>
    <t>-1283204508</t>
  </si>
  <si>
    <t>266</t>
  </si>
  <si>
    <t>607941-T/209-01,02</t>
  </si>
  <si>
    <t>1595264724</t>
  </si>
  <si>
    <t>267</t>
  </si>
  <si>
    <t>607941-T/208-01-04</t>
  </si>
  <si>
    <t>Dod parapet tl.19mm, vnitřní okenní DTD roz.1370x475mm, zkosený, povrch HPL, nos 25/40, dezén imitace dřeva</t>
  </si>
  <si>
    <t>-259910122</t>
  </si>
  <si>
    <t>268</t>
  </si>
  <si>
    <t>607941-T/206-01</t>
  </si>
  <si>
    <t>Dod parapet tl.19mm, vnitřní okenní DTD roz.1215x495mm, zkosený, povrch HPL, nos 25/40, dezén imitace dřeva</t>
  </si>
  <si>
    <t>1707464695</t>
  </si>
  <si>
    <t>269</t>
  </si>
  <si>
    <t>607941-T/206-02</t>
  </si>
  <si>
    <t>Dod parapet tl.19mm, vnitřní okenní DTD roz.1260x615mm, zkosený, povrch HPL, nos 25/40, dezén imitace dřeva</t>
  </si>
  <si>
    <t>-994401002</t>
  </si>
  <si>
    <t>270</t>
  </si>
  <si>
    <t>607941-T/204-01</t>
  </si>
  <si>
    <t>Dod parapet tl.19mm, vnitřní okenní DTD roz.1200x295mm, povrch HPL, nos 25/40, dezén imitace dřeva</t>
  </si>
  <si>
    <t>-1175407686</t>
  </si>
  <si>
    <t>271</t>
  </si>
  <si>
    <t>607941-T/205-01</t>
  </si>
  <si>
    <t>Dod parapet tl.19mm, vnitřní okenní DTD roz.1185x420mm, zkosený, povrch HPL, nos 25/40, dezén imitace dřeva</t>
  </si>
  <si>
    <t>-611549514</t>
  </si>
  <si>
    <t>272</t>
  </si>
  <si>
    <t>607941-T/310-01,02</t>
  </si>
  <si>
    <t>Dod parapet tl.19mm, vnitřní okenní DTD roz.1230x520mm, zkosený, povrch HPL, nos 25/40, dezén imitace dřeva</t>
  </si>
  <si>
    <t>-380430279</t>
  </si>
  <si>
    <t>273</t>
  </si>
  <si>
    <t>607941-T/310-03</t>
  </si>
  <si>
    <t>Dod parapet tl.19mm, vnitřní okenní DTD roz.1205x520mm, zkosený, povrch HPL, nos 25/40, dezén imitace dřeva</t>
  </si>
  <si>
    <t>1830903974</t>
  </si>
  <si>
    <t>274</t>
  </si>
  <si>
    <t>607941-T/309-01-03</t>
  </si>
  <si>
    <t>Dod parapet tl.19mm, vnitřní okenní DTD roz.1240x510mm, zkosený, povrch HPL, nos 25/40, dezén imitace dřeva</t>
  </si>
  <si>
    <t>-1554992644</t>
  </si>
  <si>
    <t>275</t>
  </si>
  <si>
    <t>607941-T/308-01</t>
  </si>
  <si>
    <t>Dod parapet tl.19mm, vnitřní okenní DTD roz.1220x545mm, zkosený, povrch HPL, nos 25/40, dezén imitace dřeva</t>
  </si>
  <si>
    <t>30982054</t>
  </si>
  <si>
    <t>276</t>
  </si>
  <si>
    <t>607941-T/308-02-04</t>
  </si>
  <si>
    <t>Dod parapet tl.19mm, vnitřní okenní DTD roz.1245x545mm, zkosený, povrch HPL, nos 25/40, dezén imitace dřeva</t>
  </si>
  <si>
    <t>-38915767</t>
  </si>
  <si>
    <t>277</t>
  </si>
  <si>
    <t>607941-T/305-01</t>
  </si>
  <si>
    <t>Dod parapet tl.19mm, vnitřní okenní DTD roz.1175x295mm, povrch HPL, nos 25/40, dezén imitace dřeva</t>
  </si>
  <si>
    <t>-832572939</t>
  </si>
  <si>
    <t>278</t>
  </si>
  <si>
    <t>607941-T/304-01</t>
  </si>
  <si>
    <t>Dod parapet tl.19mm, vnitřní okenní DTD roz.1200x650mm, zkosený, povrch HPL, nos 25/40, dezén imitace dřeva</t>
  </si>
  <si>
    <t>-523580790</t>
  </si>
  <si>
    <t>279</t>
  </si>
  <si>
    <t>607941-T/306-01</t>
  </si>
  <si>
    <t>Dod parapet tl.19mm, vnitřní okenní DTD roz.1230x655mm, zkosený, povrch HPL, nos 25/40, dezén imitace dřeva</t>
  </si>
  <si>
    <t>914154982</t>
  </si>
  <si>
    <t>280</t>
  </si>
  <si>
    <t>76699-I101.02</t>
  </si>
  <si>
    <t>*I101.02 - Repase stávající vnitřní dřevěné prosklené stěny s 2kř dveřmi roz.2250x2150mm a půlkruhovým nadsvětlíkem roz.2250x1250mm - nové nátěry - fládrování, doplnění chybějících dílů, opravy kování atp. Nutno restaurovat dle restaurátorského průzumu ex</t>
  </si>
  <si>
    <t>-1023678295</t>
  </si>
  <si>
    <t>I101.02 - Repase stávající vnitřní dřevěné prosklené stěny s 2kř dveřmi roz.2250x2150mm a půlkruhovým nadsvětlíkem roz.2250x1250mm - nové nátěry - fládrování, doplnění chybějících dílů, opravy kování atp. Nutno restaurovat dle restaurátorského průzumu exteriéru (viz.samostatná příloha)! Součástí je doplnění pro rozvody SLP, vyzbrojení cylindrickou vložkou, el.zámkem samozavíračem atp - bližší popis viz.PD. Vše vč.spoj.a kotevního materiálu a všech doplňků. Inventarizační značení D2.</t>
  </si>
  <si>
    <t>281</t>
  </si>
  <si>
    <t>998766113</t>
  </si>
  <si>
    <t>Přesun hmot tonážní pro kce truhlářské s omezením mechanizace v objektech v přes 12 do 24 m</t>
  </si>
  <si>
    <t>1590292096</t>
  </si>
  <si>
    <t>Přesun hmot pro konstrukce truhlářské stanovený z hmotnosti přesunovaného materiálu vodorovná dopravní vzdálenost do 50 m s omezením mechanizace v objektech výšky přes 12 do 24 m</t>
  </si>
  <si>
    <t>https://podminky.urs.cz/item/CS_URS_2025_01/998766113</t>
  </si>
  <si>
    <t>282</t>
  </si>
  <si>
    <t>76790-01</t>
  </si>
  <si>
    <t>*Dod+mtž rampy ve vstupním prostoru z ocel.profilů UPE 200, L prof. 40x4 a 80x6, kotevních plechů, TH 50x30x4, slzičkového plechu, pásoviny a trubek TR 40. Povrchová úprava kotevních materiálů pozink, ostatní nátěr synt.(1x základní a 2x vrchní). Kce díl</t>
  </si>
  <si>
    <t>675493015</t>
  </si>
  <si>
    <t>Dod+mtž rampy ve vstupním prostoru z ocel.profilů UPE 200, L prof. 40x4 a 80x6, kotevních plechů, TH 50x30x4, slzičkového plechu, pásoviny a trubek TR 40. Povrchová úprava kotevních materiálů pozink, ostatní nátěr synt.(1x základní a 2x vrchní). Kce dílensky svařovaná a montážní spoje budou šroubované. Bližší popis a schéma dle Výpisu zámečnických prvků - výkres č.950.</t>
  </si>
  <si>
    <t>"dle Výpisu zámečnických prvků - v.č.950"   1344,7</t>
  </si>
  <si>
    <t>283</t>
  </si>
  <si>
    <t>76790-ZI, ZII, ZIII</t>
  </si>
  <si>
    <t>*ZI, ZII, ZIII - Repase stávajícího schodišťového litinového zábradlí (dřevěné madlo oceněno zvlášť). Demontáž, očíslování, odstranění nátěrů a odrezivění, provedení nových nátěrů a zpětná montáž, vč.doplnění chybějících litinových prvků, součástí provede</t>
  </si>
  <si>
    <t>853260208</t>
  </si>
  <si>
    <t>ZI, ZII, ZIII - Repase stávajícího schodišťového litinového zábradlí (dřevěné madlo oceněno zvlášť). Demontáž, očíslování, odstranění nátěrů a odrezivění, provedení nových nátěrů a zpětná montáž, vč.doplnění chybějících litinových prvků, součástí provedení fotodokumentace a zprávy. Bližší popis a schéma dle výpisu Zámečnických prvků - výkres č.950 a restaurátorského průzkumu.</t>
  </si>
  <si>
    <t>"dle půdorysu 1.a 2.NP"   2*3,8+3,55+3,585</t>
  </si>
  <si>
    <t>284</t>
  </si>
  <si>
    <t>76791-ZI, ZII, ZIII</t>
  </si>
  <si>
    <t>ZI, ZII, ZIII - Doplnění zábradlí o ocel.tyčovinu prům.10mm vč.nátěrů a spoj.a kotevního materiálu ve stáv.schodišť.zábradlí. Bližší popis a schéma dle výpisu Zámečnických prvků - výkres č.950.</t>
  </si>
  <si>
    <t>-1139944490</t>
  </si>
  <si>
    <t>"dle Výpisu zámečnických prvků - 4 pole"   4*6,32</t>
  </si>
  <si>
    <t>285</t>
  </si>
  <si>
    <t>76791-Zp</t>
  </si>
  <si>
    <t xml:space="preserve">*Zp - Repase a doplnění schodištového zábradlí do půdního prostoru - oprava a doplnění výplní pomocí tyčoviny ve hmotnosti 22,95kg, doplněni litinových prvků, odstranění a doplnění nátěrů, součástí provedení dokumentace. Vše vč.spoj.a kotevního materiálu </t>
  </si>
  <si>
    <t>1013875462</t>
  </si>
  <si>
    <t>Zp - Repase a doplnění schodištového zábradlí do půdního prostoru - oprava a doplnění výplní pomocí tyčoviny ve hmotnosti 22,95kg, doplněni litinových prvků, odstranění a doplnění nátěrů, součástí provedení dokumentace. Vše vč.spoj.a kotevního materiálu a všech doplňků. Bližší popis a schéma viz.Výpis zámečnických prvků č.950 a restaurátorského průzkumu.</t>
  </si>
  <si>
    <t>"dle půdorysu 3.NP"   3,9</t>
  </si>
  <si>
    <t>286</t>
  </si>
  <si>
    <t>76795-01</t>
  </si>
  <si>
    <t xml:space="preserve">*Dod+mtž nového kovového kotvícího prvku pro úchopné madno na schodišti z pásoviny 16x10mm, kotevniho plechu P4 a pásoviny 30x4mm. Vše vč.spoj.a kotevního materiálu, povrch.úpravy nátěrem a všech doplňků. Bližší popis a schéma viz Výpis zámečnickcý prvků </t>
  </si>
  <si>
    <t>963214356</t>
  </si>
  <si>
    <t>Dod+mtž nového kovového kotvícího prvku pro úchopné madno na schodišti z pásoviny 16x10mm, kotevniho plechu P4 a pásoviny 30x4mm. Vše vč.spoj.a kotevního materiálu, povrch.úpravy nátěrem a všech doplňků. Bližší popis a schéma viz Výpis zámečnickcý prvků č.950.</t>
  </si>
  <si>
    <t>"dle Výpisu zámečnických prvků"   19,3</t>
  </si>
  <si>
    <t>287</t>
  </si>
  <si>
    <t>76795-Es</t>
  </si>
  <si>
    <t>* Es - Repase původní elektroskříně - demontáž jednotlivých prvků, mechanické a chemické čištění, snímání a odrezivění, provedení nových nátěrů a zpětná mtž. Součástí vyhotovení zprávy s fotodokumentací. Vše vč.spoj.a kotevního materiálu. Bližší popis viz</t>
  </si>
  <si>
    <t>-1642778137</t>
  </si>
  <si>
    <t xml:space="preserve"> Es - Repase původní elektroskříně - demontáž jednotlivých prvků, mechanické a chemické čištění, snímání a odrezivění, provedení nových nátěrů a zpětná mtž. Součástí vyhotovení zprávy s fotodokumentací. Vše vč.spoj.a kotevního materiálu. Bližší popis viz Výpis zámečnických prvků č.950 a restaurátorský průzkum.</t>
  </si>
  <si>
    <t>288</t>
  </si>
  <si>
    <t>76795-V</t>
  </si>
  <si>
    <t>*Repase větracích mřížek v učebnách - demontáž jednotlivých prvků, mechanické a chemické čištění, snímání a odrezivění, provedení nových nátěrů a zpětná mtž. Součástí vyhotovení zprávy s fotodokumentací. Vše vč.spoj.a kotevního materiálu. Bližší popis viz</t>
  </si>
  <si>
    <t>-271092718</t>
  </si>
  <si>
    <t>V - Repase větracích mřížek v učebnách - demontáž jednotlivých prvků, mechanické a chemické čištění, snímání a odrezivění, provedení nových nátěrů a zpětná mtž. Součástí vyhotovení zprávy s fotodokumentací. Vše vč.spoj.a kotevního materiálu. Bližší popis viz Výpis zámečnických prvků č.950 a invetarizační list.</t>
  </si>
  <si>
    <t>"dle Inventarizačního listu"   7</t>
  </si>
  <si>
    <t>289</t>
  </si>
  <si>
    <t>1916253523</t>
  </si>
  <si>
    <t>771</t>
  </si>
  <si>
    <t>Podlahy z dlaždic</t>
  </si>
  <si>
    <t>290</t>
  </si>
  <si>
    <t>771111011</t>
  </si>
  <si>
    <t>Vysátí podkladu před pokládkou dlažby</t>
  </si>
  <si>
    <t>1728727587</t>
  </si>
  <si>
    <t>Příprava podkladu před provedením dlažby vysátí podlah</t>
  </si>
  <si>
    <t>https://podminky.urs.cz/item/CS_URS_2025_01/771111011</t>
  </si>
  <si>
    <t>19,0+127,4+90,7</t>
  </si>
  <si>
    <t>291</t>
  </si>
  <si>
    <t>771121011</t>
  </si>
  <si>
    <t>Nátěr penetrační na podlahu</t>
  </si>
  <si>
    <t>1690314023</t>
  </si>
  <si>
    <t>Příprava podkladu před provedením dlažby nátěr penetrační na podlahu</t>
  </si>
  <si>
    <t>https://podminky.urs.cz/item/CS_URS_2025_01/771121011</t>
  </si>
  <si>
    <t>292</t>
  </si>
  <si>
    <t>771554113</t>
  </si>
  <si>
    <t>Montáž podlah z dlaždic teracových lepených flexibilním lepidlem přes 9 do 12 ks/m2</t>
  </si>
  <si>
    <t>1929427287</t>
  </si>
  <si>
    <t>Montáž podlah z dlaždic teracových lepených flexibilním lepidlem přes 9 do 12 ks/ m2</t>
  </si>
  <si>
    <t>https://podminky.urs.cz/item/CS_URS_2025_01/771554113</t>
  </si>
  <si>
    <t>"m.č.101"   19,0</t>
  </si>
  <si>
    <t>293</t>
  </si>
  <si>
    <t>59247001</t>
  </si>
  <si>
    <t>dlaždice teracová 300x300x30mm</t>
  </si>
  <si>
    <t>-796214696</t>
  </si>
  <si>
    <t>"m.č.101"   19,0*1,15</t>
  </si>
  <si>
    <t>294</t>
  </si>
  <si>
    <t>771574516</t>
  </si>
  <si>
    <t>Montáž podlah keramických hladkých lepených cementovým flexibilním rychletuhnoucím lepidlem přes 9 do 12 ks/m2</t>
  </si>
  <si>
    <t>1829849268</t>
  </si>
  <si>
    <t>Montáž podlah z dlaždic keramických lepených cementovým flexibilním rychletuhnoucím lepidlem hladkých, tloušťky do 10 mm přes 9 do 12 ks/m2</t>
  </si>
  <si>
    <t>https://podminky.urs.cz/item/CS_URS_2025_01/771574516</t>
  </si>
  <si>
    <t>"m.č.102, 103, 104, 110"   46,9+7,0+13,6+4,4</t>
  </si>
  <si>
    <t>"m.č.202, 203, 204, 205"   5,8+9,1+6,9+1,6</t>
  </si>
  <si>
    <t>295</t>
  </si>
  <si>
    <t>59761127a</t>
  </si>
  <si>
    <t>dlažba keramická slinutá R10/B povrch hladký/matný tl do 10mm přes 9 do 12ks/m2</t>
  </si>
  <si>
    <t>-155602256</t>
  </si>
  <si>
    <t>"ztratné 15%"   127,4*1,15</t>
  </si>
  <si>
    <t>296</t>
  </si>
  <si>
    <t>77157547a</t>
  </si>
  <si>
    <t>Montáž podlah z dlaždic cementových historizujících roz.300x300mm a tl.15mm lepených svělým lepidlem vč.spárování, kladeno na koso dle spárořezu. Bližší popis a schéma viz.PD a výkresy č.512, 522 a 532</t>
  </si>
  <si>
    <t>364493280</t>
  </si>
  <si>
    <t>"m.č.105, 201, 301"   32,3+30,4+28,0</t>
  </si>
  <si>
    <t>297</t>
  </si>
  <si>
    <t>63232616a</t>
  </si>
  <si>
    <t>dlažba cementová 300x300mm tl.15mm, historizující, tři různé barevnosti, nutné vyvzorkovat dle investora a NPÚ</t>
  </si>
  <si>
    <t>-688091964</t>
  </si>
  <si>
    <t>"m.č.105, 201, 301"   (32,3+30,4+28,0)*1,15</t>
  </si>
  <si>
    <t>298</t>
  </si>
  <si>
    <t>771591112</t>
  </si>
  <si>
    <t>Izolace pod dlažbu nátěrem nebo stěrkou ve dvou vrstvách</t>
  </si>
  <si>
    <t>-1099183573</t>
  </si>
  <si>
    <t>Izolace podlahy pod dlažbu nátěrem nebo stěrkou ve dvou vrstvách</t>
  </si>
  <si>
    <t>https://podminky.urs.cz/item/CS_URS_2025_01/771591112</t>
  </si>
  <si>
    <t>"ve všech plochách"   19,0+127,4+90,7</t>
  </si>
  <si>
    <t>299</t>
  </si>
  <si>
    <t>998771113</t>
  </si>
  <si>
    <t>Přesun hmot tonážní pro podlahy z dlaždic s omezením mechanizace v objektech v přes 12 do 24 m</t>
  </si>
  <si>
    <t>-1982264252</t>
  </si>
  <si>
    <t>Přesun hmot pro podlahy z dlaždic stanovený z hmotnosti přesunovaného materiálu vodorovná dopravní vzdálenost do 50 m s omezením mechanizace v objektech výšky přes 12 do 24 m</t>
  </si>
  <si>
    <t>https://podminky.urs.cz/item/CS_URS_2025_01/998771113</t>
  </si>
  <si>
    <t>776</t>
  </si>
  <si>
    <t>Podlahy povlakové</t>
  </si>
  <si>
    <t>300</t>
  </si>
  <si>
    <t>776111311</t>
  </si>
  <si>
    <t>Vysátí podkladu povlakových podlah</t>
  </si>
  <si>
    <t>-932458253</t>
  </si>
  <si>
    <t>Příprava podkladu povlakových podlah a stěn vysátí podlah</t>
  </si>
  <si>
    <t>https://podminky.urs.cz/item/CS_URS_2025_01/776111311</t>
  </si>
  <si>
    <t>301</t>
  </si>
  <si>
    <t>776121112</t>
  </si>
  <si>
    <t>Vodou ředitelná penetrace savého podkladu povlakových podlah</t>
  </si>
  <si>
    <t>-75269061</t>
  </si>
  <si>
    <t>Příprava podkladu povlakových podlah a stěn penetrace vodou ředitelná podlah</t>
  </si>
  <si>
    <t>https://podminky.urs.cz/item/CS_URS_2025_01/776121112</t>
  </si>
  <si>
    <t>302</t>
  </si>
  <si>
    <t>776141111</t>
  </si>
  <si>
    <t>Stěrka podlahová nivelační pro vyrovnání podkladu povlakových podlah pevnosti 20 MPa tl do 3 mm</t>
  </si>
  <si>
    <t>1294014574</t>
  </si>
  <si>
    <t>Příprava podkladu povlakových podlah a stěn vyrovnání samonivelační stěrkou podlah min.pevnosti 20 MPa, tloušťky do 3 mm</t>
  </si>
  <si>
    <t>https://podminky.urs.cz/item/CS_URS_2025_01/776141111</t>
  </si>
  <si>
    <t>303</t>
  </si>
  <si>
    <t>776212111</t>
  </si>
  <si>
    <t>Volné položení textilních pásů s podlepením spojů páskou</t>
  </si>
  <si>
    <t>-200312714</t>
  </si>
  <si>
    <t>Montáž textilních podlahovin volným položením s podlepením spojů páskou pásů</t>
  </si>
  <si>
    <t>https://podminky.urs.cz/item/CS_URS_2025_01/776212111</t>
  </si>
  <si>
    <t>304</t>
  </si>
  <si>
    <t>69751027a</t>
  </si>
  <si>
    <t>koberec zátěžový - pro čistící zónu</t>
  </si>
  <si>
    <t>-104235391</t>
  </si>
  <si>
    <t>"m.č.101"   19,0*1,1</t>
  </si>
  <si>
    <t>305</t>
  </si>
  <si>
    <t>77690-01</t>
  </si>
  <si>
    <t>*Dod+mtž PVC vinyl hybridní heterogenní zátěžový akustický, role š. 2m, útlum 15dB, tloušťka 2,60mm, nášlapná vrstva 0,70mm, zátěž 34/42, otlak do 0,05mm, Bfl S1, rozměrová stálost &lt;0,1%, protiskluz μ ≥ 0,6, bez ftalátů, certifikace IACG. Součástí syst.so</t>
  </si>
  <si>
    <t>135041735</t>
  </si>
  <si>
    <t xml:space="preserve">Dod+mtž PVC vinyl hybridní heterogenní zátěžový akustický, role š. 2m, útlum 15dB, tloušťka 2,60mm, nášlapná vrstva 0,70mm, zátěž 34/42, otlak do 0,05mm, Bfl S1, rozměrová stálost &lt;0,1%, protiskluz μ ≥ 0,6, bez ftalátů, certifikace IACG. Součástí syst.soklík. Vše vč.spoj.a kotevního materiálu. </t>
  </si>
  <si>
    <t>"m.č.106, 107, 108"                     57,1+25,0+2,5</t>
  </si>
  <si>
    <t>"m.č.207, 208, 209, 210, 211"   2,7+54,5+31,3+17,5+52,2</t>
  </si>
  <si>
    <t>"m.č.307, 308, 309, 310"            2,6+55,4+52,6+53,0</t>
  </si>
  <si>
    <t>306</t>
  </si>
  <si>
    <t>998776113</t>
  </si>
  <si>
    <t>Přesun hmot tonážní pro podlahy povlakové s omezením mechanizace v objektech v přes 12 do 24 m</t>
  </si>
  <si>
    <t>881932102</t>
  </si>
  <si>
    <t>Přesun hmot pro podlahy povlakové stanovený z hmotnosti přesunovaného materiálu vodorovná dopravní vzdálenost do 50 m s omezením mechanizace v objektech výšky přes 12 do 24 m</t>
  </si>
  <si>
    <t>https://podminky.urs.cz/item/CS_URS_2025_01/998776113</t>
  </si>
  <si>
    <t>781</t>
  </si>
  <si>
    <t>Dokončovací práce - obklady</t>
  </si>
  <si>
    <t>307</t>
  </si>
  <si>
    <t>781111011</t>
  </si>
  <si>
    <t>Ometení (oprášení) stěny při přípravě podkladu</t>
  </si>
  <si>
    <t>-835114608</t>
  </si>
  <si>
    <t>Příprava podkladu před provedením obkladu oprášení (ometení) stěny</t>
  </si>
  <si>
    <t>https://podminky.urs.cz/item/CS_URS_2025_01/781111011</t>
  </si>
  <si>
    <t>308</t>
  </si>
  <si>
    <t>781121011</t>
  </si>
  <si>
    <t>Nátěr penetrační na stěnu</t>
  </si>
  <si>
    <t>1356770708</t>
  </si>
  <si>
    <t>Příprava podkladu před provedením obkladu nátěr penetrační na stěnu</t>
  </si>
  <si>
    <t>https://podminky.urs.cz/item/CS_URS_2025_01/781121011</t>
  </si>
  <si>
    <t>309</t>
  </si>
  <si>
    <t>781131112</t>
  </si>
  <si>
    <t>Izolace pod obklad nátěrem nebo stěrkou ve dvou vrstvách</t>
  </si>
  <si>
    <t>2109964032</t>
  </si>
  <si>
    <t>Izolace stěny pod obklad izolace nátěrem nebo stěrkou ve dvou vrstvách</t>
  </si>
  <si>
    <t>https://podminky.urs.cz/item/CS_URS_2025_01/781131112</t>
  </si>
  <si>
    <t>"m.č.108"   1,0*1,0*2,5</t>
  </si>
  <si>
    <t>310</t>
  </si>
  <si>
    <t>781472214</t>
  </si>
  <si>
    <t>Montáž obkladů keramických hladkých lepených cementovým flexibilním lepidlem přes 4 do 6 ks/m2</t>
  </si>
  <si>
    <t>-1764391111</t>
  </si>
  <si>
    <t>Montáž keramických obkladů stěn lepených cementovým flexibilním lepidlem hladkých přes 4 do 6 ks/m2</t>
  </si>
  <si>
    <t>https://podminky.urs.cz/item/CS_URS_2025_01/781472214</t>
  </si>
  <si>
    <t>"m.č.103"   2*(3,2+2,2+0,4)*2,1-0,8*2,1</t>
  </si>
  <si>
    <t>"m.č.104"   2*(3,2+2,12+0,825+2,57+1,9+0,21-1,435)*2,1</t>
  </si>
  <si>
    <t>"m.č.202"   2*(1,83+1,1+0,03+1,91)*2,65-0,8*2,1</t>
  </si>
  <si>
    <t>"m.č.203"   (3,37+2,66+2,55+3,3)*2,65-2*0,8*2,1</t>
  </si>
  <si>
    <t>"m.č.204"   2*(0,95+0,1+2,17+0,55+2*1,87)*2,65-(3*0,8*2,1+1,21*1,46)</t>
  </si>
  <si>
    <t>"m.č.205"  2*(1,77+0,94)*2,65-(0,7*2,1+1,16*1,46)</t>
  </si>
  <si>
    <t>"m.č.302"     (2*(2,75+1,8)-1,65)*2,65-0,8*2,1</t>
  </si>
  <si>
    <t>"m.č.303"   (0,15+1,2+0,03+1,99+0,8+2*0,03+0,89+0,9)*2,65-0,8*2,1</t>
  </si>
  <si>
    <t>311</t>
  </si>
  <si>
    <t>59761707</t>
  </si>
  <si>
    <t>obklad keramický nemrazuvzdorný povrch hladký/lesklý tl do 10mm přes 4 do 6ks/m2</t>
  </si>
  <si>
    <t>1699441199</t>
  </si>
  <si>
    <t>"ztratné 15%"   262,542*1,15</t>
  </si>
  <si>
    <t>312</t>
  </si>
  <si>
    <t>781472291</t>
  </si>
  <si>
    <t>Příplatek k montáži obkladů keramických lepených cementovým flexibilním lepidlem za plochu do 10 m2</t>
  </si>
  <si>
    <t>1454530910</t>
  </si>
  <si>
    <t>Montáž keramických obkladů stěn lepených cementovým flexibilním lepidlem Příplatek k cenám za plochu do 10 m2 jednotlivě</t>
  </si>
  <si>
    <t>https://podminky.urs.cz/item/CS_URS_2025_01/781472291</t>
  </si>
  <si>
    <t>313</t>
  </si>
  <si>
    <t>781492251</t>
  </si>
  <si>
    <t>Montáž profilů ukončovacích lepených flexibilním cementovým lepidlem</t>
  </si>
  <si>
    <t>1327229751</t>
  </si>
  <si>
    <t>Obklad - dokončující práce montáž profilu lepeného flexibilním cementovým lepidlem ukončovacího</t>
  </si>
  <si>
    <t>https://podminky.urs.cz/item/CS_URS_2025_01/781492251</t>
  </si>
  <si>
    <t>"m.č.103"   2*(3,2+2,2+0,4)+0,8+2*2,1+2*3,35</t>
  </si>
  <si>
    <t>"m.č.104"   2*(3,2+2,12+0,825+2,57+1,9+0,21-1,435)</t>
  </si>
  <si>
    <t>"m.č.106"   1,2+2*2,1</t>
  </si>
  <si>
    <t>"m.č.202"   2*(1,83+1,1+0,03+1,91)+0,8+2*2,1</t>
  </si>
  <si>
    <t>"m.č.203"   (3,37+2,66+2,55+3,3)+2*0,8+2*2*2,1</t>
  </si>
  <si>
    <t>"m.č.204"   2*(0,95+0,1+2,17+0,55+2*1,87)+(0,8+2*2,1+1,21+2*1,46+2*2,65)</t>
  </si>
  <si>
    <t>"m.č.205"  2*(1,77+0,94)+(0,7+2*2,1+1,16+2*1,46)</t>
  </si>
  <si>
    <t>"m.č.208, 209, 211"   3*(1,2+2*1,5)</t>
  </si>
  <si>
    <t>"m.č.302"     (2*(2,75+1,8)-1,65)+0,8+2*2,1+2*2,65</t>
  </si>
  <si>
    <t>"m.č.303"   (0,15+1,2+0,03+1,99+0,8+2*0,03+0,89+0,9)+0,8+2*2,1</t>
  </si>
  <si>
    <t>"m.č.304"   2*(0,15+1,2+0,03+4,27+1,86)+(0,8+2*2,1+0,9+2*2,1+1,17+2*1,48)</t>
  </si>
  <si>
    <t>"m.č.305"  (3,35+1,91+3,4+1,85)+(1,2+2*2,2+1,18+2*1,18+2*2,65)</t>
  </si>
  <si>
    <t>"m.č.308, 309, 310"   3*(1,2+2*1,5)</t>
  </si>
  <si>
    <t>314</t>
  </si>
  <si>
    <t>19416012</t>
  </si>
  <si>
    <t>lišta ukončovací nerezová 10mm</t>
  </si>
  <si>
    <t>-1431633028</t>
  </si>
  <si>
    <t>"ztratné 5%"   236,12*1,05</t>
  </si>
  <si>
    <t>315</t>
  </si>
  <si>
    <t>77199-01</t>
  </si>
  <si>
    <t>Dod+mtž nerez přechodové lišty matné pro dveře 1kř. vč.kotevního materiálu.</t>
  </si>
  <si>
    <t>-1342756947</t>
  </si>
  <si>
    <t>"1.NP, 2.NP, 3.NP"   6+8+7</t>
  </si>
  <si>
    <t>316</t>
  </si>
  <si>
    <t>998781113</t>
  </si>
  <si>
    <t>Přesun hmot tonážní pro obklady keramické s omezením mechanizace v objektech v přes 12 do 24 m</t>
  </si>
  <si>
    <t>-205113572</t>
  </si>
  <si>
    <t>Přesun hmot pro obklady keramické stanovený z hmotnosti přesunovaného materiálu vodorovná dopravní vzdálenost do 50 m s omezením mechanizace v objektech výšky přes 12 do 24 m</t>
  </si>
  <si>
    <t>https://podminky.urs.cz/item/CS_URS_2025_01/998781113</t>
  </si>
  <si>
    <t>317</t>
  </si>
  <si>
    <t>783201201</t>
  </si>
  <si>
    <t>Obroušení tesařských konstrukcí před provedením nátěru</t>
  </si>
  <si>
    <t>1517177732</t>
  </si>
  <si>
    <t>Příprava podkladu tesařských konstrukcí před provedením nátěru broušení</t>
  </si>
  <si>
    <t>https://podminky.urs.cz/item/CS_URS_2025_01/783201201</t>
  </si>
  <si>
    <t>318</t>
  </si>
  <si>
    <t>783201403</t>
  </si>
  <si>
    <t>Oprášení tesařských konstrukcí před provedením nátěru</t>
  </si>
  <si>
    <t>1772750287</t>
  </si>
  <si>
    <t>Příprava podkladu tesařských konstrukcí před provedením nátěru oprášení</t>
  </si>
  <si>
    <t>https://podminky.urs.cz/item/CS_URS_2025_01/783201403</t>
  </si>
  <si>
    <t>319</t>
  </si>
  <si>
    <t>783213021</t>
  </si>
  <si>
    <t>Napouštěcí dvojnásobný syntetický biodní nátěr tesařských prvků nezabudovaných do konstrukce</t>
  </si>
  <si>
    <t>405153406</t>
  </si>
  <si>
    <t>Preventivní napouštěcí nátěr tesařských prvků proti dřevokazným houbám, hmyzu a plísním nezabudovaných do konstrukce dvojnásobný syntetický</t>
  </si>
  <si>
    <t>https://podminky.urs.cz/item/CS_URS_2025_01/783213021</t>
  </si>
  <si>
    <t>"krokve Kr "      (3,0+2,0+2,0+3*1,5)*1,2*2*(0,12+0,14)</t>
  </si>
  <si>
    <t>"vzpěra Vzp"     2,5*1,2*2*(0,14+0,16)</t>
  </si>
  <si>
    <t>"kleština Kle"   2,0*1,2*2*(0,16+0,2)</t>
  </si>
  <si>
    <t>"pásek Pa"        1,5*1,2*2*(0,16+0,14)</t>
  </si>
  <si>
    <t>"pozednice Po"   (1,5+3,0+2,0+3,0+2,0+5*2*1,5)*1,2*4*0,18</t>
  </si>
  <si>
    <t>"vaznice OVa"       (2,0+3,0+2,0+3*2*1,5)*1,2*2*(0,16+0,2)</t>
  </si>
  <si>
    <t>"vaz.trám VT"       (2,0+1,0+2*3,5+1,5+2,0+2*1,5+7*2*1,5)*1,2*2*(0,16+0,2)</t>
  </si>
  <si>
    <t>"sloupek SL"         2*1,5*4*0,3</t>
  </si>
  <si>
    <t>(19*(6,8+7,5)+(3,2+6,3+6,7+6,7+5,0+6,5+7,0+3*7,7)/Cos(30)-13,8)*0,2*2*(0,12+0,14)</t>
  </si>
  <si>
    <t>"skladba STR/001 - z obou stran, dvě vrstvy"   2*2*325,37</t>
  </si>
  <si>
    <t>"střecha nad výtah.šachtou - pozednice 160/200"   (2,1+2,4)*2*(0,16+0,2)</t>
  </si>
  <si>
    <t>"ostatní prvky krovu"   55,0*2*(0,16+0,2)</t>
  </si>
  <si>
    <t>"stropy nad 1.NP"  2*(12+6)*1/3*2*(1,5+1,5)*2*(0,1+0,3)</t>
  </si>
  <si>
    <t>"stropy nad 2.NP"  2*(20+9+10)*1/3*2*(1,5+1,5)*2*(0,1+0,3)</t>
  </si>
  <si>
    <t>(7*(6,3+2*0,25)+(7+3)*(4,6+2*0,25)+2*(5,0+2*0,25))*2*(0,2+0,3)</t>
  </si>
  <si>
    <t>0,5*(13*(6,3+2*0,25)+7*(4,6+2*0,25)+6*(7,1+2*0,25))*2*(0,2+0,3)</t>
  </si>
  <si>
    <t>"skladba PDL.04 - palubky"           (19,6*11,6+9,3*3,5/2+7,2*(1,8+6,2)/2-((0,95+1,3+1,3)*0,5+1,6*3,6+2,4*4,3+2,4*1,2/2))*2</t>
  </si>
  <si>
    <t>"skladba PDL.02 - m.č.208, 209"                               (54,5+31,3)*2</t>
  </si>
  <si>
    <t>"skladba PDL.02 - m.č.302-305, 308-310"              (4,6+9,4+11,3+6,8+55,4+52,6+53,0)*2</t>
  </si>
  <si>
    <t>320</t>
  </si>
  <si>
    <t>783214111</t>
  </si>
  <si>
    <t>Sanační biocidní ošetření nízkotlakou injektáží a stříkáním tesařských konstrukcí zabudovaných do konstrukce</t>
  </si>
  <si>
    <t>-308872577</t>
  </si>
  <si>
    <t>Sanační napouštěcí nátěr tesařských prvků proti dřevokazným houbám, hmyzu a plísním zabudovaných do konstrukce, aplikovaný nízkotlakou injektáží a stříkáním</t>
  </si>
  <si>
    <t>https://podminky.urs.cz/item/CS_URS_2025_01/783214111</t>
  </si>
  <si>
    <t>stávající nátěr na krovových kcích - dle Posudkové zprávy:</t>
  </si>
  <si>
    <t>"pozednice"      (14,4+4,3+1,9+6,2+3,0+19,8)*(3*0,18+2*0,18)</t>
  </si>
  <si>
    <t>"sloupky"           (5*2,5+9*2,5)*4*0,3</t>
  </si>
  <si>
    <t>"vazné trámy"   (3*11,6+9,0+2*7,2)*2*(0,16+0,2)</t>
  </si>
  <si>
    <t>"vaznice"            (18,2+2,8+19,4+1,8+5,4)*2*(0,16+0,2)</t>
  </si>
  <si>
    <t>"krokve"            (19*(6,8+7,5)+(3,2+6,3+6,7+6,7+5,0+6,5+7,0+3*7,7)/Cos(30)-13,8)*0,8*2*(0,12+0,14)</t>
  </si>
  <si>
    <t>"vzpěry"            14*2,5*2*(0,14+0,16)</t>
  </si>
  <si>
    <t>"kleštiny"         2*(5*6,0+3,5+4,5)*2*(0,16+0,2)</t>
  </si>
  <si>
    <t>"pásky"             18*1,5*2*(0,14+0,16)</t>
  </si>
  <si>
    <t>stropní konstrukce 1.-3.NP po odkrytí + 25% na nosné kce:</t>
  </si>
  <si>
    <t>"strop nad m.č.106 a 107"                    (57,1+25,0)*1,25</t>
  </si>
  <si>
    <t>"strop nad m.č.202-204 a 208-211"   (5,8+9,1+6,9+2,7+54,5+31,3+17,5+52,2)*1,25</t>
  </si>
  <si>
    <t>"strop nad m.č.301-310"                       (28,0+4,6+9,4+11,3+6,8+11,9+2,6+55,4+52,6+53,0)*1,5</t>
  </si>
  <si>
    <t>"hrázdění"   47,6*2*(0,2+0,18)</t>
  </si>
  <si>
    <t>321</t>
  </si>
  <si>
    <t>783314101</t>
  </si>
  <si>
    <t>Základní jednonásobný syntetický nátěr zámečnických konstrukcí</t>
  </si>
  <si>
    <t>758460518</t>
  </si>
  <si>
    <t>Základní nátěr zámečnických konstrukcí jednonásobný syntetický</t>
  </si>
  <si>
    <t>https://podminky.urs.cz/item/CS_URS_2025_01/783314101</t>
  </si>
  <si>
    <t>"dveře/zárubně I204.01-I304.02 a IP"   (4*0,8+0,9+2*(4*2,1+1,7))*(0,05+0,1+0,05)</t>
  </si>
  <si>
    <t>322</t>
  </si>
  <si>
    <t>783317101</t>
  </si>
  <si>
    <t>Krycí jednonásobný syntetický standardní nátěr zámečnických konstrukcí</t>
  </si>
  <si>
    <t>1349941499</t>
  </si>
  <si>
    <t>Krycí nátěr (email) zámečnických konstrukcí jednonásobný syntetický standardní</t>
  </si>
  <si>
    <t>https://podminky.urs.cz/item/CS_URS_2025_01/783317101</t>
  </si>
  <si>
    <t>323</t>
  </si>
  <si>
    <t>78393716a</t>
  </si>
  <si>
    <t>Sokl omyvatelný š.60mm epoxidový nebo polyuretanový, pro historizující dlažbu</t>
  </si>
  <si>
    <t>-1114259846</t>
  </si>
  <si>
    <t>"m.č.105"   5,0+14,0+13,2+2*1,0+1,85+2*0,8+2*0,6-(2*0,9+2*0,8+1,6)</t>
  </si>
  <si>
    <t>"m.č.201"   5,0+14,0+13,2+1,85+2*(0,65+0,7)+2*5*0,65-3,51-7*0,9</t>
  </si>
  <si>
    <t>"m.č.301"  5,0+14,0+13,2+1,85+3*2*0,45-4*0,9</t>
  </si>
  <si>
    <t>784</t>
  </si>
  <si>
    <t>Dokončovací práce - malby a tapety</t>
  </si>
  <si>
    <t>324</t>
  </si>
  <si>
    <t>784111001</t>
  </si>
  <si>
    <t>Oprášení (ometení ) podkladu v místnostech v do 3,80 m</t>
  </si>
  <si>
    <t>329358233</t>
  </si>
  <si>
    <t>Oprášení (ometení) podkladu v místnostech výšky do 3,80 m</t>
  </si>
  <si>
    <t>https://podminky.urs.cz/item/CS_URS_2025_01/784111001</t>
  </si>
  <si>
    <t>325</t>
  </si>
  <si>
    <t>784312021</t>
  </si>
  <si>
    <t>Dvojnásobné bílé vápenné malby v místnostech v do 3,80 m</t>
  </si>
  <si>
    <t>-318111632</t>
  </si>
  <si>
    <t>Malby vápenné dvojnásobné, bílé v místnostech výšky do 3,80 m</t>
  </si>
  <si>
    <t>https://podminky.urs.cz/item/CS_URS_2025_01/784312021</t>
  </si>
  <si>
    <t>stropy  klenby:</t>
  </si>
  <si>
    <t>"m.č.103, 104"            7,0+13,6</t>
  </si>
  <si>
    <t>"m.č.205"                      1,6</t>
  </si>
  <si>
    <t>stěny:</t>
  </si>
  <si>
    <t>"m.č.103"   2*(3,2+2,2+0,4)*(3,55-2,1)</t>
  </si>
  <si>
    <t>"m.č.104"  2*(3,2+2,12+0,825+2,57+1,9+0,21)*(3,55-2,1)</t>
  </si>
  <si>
    <t>"m.č.207"   (1,95+1,4+1,25)*2,6</t>
  </si>
  <si>
    <t>"m.č.307"    (1,95+1,4+1,25)*2,6</t>
  </si>
  <si>
    <t>"ostění oken"   (1,21+2*1,46+1,16+2*1,46+3*1,18)*0,27+(1,18+2*1,455)*0,615</t>
  </si>
  <si>
    <t>21-M</t>
  </si>
  <si>
    <t>Elektromontáže</t>
  </si>
  <si>
    <t>326</t>
  </si>
  <si>
    <t>01sil</t>
  </si>
  <si>
    <t>Dod+mtž Silnoproudých rozvodů a osvětlení - viz. samostatný rozpočet</t>
  </si>
  <si>
    <t>-265270810</t>
  </si>
  <si>
    <t>22-M</t>
  </si>
  <si>
    <t>Montáže technologických zařízení pro dopravní stavby</t>
  </si>
  <si>
    <t>327</t>
  </si>
  <si>
    <t>022-01</t>
  </si>
  <si>
    <t>*Dod+mtž osobního výtahu do nové výtahové šachty: 3 stanice - přední vstupy, zdvih 8,43m, pohon bezpřevodový, nosnost 8 osob - 630,0 kg, kabina 1160x1400x2200mm s dveřmi 900x2100mm, povrch.úprava brouš.nerez ocel. Vše vč.spoj.a kotevního materiálu, napoje</t>
  </si>
  <si>
    <t>1528560357</t>
  </si>
  <si>
    <t>Dod+mtž osobního výtahu do nové výtahové šachty: 3 stanice - přední vstupy, zdvih 8,43m, pohon bezpřevodový, nosnost 8 osob - 630,0 kg, kabina 1160x1400x2200mm s dveřmi 900x2100mm, povrch.úprava brouš.nerez ocel. Vše vč.spoj.a kotevního materiálu, napojení na rozvody, všechny syst.doplňky a vč.stavebních přípomocí. Bližší popis a schéma viz.PD.</t>
  </si>
  <si>
    <t>24-M00</t>
  </si>
  <si>
    <t>Vzduchotechnika</t>
  </si>
  <si>
    <t>328</t>
  </si>
  <si>
    <t>01vzt</t>
  </si>
  <si>
    <t>Dod+mtž vzduchotechniky - viz. samostatný rozpočet</t>
  </si>
  <si>
    <t>2063707790</t>
  </si>
  <si>
    <t>OST</t>
  </si>
  <si>
    <t>Ostatní</t>
  </si>
  <si>
    <t>329</t>
  </si>
  <si>
    <t>001-01</t>
  </si>
  <si>
    <t>HZS-Práce vysoce kvalifikované pro opravu zařízení. Čerpání hodinové sazby je možné až po odsouhalsení konkrétních prací s investorem a TDI.</t>
  </si>
  <si>
    <t>hod</t>
  </si>
  <si>
    <t>1725860784</t>
  </si>
  <si>
    <t>330</t>
  </si>
  <si>
    <t>001-02</t>
  </si>
  <si>
    <t>HZS-Práce středně kvalifikované pro opravu zařízení. Čerpání hodinové sazby je možné až po odsouhlasení konkrétních prací s investorem a TDI.</t>
  </si>
  <si>
    <t>825827315</t>
  </si>
  <si>
    <t>331</t>
  </si>
  <si>
    <t>001-03</t>
  </si>
  <si>
    <t>HZS-Práce pomocné pro opravu zařízení.  Čerpání hodinové sazby je možné až po odsouhlasení konkrétních prací s investorem.</t>
  </si>
  <si>
    <t>208904094</t>
  </si>
  <si>
    <t>HZS-Práce pomocné pro opravu zařízení. Čerpání hodinové sazby je možné až po odsouhlasení konkrétních prací s investorem.</t>
  </si>
  <si>
    <t>04 - SO - Energeticky úsporná opatření budovy</t>
  </si>
  <si>
    <t xml:space="preserve">    713 - Izolace tepelné</t>
  </si>
  <si>
    <t xml:space="preserve">    730 - Ústřední vytápění</t>
  </si>
  <si>
    <t>112101121a</t>
  </si>
  <si>
    <t>Odstranění stromů jehličnatých průměru kmene přes 100 do 300 mm vč.likvidace dřeva a pařezu</t>
  </si>
  <si>
    <t>-1449837547</t>
  </si>
  <si>
    <t>Odstranění stromů s odřezáním kmene a s odvětvením jehličnatých bez odkornění, průměru kmene přes 100 do 300 mm vč.likvidace dřeva a pařezu</t>
  </si>
  <si>
    <t>"stávající tůje"   6</t>
  </si>
  <si>
    <t>-757519551</t>
  </si>
  <si>
    <t>"předpoklad dle zateplení z 10%"   213,194*0,1</t>
  </si>
  <si>
    <t>680040438</t>
  </si>
  <si>
    <t>"předpoklad dle zateplení z 5%"   213,194*0,05</t>
  </si>
  <si>
    <t>478303926</t>
  </si>
  <si>
    <t>62020-00</t>
  </si>
  <si>
    <t>*Popis kvality provedení KZS:  Zateplení provedeno kompletním systémovým řešením ETICS - kvalitativní třída A. Polystyren samozhášivý, stabilizovaný se sníženou hořlavostí. Desky lepeny tmelem, provedení vč.armovací sítě s přestěrkováním a kotvením pomocí</t>
  </si>
  <si>
    <t>-1332689379</t>
  </si>
  <si>
    <t>Popis kvality provedení KZS: Zateplení provedeno kompletním systémovým řešením ETICS - kvalitativní třída A. Polystyren samozhášivý, stabilizovaný se sníženou hořlavostí. Desky lepeny tmelem, provedení vč.armovací sítě s přestěrkováním a kotvením pomocí příslušných kotev.
Popis barevného řešení fasády a finální úpravy nutno schválit dle NPÚ. Do jednotkových cen ocenit veškeré zakládací, rohové a pomocné lišty a další pomocný materiál.</t>
  </si>
  <si>
    <t>622131100</t>
  </si>
  <si>
    <t>Vápenný postřik vnějších stěn nanášený celoplošně ručně</t>
  </si>
  <si>
    <t>-135443791</t>
  </si>
  <si>
    <t>Podkladní a spojovací vrstva vnějších omítaných ploch vápenný postřik nanášený ručně celoplošně stěn</t>
  </si>
  <si>
    <t>https://podminky.urs.cz/item/CS_URS_2025_01/622131100</t>
  </si>
  <si>
    <t>622131111</t>
  </si>
  <si>
    <t>Polymercementový spojovací můstek vnějších stěn nanášený ručně</t>
  </si>
  <si>
    <t>190219859</t>
  </si>
  <si>
    <t>Podkladní a spojovací vrstva vnějších omítaných ploch polymercementový spojovací můstek nanášený ručně stěn</t>
  </si>
  <si>
    <t>https://podminky.urs.cz/item/CS_URS_2025_01/622131111</t>
  </si>
  <si>
    <t>213,194+11,796+37,42*0,2</t>
  </si>
  <si>
    <t>622151031</t>
  </si>
  <si>
    <t>Penetrační silikonový nátěr vnějších pastovitých tenkovrstvých omítek stěn</t>
  </si>
  <si>
    <t>1393245893</t>
  </si>
  <si>
    <t>Penetrační nátěr vnějších pastovitých tenkovrstvých omítek silikonový stěn</t>
  </si>
  <si>
    <t>https://podminky.urs.cz/item/CS_URS_2025_01/622151031</t>
  </si>
  <si>
    <t>622211031</t>
  </si>
  <si>
    <t>Montáž kontaktního zateplení vnějších stěn lepením a mechanickým kotvením polystyrénových desek do betonu a zdiva tl přes 120 do 160 mm</t>
  </si>
  <si>
    <t>1280832117</t>
  </si>
  <si>
    <t>Montáž kontaktního zateplení lepením a mechanickým kotvením z polystyrenových desek (dodávka ve specifikaci) na vnější stěny, na podklad betonový nebo z lehčeného betonu, z tvárnic keramických nebo vápenopískových, tloušťky desek přes 120 do 160 mm</t>
  </si>
  <si>
    <t>https://podminky.urs.cz/item/CS_URS_2025_01/622211031</t>
  </si>
  <si>
    <t>skladba STN/01:</t>
  </si>
  <si>
    <t xml:space="preserve">"hlavní plocha"                     (1,39+0,73+1,17+1,97+1,16+6,46+2,17)*12,5-(2,17+4,45)*3,6  </t>
  </si>
  <si>
    <t xml:space="preserve">"dtto - odpočet otvorů"   -(1,39*2,235+1,17*1,5+1,16*1,445+1,17*1,45+1,15*1,45+1,17*1,48+1,18*1,455)        </t>
  </si>
  <si>
    <t>"přístavek s pultovou střechou"   (3,78+4,28+0,2)/2*(11,47+0,3-3,78)+3,24*(3,78-0,3)+2,25*(11,47+0,3-3,78)</t>
  </si>
  <si>
    <t>28375935</t>
  </si>
  <si>
    <t>deska EPS 70 fasádní λ=0,039 tl 150mm</t>
  </si>
  <si>
    <t>-1272482907</t>
  </si>
  <si>
    <t>"ztratné 5%"   213,194*1,05</t>
  </si>
  <si>
    <t>622211221</t>
  </si>
  <si>
    <t>Montáž druhé vrstvy kontaktního zateplení z polystyrenových desek lepením a mechanickým kotvením celkové tloušťky přes 240 do 280 mm</t>
  </si>
  <si>
    <t>-1606901224</t>
  </si>
  <si>
    <t>Montáž druhé vrstvy kontaktního zateplení lepením a mechanickým kotvením z desek polystyrenových (dodávka ve specifikaci) (dodávka ve specifikaci) na vnější stěny, na podklad betonový nebo z lehčeného betonu, z tvárnic keramických nebo vápenopískových, celkové tloušťky izolace přes 240 do 280 mm</t>
  </si>
  <si>
    <t>https://podminky.urs.cz/item/CS_URS_2025_01/622211221</t>
  </si>
  <si>
    <t>"falešná římsa pod okapem - na skladbu STN/01"   (4,28+0,2+0,35+1,17+0,74+1,18+7,23+2,3+1,22+0,99)*0,6</t>
  </si>
  <si>
    <t>28375938</t>
  </si>
  <si>
    <t>deska EPS 70 fasádní λ=0,039 tl 100mm</t>
  </si>
  <si>
    <t>989261138</t>
  </si>
  <si>
    <t>"ztratné 5%"   11,796*1,05</t>
  </si>
  <si>
    <t>622212001</t>
  </si>
  <si>
    <t>Montáž kontaktního zateplení vnějšího ostění, nadpraží nebo parapetu hl. špalety do 200 mm lepením desek z polystyrenu tl do 40 mm</t>
  </si>
  <si>
    <t>1268233527</t>
  </si>
  <si>
    <t>Montáž kontaktního zateplení vnějšího ostění, nadpraží nebo parapetu lepením z polystyrenových desek (dodávka ve specifikaci) hloubky špalet do 200 mm, tloušťky desek do 40 mm</t>
  </si>
  <si>
    <t>https://podminky.urs.cz/item/CS_URS_2025_01/622212001</t>
  </si>
  <si>
    <t>"skladba STN/01 - ostění"   2*((1,17+1,5)+(1,16+1,445)+(1,17+1,45)+(1,15+1,45)+(1,17+1,48)+(1,18+1,455))+(1,39+2*2,235)</t>
  </si>
  <si>
    <t>28375932</t>
  </si>
  <si>
    <t>deska EPS 70 fasádní λ=0,039 tl 40mm</t>
  </si>
  <si>
    <t>-442941233</t>
  </si>
  <si>
    <t>"skladba STN/01 - ostění"   (2*((1,17+1,5)+(1,16+1,445)+(1,17+1,45)+(1,15+1,45)+(1,17+1,48)+(1,18+1,455))+(1,39+2*2,235))*0,2*1,05</t>
  </si>
  <si>
    <t>62231112a</t>
  </si>
  <si>
    <t>Omítka vnějších ploch vyrovnávací  nanášená ručně jednovrstvá, tloušťky 10 - 25 mm hladká stěn - podkladní na stávající zdivo.</t>
  </si>
  <si>
    <t>909079793</t>
  </si>
  <si>
    <t>Omítka vnějších ploch vyrovnávací nanášená ručně jednovrstvá, tloušťky 10 - 25 mm hladká stěn - podkladní na stávající zdivo.</t>
  </si>
  <si>
    <t>622531022</t>
  </si>
  <si>
    <t>Tenkovrstvá silikonová zatíraná omítka zrnitost 2,0 mm vnějších stěn</t>
  </si>
  <si>
    <t>-1463007357</t>
  </si>
  <si>
    <t>Omítka tenkovrstvá silikonová vnějších ploch probarvená bez penetrace zatíraná (škrábaná), zrnitost 2,0 mm stěn</t>
  </si>
  <si>
    <t>https://podminky.urs.cz/item/CS_URS_2025_01/622531022</t>
  </si>
  <si>
    <t>"skladba STN/01 - ostění"   ((1,17+2*1,5)+(1,16+2*1,445)+(1,17+2*1,45)+(1,15+2*1,45)+(1,17+2*1,48)+(1,18+2*1,455)+(1,39+2*2,235))*0,2</t>
  </si>
  <si>
    <t>341586786</t>
  </si>
  <si>
    <t>-165494928</t>
  </si>
  <si>
    <t>-1974393198</t>
  </si>
  <si>
    <t>"hlavní plocha"                     (1,39+0,73+1,17+1,97+1,16+6,46+2,17)*12,5+(2,3+1,22+0,99)*2,0</t>
  </si>
  <si>
    <t>452684603</t>
  </si>
  <si>
    <t>"předpoklad 100 dní"   100*197,145</t>
  </si>
  <si>
    <t>-53758702</t>
  </si>
  <si>
    <t>-1179478871</t>
  </si>
  <si>
    <t>-1170846971</t>
  </si>
  <si>
    <t>-306466146</t>
  </si>
  <si>
    <t>632016182</t>
  </si>
  <si>
    <t>"hlavní plocha"         5,5</t>
  </si>
  <si>
    <t>-1822476969</t>
  </si>
  <si>
    <t>"předpoklad 100 dní"        100*5,5</t>
  </si>
  <si>
    <t>345202944</t>
  </si>
  <si>
    <t>-153777731</t>
  </si>
  <si>
    <t>766691811</t>
  </si>
  <si>
    <t>Demontáž parapetních desek dřevěných nebo plastových šířky do 300 mm</t>
  </si>
  <si>
    <t>-849380679</t>
  </si>
  <si>
    <t>Demontáž parapetních desek šířky do 300 mm</t>
  </si>
  <si>
    <t>https://podminky.urs.cz/item/CS_URS_2025_01/766691811</t>
  </si>
  <si>
    <t>"okna do dvora"   10*1,2</t>
  </si>
  <si>
    <t>766691812</t>
  </si>
  <si>
    <t>Demontáž parapetních desek dřevěných nebo plastových šířky přes 300 mm</t>
  </si>
  <si>
    <t>-13250106</t>
  </si>
  <si>
    <t>Demontáž parapetních desek šířky přes 300 mm</t>
  </si>
  <si>
    <t>https://podminky.urs.cz/item/CS_URS_2025_01/766691812</t>
  </si>
  <si>
    <t>"okna ulice - 1.NP, 2.NP, 3.NP"  (1,565+2*1,5+3*1,39+1,25+1,4+1,375)+(3*1,338+1,415+3*1,42+2*1,43+1,42)+(2*1,24+1,215+1,255+1,25+1,255+2*1,23+2*1,245)</t>
  </si>
  <si>
    <t>1377654087</t>
  </si>
  <si>
    <t>"dle montáže nových kcí"  10,99</t>
  </si>
  <si>
    <t>-215568507</t>
  </si>
  <si>
    <t>"dle montáže nových kcí"    4,1+6,4</t>
  </si>
  <si>
    <t>685823965</t>
  </si>
  <si>
    <t>"dle montáže nových kcí"    20,5</t>
  </si>
  <si>
    <t>968062355</t>
  </si>
  <si>
    <t>Vybourání dřevěných rámů oken dvojitých včetně křídel pl do 2 m2</t>
  </si>
  <si>
    <t>-1219387881</t>
  </si>
  <si>
    <t>Vybourání dřevěných rámů oken s křídly, dveřních zárubní, vrat, stěn, ostění nebo obkladů rámů oken s křídly dvojitých, plochy do 2 m2</t>
  </si>
  <si>
    <t>https://podminky.urs.cz/item/CS_URS_2025_01/968062355</t>
  </si>
  <si>
    <t>pro nová okna E111.01, E111.02, E204.01, E205.01, E206.01, E206.02, E305.01, E304.01, E306.01:</t>
  </si>
  <si>
    <t xml:space="preserve"> 1,17*1,5+1,16*1,445+1,21*1,46+1,16*1,46+1,17*1,45+1,15*1,45+1,18*1,18+1,17*1,48+1,18*1,455</t>
  </si>
  <si>
    <t>"bouraná okna ve 2.NP - B203/05, B303/05"   (2+1)*1,14*1,47</t>
  </si>
  <si>
    <t>968062356</t>
  </si>
  <si>
    <t>Vybourání dřevěných rámů oken dvojitých včetně křídel pl do 4 m2</t>
  </si>
  <si>
    <t>925055441</t>
  </si>
  <si>
    <t>Vybourání dřevěných rámů oken s křídly, dveřních zárubní, vrat, stěn, ostění nebo obkladů rámů oken s křídly dvojitých, plochy do 4 m2</t>
  </si>
  <si>
    <t>https://podminky.urs.cz/item/CS_URS_2025_01/968062356</t>
  </si>
  <si>
    <t>"pro nová okna E102.01-E107.01"   9*(1,2*(2,35-0,6)+pi*0,6*0,6/2)</t>
  </si>
  <si>
    <t>"pro nová okna E211.01-E208.04"   10*1,25*2,45</t>
  </si>
  <si>
    <t>"pro nová okna E310.01-E308.04"   10*1,1*2,45</t>
  </si>
  <si>
    <t>-1831939138</t>
  </si>
  <si>
    <t>1168319663</t>
  </si>
  <si>
    <t>1960114991</t>
  </si>
  <si>
    <t>"odvoz do 15km"   (15-1)*5,994</t>
  </si>
  <si>
    <t>-93373704</t>
  </si>
  <si>
    <t>136033733</t>
  </si>
  <si>
    <t>713</t>
  </si>
  <si>
    <t>Izolace tepelné</t>
  </si>
  <si>
    <t>713111111</t>
  </si>
  <si>
    <t>Montáž izolace tepelné vrchem stropů volně kladenými rohožemi, pásy, dílci, deskami</t>
  </si>
  <si>
    <t>-1023135599</t>
  </si>
  <si>
    <t>Montáž tepelné izolace stropů rohožemi, pásy, dílci, deskami, bloky (izolační materiál ve specifikaci) vrchem bez překrytí lepenkou kladenými volně</t>
  </si>
  <si>
    <t>https://podminky.urs.cz/item/CS_URS_2025_01/713111111</t>
  </si>
  <si>
    <t>"dto - druhá vrstva"     253,14</t>
  </si>
  <si>
    <t>63152096</t>
  </si>
  <si>
    <t>pás tepelně izolační univerzální λ=0,032-0,033 tl 50mm</t>
  </si>
  <si>
    <t>-261952787</t>
  </si>
  <si>
    <t>"skladba PDL.04"     253,14*1,05</t>
  </si>
  <si>
    <t>63152106</t>
  </si>
  <si>
    <t>pás tepelně izolační univerzální λ=0,032-0,033 tl 180mm</t>
  </si>
  <si>
    <t>266240699</t>
  </si>
  <si>
    <t>253,14*1,05 'Přepočtené koeficientem množství</t>
  </si>
  <si>
    <t>713121111</t>
  </si>
  <si>
    <t>Montáž izolace tepelné podlah volně kladenými rohožemi, pásy, dílci, deskami 1 vrstva</t>
  </si>
  <si>
    <t>30149613</t>
  </si>
  <si>
    <t>Montáž tepelné izolace podlah rohožemi, pásy, deskami, dílci, bloky (izolační materiál ve specifikaci) kladenými volně jednovrstvá</t>
  </si>
  <si>
    <t>https://podminky.urs.cz/item/CS_URS_2025_01/713121111</t>
  </si>
  <si>
    <t>"skladba PDL.01"     19,0+46,9+7,0+13,6+32,3+57,1+25,0+2,5+4,4</t>
  </si>
  <si>
    <t>"skladba PDL.03 - m.č.201-205, 207, 210, 211"   30,4+5,8+9,1+6,9+1,6+2,7+17,5+52,2+2,57*0,1</t>
  </si>
  <si>
    <t>63151437</t>
  </si>
  <si>
    <t>deska tepelně izolační minerální plovoucích podlah λ=0,036-0,037 tl 50mm</t>
  </si>
  <si>
    <t>630897015</t>
  </si>
  <si>
    <t>"skladba PDL.02 a PDL.03"   435,957*1,05</t>
  </si>
  <si>
    <t>28375033</t>
  </si>
  <si>
    <t>deska EPS 150 pro konstrukce s vysokým zatížením λ=0,035 tl 150mm</t>
  </si>
  <si>
    <t>-2069581652</t>
  </si>
  <si>
    <t>"skladba PDL.01"     (19,0+46,9+7,0+13,6+32,3+57,1+25,0+2,5+4,4)*1,05</t>
  </si>
  <si>
    <t>998713113</t>
  </si>
  <si>
    <t>Přesun hmot tonážní pro izolace tepelné s omezením mechanizace v objektech v přes 12 do 24 m</t>
  </si>
  <si>
    <t>-1575065245</t>
  </si>
  <si>
    <t>Přesun hmot pro izolace tepelné stanovený z hmotnosti přesunovaného materiálu vodorovná dopravní vzdálenost do 50 m s omezením mechanizace v objektech výšky přes 12 m do 24 m</t>
  </si>
  <si>
    <t>https://podminky.urs.cz/item/CS_URS_2025_01/998713113</t>
  </si>
  <si>
    <t>730</t>
  </si>
  <si>
    <t>Ústřední vytápění</t>
  </si>
  <si>
    <t>01út</t>
  </si>
  <si>
    <t>Dod+mtž ÚT - viz. samostatný rozpočet</t>
  </si>
  <si>
    <t>-1214070510</t>
  </si>
  <si>
    <t>764242404</t>
  </si>
  <si>
    <t>Oplechování štítu závětrnou lištou z TiZn předzvětralého plechu rš 330 mm</t>
  </si>
  <si>
    <t>-68074732</t>
  </si>
  <si>
    <t>Oplechování střešních prvků z titanzinkového předzvětralého plechu štítu závětrnou lištou rš 330 mm</t>
  </si>
  <si>
    <t>https://podminky.urs.cz/item/CS_URS_2025_01/764242404</t>
  </si>
  <si>
    <t>"KL/007"   4,1</t>
  </si>
  <si>
    <t>764242405</t>
  </si>
  <si>
    <t>Oplechování štítu závětrnou lištou z TiZn předzvětralého plechu rš 400 mm</t>
  </si>
  <si>
    <t>-286574556</t>
  </si>
  <si>
    <t>Oplechování střešních prvků z titanzinkového předzvětralého plechu štítu závětrnou lištou rš 400 mm</t>
  </si>
  <si>
    <t>https://podminky.urs.cz/item/CS_URS_2025_01/764242405</t>
  </si>
  <si>
    <t>"KL/008"   4,1</t>
  </si>
  <si>
    <t>"KL/009"   2,3</t>
  </si>
  <si>
    <t>-438857074</t>
  </si>
  <si>
    <t>"KL/111-01,02, KL/206-012, KL/304-01"   4*(1,17+0,05)</t>
  </si>
  <si>
    <t>"KL/305-01, KL/306-01"                                 2*(1,18+0,05)</t>
  </si>
  <si>
    <t>"KL/205-01, KL/206-02"                                2*(1,15+0,05)</t>
  </si>
  <si>
    <t>"KL/204-01"                                                      1,2+0,05</t>
  </si>
  <si>
    <t>-1733171797</t>
  </si>
  <si>
    <t>"KL,OS-012  OS-013"     1+1</t>
  </si>
  <si>
    <t>-418211250</t>
  </si>
  <si>
    <t>"KL,OS-012  OS-013"   12,7+7,8</t>
  </si>
  <si>
    <t>1390627381</t>
  </si>
  <si>
    <t>766621211</t>
  </si>
  <si>
    <t>Montáž dřevěných oken plochy přes 1 m2 otevíravých výšky do 1,5 m s rámem do zdiva</t>
  </si>
  <si>
    <t>-614755103</t>
  </si>
  <si>
    <t>Montáž oken dřevěných včetně montáže rámu plochy přes 1 m2 otevíravých do zdiva, výšky do 1,5 m</t>
  </si>
  <si>
    <t>https://podminky.urs.cz/item/CS_URS_2025_01/766621211</t>
  </si>
  <si>
    <t>611100-E111.01</t>
  </si>
  <si>
    <t>*E111.01 - Dod.okna exteriérového dřevěného roz.1170x1500mm, 2kř., obě křídla otevíravá/vyklápěcí. Zasklení izo.dvojsklo, Uw=1,1W/m2K. Kování okenní oliva lesklá mosaz, celoobvodové typové, součástí ovládací tyč. Povrch.úprava nátěr. Bližší popis a schéma</t>
  </si>
  <si>
    <t>-1536237791</t>
  </si>
  <si>
    <t>E111.01 - Dod.okna exteriérového dřevěného roz.1170x1500mm, 2kř., obě křídla otevíravá/vyklápěcí. Zasklení izo.dvojsklo, Uw=1,1W/m2K. Kování okenní oliva lesklá mosaz, celoobvodové typové, součástí ovládací tyč. Povrch.úprava nátěr. Bližší popis a schéma viz.Výpis výplní - okna č.920.</t>
  </si>
  <si>
    <t>611100-E111.02</t>
  </si>
  <si>
    <t>*E111.02 - Dod.okna exteriérového dřevěného roz.1160x1445mm, 2kř., obě křídla otevíravá/vyklápěcí. Zasklení izo.dvojsklo, Uw=1,1W/m2K. Kování okenní oliva lesklá mosaz, celoobvodové typové, součástí ovládací tyč. Povrch.úprava nátěr. Bližší popis a schéma</t>
  </si>
  <si>
    <t>-1579491822</t>
  </si>
  <si>
    <t>E111.02 - Dod.okna exteriérového dřevěného roz.1160x1445mm, 2kř., obě křídla otevíravá/vyklápěcí. Zasklení izo.dvojsklo, Uw=1,1W/m2K. Kování okenní oliva lesklá mosaz, celoobvodové typové, součástí ovládací tyč. Povrch.úprava nátěr. Bližší popis a schéma viz.Výpis výplní - okna č.920.</t>
  </si>
  <si>
    <t>611100-E204.01</t>
  </si>
  <si>
    <t>*E204.01 - Dod.okna exteriérového dřevěného roz.1210x1460mm, 2kř., obě křídla otevíravá/vyklápěcí. Zasklení izo.dvojsklo, Uw=1,1W/m2K. Kování okenní oliva lesklá mosaz, celoobvodové typové, součástí ovládací tyč. Povrch.úprava nátěr. Bližší popis a schéma</t>
  </si>
  <si>
    <t>-863780396</t>
  </si>
  <si>
    <t>E204.01 - Dod.okna exteriérového dřevěného roz.1210x1460mm, 2kř., obě křídla otevíravá/vyklápěcí. Zasklení izo.dvojsklo, Uw=1,1W/m2K. Kování okenní oliva lesklá mosaz, celoobvodové typové, součástí ovládací tyč. Povrch.úprava nátěr. Bližší popis a schéma viz.Výpis výplní - okna č.920.</t>
  </si>
  <si>
    <t>611100-E205.01</t>
  </si>
  <si>
    <t>*E205.01 - Dod.okna exteriérového dřevěného roz.1160x1460mm, 2kř., obě křídla otevíravá/vyklápěcí. Zasklení izo.dvojsklo, Uw=1,1W/m2K. Kování okenní oliva lesklá mosaz, celoobvodové typové, součástí ovládací tyč. Povrch.úprava nátěr. Bližší popis a schéma</t>
  </si>
  <si>
    <t>1041302011</t>
  </si>
  <si>
    <t>E205.01 - Dod.okna exteriérového dřevěného roz.1160x1460mm, 2kř., obě křídla otevíravá/vyklápěcí. Zasklení izo.dvojsklo, Uw=1,1W/m2K. Kování okenní oliva lesklá mosaz, celoobvodové typové, součástí ovládací tyč. Povrch.úprava nátěr. Bližší popis a schéma viz.Výpis výplní - okna č.920.</t>
  </si>
  <si>
    <t>611100-E206.01</t>
  </si>
  <si>
    <t>*E206.01 - Dod.okna exteriérového dřevěného roz.1170x1450mm, 2kř., obě křídla otevíravá/vyklápěcí. Zasklení izo.dvojsklo, Uw=1,1W/m2K. Kování okenní oliva lesklá mosaz, celoobvodové typové, součástí ovládací tyč. Povrch.úprava nátěr. Bližší popis a schéma</t>
  </si>
  <si>
    <t>-1448313352</t>
  </si>
  <si>
    <t>E206.01 - Dod.okna exteriérového dřevěného roz.1170x1450mm, 2kř., obě křídla otevíravá/vyklápěcí. Zasklení izo.dvojsklo, Uw=1,1W/m2K. Kování okenní oliva lesklá mosaz, celoobvodové typové, součástí ovládací tyč. Povrch.úprava nátěr. Bližší popis a schéma viz.Výpis výplní - okna č.920.</t>
  </si>
  <si>
    <t>611100-E206.02</t>
  </si>
  <si>
    <t>*E206.02 - Dod.okna exteriérového dřevěného roz.1150x1450mm, 2kř., obě křídla otevíravá/vyklápěcí. Zasklení izo.dvojsklo, Uw=1,1W/m2K. Kování okenní oliva lesklá mosaz, celoobvodové typové, součástí ovládací tyč. Povrch.úprava nátěr. Bližší popis a schéma</t>
  </si>
  <si>
    <t>1459117915</t>
  </si>
  <si>
    <t>E206.02 - Dod.okna exteriérového dřevěného roz.1150x1450mm, 2kř., obě křídla otevíravá/vyklápěcí. Zasklení izo.dvojsklo, Uw=1,1W/m2K. Kování okenní oliva lesklá mosaz, celoobvodové typové, součástí ovládací tyč. Povrch.úprava nátěr. Bližší popis a schéma viz.Výpis výplní - okna č.920.</t>
  </si>
  <si>
    <t>611100-E305.01</t>
  </si>
  <si>
    <t>*E305.01 - Dod.okna exteriérového dřevěného roz.1180x11180mm, 2kř., obě křídla otevíravá/vyklápěcí. Zasklení izo.dvojsklo, Uw=1,1W/m2K. Kování okenní oliva lesklá mosaz, celoobvodové typové, součástí ovládací tyč. Povrch.úprava nátěr. Bližší popis a schém</t>
  </si>
  <si>
    <t>-2136722310</t>
  </si>
  <si>
    <t>E305.01 - Dod.okna exteriérového dřevěného roz.1180x11180mm, 2kř., obě křídla otevíravá/vyklápěcí. Zasklení izo.dvojsklo, Uw=1,1W/m2K. Kování okenní oliva lesklá mosaz, celoobvodové typové, součástí ovládací tyč. Povrch.úprava nátěr. Bližší popis a schéma viz.Výpis výplní - okna č.920.</t>
  </si>
  <si>
    <t>611100-E304.01</t>
  </si>
  <si>
    <t>*E304.01 - Dod.okna exteriérového dřevěného roz.1170x1480mm, 2kř., obě křídla otevíravá/vyklápěcí. Zasklení izo.dvojsklo, Uw=1,1W/m2K. Kování okenní oliva lesklá mosaz, celoobvodové typové, součástí ovládací tyč. Povrch.úprava nátěr. Bližší popis a schéma</t>
  </si>
  <si>
    <t>-237185730</t>
  </si>
  <si>
    <t>E304.01 - Dod.okna exteriérového dřevěného roz.1170x1480mm, 2kř., obě křídla otevíravá/vyklápěcí. Zasklení izo.dvojsklo, Uw=1,1W/m2K. Kování okenní oliva lesklá mosaz, celoobvodové typové, součástí ovládací tyč. Povrch.úprava nátěr. Bližší popis a schéma viz.Výpis výplní - okna č.920.</t>
  </si>
  <si>
    <t>611100-E306.01</t>
  </si>
  <si>
    <t>*E306.01 - Dod.okna exteriérového dřevěného roz.1180x1455mm, 2kř., obě křídla otevíravá/vyklápěcí. Zasklení izo.dvojsklo, Uw=1,1W/m2K. Kování okenní oliva lesklá mosaz, celoobvodové typové, součástí ovládací tyč. Povrch.úprava nátěr. Bližší popis a schéma</t>
  </si>
  <si>
    <t>1075168100</t>
  </si>
  <si>
    <t>E306.01 - Dod.okna exteriérového dřevěného roz.1180x1455mm, 2kř., obě křídla otevíravá/vyklápěcí. Zasklení izo.dvojsklo, Uw=1,1W/m2K. Kování okenní oliva lesklá mosaz, celoobvodové typové, součástí ovládací tyč. Povrch.úprava nátěr. Bližší popis a schéma viz.Výpis výplní - okna č.920.</t>
  </si>
  <si>
    <t>766621212</t>
  </si>
  <si>
    <t>Montáž dřevěných oken plochy přes 1 m2 otevíravých výšky do 2,5 m s rámem do zdiva</t>
  </si>
  <si>
    <t>-1725017554</t>
  </si>
  <si>
    <t>Montáž oken dřevěných včetně montáže rámu plochy přes 1 m2 otevíravých do zdiva, výšky přes 1,5 do 2,5 m</t>
  </si>
  <si>
    <t>https://podminky.urs.cz/item/CS_URS_2025_01/766621212</t>
  </si>
  <si>
    <t>6114-E211.01-208.04</t>
  </si>
  <si>
    <t>*E211.01-208.04 - okno dřevěné exteriérové-historizující roz.1250x2450mm, 2kř, otevíravé/vyklápěcí, izolační dvojsklo, Uw=1,1W/m2K. Kování okenní oliva lesklá mosaz, typové dle konkrétní nabídky sudodavatele, ovládací tyč. Vše vč.spoj.a kotevního materiál</t>
  </si>
  <si>
    <t>-269345139</t>
  </si>
  <si>
    <t>E211.01-208.04 - okno dřevěné exteriérové-historizující roz.1250x2450mm, 2kř,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</si>
  <si>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6114-E310.01-308.04</t>
  </si>
  <si>
    <t>*E310.01-308.04 - okno dřevěné exteriérové-historizující roz.1100x2450mm, 2kř, otevíravé/vyklápěcí, izolační dvojsklo, Uw=1,1W/m2K. Kování okenní oliva lesklá mosaz, typové dle konkrétní nabídky sudodavatele, ovládací tyč. Vše vč.spoj.a kotevního materiál</t>
  </si>
  <si>
    <t>811550543</t>
  </si>
  <si>
    <t>E310.01-308.04 - okno dřevěné exteriérové-historizující roz.1100x2450mm, 2kř,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</si>
  <si>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766621436</t>
  </si>
  <si>
    <t>Montáž dřevěných oken obloukových nebo kulatých plochy přes 1 m2 výšky do 2,5 m s rámem do zdiva</t>
  </si>
  <si>
    <t>460108899</t>
  </si>
  <si>
    <t>Montáž oken dřevěných včetně montáže rámu plochy přes 1 m2 obloukových nebo kulatých do zdiva, výšky přes 1,5 do 2,5 m</t>
  </si>
  <si>
    <t>https://podminky.urs.cz/item/CS_URS_2025_01/766621436</t>
  </si>
  <si>
    <t>6114-E102.1-107.1</t>
  </si>
  <si>
    <t>*E102.01 - E107.01 - okno dřevěné exteriérové-historizující roz.1200x2350mm, 2kř s obloukovou lunetou, otevíravé/vyklápěcí, izolační dvojsklo, Uw=1,1W/m2K. Kování okenní oliva lesklá mosaz, typové dle konkrétní nabídky sudodavatele, ovládací tyč. Vše vč.s</t>
  </si>
  <si>
    <t>-603513219</t>
  </si>
  <si>
    <t>E102.01 - E107.01 - okno dřevěné exteriérové-historizující roz.1200x2350mm, 2kř s obloukovou lunetou, otevíravé/vyklápěcí, izolační dvojsklo, Uw=1,1W/m2K. Kování okenní oliva lesklá mosaz, typové dle konkrétní nabídky sudodavatele, ovládací tyč. Vše vč.spoj.a kotevního materiálu a všech doplňků. Výrobní dokumentace bude provedena přesně dle schváleného návrhu Ing.Stanislava Běhala, který je součástí tohoto výpisu.</t>
  </si>
  <si>
    <t>76666-E105.01</t>
  </si>
  <si>
    <t>E105.01 - Dod+mtž nových ext.dveří dřevěných 900x2100mm, 1kř, zateplené. Rámová zárubeň, kování klika/klika vč.zámku, vč.povrchové úpravy. Vše vč.spoj.a kotevního materiálu a všech doplňků. Montáž do stáv.otvoru.</t>
  </si>
  <si>
    <t>-1100564534</t>
  </si>
  <si>
    <t>76699-E101.01</t>
  </si>
  <si>
    <t>*E101.01 - Repase stávajících exteriérových dveří roz.1800x2600mm s půlkruhovým nadsvětlíkem 1800x900mm (invet.ozn."D1") - nové nátěry - fládrování, doplnění chybějících dílů, opravy kování atp. Nutno restaurovat dle restaurátorského průzumu exteriéru (vi</t>
  </si>
  <si>
    <t>-1472317506</t>
  </si>
  <si>
    <t>E101.01 - Repase stávajících exteriérových dveří roz.1800x2600mm s půlkruhovým nadsvětlíkem 1800x900mm (invet.ozn."D1") - nové nátěry - fládrování, doplnění chybějících dílů, opravy kování atp. Nutno restaurovat dle restaurátorského průzumu exteriéru (viz.samostatná příloha)! Součástí je doplnění pro rozvody SLP, vyzbrojení cylindrickou vložkou, el.zámkem samozavíračem atp - bližší popis viz.PD. Vše vč.spoj.a kotevního materiálu a všech doplňků. Inventarizační značení D2 a SO-1 v PD.</t>
  </si>
  <si>
    <t>-1602119258</t>
  </si>
  <si>
    <t>783827103a</t>
  </si>
  <si>
    <t xml:space="preserve">Krycí (ochranný) nátěr omítek jednonásobný hladkých povrchů - fasádní </t>
  </si>
  <si>
    <t>1420675208</t>
  </si>
  <si>
    <t>05 - SO - Rekonstrukce vnitřních omítek s restaurátorským dohledem</t>
  </si>
  <si>
    <t xml:space="preserve">      61 - Úprava povrchů vnitřních</t>
  </si>
  <si>
    <t xml:space="preserve">    9 - Ostatní konstrukce a práce, bourání</t>
  </si>
  <si>
    <t>-775515692</t>
  </si>
  <si>
    <t>"předpoklad dle oprav omítek z 10%"   (398,6+89,907)*0,1</t>
  </si>
  <si>
    <t>-2127511574</t>
  </si>
  <si>
    <t>"předpoklad dle oprav omítek z 5%"   (398,6+89,907)*0,05</t>
  </si>
  <si>
    <t>1191285315</t>
  </si>
  <si>
    <t>-851648365</t>
  </si>
  <si>
    <t>doplnění na nových příčkách:</t>
  </si>
  <si>
    <t>"m.č.201"   (2,17+2,02)*3,9-(2*0,8+0,7)*2,1</t>
  </si>
  <si>
    <t>612315223</t>
  </si>
  <si>
    <t>Vápenná štuková omítka malých ploch přes 0,25 do 1 m2 na stěnách</t>
  </si>
  <si>
    <t>13666519</t>
  </si>
  <si>
    <t>Vápenná omítka jednotlivých malých ploch štuková dvouvrstvá na stěnách, plochy jednotlivě přes 0,25 do 1 m2</t>
  </si>
  <si>
    <t>https://podminky.urs.cz/item/CS_URS_2025_01/612315223</t>
  </si>
  <si>
    <t>"1.NP - nad novými překlady"   6</t>
  </si>
  <si>
    <t>"2.nP - nad novými překlady"   2*5</t>
  </si>
  <si>
    <t>"3.NP - nad novými překlady"    2*4</t>
  </si>
  <si>
    <t>572576140</t>
  </si>
  <si>
    <t>"m.č.102"             2</t>
  </si>
  <si>
    <t>"m.č.206, 207, 208"   1+1+2</t>
  </si>
  <si>
    <t>"m.č.306, 307,308"   1+2</t>
  </si>
  <si>
    <t>-707626155</t>
  </si>
  <si>
    <t>"m.č.102"   (1,0+2*2,2)*0,45+(1,32+2*2,6)*0,15</t>
  </si>
  <si>
    <t>"m.č.105"   (1,0+0,9+2*2*2,2)*0,35+(1,32+1,47+1,56+3*2*2,6)*0,15</t>
  </si>
  <si>
    <t>"m.č.106"   (1,47+2*2,6)*0,15</t>
  </si>
  <si>
    <t>"m.č.107"   (1,56+2*2,6)*0,15</t>
  </si>
  <si>
    <t>"m.č.108"    (0,8+2*2,1)*0,78</t>
  </si>
  <si>
    <t>"2.NP"   (1,14+1,24+1,24+1,97+2*4*2,6)*2*0,15+(0,8+2*2,2)*0,48</t>
  </si>
  <si>
    <t>"3.NP"   (1,11+1,14+1,5+2*3*2,6)*2*0,15+(0,8+2*2,2)*0,51</t>
  </si>
  <si>
    <t>61190-01</t>
  </si>
  <si>
    <t>Sanace, rekonstrukce a fixace stávajících omítek stěn ve třídách a chodbách vč.doplnění nesoudržných částí a po provedení nových rozvodů. Součástí penetrace před výmalbou. Vše vč.potřebného materiálu.</t>
  </si>
  <si>
    <t>457875510</t>
  </si>
  <si>
    <t>Sanace, rekonstrukce a fixace stávajících omítek stěn ve třídách a chodbách vč.doplnění nesoudržných částí</t>
  </si>
  <si>
    <t>"m.č.102"   2*(8,09-(0,1+0,15)+3*5,83)*(3,5+4,0)/2+3*(2*2,35+1,57)*0,6-(3*1,2*2,35+2*1,2*2,05+1,0*2,2+0,99*2,2)</t>
  </si>
  <si>
    <t>"m.č.105"   (1,55+3,33-0,1+0,53+0,67+3,51+0,68+2*1,0+1,3+2*0,2+1,94+1,21+0,98+1,852+13,2+4,5+0,15+0,55)*3,6+(1,2+2*2,1)*2*0,75</t>
  </si>
  <si>
    <t>"dtto - odpočet otvorů"   -(3*0,9*2,1+0,8*2,1+3*1,3*2,6+2*1,0*2,2+(2,25*2,15+pi*(1,15)^2/2))</t>
  </si>
  <si>
    <t>"m.č.106"   (5,55+6,54+1,4+0,68+2,77+8,06+5,75)*3,24+(1,47+2*2,6)*0,65+5*(1,39+2*2,35)*0,9-(1,47*2,6+1,47*2,5+1,2*1,5+5*1,2*2,35)</t>
  </si>
  <si>
    <t>"m.č.107"   (3,97+6,55+0,75+2,75+6,55)*3,24+(1,4+2,*26)*0,65+(1,36+2*2,35)*0,9-(0,8*2,1+1,2*2,35+1,47*2,6+1,26*2,6)</t>
  </si>
  <si>
    <t>"m.č.109"   (0,55+0,915+0,58+0,4+0,2+1,6+0,2)*3,5</t>
  </si>
  <si>
    <t>"m.č.110"   2*(1,3+2,2)*2,6-0,9*2,1+1,13*2,6+2*4,4*2,6/2-2*0,8*1,99</t>
  </si>
  <si>
    <t>"m.č.111"   (2,75+7,75+2,7+2*(1,2+0,65))*3,0+2*(0,65+1,2)*3,0+(1,17+2*1,5)*0,81+(1,46+2*1,445)*0,635-(1,17*1,5+1,16*1,445)</t>
  </si>
  <si>
    <t>"m.č.201"   (1,72+0,56+0,65+0,65+4,0+1,965+2,23+2*1,24+3,0+4,05+1,14+0,31+0,75+0,25)*3,675+(1,26+2*2,1)*0,7+(1,14+2*1,24+2*3*2,6)*0,6</t>
  </si>
  <si>
    <t>"dtto - odpočet otvorů"   -(1,0*2,05+(1,14+3*1,24)*2,6)</t>
  </si>
  <si>
    <t>"m.č.206"    (2,75+7,75+2,7+2*(1,2+0,65))*3,0+2*(0,65+1,2)*2,94+(1,17+2*1,5)*0,81+(1,46+2*1,445)*0,635-(1,17*1,5+1,16*1,445)</t>
  </si>
  <si>
    <t>"m.č.208"   (6,77+5,74+2,88+2,84+6,02+4,28)*(3,33+0,2)+4*((1,42+2*2,45)*0,72+2*0,85*0,35)-(0,8*2,1+1,25*2,6+1,2*1,5+4*1,25*2,45+0,9*2,1)</t>
  </si>
  <si>
    <t>"m.č.209"   2*(6,02+5,12)*(3,33+0,2)+2*((1,42+2*2,45)*0,72+2*0,85*0,35)-(1,24*2,6+2*1,25*2,45+0,9*2,1)</t>
  </si>
  <si>
    <t>"m.č.210"   2*(6,02+2,88)*(3,33+0,2)+((1,42+2*2,45)*0,72+2*0,85*0,35)-(1,24*2,6+1,25*2,45)</t>
  </si>
  <si>
    <t>"m.č.211"  2*(6,1+8,38)*(3,33+0,2)+3*((1,42+2*2,45)*0,72+2*0,85*0,35)-(1,14*2,6+3*1,25*2,45)</t>
  </si>
  <si>
    <t>"m.č.301"   (6,45+2,65)*(3,65+2,5)/2+(1,12+2*2,35)*0,65-1,1*2,35</t>
  </si>
  <si>
    <t>"m.č.306"   (1,48+0,65+0,7+0,65+1,2+4,15+2,11+6,43+1,14+1,95+1,11+4,6)*3,65+(1,2+2,2)*0,45+(1,11+1,14+2*2,6)*0,45+(1,18+1,455)*0,615</t>
  </si>
  <si>
    <t>"dtto - odpočet otvorů"   -(1,18+1,455+1,2*2,2+1,5*2,6+(1,11+1,14)*2,6+2*0,9*2,1)</t>
  </si>
  <si>
    <t>"m.č.308"   (7,1+5,85+2,935+0,92+1,22+0,77+6,21+0,82+1,5+1,15+0,8+0,1)*(3,35+0,2)+4*((1,23+2*2,45)*0,52+2*0,85*0,3)</t>
  </si>
  <si>
    <t>"dtto - odpočet otvorů"   -(4*1,1*2,45+0,8*2,1+1,5*2,6+1,2*1,5)</t>
  </si>
  <si>
    <t>"m.č.309"  2*(8,38+6,26)*(3,35+0,2)+3*((1,23+2*2,45)*0,52+2*0,85*0,3)-(3*1,1*2,45+1,5*2,6+1,2*1,5)</t>
  </si>
  <si>
    <t>"m.č.310"  2*(8,37+6,31)*(3,35+0,2)+3*((1,23+2*2,45)*0,52+2*0,85*0,3)-(3*1,1*2,45+1,5*2,6+1,2*1,5)</t>
  </si>
  <si>
    <t>61290-01</t>
  </si>
  <si>
    <t>Sanace, rekonstrukce a fixace stávajících viditelných omítek stropů a kleneb ve třídách a chodbách (výměra je půdorysná plocha). vč.doplnění nesoudržných částí a po provedení nových rozvodů. Součástí penetrace před výmalbou. Vše vč.potřebného materiálu.</t>
  </si>
  <si>
    <t>74164153</t>
  </si>
  <si>
    <t>"m.č.102, 105, 110, 111"   46,5+32,3+4,4</t>
  </si>
  <si>
    <t>"m.č.201, 206"                     30,4+15,8</t>
  </si>
  <si>
    <t>"m.č.301, 306"                     28,0+11,9</t>
  </si>
  <si>
    <t>61295-01</t>
  </si>
  <si>
    <t>Sanace, rekonstrukce a fixace stávajících stropů nad podhledy. vč.doplnění nesoudržných částí a po provedení nových rozvodů. Vše vč.potřebného materiálu.</t>
  </si>
  <si>
    <t>-256264349</t>
  </si>
  <si>
    <t>"m.č.106, 107"                      57,1+25,0</t>
  </si>
  <si>
    <t>"m.č.208, 209, 210, 211"   54,5+31,3+17,5+52,2</t>
  </si>
  <si>
    <t>"m.č.308, 309, 310"            55,4+52,6+53,0</t>
  </si>
  <si>
    <t>61999-01</t>
  </si>
  <si>
    <t>Rekonstrukce omítek stěn, stropů a štukatérské výzdoby v chodbě č.101 vč.doplnění po bouracích pracech a zazdívkách a vč.finální povrchové úpravy.</t>
  </si>
  <si>
    <t>-913573863</t>
  </si>
  <si>
    <t>"stěny - pohledová plocha"     2*(1,6+2,8+1,6+2,62)*2,6</t>
  </si>
  <si>
    <t>"klenby - pohledová plocha"   2*1,6*(pi*2*1,4)+2*2,6*1,6+2,6*2,6+2*(pi*(1,7)^2/2-pi*(1,3)^2/2)</t>
  </si>
  <si>
    <t>"klenba u vstupu"                         2*0,8*2,6+pi*2,25/2*0,8</t>
  </si>
  <si>
    <t>"klenba do chodby"                     2*0,6*2,15+pi*2,15/2*0,6</t>
  </si>
  <si>
    <t>"odpočet otvorů"                         -(1,8*2,6+pi*(0,9)^2/2+1,35*2,15+pi*(1,25)^2/2+1,0*2,2)</t>
  </si>
  <si>
    <t>Ostatní konstrukce a práce, bourání</t>
  </si>
  <si>
    <t>-920424609</t>
  </si>
  <si>
    <t>"stropy a klenby mimo m.č.101"   169,3+398,6</t>
  </si>
  <si>
    <t>"m.č.101"                                                19,0</t>
  </si>
  <si>
    <t>-2041160641</t>
  </si>
  <si>
    <t>-104671169</t>
  </si>
  <si>
    <t>1891656723</t>
  </si>
  <si>
    <t>"odvoz do 15km"   (15-1)*19,684</t>
  </si>
  <si>
    <t>908731055</t>
  </si>
  <si>
    <t>998018003</t>
  </si>
  <si>
    <t>Přesun hmot pro budovy ruční pro budovy v přes 12 do 24 m</t>
  </si>
  <si>
    <t>793515769</t>
  </si>
  <si>
    <t>Přesun hmot pro budovy občanské výstavby, bydlení, výrobu a služby ruční (bez užití mechanizace) vodorovná dopravní vzdálenost do 100 m pro budovy s jakoukoliv nosnou konstrukcí výšky přes 12 do 24 m</t>
  </si>
  <si>
    <t>https://podminky.urs.cz/item/CS_URS_2025_01/998018003</t>
  </si>
  <si>
    <t>-702300627</t>
  </si>
  <si>
    <t>78413110a</t>
  </si>
  <si>
    <t xml:space="preserve">Odborné odstranění linkrustace na chodbách a schodištích </t>
  </si>
  <si>
    <t>-373806100</t>
  </si>
  <si>
    <t>"m.č.103"   (14,05+1,68+1,9+2*1,0-(1,46+1,0+3*0,9))*1,5+(13,2+2*0,65-(2,25+0,99+0,9))*1,5</t>
  </si>
  <si>
    <t>"m.č.119"   (2,75+0,125+1,211+2*(0,67+6,51+0,68+2*1,25)+1,5)*1,5</t>
  </si>
  <si>
    <t>"m.č.201"   (4*1,25+2*0,65+2*(1,25+1,47)+7,8)*1,5</t>
  </si>
  <si>
    <t>"m.č.202"   (14,0+1,68+1,9+13,2-(1,46+1,53+6,51+3*1,1+0,9))*1,5</t>
  </si>
  <si>
    <t>"m.č.301"   (0,65+3,145+0,59+1,51+1,21+2*1,16+0,59)*1,5</t>
  </si>
  <si>
    <t>"m.č.302"   (4*0,65+0,59+1,81+2*0,4+1,08+2,2+6,415+1,93+0,3+2,53+0,13+2,005+1,45)*1,5</t>
  </si>
  <si>
    <t>-406389621</t>
  </si>
  <si>
    <t>"m.č.102"   2*(8,09-(0,1+0,15)+3*5,83)*(3,5+4,0)/2+3*(2*2,35+1,57)*0,6</t>
  </si>
  <si>
    <t>"m.č.106"   (5,55+6,54+1,4+0,68+2,77+8,06+5,75)*3,24+(1,47+2*2,6)*0,65+5*(1,39+2*2,35)*0,9</t>
  </si>
  <si>
    <t>"m.č.107"   (3,97+6,55+0,75+2,75+6,55)*3,24+(1,4+2,*26)*0,65+(1,36+2*2,35)*0,9</t>
  </si>
  <si>
    <t>"m.č.111"   (2,75+7,75+2,7+2*(1,2+0,65))*3,0+2*(0,65+1,2)*3,0+(1,17+2*1,5)*0,81+(1,46+2*1,445)*0,635</t>
  </si>
  <si>
    <t>"m.č.206"    (2,75+7,75+2,7+2*(1,2+0,65))*3,0+2*(0,65+1,2)*2,94+(1,17+2*1,5)*0,81+(1,46+2*1,445)*0,635</t>
  </si>
  <si>
    <t>"m.č.208"   (6,77+5,74+2,88+2,84+6,02+4,28)*(3,33)+4*((1,42+2*2,45)*0,72+2*0,85*0,35)</t>
  </si>
  <si>
    <t>"m.č.209"   2*(6,02+5,12)*(3,33)+2*((1,42+2*2,45)*0,72+2*0,85*0,35)</t>
  </si>
  <si>
    <t>"m.č.210"   2*(6,02+2,88)*(3,33)+((1,42+2*2,45)*0,72+2*0,85*0,35)</t>
  </si>
  <si>
    <t>"m.č.211"  2*(6,1+8,38)*(3,33)+3*((1,42+2*2,45)*0,72+2*0,85*0,35)</t>
  </si>
  <si>
    <t>"m.č.301"   (6,45+2,65)*(3,65+2,5)/2+(1,12+2*2,35)*0,65</t>
  </si>
  <si>
    <t>"m.č.308"   (7,1+5,85+2,935+0,92+1,22+0,77+6,21+0,82+1,5+1,15+0,8+0,1)*(3,35)+4*((1,23+2*2,45)*0,52+2*0,85*0,3)</t>
  </si>
  <si>
    <t>"m.č.309"  2*(8,38+6,26)*(3,35)+3*((1,23+2*2,45)*0,52+2*0,85*0,3)</t>
  </si>
  <si>
    <t>"m.č.310"  2*(8,37+6,31)*(3,35)+3*((1,23+2*2,45)*0,52+2*0,85*0,3)</t>
  </si>
  <si>
    <t>"viditelné stropy a klenby půdorysná plocha x koef.1,3"   169,3*1,3</t>
  </si>
  <si>
    <t>100-01</t>
  </si>
  <si>
    <t>Rozšířený restaurátorský průzkum provedený na štukovém rámu dedikační desky ve vestibulu (m.č.101).  Dle tohoto průzkumu následně provézt rekonstrukci viz.položka č.61999-01.</t>
  </si>
  <si>
    <t>512</t>
  </si>
  <si>
    <t>-627813922</t>
  </si>
  <si>
    <t>Rozšířený restaurátorský průzkum provedený na štukovém rámu dedikační desky ve vestibulu (m.č.101). Dle tohoto průzkumu následně provézt rekonstrukci viz.položka č.61999-01.</t>
  </si>
  <si>
    <t>100-02</t>
  </si>
  <si>
    <t>Rozšířená sondáž restaurátorského průzkumu stávajících výmaleb ve vestibulu (m.č.101), zacílená na odhalení vekrých dtailů výmalby v prostoru. Dle tohoto průzkumu následně provézt rekonstrukci viz.položka č.61999-01.</t>
  </si>
  <si>
    <t>745411151</t>
  </si>
  <si>
    <t>06 - SO - Restaurování vnitřních kamenných prvků</t>
  </si>
  <si>
    <t>78210-Pp</t>
  </si>
  <si>
    <t>Pp - restaurování schodišťového pilíře čtvercového řezu. Bližší popis restaurátorských prací dle invetarizačního listu, restaurátorského průzkumu a další proj.dokumentace. Vše vč.dodávky materiálu.</t>
  </si>
  <si>
    <t>1561501836</t>
  </si>
  <si>
    <t>78210-PI.</t>
  </si>
  <si>
    <t>P I. - restaurování kamenného portálu chodby 1130x2900mm. Bližší popis restaurátorských prací dle invetarizačního listu, restaurátorského průzkumu a další proj.dokumentace. Vše vč.dodávky materiálu.</t>
  </si>
  <si>
    <t>-1380849209</t>
  </si>
  <si>
    <t>78210-PII.</t>
  </si>
  <si>
    <t>P II. - restaurování kamenného portálu chodby 1000x3500m. Bližší popis restaurátorských prací dle invetarizačního listu, restaurátorského průzkumu a další proj.dokumentace. Vše vč.dodávky materiálu.</t>
  </si>
  <si>
    <t>1246827017</t>
  </si>
  <si>
    <t>78210-PS</t>
  </si>
  <si>
    <t>PS - restaurování stávajícího vniřního potrubí svislého. Bližší popis restaurátorských prací dle invetarizačního listu, restaurátorského průzkumu a další proj.dokumentace. Vše vč.dodávky materiálu.</t>
  </si>
  <si>
    <t>-749757826</t>
  </si>
  <si>
    <t>78210-Pz</t>
  </si>
  <si>
    <t>Pz - restaurování kamenného portálu zazděného. Bližší popis restaurátorských prací dle invetarizačního listu, restaurátorského průzkumu a další proj.dokumentace. Vše vč.dodávky materiálu.</t>
  </si>
  <si>
    <t>1457695919</t>
  </si>
  <si>
    <t>78210-R</t>
  </si>
  <si>
    <t>R - restaurování rohových lišt z hoblovaných prken. Bližší popis restaurátorských prací dle invetarizačního listu, restaurátorského průzkumu a další proj.dokumentace. Vše vč.dodávky materiálu.</t>
  </si>
  <si>
    <t>216905628</t>
  </si>
  <si>
    <t>78210-Sv</t>
  </si>
  <si>
    <t>Sv - restaurování kamenných schodů v m.č.101. Bližší popis restaurátorských prací dle invetarizačního listu, restaurátorského průzkumu a další proj.dokumentace. Vše vč.dodávky materiálu.</t>
  </si>
  <si>
    <t>275866370</t>
  </si>
  <si>
    <t>78210-SI.</t>
  </si>
  <si>
    <t>S I. - restaurování kamnného schodiště v 1.NP - počet stupňů 5+17+5. Bližší popis restaurátorských prací dle invetarizačního listu, restaurátorského průzkumu a další proj.dokumentace. Vše vč.dodávky materiálu.</t>
  </si>
  <si>
    <t>-1259710851</t>
  </si>
  <si>
    <t>78210-SII.</t>
  </si>
  <si>
    <t>S II. - restaurování kamnného schodiště v 2.NP - počet stupňů 5+17+5. Bližší popis restaurátorských prací dle invetarizačního listu, restaurátorského průzkumu a další proj.dokumentace. Vše vč.dodávky materiálu.</t>
  </si>
  <si>
    <t>-706147647</t>
  </si>
  <si>
    <t>78210-Sp</t>
  </si>
  <si>
    <t>Sp - restaurování kamnného schodiště ve 3.NP na půdu - počet stupňů 17+5. Bližší popis restaurátorských prací dle invetarizačního listu, restaurátorského průzkumu a další proj.dokumentace. Vše vč.dodávky materiálu.</t>
  </si>
  <si>
    <t>-1204831572</t>
  </si>
  <si>
    <t>78210-T</t>
  </si>
  <si>
    <t>T - restaurování dedikační tabule v m.č.101. Bližší popis restaurátorských prací dle invetarizačního listu, restaurátorského průzkumu a další proj.dokumentace. Vše vč.dodávky materiálu.</t>
  </si>
  <si>
    <t>-1876179306</t>
  </si>
  <si>
    <t>VON - Vedlejší a ostatní náklady</t>
  </si>
  <si>
    <t>VRN - Vedlejší a ostatní rozpočtové náklady</t>
  </si>
  <si>
    <t>VRN</t>
  </si>
  <si>
    <t>Vedlejší a ostatní rozpočtové náklady</t>
  </si>
  <si>
    <t>012103000x</t>
  </si>
  <si>
    <t xml:space="preserve">Geodetické vytyčení a vyhledání všech dotčených podzemních zařízení od jednotlivých správců sítí s vyznačením polohy zařízení přímo na staveništi k tomu oprávněnou osobou před zahájením prací. </t>
  </si>
  <si>
    <t>Kč</t>
  </si>
  <si>
    <t>1024</t>
  </si>
  <si>
    <t>-250104235</t>
  </si>
  <si>
    <t>01325400a</t>
  </si>
  <si>
    <t xml:space="preserve">Vypracování výrobní dokumentace oken uliční fasády </t>
  </si>
  <si>
    <t>1373913588</t>
  </si>
  <si>
    <t>01325400b</t>
  </si>
  <si>
    <t xml:space="preserve">Vypracování spárořezu odhalené dlažby na chodbách </t>
  </si>
  <si>
    <t>40961826</t>
  </si>
  <si>
    <t>01325400c</t>
  </si>
  <si>
    <t>Vypracování dokumentace veškerých truhlářských výrobků v interiéru</t>
  </si>
  <si>
    <t>-976172043</t>
  </si>
  <si>
    <t>01325400x</t>
  </si>
  <si>
    <t>Dokumentace skutečného provedení stavby zhotovená ve všech dotčených profesních částech, tisky, kompletace (4 listinné vyhotovení a v digitální podobě)</t>
  </si>
  <si>
    <t>-856021717</t>
  </si>
  <si>
    <t>030001000x</t>
  </si>
  <si>
    <t>Zařízení staveniště:   zřízení a vybavení  v rozsahu dle velikosti stavby  vč. napojení na inž.sítě, zhotovení ochranných koridorů a ochrany památkově chráněných konstrucí. Dále stavebních a sanitárních buněk, oplocení, zabezpeční staveniště vč. ostrahy s</t>
  </si>
  <si>
    <t>1989340002</t>
  </si>
  <si>
    <t>Zařízení staveniště: zřízení a vybavení v rozsahu dle velikosti stavby vč. napojení na inž.sítě, zhotovení ochranných koridorů a ochrany památkově chráněných konstrucí. Dále stavebních a sanitárních buněk, oplocení, zabezpeční staveniště vč. ostrahy staveniště, osvětlení a potřebného dopravního a bezp.značení. Náklady na provozování zařízení staveniště vč. nákladů na energie a jeho zrušení po skončení stavby.</t>
  </si>
  <si>
    <t>031303000a</t>
  </si>
  <si>
    <t>Náklady na zábor - v místě lešení do ulice, zařízení staveniště a pro překopy ul.Dlouhé</t>
  </si>
  <si>
    <t>-917109707</t>
  </si>
  <si>
    <t>031303000b</t>
  </si>
  <si>
    <t>Náklady na zábor - sousední pozemky ve dvorním traktu</t>
  </si>
  <si>
    <t>-694154406</t>
  </si>
  <si>
    <t>041903000</t>
  </si>
  <si>
    <t>Dozor jiné osoby - restaurátorský dozor</t>
  </si>
  <si>
    <t>-2142121403</t>
  </si>
  <si>
    <t>https://podminky.urs.cz/item/CS_URS_2025_01/041903000</t>
  </si>
  <si>
    <t>0450020x</t>
  </si>
  <si>
    <t xml:space="preserve">Kompletační činnost dodavatele - zajištění činností související se zakázkou, tj. :  </t>
  </si>
  <si>
    <t>1076243856</t>
  </si>
  <si>
    <t>Kompletační činnost dodavatele - zajištění činností související se zakázkou, tj. : 
- účast ve všech fázích přípravy, realizace a dokončení zakázky, komplexního vyzkoušení, měření a odstranění vad díla podléhající záruční lhůtě.
- činnost související s dodávkou stavebních výrobků, materiálů, lešení, bednění, montážních strojů.
- zajištění poradenství, tj. technická pomoc.
- zajištění podkladů, tj. výrobní dokumentace, rozpočty, zkoušky vč.hutnících, protokoly vč. zakreslení změn do PD nutný pro získání kolaudačního rozhodnutí.
- inženýrská činnost
- účast na jednáních, zkouškách, odevzdávání konstrukcí, objektů a celků, účast na uvedení do zkušebního provozu.
- kontroly činností na staveništi, tj. výše uvedených činností i souvisejících správních činností a vedení stavebního deníku.</t>
  </si>
  <si>
    <t>0450020y</t>
  </si>
  <si>
    <t xml:space="preserve">Koordinační činnost dodavatele - zajištění veškerých činností související se zakázkou, tj. :  </t>
  </si>
  <si>
    <t>-171889997</t>
  </si>
  <si>
    <t>Koordinační činnost dodavatele - zajištění veškerých činností související se zakázkou, tj. : 
- koordinace prací mezi dodavateli.
- stanovení pořadí případně souběžného provádění prací a doby realizace.
- předávání staveniště jednotlivým subdodavatelům.
- předávání informací o změnách.
- řešení vazeb na okolí staveniště.</t>
  </si>
  <si>
    <t>0900010-2</t>
  </si>
  <si>
    <t>Průběžné čištění přilehlých komunikací a prostor dotčených stavbou</t>
  </si>
  <si>
    <t>-1835135346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</si>
  <si>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</si>
  <si>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</si>
  <si>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</si>
  <si>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</si>
  <si>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</si>
  <si>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</si>
  <si>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</si>
  <si>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</si>
  <si>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</si>
  <si>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</si>
  <si>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</si>
  <si>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</si>
  <si>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</si>
  <si>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</si>
  <si>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</si>
  <si>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</si>
  <si>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</si>
  <si>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</si>
  <si>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</si>
  <si>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</si>
  <si>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</si>
  <si>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</si>
  <si>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</si>
  <si>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</si>
  <si>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</si>
  <si>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</si>
  <si>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</si>
  <si>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</si>
  <si>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</si>
  <si>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</si>
  <si>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</si>
  <si>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</si>
  <si>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</si>
  <si>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</si>
  <si>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</si>
  <si>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</si>
  <si>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</si>
  <si>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</si>
  <si>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</si>
  <si>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</si>
  <si>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</si>
  <si>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</si>
  <si>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</si>
  <si>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</si>
  <si>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</si>
  <si>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</si>
  <si>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</si>
  <si>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</si>
  <si>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</si>
  <si>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</si>
  <si>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</si>
  <si>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</si>
  <si>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</si>
  <si>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</si>
  <si>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</si>
  <si>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</si>
  <si>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</si>
  <si>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</si>
  <si>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</si>
  <si>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</si>
  <si>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</si>
  <si>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</si>
  <si>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</si>
  <si>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</si>
  <si>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</si>
  <si>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</si>
  <si>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</si>
  <si>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</si>
  <si>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</si>
  <si>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</si>
  <si>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</si>
  <si>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</si>
  <si>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</si>
  <si>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</si>
  <si>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</si>
  <si>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</si>
  <si>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</si>
  <si>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</si>
  <si>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</si>
  <si>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</si>
  <si>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</si>
  <si>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</si>
  <si>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</si>
  <si>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</si>
  <si>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</si>
  <si>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</si>
  <si>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</si>
  <si>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</si>
  <si>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</si>
  <si>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</si>
  <si>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</si>
  <si>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</si>
  <si>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</si>
  <si>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</si>
  <si>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</si>
  <si>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</si>
  <si>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</si>
  <si>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</si>
  <si>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</si>
  <si>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</si>
  <si>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</si>
  <si>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</si>
  <si>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</si>
  <si>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</si>
  <si>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</si>
  <si>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</si>
  <si>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</si>
  <si>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</si>
  <si>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</si>
  <si>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</si>
  <si>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</si>
  <si>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</si>
  <si>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</si>
  <si>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</si>
  <si>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</si>
  <si>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</si>
  <si>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</si>
  <si>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</si>
  <si>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</si>
  <si>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</si>
  <si>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</si>
  <si>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</si>
  <si>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</si>
  <si>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</si>
  <si>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</si>
  <si>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</si>
  <si>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</si>
  <si>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</si>
  <si>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</si>
  <si>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</si>
  <si>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</si>
  <si>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</si>
  <si>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</si>
  <si>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</si>
  <si>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</si>
  <si>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</si>
  <si>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</si>
  <si>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</si>
  <si>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</si>
  <si>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</si>
  <si>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</si>
  <si>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</si>
  <si>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</si>
  <si>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</si>
  <si>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</si>
  <si>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</si>
  <si>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</si>
  <si>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</si>
  <si>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</si>
  <si>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</si>
  <si>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</si>
  <si>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</si>
  <si>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</si>
  <si>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</si>
  <si>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</si>
  <si>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</si>
  <si>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</si>
  <si>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</si>
  <si>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</si>
  <si>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</si>
  <si>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</si>
  <si>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</si>
  <si>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</si>
  <si>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</si>
  <si>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</si>
  <si>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</si>
  <si>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</si>
  <si>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</si>
  <si>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</si>
  <si>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</si>
  <si>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</si>
  <si>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</si>
  <si>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</si>
  <si>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</si>
  <si>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</si>
  <si>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</si>
  <si>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</si>
  <si>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</si>
  <si>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</si>
  <si>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</si>
  <si>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</si>
  <si>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</si>
  <si>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</si>
  <si>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</si>
  <si>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Rozpočet</t>
  </si>
  <si>
    <t>Elektroinstalace - Slaboproudá</t>
  </si>
  <si>
    <t>Akce:</t>
  </si>
  <si>
    <t>ZŘÍZENÍ DÍLEN A UČEBEN PRO CÍRKEVNÍ ZŠ</t>
  </si>
  <si>
    <t>DLOUHÁ 190, HRADEC KRÁLOVÉ</t>
  </si>
  <si>
    <t>Investor:</t>
  </si>
  <si>
    <t>BISKUPSTVÍ KRÁLOVEHRADECKÉ, VELKÉ NÁMĚSTÍ 35, 500 01 HRADEC KRÁLOVÉ</t>
  </si>
  <si>
    <t>1654-5-D1-01-097-000-A-SLP</t>
  </si>
  <si>
    <t>Rozpočet neobsahuje :</t>
  </si>
  <si>
    <t>- dodávku a montáž aktivních prvků SKS (zajistí investor)</t>
  </si>
  <si>
    <t>- dodávku a montáž interaktivních tabulí a infopanelu (pouze připojení na SKS)</t>
  </si>
  <si>
    <t>- nastavení a konfigurace datové sítě (zajistí investor)</t>
  </si>
  <si>
    <t>- parapetní žlaby a podlahové krabice (součást silnoproudu)</t>
  </si>
  <si>
    <t>- zámky, otevírače, zavírače, koordinátory a ostatní příslušenství dveří (dodávka stavby)</t>
  </si>
  <si>
    <t>- výkopové práce pro propojení budov, konečné úpravy terénu ve stavbou zasažené části</t>
  </si>
  <si>
    <t>-</t>
  </si>
  <si>
    <t>Poznámka :</t>
  </si>
  <si>
    <t>Je-li v rozpočtu (nebo ve výkazu) uveden výrobek nebo konstrukce či její prvek ukazující na konkrétního výrobce je tuto skutečnost třeba jednoznačně chápat jako příklad z možných variant z důvodu jasné specifikace technické a uživatelské parametrizace prvku, výrobku, systému nebo konstrukce s tím, že konečné použití konkrétního výrobku, prvku, systému nebo konstrukce (z možné variace výrobců nebo dodavatelů) při průkazném splnění deklarovaných nebo popisem stanovených technických specifikací a technických a  uživatelských standardů je na zhotoviteli stavby.</t>
  </si>
  <si>
    <t>Cena položek je uvedena vč. recyklačních poplatků</t>
  </si>
  <si>
    <t>Vypracoval : Roman Hladík</t>
  </si>
  <si>
    <t>1. Elektroinstalace -  SLP - propojení budov</t>
  </si>
  <si>
    <t>mat + mont</t>
  </si>
  <si>
    <t>materiál</t>
  </si>
  <si>
    <t>montáž</t>
  </si>
  <si>
    <t>ceník</t>
  </si>
  <si>
    <t>EAN</t>
  </si>
  <si>
    <t>č.</t>
  </si>
  <si>
    <t>Název položky</t>
  </si>
  <si>
    <t>jm</t>
  </si>
  <si>
    <t>množství</t>
  </si>
  <si>
    <t>kč/jm</t>
  </si>
  <si>
    <t>celkem</t>
  </si>
  <si>
    <t>Kabel OPTO singlemode 12vl. 9/125 (200/1500N) univerzální nebo vhodný pro zafouknutí</t>
  </si>
  <si>
    <t>intelek 19.5.2025</t>
  </si>
  <si>
    <t>SXKO-MINI-12-OS-HDPE</t>
  </si>
  <si>
    <t>Trubka ohebná PVC, 320N, d40 pod omítku samozhášivá</t>
  </si>
  <si>
    <t>kopos 11.2.2024</t>
  </si>
  <si>
    <t>8595057619715</t>
  </si>
  <si>
    <t>1440E_K25</t>
  </si>
  <si>
    <t>Kabelová chránička d 63</t>
  </si>
  <si>
    <t>8595057643703</t>
  </si>
  <si>
    <t>KF09063</t>
  </si>
  <si>
    <t>Kabelová chránička d 40 HDPE</t>
  </si>
  <si>
    <t>kopos 21.5.2025</t>
  </si>
  <si>
    <t>8595057655447</t>
  </si>
  <si>
    <t>06040_CS100</t>
  </si>
  <si>
    <t>Výstražná folie, červená s bleskem, š=33cm</t>
  </si>
  <si>
    <t>Sonepar 11.2.2024</t>
  </si>
  <si>
    <t>8594021531145</t>
  </si>
  <si>
    <t>Skříň MIS pro ukončení chrániček SLP (319x205x135)</t>
  </si>
  <si>
    <t>ks</t>
  </si>
  <si>
    <t>telexion.cz 21.5.2025</t>
  </si>
  <si>
    <t>MIS1BPO</t>
  </si>
  <si>
    <t>MIS 1b (100 párů)</t>
  </si>
  <si>
    <t>Drobný materiál</t>
  </si>
  <si>
    <t>kpl</t>
  </si>
  <si>
    <t>%</t>
  </si>
  <si>
    <t>Drobný materiál (% z materálu)</t>
  </si>
  <si>
    <t>Sekání prostupy a stavební přípomoce</t>
  </si>
  <si>
    <t>Sekání prostupy a stavební přípomoce (% z montáží)</t>
  </si>
  <si>
    <t>Celkem</t>
  </si>
  <si>
    <t>2. Elektroinstalace - SLP -  SKS, A/V, Ozvučení, Jednotný čas, Nouz. Sign.</t>
  </si>
  <si>
    <t>RACK-Datový rozváděč 42U 600x600 vč. montáže a ukončení kabelů</t>
  </si>
  <si>
    <t>RACK-Ventilační jednotka 1U vč. termostatu</t>
  </si>
  <si>
    <t>RACK-Výsuvný optický rozváděč do 19" RACK, 24 LC duplex vč. opt. kazety a čela</t>
  </si>
  <si>
    <t>RACK-Ukončení optických vláken (LC, nebo dle dohody) vč. pigtail a ochr. sváru a vč. proměření</t>
  </si>
  <si>
    <t>RACK-Patch panel 25port vč. keyston, cat 3</t>
  </si>
  <si>
    <t>RACK-Patch panel 24port vč. keyston, cat 6</t>
  </si>
  <si>
    <t>RACK-Vyvazovací panel</t>
  </si>
  <si>
    <t>RACK-Napájecí panel 5x230V, přep. ochrana</t>
  </si>
  <si>
    <t>RACK-Polička</t>
  </si>
  <si>
    <t>RACK-Patch kabel FTP cat6 0,5m</t>
  </si>
  <si>
    <t>RACK-Patch kabel FTP cat6 2m</t>
  </si>
  <si>
    <t>RACK-Patch kabel OPTO SM 1,0m, LC Duplex (pigtail)</t>
  </si>
  <si>
    <t>RACK-Záložní zdroj pro RACK 1U 750VA, vč. příslušenství</t>
  </si>
  <si>
    <t>RACK-Ukončení metalických kabelů UTP cat.6 vč. proměření (keyston součástí patch panelu)</t>
  </si>
  <si>
    <t>Kabeláž UTP Cat6 LSOHFR B2ca-s1,d1,a1 250 MHz</t>
  </si>
  <si>
    <t>intelek 12.4.2024</t>
  </si>
  <si>
    <t>Kabel JXFE-R 2x2x0,8</t>
  </si>
  <si>
    <t>argos 14.2.2025</t>
  </si>
  <si>
    <t>Kabel SYKFY 2x2x0,5</t>
  </si>
  <si>
    <t>argos 12.4.2024</t>
  </si>
  <si>
    <t>Kabel SYKFY 3x2x0,5</t>
  </si>
  <si>
    <t>Ukončení 2x2x0,5</t>
  </si>
  <si>
    <t>Datová zásuvka dvojnásobná, maska, keyston, kryt, rám. - vč. proměření</t>
  </si>
  <si>
    <t>Datová zásuvka dvojnásobná, maska, keyston, kryt, rám. do podlahové krabice modul 45x45 - vč. proměření</t>
  </si>
  <si>
    <t>Anténa 802.11a/b/g/n/ac, 2,4 i 5GHz, vícenásobné SSID s různým druhem zabezpečení, PoE napájení standardu 802.3af/802.3at, dvě integrované 3dBi antény v systému MIMO 3x3, Load balance, centrální správou</t>
  </si>
  <si>
    <t>TLF - IP telefon - až 2 SIP účty, 2,95" LCD, konferenční audiohovor až pro 3 účastníky, Ethernet: 2 x 10/100/1000 Mb/s, PoE</t>
  </si>
  <si>
    <t>TLF - IP Dveřní tlačítkové tablo, 1xTL, CAM, krabice pro zápustnou montáž, záslepka, kompletní</t>
  </si>
  <si>
    <t>ADI 19.5.2025</t>
  </si>
  <si>
    <t>9155211C</t>
  </si>
  <si>
    <t>2N IP Verso 2.0 Hlavní jednotka s kamerou + krabice + záslepka</t>
  </si>
  <si>
    <t>TLF - pomocný zálohovaný zdroj pro el. zámky, 230/12V/3A/2,6Ah, DIN 7TE, vč. skříně 18TE, kompletní</t>
  </si>
  <si>
    <t>varnet.cz 19.5.2025</t>
  </si>
  <si>
    <t>2307-171</t>
  </si>
  <si>
    <t>PS-DIN-13V3A(aku) + RZG-Z-1S18</t>
  </si>
  <si>
    <t>Nouzová signalizace - FAP - Signální tlačítko - tahové pod omítku IP20 vč. rám.</t>
  </si>
  <si>
    <t>ABB 17.2.2025</t>
  </si>
  <si>
    <t>6410070607261</t>
  </si>
  <si>
    <t>FAP3002</t>
  </si>
  <si>
    <t>Nouzová signalizace - FAP - Signální tlačítko - resetovací pod omítku IP20 vč. rám</t>
  </si>
  <si>
    <t>6410070607216</t>
  </si>
  <si>
    <t>FAP2001</t>
  </si>
  <si>
    <t>Nouzová signalizace - FEH - Kontrolní modul s alarmem pod omítku IP20 vč.rám</t>
  </si>
  <si>
    <t>6410070607179</t>
  </si>
  <si>
    <t>FEH 2001</t>
  </si>
  <si>
    <t>JČ - Hodiny nástěnné, kulaté d40cm, číselník 1-12, LAN, NTP synchronizace, PoE, vč. SW pro správu</t>
  </si>
  <si>
    <t>mobatime.cz 19.5.2025</t>
  </si>
  <si>
    <t>3218-SAN-40-C2</t>
  </si>
  <si>
    <t>OZV - Reproduktor podhledový, IP, PoE+, dvoupásmový, 50W/8 Ohm, 86dB, 50-20000Hz, d248mm, IP zes. 14W</t>
  </si>
  <si>
    <t>dexon.cz 19.5.2025</t>
  </si>
  <si>
    <t>210066</t>
  </si>
  <si>
    <t>RP 110IP</t>
  </si>
  <si>
    <t>OZV - Reproduktor nástěnný, IP, PoE+, dvoupásmový, 20W, 90dB, 100-18000Hz, 260x200x100mm, IP zes. 14W</t>
  </si>
  <si>
    <t>03470</t>
  </si>
  <si>
    <t>ARS 330IP</t>
  </si>
  <si>
    <t>CCTV /vnitřní/ - IP kamera barevná, kompaktní FIXED DOME, 4 Mpix při 25 sn/s, obj. f=3,6 mm (89°), Smart IR do 50 m, D/N mechanický IR filtr, 1/1,8" Progressive CMOS, WDR, AGC, AWB, BLC, 3D-DNR, detekce pohybu, otáčení obrazu o 90° (corridor mode), atd., Smart PSS, DSS Express, DSS Pro, mobilní aplikace DMSS a IMOU Life, webové prohlížeče, PoE 802.3af nebo 12 V= / max. 6,1W, kov, bílá, IP67, IK10, venkovní -30 až 60°C, O 122 x 89 mm, vč. držáku a příslušenství</t>
  </si>
  <si>
    <t>1909-029</t>
  </si>
  <si>
    <t>IPC-HDBW5442R-ASE - 3,6 mm</t>
  </si>
  <si>
    <t>CCTV - NVR - Záznamové zařízení - 16 IP kamer, 4K rozlišení, komprese H.265, propustnost 384 Mbps, 2 x HDMI/VGA výstup, 2 x HDD (není součástí), max. 32 TB, 1 x Gb LAN, 2 x USB, RS232, RS485, Smart PSS, DSS Express, DSS Pro, mobilní aplikace DMSS, IMOU Life, webové prohlížeče, 230 V~/10,0 W, vnitřní -10 až 55°C, 375 x 53 x 328 mm</t>
  </si>
  <si>
    <t>2501-075</t>
  </si>
  <si>
    <t>N520216-16P-EI2</t>
  </si>
  <si>
    <t>CCTV - HDD,3,5", 4TB, SATA6, 24/7 vhodný pro záznam videa</t>
  </si>
  <si>
    <t>1406-029</t>
  </si>
  <si>
    <t>Skyhawk 4 TB, 64 MB cache, 6 Gb SATA., 5900 ot.</t>
  </si>
  <si>
    <t>Krabice elinstalační PVC 71-45mm pod omítku - prázdná</t>
  </si>
  <si>
    <t>8595568936233</t>
  </si>
  <si>
    <t>KU 68-45</t>
  </si>
  <si>
    <t>Krabice elinstalační PVC 71-45mm pod omítku s víčkem - prázdná</t>
  </si>
  <si>
    <t>kopos 11.2.2024 (+20%)</t>
  </si>
  <si>
    <t>8595568936257</t>
  </si>
  <si>
    <t>KU 68-45/V</t>
  </si>
  <si>
    <t>Krabice elinstalační PVC 71-80-37mm do parapetního žlabu uzavřená - prázdná</t>
  </si>
  <si>
    <t>8595568930224</t>
  </si>
  <si>
    <t>KP 80 PK</t>
  </si>
  <si>
    <t>Krabice elinstalační PVC 103-50mm pod omítku s víčkem - prázdná</t>
  </si>
  <si>
    <t>8595057600164</t>
  </si>
  <si>
    <t>KO 97/5</t>
  </si>
  <si>
    <t>Krabice elinstalační PVC 235-176-79mm pod omítku s víčkem - prázdná</t>
  </si>
  <si>
    <t>8595057632738</t>
  </si>
  <si>
    <t>KT250/1</t>
  </si>
  <si>
    <t>Trubka ohebná PVC, 320N, d20 pod omítku samozhášivá</t>
  </si>
  <si>
    <t>8595057616042</t>
  </si>
  <si>
    <t>1420E_K50</t>
  </si>
  <si>
    <t>Trubka ohebná PVC, 320N, d32 pod omítku samozhášivá</t>
  </si>
  <si>
    <t>8595057616066</t>
  </si>
  <si>
    <t>1432E_K50</t>
  </si>
  <si>
    <t>Trubka ohebná PVC, 320N, d20 samozhášivá vč. kolen, spojek a příchytek</t>
  </si>
  <si>
    <t>kopos 11.2.2024 (+150%)</t>
  </si>
  <si>
    <t>Trubka ohebná PVC, 320N, d25 samozhášivá vč. kolen, spojek a příchytek</t>
  </si>
  <si>
    <t>kopos 11.2.2024 (+130%)</t>
  </si>
  <si>
    <t>8595057616059</t>
  </si>
  <si>
    <t>1425E_K50</t>
  </si>
  <si>
    <t>Trubka tuhá PVC, 320N, d20 samozhášivá vč. kolen, spojek a příchytek</t>
  </si>
  <si>
    <t>8595057616905</t>
  </si>
  <si>
    <t>1520E_KA</t>
  </si>
  <si>
    <t>Trubka tuhá PVC, 320N, d25 samozhášivá vč. kolen, spojek a příchytek</t>
  </si>
  <si>
    <t>8595057616912</t>
  </si>
  <si>
    <t>1525E_KA</t>
  </si>
  <si>
    <t>Lišta PVC 18x13 vč. kolen, spojek a koncovek</t>
  </si>
  <si>
    <t>kopos 11.2.2024 (+60%)</t>
  </si>
  <si>
    <t>8595057608511</t>
  </si>
  <si>
    <t>LV 18X13_HD</t>
  </si>
  <si>
    <t>Lišta PVC 40x40 vč. kolen, spojek a koncovek</t>
  </si>
  <si>
    <t>8595057651692</t>
  </si>
  <si>
    <t>LHD 40X40_HD</t>
  </si>
  <si>
    <t>Lišta PVC 60x40 vč. kolen, spojek a koncovek</t>
  </si>
  <si>
    <t>8595057610491</t>
  </si>
  <si>
    <t>LH 60X40_HD</t>
  </si>
  <si>
    <t>Elektroinstalační kanál PVC 100x40 vč. kolen, spojek, koncovek</t>
  </si>
  <si>
    <t>8595057690530</t>
  </si>
  <si>
    <t>EKD 100X40_HD</t>
  </si>
  <si>
    <t>Kabelový žlab - drátěný 62x50 vč. příslušenství (spojky, nosné konzole, rohy, kolena, kotvící materiál, mng kabelů atp.)</t>
  </si>
  <si>
    <t>UEM</t>
  </si>
  <si>
    <t>Kabelový žlab - drátěný 125x50 vč. příslušenství (spojky, nosné konzole, rohy, kolena, kotvící materiál, mng kabelů atp.)</t>
  </si>
  <si>
    <t>Konfigurace a oživení TT, zaškolení</t>
  </si>
  <si>
    <t>Konfigurace a oživení JČ, zaškolení</t>
  </si>
  <si>
    <t>Konfigurace a oživení OZV, zaškolení</t>
  </si>
  <si>
    <t>Požární ucpávky</t>
  </si>
  <si>
    <t>set</t>
  </si>
  <si>
    <t>Stavební sádra - šedá</t>
  </si>
  <si>
    <t>3. PZTS (EZS) - požární detekce</t>
  </si>
  <si>
    <t>PZTS - ústředna Honeywell GD-96, v krytu s komunikátorem a zdrojem, kompletní</t>
  </si>
  <si>
    <t>GALAXYGD-96</t>
  </si>
  <si>
    <t>PZTS - pomocný zdroj Honeywell P026-B, v krytu s koncentrátorem, kompletní</t>
  </si>
  <si>
    <t>P026-B</t>
  </si>
  <si>
    <t>PZTS - Akumulátor 12V/17Ah</t>
  </si>
  <si>
    <t>PS12170 VdS</t>
  </si>
  <si>
    <t>PZTS - TCP/IP komunikátor Honeywell E080, kompletní</t>
  </si>
  <si>
    <t>E080-10</t>
  </si>
  <si>
    <t>PZTS - GSM komunikátor Honeywell GXYSMART GSM, kompletní</t>
  </si>
  <si>
    <t>GXYSMART GSM</t>
  </si>
  <si>
    <t>PZTS - LCD klávesnice Honeywell CP051, kompletní</t>
  </si>
  <si>
    <t>CP051-00-01</t>
  </si>
  <si>
    <t>PZTS - koncentrátor Honeywell G8P v krytu, kompletní</t>
  </si>
  <si>
    <t>G8P</t>
  </si>
  <si>
    <t>PZTS - Řídící modul pro připojení dvou bezkontaktních čteček Honeywell C080 v krytu, kompletní</t>
  </si>
  <si>
    <t>C080</t>
  </si>
  <si>
    <t>PZTS - bezkontaktní čtečka v krytu, kompletní, kompatibilní s C080</t>
  </si>
  <si>
    <t>CEM-603 + B-603 Černý</t>
  </si>
  <si>
    <t>PZTS - bezkontaktní přívěšek, kompatibilní se čtečkou</t>
  </si>
  <si>
    <t>ASK-116T</t>
  </si>
  <si>
    <t>PZTS - siréna, venkovní, zálohovaná</t>
  </si>
  <si>
    <t>OS365</t>
  </si>
  <si>
    <t>PZTS - siréna, vnitřní, červený maják</t>
  </si>
  <si>
    <t>SA913F</t>
  </si>
  <si>
    <t>PZTS - magnet dveřní/okenní</t>
  </si>
  <si>
    <t>PZTS - PIR detektor (dle použití)</t>
  </si>
  <si>
    <t>IS3012</t>
  </si>
  <si>
    <t>PZTS - SMOKE detektor OT (konvenční kombinovaný s releovou paticí)</t>
  </si>
  <si>
    <t>EXODUS OH/4W</t>
  </si>
  <si>
    <t>PZTS - Kabeláž sběrnice (stíněná 2x0,8+4x0,5)</t>
  </si>
  <si>
    <t>PZTS - Kabeláž analogová/binární (stíněná 6x0,5)</t>
  </si>
  <si>
    <t>PZTS - Požární ucpávky</t>
  </si>
  <si>
    <t>PZTS - Elektroinstalační úložný materiál (trubky, lišty) pro PZTS kabeláž</t>
  </si>
  <si>
    <t>Stavební sádra</t>
  </si>
  <si>
    <t>elfetex 2.11.2023</t>
  </si>
  <si>
    <t>4. HZS, PD, revize</t>
  </si>
  <si>
    <t>Doklady, předávací protokoly, atesty</t>
  </si>
  <si>
    <t>Koordinace</t>
  </si>
  <si>
    <t>Zjišťovací práce</t>
  </si>
  <si>
    <t>Demontáže a montáže zařízení spojené se stáv. zařízením vč. potř. materiálu</t>
  </si>
  <si>
    <t>PD dílenská dle skutečně dodávaného zařízení</t>
  </si>
  <si>
    <t>PD skutečného provedení</t>
  </si>
  <si>
    <t>Rekapitulace</t>
  </si>
  <si>
    <t>Celkem materiál a montáž (bez DPH)</t>
  </si>
  <si>
    <t>Celková cena vč. DPH</t>
  </si>
  <si>
    <t>{3e785c87-ca84-4625-92ec-e89175cc9df0}</t>
  </si>
  <si>
    <t>050a - ZDRAVOTNÍ TECHNIKA - VNITŘNÍ ČÁST</t>
  </si>
  <si>
    <t xml:space="preserve">    8 - Trubní vedení</t>
  </si>
  <si>
    <t xml:space="preserve">    997 - Přesun sutě</t>
  </si>
  <si>
    <t xml:space="preserve">    721 - Zdravotechnika - vnitřní kanalizace</t>
  </si>
  <si>
    <t xml:space="preserve">    722 - Zdravotechnika - vnitřní vodovod</t>
  </si>
  <si>
    <t xml:space="preserve">    724 - Zdravotechnika - strojní vybavení</t>
  </si>
  <si>
    <t xml:space="preserve">    725 - Zdravotechnika - zařizovací předměty</t>
  </si>
  <si>
    <t xml:space="preserve">    726 - Zdravotechnika - předstěnové instalace</t>
  </si>
  <si>
    <t xml:space="preserve">    727 - Zdravotechnika - požární ochrana</t>
  </si>
  <si>
    <t xml:space="preserve">    732 - Ústřední vytápění - strojovny</t>
  </si>
  <si>
    <t>Trubní vedení</t>
  </si>
  <si>
    <t>871161141</t>
  </si>
  <si>
    <t>Montáž vodovodního potrubí z polyetylenu PE100 RC v otevřeném výkopu svařovaných na tupo SDR 11/PN16 d 32 x 3,0 mm</t>
  </si>
  <si>
    <t>342327347</t>
  </si>
  <si>
    <t>https://podminky.urs.cz/item/CS_URS_2025_01/871161141</t>
  </si>
  <si>
    <t>28613500</t>
  </si>
  <si>
    <t>potrubí vodovodní dvouvrstvé PE100 RC SDR11 32x3,0mm</t>
  </si>
  <si>
    <t>1425840757</t>
  </si>
  <si>
    <t>40*1,015 'Přepočtené koeficientem množství</t>
  </si>
  <si>
    <t>871181141</t>
  </si>
  <si>
    <t>Montáž vodovodního potrubí z polyetylenu PE100 RC v otevřeném výkopu svařovaných na tupo SDR 11/PN16 d 50 x 4,6 mm</t>
  </si>
  <si>
    <t>-50229260</t>
  </si>
  <si>
    <t>https://podminky.urs.cz/item/CS_URS_2025_01/871181141</t>
  </si>
  <si>
    <t>28613502</t>
  </si>
  <si>
    <t>potrubí vodovodní dvouvrstvé PE100 RC SDR11 50x4,6mm</t>
  </si>
  <si>
    <t>-1889990223</t>
  </si>
  <si>
    <t>2*1,015 'Přepočtené koeficientem množství</t>
  </si>
  <si>
    <t>961044111</t>
  </si>
  <si>
    <t>Bourání základů z betonu prostého</t>
  </si>
  <si>
    <t>-158400912</t>
  </si>
  <si>
    <t>https://podminky.urs.cz/item/CS_URS_2025_01/961044111</t>
  </si>
  <si>
    <t>972054241</t>
  </si>
  <si>
    <t>Vybourání otvorů ve stropech nebo klenbách železobetonových bez odstranění podlahy a násypu, plochy do 0,09 m2, tl. do 150 mm</t>
  </si>
  <si>
    <t>-53090098</t>
  </si>
  <si>
    <t>https://podminky.urs.cz/item/CS_URS_2025_01/972054241</t>
  </si>
  <si>
    <t>974032144</t>
  </si>
  <si>
    <t>Vysekání rýh ve stěnách nebo příčkách z dutých cihel, tvárnic, desek z dutých cihel nebo tvárnic do hl. 70 mm a šířky do 150 mm</t>
  </si>
  <si>
    <t>2102629997</t>
  </si>
  <si>
    <t>https://podminky.urs.cz/item/CS_URS_2025_01/974032144</t>
  </si>
  <si>
    <t>974032154</t>
  </si>
  <si>
    <t>Vysekání rýh ve stěnách nebo příčkách z dutých cihel, tvárnic, desek z dutých cihel nebo tvárnic do hl. 100 mm a šířky do 150 mm</t>
  </si>
  <si>
    <t>-494912982</t>
  </si>
  <si>
    <t>https://podminky.urs.cz/item/CS_URS_2025_01/974032154</t>
  </si>
  <si>
    <t>Přesun sutě</t>
  </si>
  <si>
    <t>997013111</t>
  </si>
  <si>
    <t>Vnitrostaveništní doprava suti a vybouraných hmot vodorovně do 50 m s naložením základní pro budovy a haly výšky do 6 m</t>
  </si>
  <si>
    <t>1546361551</t>
  </si>
  <si>
    <t>https://podminky.urs.cz/item/CS_URS_2025_01/997013111</t>
  </si>
  <si>
    <t>-1224731809</t>
  </si>
  <si>
    <t>1414572380</t>
  </si>
  <si>
    <t>"odvoz 25 kmkm"  25*5,05</t>
  </si>
  <si>
    <t>997013609</t>
  </si>
  <si>
    <t>Poplatek za uložení stavebního odpadu na skládce (skládkovné) ze směsí nebo oddělených frakcí betonu, cihel a keramických výrobků zatříděného do Katalogu odpadů pod kódem 17 01 07</t>
  </si>
  <si>
    <t>690248414</t>
  </si>
  <si>
    <t>https://podminky.urs.cz/item/CS_URS_2025_01/997013609</t>
  </si>
  <si>
    <t>721</t>
  </si>
  <si>
    <t>Zdravotechnika - vnitřní kanalizace</t>
  </si>
  <si>
    <t>721140802</t>
  </si>
  <si>
    <t>Demontáž potrubí z litinových trub odpadních nebo dešťových do DN 100</t>
  </si>
  <si>
    <t>374898980</t>
  </si>
  <si>
    <t>https://podminky.urs.cz/item/CS_URS_2025_01/721140802</t>
  </si>
  <si>
    <t>721171803</t>
  </si>
  <si>
    <t>Demontáž potrubí z novodurových trub odpadních nebo připojovacích do D 75</t>
  </si>
  <si>
    <t>-789022718</t>
  </si>
  <si>
    <t>https://podminky.urs.cz/item/CS_URS_2025_01/721171803</t>
  </si>
  <si>
    <t>721171808</t>
  </si>
  <si>
    <t>Demontáž potrubí z novodurových trub odpadních nebo připojovacích přes 75 do D 114</t>
  </si>
  <si>
    <t>689290476</t>
  </si>
  <si>
    <t>https://podminky.urs.cz/item/CS_URS_2025_01/721171808</t>
  </si>
  <si>
    <t>721173401</t>
  </si>
  <si>
    <t>Potrubí z trub PVC SN4 svodné (ležaté) DN 110</t>
  </si>
  <si>
    <t>264410859</t>
  </si>
  <si>
    <t>https://podminky.urs.cz/item/CS_URS_2025_01/721173401</t>
  </si>
  <si>
    <t>721173402</t>
  </si>
  <si>
    <t>Potrubí z trub PVC SN4 svodné (ležaté) DN 125</t>
  </si>
  <si>
    <t>1901352071</t>
  </si>
  <si>
    <t>https://podminky.urs.cz/item/CS_URS_2025_01/721173402</t>
  </si>
  <si>
    <t>721173403</t>
  </si>
  <si>
    <t>Potrubí z trub PVC SN4 svodné (ležaté) DN 160</t>
  </si>
  <si>
    <t>1050623463</t>
  </si>
  <si>
    <t>https://podminky.urs.cz/item/CS_URS_2025_01/721173403</t>
  </si>
  <si>
    <t>721173404</t>
  </si>
  <si>
    <t>Potrubí z trub PVC SN4 svodné (ležaté) DN 200</t>
  </si>
  <si>
    <t>-1594017140</t>
  </si>
  <si>
    <t>https://podminky.urs.cz/item/CS_URS_2025_01/721173404</t>
  </si>
  <si>
    <t>721174041</t>
  </si>
  <si>
    <t>Potrubí z trub polypropylenových připojovací DN 32</t>
  </si>
  <si>
    <t>-1136262372</t>
  </si>
  <si>
    <t>https://podminky.urs.cz/item/CS_URS_2025_01/721174041</t>
  </si>
  <si>
    <t>721174042</t>
  </si>
  <si>
    <t>Potrubí z trub polypropylenových připojovací DN 40</t>
  </si>
  <si>
    <t>1181556984</t>
  </si>
  <si>
    <t>https://podminky.urs.cz/item/CS_URS_2025_01/721174042</t>
  </si>
  <si>
    <t>721175203</t>
  </si>
  <si>
    <t>Plastové potrubí odhlučněné třívrstvé připojovací DN 50</t>
  </si>
  <si>
    <t>-1115117685</t>
  </si>
  <si>
    <t>https://podminky.urs.cz/item/CS_URS_2025_01/721175203</t>
  </si>
  <si>
    <t>721175211</t>
  </si>
  <si>
    <t>Plastové potrubí odhlučněné třívrstvé odpadní (svislé) DN 75</t>
  </si>
  <si>
    <t>-1943857882</t>
  </si>
  <si>
    <t>https://podminky.urs.cz/item/CS_URS_2025_01/721175211</t>
  </si>
  <si>
    <t>721175212</t>
  </si>
  <si>
    <t>Plastové potrubí odhlučněné třívrstvé odpadní (svislé) DN 110</t>
  </si>
  <si>
    <t>1260256928</t>
  </si>
  <si>
    <t>https://podminky.urs.cz/item/CS_URS_2025_01/721175212</t>
  </si>
  <si>
    <t>721194103</t>
  </si>
  <si>
    <t>Vyměření přípojek na potrubí vyvedení a upevnění odpadních výpustek DN 32</t>
  </si>
  <si>
    <t>1105396484</t>
  </si>
  <si>
    <t>https://podminky.urs.cz/item/CS_URS_2025_01/721194103</t>
  </si>
  <si>
    <t>721194104</t>
  </si>
  <si>
    <t>Vyměření přípojek na potrubí vyvedení a upevnění odpadních výpustek DN 40</t>
  </si>
  <si>
    <t>-119944696</t>
  </si>
  <si>
    <t>https://podminky.urs.cz/item/CS_URS_2025_01/721194104</t>
  </si>
  <si>
    <t>721194105</t>
  </si>
  <si>
    <t>Vyměření přípojek na potrubí vyvedení a upevnění odpadních výpustek DN 50</t>
  </si>
  <si>
    <t>-1623465488</t>
  </si>
  <si>
    <t>https://podminky.urs.cz/item/CS_URS_2025_01/721194105</t>
  </si>
  <si>
    <t>721194109</t>
  </si>
  <si>
    <t>Vyměření přípojek na potrubí vyvedení a upevnění odpadních výpustek DN 110</t>
  </si>
  <si>
    <t>484584704</t>
  </si>
  <si>
    <t>https://podminky.urs.cz/item/CS_URS_2025_01/721194109</t>
  </si>
  <si>
    <t>721211403</t>
  </si>
  <si>
    <t>Podlahové vpusti s vodorovným odtokem DN 50/75 s kulovým kloubem, mřížka nerez 115x115</t>
  </si>
  <si>
    <t>718193511</t>
  </si>
  <si>
    <t>https://podminky.urs.cz/item/CS_URS_2025_01/721211403</t>
  </si>
  <si>
    <t>721212125</t>
  </si>
  <si>
    <t>Odtokové sprchové žlaby se zápachovou uzávěrkou a krycím roštem délky 900 mm</t>
  </si>
  <si>
    <t>-1331052484</t>
  </si>
  <si>
    <t>https://podminky.urs.cz/item/CS_URS_2025_01/721212125</t>
  </si>
  <si>
    <t>721219128</t>
  </si>
  <si>
    <t>Odtokové sprchové žlaby montáž odtokových sprchových žlabů ostatních typů délky do 1050 mm</t>
  </si>
  <si>
    <t>1813620706</t>
  </si>
  <si>
    <t>https://podminky.urs.cz/item/CS_URS_2025_01/721219128</t>
  </si>
  <si>
    <t>721220801</t>
  </si>
  <si>
    <t>Demontáž zápachových uzávěrek do DN 70</t>
  </si>
  <si>
    <t>1352835114</t>
  </si>
  <si>
    <t>https://podminky.urs.cz/item/CS_URS_2025_01/721220801</t>
  </si>
  <si>
    <t>721226511</t>
  </si>
  <si>
    <t>Zápachové uzávěrky podomítkové (Pe) s krycí deskou pro pračku a myčku DN 40</t>
  </si>
  <si>
    <t>2089272498</t>
  </si>
  <si>
    <t>https://podminky.urs.cz/item/CS_URS_2025_01/721226511</t>
  </si>
  <si>
    <t>721241102</t>
  </si>
  <si>
    <t>Lapače střešních splavenin litinové DN 125</t>
  </si>
  <si>
    <t>-777962824</t>
  </si>
  <si>
    <t>https://podminky.urs.cz/item/CS_URS_2025_01/721241102</t>
  </si>
  <si>
    <t>721242804</t>
  </si>
  <si>
    <t>Demontáž lapačů střešních splavenin DN 125</t>
  </si>
  <si>
    <t>-1139869006</t>
  </si>
  <si>
    <t>https://podminky.urs.cz/item/CS_URS_2025_01/721242804</t>
  </si>
  <si>
    <t>721273153</t>
  </si>
  <si>
    <t>Ventilační hlavice z polypropylenu (PP) DN 110</t>
  </si>
  <si>
    <t>-566931700</t>
  </si>
  <si>
    <t>https://podminky.urs.cz/item/CS_URS_2025_01/721273153</t>
  </si>
  <si>
    <t>721274121</t>
  </si>
  <si>
    <t>Ventily přivzdušňovací odpadních potrubí vnitřní od DN 32 do DN 50</t>
  </si>
  <si>
    <t>1287334557</t>
  </si>
  <si>
    <t>https://podminky.urs.cz/item/CS_URS_2025_01/721274121</t>
  </si>
  <si>
    <t>721274123</t>
  </si>
  <si>
    <t>Ventily přivzdušňovací odpadních potrubí vnitřní DN 100</t>
  </si>
  <si>
    <t>328550359</t>
  </si>
  <si>
    <t>https://podminky.urs.cz/item/CS_URS_2025_01/721274123</t>
  </si>
  <si>
    <t>721290111</t>
  </si>
  <si>
    <t>Zkouška těsnosti kanalizace v objektech vodou do DN 125</t>
  </si>
  <si>
    <t>-1743153019</t>
  </si>
  <si>
    <t>https://podminky.urs.cz/item/CS_URS_2025_01/721290111</t>
  </si>
  <si>
    <t>721290112</t>
  </si>
  <si>
    <t>Zkouška těsnosti kanalizace v objektech vodou DN 150 nebo DN 200</t>
  </si>
  <si>
    <t>-1763099616</t>
  </si>
  <si>
    <t>https://podminky.urs.cz/item/CS_URS_2025_01/721290112</t>
  </si>
  <si>
    <t>72199001x</t>
  </si>
  <si>
    <t>Ostatní přepojovací práce na vnitřní kanalizaci</t>
  </si>
  <si>
    <t>-1571392614</t>
  </si>
  <si>
    <t>72199002x</t>
  </si>
  <si>
    <t>Ostatní zednické přípomoce na vnirřní kanalizaci (5% z ceny vnitřní kanalizace)</t>
  </si>
  <si>
    <t>961799576</t>
  </si>
  <si>
    <t>72199003x</t>
  </si>
  <si>
    <t>Zemní práce pro vnitřní kanalizaci (včetně obsypu a podsypu pískem, hutnění, odvozu přebytečné vytěžené zeminy včetně poplatků za skládku)</t>
  </si>
  <si>
    <t>-273788114</t>
  </si>
  <si>
    <t>72199004x</t>
  </si>
  <si>
    <t>HL 21 vtok (nálevka) DN32 se zápachovou uzávěrkou a kuličkou pro suchý stav</t>
  </si>
  <si>
    <t>-281587214</t>
  </si>
  <si>
    <t>72199006x</t>
  </si>
  <si>
    <t>Poklop pro zadláždění vodotěsný, plynotěsný, AD40 (400*400 mm, 1,5t)</t>
  </si>
  <si>
    <t>1493196641</t>
  </si>
  <si>
    <t>72199007x</t>
  </si>
  <si>
    <t xml:space="preserve">Napojovací koleno pro záchodovodu mísu HL227 s odbočkou DN50 (včetně napojovací soupravy) </t>
  </si>
  <si>
    <t>-1349910494</t>
  </si>
  <si>
    <t>72199008x</t>
  </si>
  <si>
    <t>Ostatní kovový profilový materiál pro uchycení a osazení potrubí (uchycení na konzolách)</t>
  </si>
  <si>
    <t>373534025</t>
  </si>
  <si>
    <t>72199009x</t>
  </si>
  <si>
    <t>Kondenzační sifon s kuličkou pro kondenzát HL136N</t>
  </si>
  <si>
    <t>328081584</t>
  </si>
  <si>
    <t>72199010x</t>
  </si>
  <si>
    <t xml:space="preserve">Potrubí pro odvod kondenzátu PPR PN10 32*2,9 , vč izolace PU6 mm, včetně montáže </t>
  </si>
  <si>
    <t>-1583186666</t>
  </si>
  <si>
    <t>72199023x</t>
  </si>
  <si>
    <t>Betonový základ pod založením kanalizace</t>
  </si>
  <si>
    <t>-55067001</t>
  </si>
  <si>
    <t>72199030x</t>
  </si>
  <si>
    <t>Příplatek za dodávku a montáž lešení nad 3 m pro vnitřní kanalizaci</t>
  </si>
  <si>
    <t>1821720284</t>
  </si>
  <si>
    <t>72199035x</t>
  </si>
  <si>
    <t xml:space="preserve">Dodávka a montáž SDK horizontální a vertikální kapotáže doplňovaných rozvodů ZTI, tvořená systémem SDK předstěny, jednostranné, dvojitě opláštěné 2x12,5, rošt UW/CW100, profil kapotáže cca 300/300 mm, včetně tmelení spár a hlav šroubů, bandážování, broušení, penetrace a výmalby. </t>
  </si>
  <si>
    <t>-716309727</t>
  </si>
  <si>
    <t>72199036x</t>
  </si>
  <si>
    <t>Obetonování (podbetonování) potrubí, suchou betonovou směsí - betonem prostým tř. B15</t>
  </si>
  <si>
    <t>941595131</t>
  </si>
  <si>
    <t>998721102</t>
  </si>
  <si>
    <t>Přesun hmot pro vnitřní kanalizaci stanovený z hmotnosti přesunovaného materiálu vodorovná dopravní vzdálenost do 50 m základní v objektech výšky přes 6 do 12 m</t>
  </si>
  <si>
    <t>-1383040695</t>
  </si>
  <si>
    <t>https://podminky.urs.cz/item/CS_URS_2025_01/998721102</t>
  </si>
  <si>
    <t>722</t>
  </si>
  <si>
    <t>Zdravotechnika - vnitřní vodovod</t>
  </si>
  <si>
    <t>722130234</t>
  </si>
  <si>
    <t>Potrubí z ocelových trubek pozinkovaných závitových svařovaných běžných DN 32</t>
  </si>
  <si>
    <t>1538601014</t>
  </si>
  <si>
    <t>https://podminky.urs.cz/item/CS_URS_2025_01/722130234</t>
  </si>
  <si>
    <t>722130801</t>
  </si>
  <si>
    <t>Demontáž potrubí z ocelových trubek pozinkovaných závitových do DN 25</t>
  </si>
  <si>
    <t>-1661724198</t>
  </si>
  <si>
    <t>https://podminky.urs.cz/item/CS_URS_2025_01/722130801</t>
  </si>
  <si>
    <t>722130802</t>
  </si>
  <si>
    <t>Demontáž potrubí z ocelových trubek pozinkovaných závitových přes 25 do DN 40</t>
  </si>
  <si>
    <t>1186625964</t>
  </si>
  <si>
    <t>https://podminky.urs.cz/item/CS_URS_2025_01/722130802</t>
  </si>
  <si>
    <t>722130821</t>
  </si>
  <si>
    <t>Demontáž potrubí z ocelových trubek pozinkovaných šroubení do G 6/4</t>
  </si>
  <si>
    <t>-360118710</t>
  </si>
  <si>
    <t>https://podminky.urs.cz/item/CS_URS_2025_01/722130821</t>
  </si>
  <si>
    <t>722130831</t>
  </si>
  <si>
    <t>Demontáž potrubí z ocelových trubek pozinkovaných tvarovek nástěnek</t>
  </si>
  <si>
    <t>831470256</t>
  </si>
  <si>
    <t>https://podminky.urs.cz/item/CS_URS_2025_01/722130831</t>
  </si>
  <si>
    <t>722170801</t>
  </si>
  <si>
    <t>Demontáž rozvodů vody z plastů do Ø 25 mm</t>
  </si>
  <si>
    <t>115444137</t>
  </si>
  <si>
    <t>https://podminky.urs.cz/item/CS_URS_2025_01/722170801</t>
  </si>
  <si>
    <t>722174062</t>
  </si>
  <si>
    <t>Potrubí z plastových trubek z polypropylenu PPR svařovaných polyfúzně křížení potrubí (PPR) PN 20 (SDR 6) D 20 x 3,4</t>
  </si>
  <si>
    <t>-334540041</t>
  </si>
  <si>
    <t>https://podminky.urs.cz/item/CS_URS_2025_01/722174062</t>
  </si>
  <si>
    <t>722174063</t>
  </si>
  <si>
    <t>Potrubí z plastových trubek z polypropylenu PPR svařovaných polyfúzně křížení potrubí (PPR) PN 20 (SDR 6) D 25 x 4,2</t>
  </si>
  <si>
    <t>-1906234114</t>
  </si>
  <si>
    <t>https://podminky.urs.cz/item/CS_URS_2025_01/722174063</t>
  </si>
  <si>
    <t>722174072</t>
  </si>
  <si>
    <t>Potrubí z plastových trubek z polypropylenu PPR svařovaných polyfúzně kompenzační smyčky na potrubí (PPR) D 20 x 3,4</t>
  </si>
  <si>
    <t>-1533007389</t>
  </si>
  <si>
    <t>https://podminky.urs.cz/item/CS_URS_2025_01/722174072</t>
  </si>
  <si>
    <t>722174073</t>
  </si>
  <si>
    <t>Potrubí z plastových trubek z polypropylenu PPR svařovaných polyfúzně kompenzační smyčky na potrubí (PPR) D 25 x 4,2</t>
  </si>
  <si>
    <t>-1830164620</t>
  </si>
  <si>
    <t>https://podminky.urs.cz/item/CS_URS_2025_01/722174073</t>
  </si>
  <si>
    <t>722175002</t>
  </si>
  <si>
    <t>Potrubí z plastových trubek z polypropylenu PP-RCT svařovaných polyfúzně D 20 x 2,8</t>
  </si>
  <si>
    <t>458033930</t>
  </si>
  <si>
    <t>https://podminky.urs.cz/item/CS_URS_2025_01/722175002</t>
  </si>
  <si>
    <t>722175003</t>
  </si>
  <si>
    <t>Potrubí z plastových trubek z polypropylenu PP-RCT svařovaných polyfúzně D 25 x 3,5</t>
  </si>
  <si>
    <t>-1834516935</t>
  </si>
  <si>
    <t>https://podminky.urs.cz/item/CS_URS_2025_01/722175003</t>
  </si>
  <si>
    <t>722175004</t>
  </si>
  <si>
    <t>Potrubí z plastových trubek z polypropylenu PP-RCT svařovaných polyfúzně D 32 x 4,4</t>
  </si>
  <si>
    <t>-1192539019</t>
  </si>
  <si>
    <t>https://podminky.urs.cz/item/CS_URS_2025_01/722175004</t>
  </si>
  <si>
    <t>722175005</t>
  </si>
  <si>
    <t>Potrubí z plastových trubek z polypropylenu PP-RCT svařovaných polyfúzně D 40 x 5,5</t>
  </si>
  <si>
    <t>1316236538</t>
  </si>
  <si>
    <t>https://podminky.urs.cz/item/CS_URS_2025_01/722175005</t>
  </si>
  <si>
    <t>722181241</t>
  </si>
  <si>
    <t>Ochrana potrubí termoizolačními trubicemi z pěnového polyetylenu PE přilepenými v příčných a podélných spojích, tloušťky izolace přes 13 do 20 mm, vnitřního průměru izolace DN do 22 mm</t>
  </si>
  <si>
    <t>2056939934</t>
  </si>
  <si>
    <t>https://podminky.urs.cz/item/CS_URS_2025_01/722181241</t>
  </si>
  <si>
    <t>722181242</t>
  </si>
  <si>
    <t>Ochrana potrubí termoizolačními trubicemi z pěnového polyetylenu PE přilepenými v příčných a podélných spojích, tloušťky izolace přes 13 do 20 mm, vnitřního průměru izolace DN přes 22 do 45 mm</t>
  </si>
  <si>
    <t>-188707743</t>
  </si>
  <si>
    <t>https://podminky.urs.cz/item/CS_URS_2025_01/722181242</t>
  </si>
  <si>
    <t>722182011</t>
  </si>
  <si>
    <t>Podpůrný žlab pro potrubí průměru D 20</t>
  </si>
  <si>
    <t>-919521638</t>
  </si>
  <si>
    <t>https://podminky.urs.cz/item/CS_URS_2025_01/722182011</t>
  </si>
  <si>
    <t>722182012</t>
  </si>
  <si>
    <t>Podpůrný žlab pro potrubí průměru D 25</t>
  </si>
  <si>
    <t>1769094817</t>
  </si>
  <si>
    <t>https://podminky.urs.cz/item/CS_URS_2025_01/722182012</t>
  </si>
  <si>
    <t>722182013</t>
  </si>
  <si>
    <t>Podpůrný žlab pro potrubí průměru D 32</t>
  </si>
  <si>
    <t>294332304</t>
  </si>
  <si>
    <t>https://podminky.urs.cz/item/CS_URS_2025_01/722182013</t>
  </si>
  <si>
    <t>722190401</t>
  </si>
  <si>
    <t>Zřízení přípojek na potrubí vyvedení a upevnění výpustek do DN 25</t>
  </si>
  <si>
    <t>373768602</t>
  </si>
  <si>
    <t>https://podminky.urs.cz/item/CS_URS_2025_01/722190401</t>
  </si>
  <si>
    <t>722220111</t>
  </si>
  <si>
    <t>Armatury s jedním závitem nástěnky pro výtokový ventil G 1/2"</t>
  </si>
  <si>
    <t>-214262789</t>
  </si>
  <si>
    <t>https://podminky.urs.cz/item/CS_URS_2025_01/722220111</t>
  </si>
  <si>
    <t>722220233</t>
  </si>
  <si>
    <t>Armatury s jedním závitem přechodové tvarovky PPR, PN 20 (SDR 6) s kovovým závitem vnitřním přechodky dGK D 32 x G 1"</t>
  </si>
  <si>
    <t>-1394557037</t>
  </si>
  <si>
    <t>https://podminky.urs.cz/item/CS_URS_2025_01/722220233</t>
  </si>
  <si>
    <t>722220236</t>
  </si>
  <si>
    <t>Armatury s jedním závitem přechodové tvarovky PPR, PN 20 (SDR 6) s kovovým závitem vnitřním přechodky dGK D 63 x G 2"</t>
  </si>
  <si>
    <t>1243276632</t>
  </si>
  <si>
    <t>https://podminky.urs.cz/item/CS_URS_2025_01/722220236</t>
  </si>
  <si>
    <t>722220861</t>
  </si>
  <si>
    <t>Demontáž armatur závitových se dvěma závity do G 3/4</t>
  </si>
  <si>
    <t>-792528905</t>
  </si>
  <si>
    <t>https://podminky.urs.cz/item/CS_URS_2025_01/722220861</t>
  </si>
  <si>
    <t>722221134</t>
  </si>
  <si>
    <t>Armatury s jedním závitem ventily výtokové G 1/2"</t>
  </si>
  <si>
    <t>soubor</t>
  </si>
  <si>
    <t>681263137</t>
  </si>
  <si>
    <t>https://podminky.urs.cz/item/CS_URS_2025_01/722221134</t>
  </si>
  <si>
    <t>722224115</t>
  </si>
  <si>
    <t>Armatury s jedním závitem kohouty plnicí a vypouštěcí PN 10 G 1/2"</t>
  </si>
  <si>
    <t>10084265</t>
  </si>
  <si>
    <t>https://podminky.urs.cz/item/CS_URS_2025_01/722224115</t>
  </si>
  <si>
    <t>722230104</t>
  </si>
  <si>
    <t>Armatury se dvěma závity ventily přímé G 5/4"</t>
  </si>
  <si>
    <t>-238658842</t>
  </si>
  <si>
    <t>https://podminky.urs.cz/item/CS_URS_2025_01/722230104</t>
  </si>
  <si>
    <t>722231072</t>
  </si>
  <si>
    <t>Armatury se dvěma závity ventily zpětné mosazné PN 10 do 110°C G 1/2"</t>
  </si>
  <si>
    <t>1320979943</t>
  </si>
  <si>
    <t>https://podminky.urs.cz/item/CS_URS_2025_01/722231072</t>
  </si>
  <si>
    <t>722231074</t>
  </si>
  <si>
    <t>Armatury se dvěma závity ventily zpětné mosazné PN 10 do 110°C G 1"</t>
  </si>
  <si>
    <t>-671949707</t>
  </si>
  <si>
    <t>https://podminky.urs.cz/item/CS_URS_2025_01/722231074</t>
  </si>
  <si>
    <t>722231075</t>
  </si>
  <si>
    <t>Armatury se dvěma závity ventily zpětné mosazné PN 10 do 110°C G 5/4"</t>
  </si>
  <si>
    <t>-1779738563</t>
  </si>
  <si>
    <t>https://podminky.urs.cz/item/CS_URS_2025_01/722231075</t>
  </si>
  <si>
    <t>722231222</t>
  </si>
  <si>
    <t>Armatury se dvěma závity ventily pojistné k bojleru mosazné PN 6 do 100°C G 3/4"</t>
  </si>
  <si>
    <t>698273833</t>
  </si>
  <si>
    <t>https://podminky.urs.cz/item/CS_URS_2025_01/722231222</t>
  </si>
  <si>
    <t>722232153</t>
  </si>
  <si>
    <t>Armatury se dvěma závity kulové kohouty PN 42 do 185 °C plnoprůtokové vnitřní závit těžká řada G 1/2"</t>
  </si>
  <si>
    <t>871188445</t>
  </si>
  <si>
    <t>https://podminky.urs.cz/item/CS_URS_2025_01/722232153</t>
  </si>
  <si>
    <t>722232154</t>
  </si>
  <si>
    <t>Armatury se dvěma závity kulové kohouty PN 42 do 185 °C plnoprůtokové vnitřní závit těžká řada G 3/4"</t>
  </si>
  <si>
    <t>-1792376981</t>
  </si>
  <si>
    <t>https://podminky.urs.cz/item/CS_URS_2025_01/722232154</t>
  </si>
  <si>
    <t>722232155</t>
  </si>
  <si>
    <t>Armatury se dvěma závity kulové kohouty PN 42 do 185 °C plnoprůtokové vnitřní závit těžká řada G 1"</t>
  </si>
  <si>
    <t>-429926335</t>
  </si>
  <si>
    <t>https://podminky.urs.cz/item/CS_URS_2025_01/722232155</t>
  </si>
  <si>
    <t>722234263</t>
  </si>
  <si>
    <t>Armatury se dvěma závity filtry mosazný PN 20 do 80 °C G 1/2"</t>
  </si>
  <si>
    <t>1627164615</t>
  </si>
  <si>
    <t>https://podminky.urs.cz/item/CS_URS_2025_01/722234263</t>
  </si>
  <si>
    <t>722234265</t>
  </si>
  <si>
    <t>Armatury se dvěma závity filtry mosazný PN 20 do 80 °C G 1"</t>
  </si>
  <si>
    <t>1519241762</t>
  </si>
  <si>
    <t>https://podminky.urs.cz/item/CS_URS_2025_01/722234265</t>
  </si>
  <si>
    <t>722260813</t>
  </si>
  <si>
    <t>Demontáž vodoměrů závitových G 1</t>
  </si>
  <si>
    <t>9013221</t>
  </si>
  <si>
    <t>https://podminky.urs.cz/item/CS_URS_2025_01/722260813</t>
  </si>
  <si>
    <t>722260923</t>
  </si>
  <si>
    <t>Oprava vodoměrů zpětná montáž vodoměrů závitových do potrubí z trubek ocelových G 1</t>
  </si>
  <si>
    <t>-1488839942</t>
  </si>
  <si>
    <t>https://podminky.urs.cz/item/CS_URS_2025_01/722260923</t>
  </si>
  <si>
    <t>722270103</t>
  </si>
  <si>
    <t>Vodoměrové sestavy závitové G 5/4"</t>
  </si>
  <si>
    <t>-921471010</t>
  </si>
  <si>
    <t>https://podminky.urs.cz/item/CS_URS_2025_01/722270103</t>
  </si>
  <si>
    <t>722290234</t>
  </si>
  <si>
    <t>Zkoušky, proplach a desinfekce vodovodního potrubí proplach a desinfekce vodovodního potrubí do DN 80</t>
  </si>
  <si>
    <t>1492788934</t>
  </si>
  <si>
    <t>https://podminky.urs.cz/item/CS_URS_2025_01/722290234</t>
  </si>
  <si>
    <t>722290246</t>
  </si>
  <si>
    <t>Zkoušky, proplach a desinfekce vodovodního potrubí zkoušky těsnosti vodovodního potrubí plastového do DN 40</t>
  </si>
  <si>
    <t>-294988125</t>
  </si>
  <si>
    <t>https://podminky.urs.cz/item/CS_URS_2025_01/722290246</t>
  </si>
  <si>
    <t>72299001x</t>
  </si>
  <si>
    <t>Ostatní přepojovací práce na vnitřním vodovodu</t>
  </si>
  <si>
    <t>113894646</t>
  </si>
  <si>
    <t>72299002x</t>
  </si>
  <si>
    <t>Ostatní zednické přípomoce na vnitřním vodovodu (3% z ceny vnitřního vodovodu)</t>
  </si>
  <si>
    <t>768710416</t>
  </si>
  <si>
    <t>72299003x</t>
  </si>
  <si>
    <t>572853624</t>
  </si>
  <si>
    <t>72299004x</t>
  </si>
  <si>
    <t>Štítky s popisem větví a sekcí u jednotlivých uzávěrů (dle požadavků a standardů investora) - včetně označení směru proudění vody, barvy šipek, popis stoupaček..</t>
  </si>
  <si>
    <t>-716697848</t>
  </si>
  <si>
    <t>72299005x</t>
  </si>
  <si>
    <t>Příplatek za dodávku a montáž lešení nad 3 m pro vnitřní vodovod</t>
  </si>
  <si>
    <t>-1627783834</t>
  </si>
  <si>
    <t>72299006x</t>
  </si>
  <si>
    <t>Vyvažovací /regulační) ventil pro teplou vodu DN15, vnější závit</t>
  </si>
  <si>
    <t>1830231212</t>
  </si>
  <si>
    <t>72299008x</t>
  </si>
  <si>
    <t>Manometr s manometrickým kohoutem 0-10 bar</t>
  </si>
  <si>
    <t>-69074063</t>
  </si>
  <si>
    <t>72299014x</t>
  </si>
  <si>
    <t>-1424568325</t>
  </si>
  <si>
    <t>998722102</t>
  </si>
  <si>
    <t>Přesun hmot pro vnitřní vodovod stanovený z hmotnosti přesunovaného materiálu vodorovná dopravní vzdálenost do 50 m základní v objektech výšky přes 6 do 12 m</t>
  </si>
  <si>
    <t>1385796998</t>
  </si>
  <si>
    <t>https://podminky.urs.cz/item/CS_URS_2025_01/998722102</t>
  </si>
  <si>
    <t>724</t>
  </si>
  <si>
    <t>Zdravotechnika - strojní vybavení</t>
  </si>
  <si>
    <t>724233013</t>
  </si>
  <si>
    <t>Nádoby expanzní tlakové pro rozvody pitné vody s membránou bez pojistného ventilu se závitovým připojením průtočné PN 1,0 o objemu 18 l</t>
  </si>
  <si>
    <t>-2098274994</t>
  </si>
  <si>
    <t>https://podminky.urs.cz/item/CS_URS_2025_01/724233013</t>
  </si>
  <si>
    <t>998724102</t>
  </si>
  <si>
    <t>Přesun hmot pro strojní vybavení stanovený z hmotnosti přesunovaného materiálu vodorovná dopravní vzdálenost do 50 m základní v objektech výšky přes 6 do 12 m</t>
  </si>
  <si>
    <t>-391053171</t>
  </si>
  <si>
    <t>https://podminky.urs.cz/item/CS_URS_2025_01/998724102</t>
  </si>
  <si>
    <t>725</t>
  </si>
  <si>
    <t>Zdravotechnika - zařizovací předměty</t>
  </si>
  <si>
    <t>725110814</t>
  </si>
  <si>
    <t>Demontáž klozetů kombi</t>
  </si>
  <si>
    <t>-164396821</t>
  </si>
  <si>
    <t>https://podminky.urs.cz/item/CS_URS_2025_01/725110814</t>
  </si>
  <si>
    <t>725112022</t>
  </si>
  <si>
    <t>Zařízení záchodů klozety keramické závěsné na nosné stěny s hlubokým splachováním odpad vodorovný</t>
  </si>
  <si>
    <t>1012511182</t>
  </si>
  <si>
    <t>https://podminky.urs.cz/item/CS_URS_2025_01/725112022</t>
  </si>
  <si>
    <t>725112023</t>
  </si>
  <si>
    <t>Zařízení záchodů klozety keramické závěsné na nosné stěny s hlubokým splachováním pro handicapované odpad vodorovný</t>
  </si>
  <si>
    <t>-414181730</t>
  </si>
  <si>
    <t>https://podminky.urs.cz/item/CS_URS_2025_01/725112023</t>
  </si>
  <si>
    <t>725121527</t>
  </si>
  <si>
    <t>Pisoárové záchodky keramické automatické s integrovaným napájecím zdrojem</t>
  </si>
  <si>
    <t>1121247883</t>
  </si>
  <si>
    <t>https://podminky.urs.cz/item/CS_URS_2025_01/725121527</t>
  </si>
  <si>
    <t>725122813</t>
  </si>
  <si>
    <t>Demontáž pisoárů s nádrží a 1 záchodkem</t>
  </si>
  <si>
    <t>1582371444</t>
  </si>
  <si>
    <t>https://podminky.urs.cz/item/CS_URS_2025_01/725122813</t>
  </si>
  <si>
    <t>725210821</t>
  </si>
  <si>
    <t>Demontáž umyvadel bez výtokových armatur umyvadel</t>
  </si>
  <si>
    <t>-999634864</t>
  </si>
  <si>
    <t>https://podminky.urs.cz/item/CS_URS_2025_01/725210821</t>
  </si>
  <si>
    <t>725211615</t>
  </si>
  <si>
    <t>Umyvadla keramická bílá bez výtokových armatur připevněná na stěnu šrouby s krytem na sifon (polosloupem), šířka umyvadla 500 mm</t>
  </si>
  <si>
    <t>1861951811</t>
  </si>
  <si>
    <t>https://podminky.urs.cz/item/CS_URS_2025_01/725211615</t>
  </si>
  <si>
    <t>725211616</t>
  </si>
  <si>
    <t>Umyvadla keramická bílá bez výtokových armatur připevněná na stěnu šrouby s krytem na sifon (polosloupem), šířka umyvadla 550 mm</t>
  </si>
  <si>
    <t>-1054581239</t>
  </si>
  <si>
    <t>https://podminky.urs.cz/item/CS_URS_2025_01/725211616</t>
  </si>
  <si>
    <t>725211617</t>
  </si>
  <si>
    <t>Umyvadla keramická bílá bez výtokových armatur připevněná na stěnu šrouby s krytem na sifon (polosloupem), šířka umyvadla 600 mm</t>
  </si>
  <si>
    <t>523757244</t>
  </si>
  <si>
    <t>https://podminky.urs.cz/item/CS_URS_2025_01/725211617</t>
  </si>
  <si>
    <t>725211681</t>
  </si>
  <si>
    <t>Umyvadla keramická bílá bez výtokových armatur připevněná na stěnu šrouby zdravotní, šířka umyvadla 640 mm</t>
  </si>
  <si>
    <t>-143373027</t>
  </si>
  <si>
    <t>https://podminky.urs.cz/item/CS_URS_2025_01/725211681</t>
  </si>
  <si>
    <t>725231203</t>
  </si>
  <si>
    <t>Bidety bez výtokových armatur se zápachovou uzávěrkou keramické závěsné</t>
  </si>
  <si>
    <t>-1036049321</t>
  </si>
  <si>
    <t>https://podminky.urs.cz/item/CS_URS_2025_01/725231203</t>
  </si>
  <si>
    <t>725240811</t>
  </si>
  <si>
    <t>Demontáž sprchových kabin a vaniček bez výtokových armatur kabin</t>
  </si>
  <si>
    <t>-701073512</t>
  </si>
  <si>
    <t>https://podminky.urs.cz/item/CS_URS_2025_01/725240811</t>
  </si>
  <si>
    <t>725244624</t>
  </si>
  <si>
    <t>Sprchové dveře a zástěny zástěny sprchové rohové čtvercové/obdélníkové polorámové skleněné tl. 6 mm dveře otvíravé jednokřídlové, vstup z čela, na vaničku 900x900 mm</t>
  </si>
  <si>
    <t>514443711</t>
  </si>
  <si>
    <t>https://podminky.urs.cz/item/CS_URS_2025_01/725244624</t>
  </si>
  <si>
    <t>72529001x</t>
  </si>
  <si>
    <t>Sklopné nerezové zrcadlo na, toalety pro tělesně postižené, montáž na stěnu pomocí, montážní lišty, rozměr zrcadla 400 x 600 mm</t>
  </si>
  <si>
    <t>769485041</t>
  </si>
  <si>
    <t>725291650</t>
  </si>
  <si>
    <t>Montáž doplňků zařízení koupelen a záchodů toaletní desky rovné</t>
  </si>
  <si>
    <t>534338084</t>
  </si>
  <si>
    <t>https://podminky.urs.cz/item/CS_URS_2025_01/725291650</t>
  </si>
  <si>
    <t>64294623</t>
  </si>
  <si>
    <t>deska keramická toaletní bílá</t>
  </si>
  <si>
    <t>-1103932803</t>
  </si>
  <si>
    <t>725291652</t>
  </si>
  <si>
    <t>Montáž doplňků zařízení koupelen a záchodů dávkovače tekutého mýdla</t>
  </si>
  <si>
    <t>393053993</t>
  </si>
  <si>
    <t>https://podminky.urs.cz/item/CS_URS_2025_01/725291652</t>
  </si>
  <si>
    <t>55431098</t>
  </si>
  <si>
    <t>dávkovač tekutého mýdla bílý 0,8L</t>
  </si>
  <si>
    <t>1037686927</t>
  </si>
  <si>
    <t>725291653</t>
  </si>
  <si>
    <t>Montáž doplňků zařízení koupelen a záchodů zásobníku toaletních papírů</t>
  </si>
  <si>
    <t>1725079512</t>
  </si>
  <si>
    <t>https://podminky.urs.cz/item/CS_URS_2025_01/725291653</t>
  </si>
  <si>
    <t>55431092</t>
  </si>
  <si>
    <t>zásobník toaletních papírů komaxit bílý D 310mm</t>
  </si>
  <si>
    <t>1094909681</t>
  </si>
  <si>
    <t>725291662</t>
  </si>
  <si>
    <t>Montáž doplňků zařízení koupelen a záchodů sedačky do sprchy</t>
  </si>
  <si>
    <t>-371283123</t>
  </si>
  <si>
    <t>https://podminky.urs.cz/item/CS_URS_2025_01/725291662</t>
  </si>
  <si>
    <t>55147080</t>
  </si>
  <si>
    <t>sedačka do sprchy antikorozní rozměr sedáku 440x450mm</t>
  </si>
  <si>
    <t>819133022</t>
  </si>
  <si>
    <t>725291664</t>
  </si>
  <si>
    <t>Montáž doplňků zařízení koupelen a záchodů štětky závěsné</t>
  </si>
  <si>
    <t>1930552963</t>
  </si>
  <si>
    <t>https://podminky.urs.cz/item/CS_URS_2025_01/725291664</t>
  </si>
  <si>
    <t>55779012</t>
  </si>
  <si>
    <t>štětka na WC závěsná nebo na podlahu kartáč nylon nerezové záchytné pouzdro lesk</t>
  </si>
  <si>
    <t>468177398</t>
  </si>
  <si>
    <t>725291666</t>
  </si>
  <si>
    <t>Montáž doplňků zařízení koupelen a záchodů háčku</t>
  </si>
  <si>
    <t>688422308</t>
  </si>
  <si>
    <t>https://podminky.urs.cz/item/CS_URS_2025_01/725291666</t>
  </si>
  <si>
    <t>55441011</t>
  </si>
  <si>
    <t>háček koupelnový</t>
  </si>
  <si>
    <t>-457322022</t>
  </si>
  <si>
    <t>725291669</t>
  </si>
  <si>
    <t>Montáž doplňků zařízení koupelen a záchodů madla invalidního krakorcového</t>
  </si>
  <si>
    <t>309228466</t>
  </si>
  <si>
    <t>https://podminky.urs.cz/item/CS_URS_2025_01/725291669</t>
  </si>
  <si>
    <t>55147063</t>
  </si>
  <si>
    <t>madlo invalidní krakorcové bílé 900mm</t>
  </si>
  <si>
    <t>-628630172</t>
  </si>
  <si>
    <t>725291670</t>
  </si>
  <si>
    <t>Montáž doplňků zařízení koupelen a záchodů madla invalidního krakorcového sklopného</t>
  </si>
  <si>
    <t>-1656139886</t>
  </si>
  <si>
    <t>https://podminky.urs.cz/item/CS_URS_2025_01/725291670</t>
  </si>
  <si>
    <t>55147061</t>
  </si>
  <si>
    <t>madlo invalidní krakorcové sklopné bílé 813mm</t>
  </si>
  <si>
    <t>-1297327837</t>
  </si>
  <si>
    <t>725311121</t>
  </si>
  <si>
    <t>Dřezy bez výtokových armatur jednoduché se zápachovou uzávěrkou nerezové s odkapávací plochou 560x480 mm a miskou</t>
  </si>
  <si>
    <t>-350736798</t>
  </si>
  <si>
    <t>https://podminky.urs.cz/item/CS_URS_2025_01/725311121</t>
  </si>
  <si>
    <t>72533001x</t>
  </si>
  <si>
    <t>Závěsný modul pro keramickou závěsnou výlevku pro zazdění (včetně splachovací nádobky a ventilu pro splachování START-STOP)</t>
  </si>
  <si>
    <t>978547072</t>
  </si>
  <si>
    <t>72512001x</t>
  </si>
  <si>
    <t>Urinálová dělící stěna bílá keramická, výška 700 mm, hloubka 410 mm</t>
  </si>
  <si>
    <t>-259285113</t>
  </si>
  <si>
    <t>725330820</t>
  </si>
  <si>
    <t>Demontáž výlevek bez výtokových armatur a bez nádrže a splachovacího potrubí diturvitových</t>
  </si>
  <si>
    <t>-919446208</t>
  </si>
  <si>
    <t>https://podminky.urs.cz/item/CS_URS_2025_01/725330820</t>
  </si>
  <si>
    <t>725331112</t>
  </si>
  <si>
    <t>Výlevky bez výtokových armatur a splachovací nádrže keramické se sklopnou plastovou mřížkou závěsné, výšky 500 mm</t>
  </si>
  <si>
    <t>1006889290</t>
  </si>
  <si>
    <t>https://podminky.urs.cz/item/CS_URS_2025_01/725331112</t>
  </si>
  <si>
    <t>725530823</t>
  </si>
  <si>
    <t>Demontáž elektrických zásobníkových ohřívačů vody tlakových od 50 do 200 l</t>
  </si>
  <si>
    <t>-706205206</t>
  </si>
  <si>
    <t>https://podminky.urs.cz/item/CS_URS_2025_01/725530823</t>
  </si>
  <si>
    <t>725532220</t>
  </si>
  <si>
    <t>Elektrické ohřívače zásobníkové beztlakové přepadové akumulační s pojistným ventilem závěsné vodorovné objem nádrže (příkon) 200 l (2,2 kW)</t>
  </si>
  <si>
    <t>664037995</t>
  </si>
  <si>
    <t>https://podminky.urs.cz/item/CS_URS_2025_01/725532220</t>
  </si>
  <si>
    <t>725535221</t>
  </si>
  <si>
    <t>Elektrické ohřívače zásobníkové pojistné armatury bezpečnostní souprava bez redukčního ventilu s výlevkou</t>
  </si>
  <si>
    <t>694175301</t>
  </si>
  <si>
    <t>https://podminky.urs.cz/item/CS_URS_2025_01/725535221</t>
  </si>
  <si>
    <t>725539201</t>
  </si>
  <si>
    <t>Elektrické ohřívače zásobníkové montáž tlakových ohřívačů závěsných (svislých nebo vodorovných) do 15 l</t>
  </si>
  <si>
    <t>-649719779</t>
  </si>
  <si>
    <t>https://podminky.urs.cz/item/CS_URS_2025_01/725539201</t>
  </si>
  <si>
    <t>54132283</t>
  </si>
  <si>
    <t>ohřívač vody elektrický závěsný akumulační svislý příkon 10L 2kW</t>
  </si>
  <si>
    <t>-1795444461</t>
  </si>
  <si>
    <t>725810811</t>
  </si>
  <si>
    <t>Demontáž výtokových ventilů nástěnných</t>
  </si>
  <si>
    <t>1347866407</t>
  </si>
  <si>
    <t>https://podminky.urs.cz/item/CS_URS_2025_01/725810811</t>
  </si>
  <si>
    <t>725812215</t>
  </si>
  <si>
    <t>Ventily stojánkové klasické G 1/2"</t>
  </si>
  <si>
    <t>1112611628</t>
  </si>
  <si>
    <t>https://podminky.urs.cz/item/CS_URS_2025_01/725812215</t>
  </si>
  <si>
    <t>725820801</t>
  </si>
  <si>
    <t>Demontáž baterií nástěnných do G 3/4</t>
  </si>
  <si>
    <t>-1966325573</t>
  </si>
  <si>
    <t>https://podminky.urs.cz/item/CS_URS_2025_01/725820801</t>
  </si>
  <si>
    <t>725821325</t>
  </si>
  <si>
    <t>Baterie dřezové stojánkové pákové s otáčivým ústím a délkou ramínka 220 mm</t>
  </si>
  <si>
    <t>-304123426</t>
  </si>
  <si>
    <t>https://podminky.urs.cz/item/CS_URS_2025_01/725821325</t>
  </si>
  <si>
    <t>725822613</t>
  </si>
  <si>
    <t>Baterie umyvadlové stojánkové pákové s výpustí</t>
  </si>
  <si>
    <t>-99065624</t>
  </si>
  <si>
    <t>https://podminky.urs.cz/item/CS_URS_2025_01/725822613</t>
  </si>
  <si>
    <t>725823112</t>
  </si>
  <si>
    <t>Baterie bidetové stojánkové pákové s výpustí</t>
  </si>
  <si>
    <t>1947099737</t>
  </si>
  <si>
    <t>https://podminky.urs.cz/item/CS_URS_2025_01/725823112</t>
  </si>
  <si>
    <t>725840850</t>
  </si>
  <si>
    <t>Demontáž baterií sprchových diferenciálních do G 3/4 x 1</t>
  </si>
  <si>
    <t>-1539006636</t>
  </si>
  <si>
    <t>https://podminky.urs.cz/item/CS_URS_2025_01/725840850</t>
  </si>
  <si>
    <t>725841332</t>
  </si>
  <si>
    <t>Baterie sprchové podomítkové (zápustné) s přepínačem a pohyblivým držákem</t>
  </si>
  <si>
    <t>-273336056</t>
  </si>
  <si>
    <t>https://podminky.urs.cz/item/CS_URS_2025_01/725841332</t>
  </si>
  <si>
    <t>725850800</t>
  </si>
  <si>
    <t>Demontáž odpadních ventilů všech připojovacích dimenzí</t>
  </si>
  <si>
    <t>-206910170</t>
  </si>
  <si>
    <t>https://podminky.urs.cz/item/CS_URS_2025_01/725850800</t>
  </si>
  <si>
    <t>725851305</t>
  </si>
  <si>
    <t>Ventily odpadní pro zařizovací předměty dřezové bez přepadu G 6/4"</t>
  </si>
  <si>
    <t>-1698256764</t>
  </si>
  <si>
    <t>https://podminky.urs.cz/item/CS_URS_2025_01/725851305</t>
  </si>
  <si>
    <t>725851325</t>
  </si>
  <si>
    <t>Ventily odpadní pro zařizovací předměty umyvadlové bez přepadu G 5/4"</t>
  </si>
  <si>
    <t>-2019148984</t>
  </si>
  <si>
    <t>https://podminky.urs.cz/item/CS_URS_2025_01/725851325</t>
  </si>
  <si>
    <t>725860811</t>
  </si>
  <si>
    <t>Demontáž zápachových uzávěrek pro zařizovací předměty jednoduchých</t>
  </si>
  <si>
    <t>165469696</t>
  </si>
  <si>
    <t>https://podminky.urs.cz/item/CS_URS_2025_01/725860811</t>
  </si>
  <si>
    <t>725861102</t>
  </si>
  <si>
    <t>Zápachové uzávěrky zařizovacích předmětů pro umyvadla DN 40</t>
  </si>
  <si>
    <t>1273065383</t>
  </si>
  <si>
    <t>https://podminky.urs.cz/item/CS_URS_2025_01/725861102</t>
  </si>
  <si>
    <t>725861312</t>
  </si>
  <si>
    <t>Zápachové uzávěrky zařizovacích předmětů pro umyvadla podomítkové DN 40/50</t>
  </si>
  <si>
    <t>-264507015</t>
  </si>
  <si>
    <t>https://podminky.urs.cz/item/CS_URS_2025_01/725861312</t>
  </si>
  <si>
    <t>725863311</t>
  </si>
  <si>
    <t>Zápachové uzávěrky zařizovacích předmětů pro bidety DN 40</t>
  </si>
  <si>
    <t>-1448011700</t>
  </si>
  <si>
    <t>https://podminky.urs.cz/item/CS_URS_2025_01/725863311</t>
  </si>
  <si>
    <t>725980123</t>
  </si>
  <si>
    <t>Dvířka 30/30</t>
  </si>
  <si>
    <t>545384772</t>
  </si>
  <si>
    <t>https://podminky.urs.cz/item/CS_URS_2025_01/725980123</t>
  </si>
  <si>
    <t>998725102</t>
  </si>
  <si>
    <t>Přesun hmot pro zařizovací předměty stanovený z hmotnosti přesunovaného materiálu vodorovná dopravní vzdálenost do 50 m základní v objektech výšky přes 6 do 12 m</t>
  </si>
  <si>
    <t>895121586</t>
  </si>
  <si>
    <t>https://podminky.urs.cz/item/CS_URS_2025_01/998725102</t>
  </si>
  <si>
    <t>726</t>
  </si>
  <si>
    <t>Zdravotechnika - předstěnové instalace</t>
  </si>
  <si>
    <t>726111011</t>
  </si>
  <si>
    <t>Předstěnové instalační systémy pro zazdění do masivních zděných konstrukcí pro bidety, s nastavitelnou hloubkou 120 až 160 mm</t>
  </si>
  <si>
    <t>-1475607783</t>
  </si>
  <si>
    <t>https://podminky.urs.cz/item/CS_URS_2025_01/726111011</t>
  </si>
  <si>
    <t>726111031</t>
  </si>
  <si>
    <t>Předstěnové instalační systémy pro zazdění do masivních zděných konstrukcí pro závěsné klozety ovládání zepředu, stavební výška 1080 mm</t>
  </si>
  <si>
    <t>279856731</t>
  </si>
  <si>
    <t>https://podminky.urs.cz/item/CS_URS_2025_01/726111031</t>
  </si>
  <si>
    <t>726131043</t>
  </si>
  <si>
    <t>Předstěnové instalační systémy do lehkých stěn s kovovou konstrukcí pro závěsné klozety ovládání zepředu, stavební výšky 1120 mm pro tělesně postižené</t>
  </si>
  <si>
    <t>1848315750</t>
  </si>
  <si>
    <t>https://podminky.urs.cz/item/CS_URS_2025_01/726131043</t>
  </si>
  <si>
    <t>726191001</t>
  </si>
  <si>
    <t>Ostatní příslušenství instalačních systémů zvukoizolační souprava pro WC a bidet</t>
  </si>
  <si>
    <t>-431615020</t>
  </si>
  <si>
    <t>https://podminky.urs.cz/item/CS_URS_2025_01/726191001</t>
  </si>
  <si>
    <t>726191002</t>
  </si>
  <si>
    <t>Ostatní příslušenství instalačních systémů souprava pro předstěnovou montáž</t>
  </si>
  <si>
    <t>760348961</t>
  </si>
  <si>
    <t>https://podminky.urs.cz/item/CS_URS_2025_01/726191002</t>
  </si>
  <si>
    <t>998726112</t>
  </si>
  <si>
    <t>Přesun hmot pro instalační prefabrikáty stanovený z hmotnosti přesunovaného materiálu vodorovná dopravní vzdálenost do 50 m základní v objektech výšky přes 6 m do 12 m</t>
  </si>
  <si>
    <t>1084570616</t>
  </si>
  <si>
    <t>https://podminky.urs.cz/item/CS_URS_2025_01/998726112</t>
  </si>
  <si>
    <t>727</t>
  </si>
  <si>
    <t>Zdravotechnika - požární ochrana</t>
  </si>
  <si>
    <t>727222001</t>
  </si>
  <si>
    <t>Protipožární ochranné manžety plastového potrubí prostup stěnou tloušťky 100 mm požární odolnost EI 90 D 32</t>
  </si>
  <si>
    <t>-1329026321</t>
  </si>
  <si>
    <t>https://podminky.urs.cz/item/CS_URS_2025_01/727222001</t>
  </si>
  <si>
    <t>727222003</t>
  </si>
  <si>
    <t>Protipožární ochranné manžety plastového potrubí prostup stěnou tloušťky 100 mm požární odolnost EI 90 D 50</t>
  </si>
  <si>
    <t>55013980</t>
  </si>
  <si>
    <t>https://podminky.urs.cz/item/CS_URS_2025_01/727222003</t>
  </si>
  <si>
    <t>727222005</t>
  </si>
  <si>
    <t>Protipožární ochranné manžety plastového potrubí prostup stěnou tloušťky 100 mm požární odolnost EI 90 D 75</t>
  </si>
  <si>
    <t>-82915637</t>
  </si>
  <si>
    <t>https://podminky.urs.cz/item/CS_URS_2025_01/727222005</t>
  </si>
  <si>
    <t>727222007</t>
  </si>
  <si>
    <t>Protipožární ochranné manžety plastového potrubí prostup stěnou tloušťky 100 mm požární odolnost EI 90 D 110</t>
  </si>
  <si>
    <t>1371517470</t>
  </si>
  <si>
    <t>https://podminky.urs.cz/item/CS_URS_2025_01/727222007</t>
  </si>
  <si>
    <t>998727102</t>
  </si>
  <si>
    <t>Přesun hmot pro protipožární ochranu stanovený z hmotnosti přesunovaného materiálu vodorovná dopravní vzdálenost do 50 m základní v objektech výšky přes 6 do 12 m</t>
  </si>
  <si>
    <t>1252160550</t>
  </si>
  <si>
    <t>https://podminky.urs.cz/item/CS_URS_2025_01/998727102</t>
  </si>
  <si>
    <t>732</t>
  </si>
  <si>
    <t>Ústřední vytápění - strojovny</t>
  </si>
  <si>
    <t>732421201</t>
  </si>
  <si>
    <t>Čerpadla teplovodní mokroběžná závitová cirkulační pro TUV (elektronicky řízená) PN 10, do 80°C DN přípojky/dopravní výška H (m) - čerpací výkon Q (m3/h) DN 15 / do 0,9 m / 0,35 m3/h</t>
  </si>
  <si>
    <t>71399847</t>
  </si>
  <si>
    <t>https://podminky.urs.cz/item/CS_URS_2025_01/732421201</t>
  </si>
  <si>
    <t>{c3c1ce29-a3fa-4cb3-b781-e3c4e75e62a1}</t>
  </si>
  <si>
    <t>050b - ZDRAVOTNÍ TECHNIKA - VENKOVNÍ ČÁST</t>
  </si>
  <si>
    <t>VRN - Vedlejší rozpočtové náklady</t>
  </si>
  <si>
    <t xml:space="preserve">    VRN1 - Průzkumné, geodetické a projektové práce</t>
  </si>
  <si>
    <t>115101202</t>
  </si>
  <si>
    <t>Čerpání vody na dopravní výšku do 10 m s uvažovaným průměrným přítokem přes 500 do 1 000 l/min</t>
  </si>
  <si>
    <t>1894160936</t>
  </si>
  <si>
    <t>https://podminky.urs.cz/item/CS_URS_2025_01/115101202</t>
  </si>
  <si>
    <t>"7 dní" 7*24</t>
  </si>
  <si>
    <t>119001401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</si>
  <si>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</si>
  <si>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-1448384617</t>
  </si>
  <si>
    <t>https://podminky.urs.cz/item/CS_URS_2025_01/119001401</t>
  </si>
  <si>
    <t>119001411</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</si>
  <si>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betonového, kameninového nebo železobetonového, světlosti DN do 200 mm</t>
  </si>
  <si>
    <t>-70108103</t>
  </si>
  <si>
    <t>https://podminky.urs.cz/item/CS_URS_2025_01/119001411</t>
  </si>
  <si>
    <t>119001422</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</si>
  <si>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přes 3 do 6 kabelů</t>
  </si>
  <si>
    <t>-1765342021</t>
  </si>
  <si>
    <t>https://podminky.urs.cz/item/CS_URS_2025_01/119001422</t>
  </si>
  <si>
    <t>129001101</t>
  </si>
  <si>
    <t>Příplatek k cenám vykopávek za ztížení vykopávky v blízkosti podzemního vedení nebo výbušnin v horninách jakékoliv třídy</t>
  </si>
  <si>
    <t>-1210535590</t>
  </si>
  <si>
    <t>https://podminky.urs.cz/item/CS_URS_2025_01/129001101</t>
  </si>
  <si>
    <t>129911121</t>
  </si>
  <si>
    <t>Bourání konstrukcí v odkopávkách a prokopávkách ručně s přemístěním suti na hromady na vzdálenost do 20 m nebo s naložením na dopravní prostředek z betonu prostého neprokládaného</t>
  </si>
  <si>
    <t>-1481752483</t>
  </si>
  <si>
    <t>https://podminky.urs.cz/item/CS_URS_2025_01/129911121</t>
  </si>
  <si>
    <t>129951121</t>
  </si>
  <si>
    <t>Bourání konstrukcí v odkopávkách a prokopávkách strojně s přemístěním suti na hromady na vzdálenost do 20 m nebo s naložením na dopravní prostředek z betonu prostého neprokládaného</t>
  </si>
  <si>
    <t>915847824</t>
  </si>
  <si>
    <t>https://podminky.urs.cz/item/CS_URS_2025_01/129951121</t>
  </si>
  <si>
    <t>132211401</t>
  </si>
  <si>
    <t>Hloubená vykopávka pod základy ručně s přehozením výkopku na vzdálenost 3 m nebo s naložením na dopravní prostředek v hornině třídy těžitelnosti I skupiny 3</t>
  </si>
  <si>
    <t>156240632</t>
  </si>
  <si>
    <t>https://podminky.urs.cz/item/CS_URS_2025_01/132211401</t>
  </si>
  <si>
    <t>132351254</t>
  </si>
  <si>
    <t>Hloubení nezapažených rýh šířky přes 800 do 2 000 mm strojně s urovnáním dna do předepsaného profilu a spádu v hornině třídy těžitelnosti II skupiny 4 přes 100 do 500 m3</t>
  </si>
  <si>
    <t>1069669060</t>
  </si>
  <si>
    <t>https://podminky.urs.cz/item/CS_URS_2025_01/132351254</t>
  </si>
  <si>
    <t>"kanalizační přípojka"  5,0*1,0*1,8</t>
  </si>
  <si>
    <t>"ostatní"  14,0*0,9*1,0</t>
  </si>
  <si>
    <t>139001101</t>
  </si>
  <si>
    <t>Příplatek k cenám hloubených vykopávek za ztížení vykopávky v blízkosti podzemního vedení nebo výbušnin pro jakoukoliv třídu horniny</t>
  </si>
  <si>
    <t>-1418091349</t>
  </si>
  <si>
    <t>https://podminky.urs.cz/item/CS_URS_2025_01/139001101</t>
  </si>
  <si>
    <t>151101101</t>
  </si>
  <si>
    <t>Zřízení pažení a rozepření stěn rýh pro podzemní vedení příložné pro jakoukoliv mezerovitost, hloubky do 2 m</t>
  </si>
  <si>
    <t>1727713823</t>
  </si>
  <si>
    <t>https://podminky.urs.cz/item/CS_URS_2025_01/151101101</t>
  </si>
  <si>
    <t>"kanalizační přípojka"  5,0*1,8*2</t>
  </si>
  <si>
    <t>151101111</t>
  </si>
  <si>
    <t>Odstranění pažení a rozepření stěn rýh pro podzemní vedení s uložením materiálu na vzdálenost do 3 m od kraje výkopu příložné, hloubky do 2 m</t>
  </si>
  <si>
    <t>1325211051</t>
  </si>
  <si>
    <t>https://podminky.urs.cz/item/CS_URS_2025_01/151101111</t>
  </si>
  <si>
    <t>162251102</t>
  </si>
  <si>
    <t>Vodorovné přemístění výkopku nebo sypaniny po suchu na obvyklém dopravním prostředku, bez naložení výkopku, avšak se složením bez rozhrnutí z horniny třídy těžitelnosti I skupiny 1 až 3 na vzdálenost přes 20 do 50 m</t>
  </si>
  <si>
    <t>1720828163</t>
  </si>
  <si>
    <t>https://podminky.urs.cz/item/CS_URS_2025_01/162251102</t>
  </si>
  <si>
    <t>13,8+2,64</t>
  </si>
  <si>
    <t>-2057374890</t>
  </si>
  <si>
    <t>917037554</t>
  </si>
  <si>
    <t>"odvoz   25 km"  15*16,44</t>
  </si>
  <si>
    <t>171201231</t>
  </si>
  <si>
    <t>2129656781</t>
  </si>
  <si>
    <t>https://podminky.urs.cz/item/CS_URS_2025_01/171201231</t>
  </si>
  <si>
    <t>16,44*1,5 'Přepočtené koeficientem množství</t>
  </si>
  <si>
    <t>171251201</t>
  </si>
  <si>
    <t>Uložení sypaniny na skládky nebo meziskládky bez hutnění s upravením uložené sypaniny do předepsaného tvaru</t>
  </si>
  <si>
    <t>1599610191</t>
  </si>
  <si>
    <t>https://podminky.urs.cz/item/CS_URS_2025_01/171251201</t>
  </si>
  <si>
    <t>174151101</t>
  </si>
  <si>
    <t>Zásyp sypaninou z jakékoliv horniny strojně s uložením výkopku ve vrstvách se zhutněním jam, šachet, rýh nebo kolem objektů v těchto vykopávkách</t>
  </si>
  <si>
    <t>-92637094</t>
  </si>
  <si>
    <t>https://podminky.urs.cz/item/CS_URS_2025_01/174151101</t>
  </si>
  <si>
    <t>"obsyp zeminou 30%"   (86,08+30,0)*0,3</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</si>
  <si>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</si>
  <si>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</si>
  <si>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-455300794</t>
  </si>
  <si>
    <t>https://podminky.urs.cz/item/CS_URS_2025_01/175151101</t>
  </si>
  <si>
    <t>58331200</t>
  </si>
  <si>
    <t>štěrkopísek netříděný</t>
  </si>
  <si>
    <t>1850718672</t>
  </si>
  <si>
    <t>"kanalizační přípojka"  5,0*1,0*1,5</t>
  </si>
  <si>
    <t>"ostatní"  14,0*0,9*0,5</t>
  </si>
  <si>
    <t>13,8*1,5 'Přepočtené koeficientem množství</t>
  </si>
  <si>
    <t>358315114</t>
  </si>
  <si>
    <t>Bourání stoky kompletní nebo vybourání otvorů průřezové plochy do 4 m2 ve stokách ze zdiva z prostého betonu</t>
  </si>
  <si>
    <t>-676737303</t>
  </si>
  <si>
    <t>https://podminky.urs.cz/item/CS_URS_2025_01/358315114</t>
  </si>
  <si>
    <t>451573111</t>
  </si>
  <si>
    <t>Lože pod potrubí, stoky a drobné objekty v otevřeném výkopu z písku a štěrkopísku do 63 mm</t>
  </si>
  <si>
    <t>1549435568</t>
  </si>
  <si>
    <t>https://podminky.urs.cz/item/CS_URS_2025_01/451573111</t>
  </si>
  <si>
    <t>"kanalizační přípojka"  5,0*1,0*0,15</t>
  </si>
  <si>
    <t>"ostatní"  14,0*0,9*0,15</t>
  </si>
  <si>
    <t>871270310</t>
  </si>
  <si>
    <t>Montáž kanalizačního potrubí z polypropylenu PP hladkého plnostěnného SN 10 DN 125</t>
  </si>
  <si>
    <t>-157258591</t>
  </si>
  <si>
    <t>https://podminky.urs.cz/item/CS_URS_2025_01/871270310</t>
  </si>
  <si>
    <t>28617002</t>
  </si>
  <si>
    <t>trubka kanalizační PP plnostěnná třívrstvá DN 125x1000mm SN10</t>
  </si>
  <si>
    <t>-194981194</t>
  </si>
  <si>
    <t>3*1,015 'Přepočtené koeficientem množství</t>
  </si>
  <si>
    <t>871310310</t>
  </si>
  <si>
    <t>Montáž kanalizačního potrubí z polypropylenu PP hladkého plnostěnného SN 10 DN 150</t>
  </si>
  <si>
    <t>2075247978</t>
  </si>
  <si>
    <t>https://podminky.urs.cz/item/CS_URS_2025_01/871310310</t>
  </si>
  <si>
    <t>28617003</t>
  </si>
  <si>
    <t>trubka kanalizační PP plnostěnná třívrstvá DN 150x1000mm SN10</t>
  </si>
  <si>
    <t>2138607089</t>
  </si>
  <si>
    <t>13*1,015 'Přepočtené koeficientem množství</t>
  </si>
  <si>
    <t>871350310</t>
  </si>
  <si>
    <t>Montáž kanalizačního potrubí z polypropylenu PP hladkého plnostěnného SN 10 DN 200</t>
  </si>
  <si>
    <t>1677872428</t>
  </si>
  <si>
    <t>https://podminky.urs.cz/item/CS_URS_2025_01/871350310</t>
  </si>
  <si>
    <t>28617004</t>
  </si>
  <si>
    <t>trubka kanalizační PP plnostěnná třívrstvá DN 200x1000mm SN10</t>
  </si>
  <si>
    <t>353154648</t>
  </si>
  <si>
    <t>7*1,015 'Přepočtené koeficientem množství</t>
  </si>
  <si>
    <t>892271111</t>
  </si>
  <si>
    <t>Tlakové zkoušky vodou na potrubí DN 100 nebo 125</t>
  </si>
  <si>
    <t>648040544</t>
  </si>
  <si>
    <t>https://podminky.urs.cz/item/CS_URS_2025_01/892271111</t>
  </si>
  <si>
    <t>892351111</t>
  </si>
  <si>
    <t>Tlakové zkoušky vodou na potrubí DN 150 nebo 200</t>
  </si>
  <si>
    <t>2142588926</t>
  </si>
  <si>
    <t>https://podminky.urs.cz/item/CS_URS_2025_01/892351111</t>
  </si>
  <si>
    <t>894812205</t>
  </si>
  <si>
    <t>Revizní a čistící šachta z polypropylenu PP pro hladké trouby DN 425 šachtové dno (DN šachty / DN trubního vedení) DN 425/200 průtočné</t>
  </si>
  <si>
    <t>-137462222</t>
  </si>
  <si>
    <t>https://podminky.urs.cz/item/CS_URS_2025_01/894812205</t>
  </si>
  <si>
    <t>894812231</t>
  </si>
  <si>
    <t>Revizní a čistící šachta z polypropylenu PP pro hladké trouby DN 425 roura šachtová korugovaná bez hrdla, světlé hloubky 1500 mm</t>
  </si>
  <si>
    <t>615569972</t>
  </si>
  <si>
    <t>https://podminky.urs.cz/item/CS_URS_2025_01/894812231</t>
  </si>
  <si>
    <t>894812241</t>
  </si>
  <si>
    <t>Revizní a čistící šachta z polypropylenu PP pro hladké trouby DN 425 roura šachtová korugovaná teleskopická (včetně těsnění) 375 mm</t>
  </si>
  <si>
    <t>1797337401</t>
  </si>
  <si>
    <t>https://podminky.urs.cz/item/CS_URS_2025_01/894812241</t>
  </si>
  <si>
    <t>894812249</t>
  </si>
  <si>
    <t>Revizní a čistící šachta z polypropylenu PP pro hladké trouby DN 425 roura šachtová korugovaná Příplatek k cenám 2231 - 2242 za uříznutí šachtové roury</t>
  </si>
  <si>
    <t>-1418809206</t>
  </si>
  <si>
    <t>https://podminky.urs.cz/item/CS_URS_2025_01/894812249</t>
  </si>
  <si>
    <t>894812261</t>
  </si>
  <si>
    <t>Revizní a čistící šachta z polypropylenu PP pro hladké trouby DN 425 poklop litinový (pro třídu zatížení) s teleskopickou rourou (3 t)</t>
  </si>
  <si>
    <t>CS ÚRS 2024 02</t>
  </si>
  <si>
    <t>-450725027</t>
  </si>
  <si>
    <t>https://podminky.urs.cz/item/CS_URS_2024_02/894812261</t>
  </si>
  <si>
    <t>899620141</t>
  </si>
  <si>
    <t>Obetonování plastových šachet z polypropylenu betonem prostým v otevřeném výkopu, beton tř. C 20/25</t>
  </si>
  <si>
    <t>-1304114978</t>
  </si>
  <si>
    <t>https://podminky.urs.cz/item/CS_URS_2025_01/899620141</t>
  </si>
  <si>
    <t>899623161</t>
  </si>
  <si>
    <t>Obetonování potrubí nebo zdiva stok betonem prostým v otevřeném výkopu, betonem tř. C 20/25</t>
  </si>
  <si>
    <t>-623482780</t>
  </si>
  <si>
    <t>https://podminky.urs.cz/item/CS_URS_2025_01/899623161</t>
  </si>
  <si>
    <t>899722114</t>
  </si>
  <si>
    <t>Krytí potrubí z plastů výstražnou fólií z PVC šířky přes 34 do 40 cm</t>
  </si>
  <si>
    <t>1383001495</t>
  </si>
  <si>
    <t>https://podminky.urs.cz/item/CS_URS_2025_01/899722114</t>
  </si>
  <si>
    <t>89999001x</t>
  </si>
  <si>
    <t>Jádrový vývrt DN200 do betonové truby DN600 (včetně utěsnění a vyspravení)</t>
  </si>
  <si>
    <t>-311343879</t>
  </si>
  <si>
    <t>958422436</t>
  </si>
  <si>
    <t>1492796473</t>
  </si>
  <si>
    <t>-331759987</t>
  </si>
  <si>
    <t>"odvoz suti 25 km"  25*0,55</t>
  </si>
  <si>
    <t>-1380161308</t>
  </si>
  <si>
    <t>998223011</t>
  </si>
  <si>
    <t>Přesun hmot pro pozemní komunikace s krytem dlážděným dopravní vzdálenost do 200 m jakékoliv délky objektu</t>
  </si>
  <si>
    <t>-496381604</t>
  </si>
  <si>
    <t>https://podminky.urs.cz/item/CS_URS_2025_01/998223011</t>
  </si>
  <si>
    <t>998276101</t>
  </si>
  <si>
    <t>Přesun hmot pro trubní vedení hloubené z trub z plastických hmot nebo sklolaminátových pro vodovody, kanalizace, teplovody, produktovody v otevřeném výkopu dopravní vzdálenost do 15 m</t>
  </si>
  <si>
    <t>-439378452</t>
  </si>
  <si>
    <t>https://podminky.urs.cz/item/CS_URS_2025_01/998276101</t>
  </si>
  <si>
    <t>-382924403</t>
  </si>
  <si>
    <t>72125001x</t>
  </si>
  <si>
    <t>Výměna lapače splavenin - včetně zemních a propojovacích prací - komplet</t>
  </si>
  <si>
    <t>1744174767</t>
  </si>
  <si>
    <t>Vedlejší rozpočtové náklady</t>
  </si>
  <si>
    <t>VRN1</t>
  </si>
  <si>
    <t>Průzkumné, geodetické a projektové práce</t>
  </si>
  <si>
    <t>012103000</t>
  </si>
  <si>
    <t>Geodetické práce před výstavbou</t>
  </si>
  <si>
    <t>CS ÚRS 2022 01</t>
  </si>
  <si>
    <t>279148720</t>
  </si>
  <si>
    <t>https://podminky.urs.cz/item/CS_URS_2022_01/012103000</t>
  </si>
  <si>
    <t>012303000</t>
  </si>
  <si>
    <t>Geodetické práce po výstavbě</t>
  </si>
  <si>
    <t>-1687509678</t>
  </si>
  <si>
    <t>https://podminky.urs.cz/item/CS_URS_2022_01/012303000</t>
  </si>
  <si>
    <t xml:space="preserve">ROZPOČET    Elektroinstalace  bez  DPH    Vlach </t>
  </si>
  <si>
    <t xml:space="preserve">                       Soupis výkonů</t>
  </si>
  <si>
    <t xml:space="preserve">Z.Š.  CÍRKEVNÍ H.K.                                       z.č. 71 -074 .d. </t>
  </si>
  <si>
    <t>090-elektroinstalace</t>
  </si>
  <si>
    <t>katalogové ceny bez DPH</t>
  </si>
  <si>
    <t>Číslo pozice</t>
  </si>
  <si>
    <t>POPIS VÝKONU</t>
  </si>
  <si>
    <t>Měrná jednotka</t>
  </si>
  <si>
    <t>Jednotková cena</t>
  </si>
  <si>
    <t xml:space="preserve">Cena </t>
  </si>
  <si>
    <t>CELKEM SOUPIS VÝKONŮ</t>
  </si>
  <si>
    <t xml:space="preserve">Spínací zařízení - rozváděče  zdroj </t>
  </si>
  <si>
    <t xml:space="preserve">                            ROZVÁDĚČE RE1  měření-chodba</t>
  </si>
  <si>
    <t>Oceloplechová rozodnice 600x900x250    IP 40/20</t>
  </si>
  <si>
    <t xml:space="preserve">ks. </t>
  </si>
  <si>
    <t>Vybavení skřÍně  pro měření 2 tarif + HDO  plombovat.ZAP.</t>
  </si>
  <si>
    <t>kpl.</t>
  </si>
  <si>
    <t xml:space="preserve">Jistič  3 f.  50A   10 kA </t>
  </si>
  <si>
    <t>ks.</t>
  </si>
  <si>
    <t>Vypinač  3 f.  50 A. vč. připojení</t>
  </si>
  <si>
    <t xml:space="preserve">Podpětová  spoušť 230V </t>
  </si>
  <si>
    <t>Jistič  1 f.  6A   10 kA  vč. propojení</t>
  </si>
  <si>
    <t>Relé   230 V   3 P</t>
  </si>
  <si>
    <t>signální  svítidlo na dveřích rozváděče 230 V červené chod</t>
  </si>
  <si>
    <t>Požárně  odolná  dvířka  rozv.  "PO EI 30 D81"</t>
  </si>
  <si>
    <t>Rozváděč  RSH 1      ve  107  KABINETě vyučující</t>
  </si>
  <si>
    <t xml:space="preserve">Oceloplech. Zap. skříň. Pro 120 prvků š540x900x140  ip40 </t>
  </si>
  <si>
    <t xml:space="preserve">Vypinač v přívodu  3x63A </t>
  </si>
  <si>
    <t xml:space="preserve">Svodič  přepětí  I+II. stupeň  12,5kA   3 pól </t>
  </si>
  <si>
    <t xml:space="preserve">Fi proudový chránič  63/4/0,03A    </t>
  </si>
  <si>
    <t>Jistič  s proudovým chráničem 10/1N/0,03A</t>
  </si>
  <si>
    <t>Impulzní  paměťové  relé  1x 16A  230V</t>
  </si>
  <si>
    <t>Kontakt k jističi  s chráničem (zapíní NO)</t>
  </si>
  <si>
    <t xml:space="preserve">Jstič  1 f.  6-16A   10 kA      vč. připojnení </t>
  </si>
  <si>
    <t>Jistič  3 f.-   16A  - 25A   10 kA      "</t>
  </si>
  <si>
    <t>Stykač  KM  4P   vc. 230V  25A</t>
  </si>
  <si>
    <t xml:space="preserve">Relé  na din  kont.  2x16A   c. 230 V    </t>
  </si>
  <si>
    <t xml:space="preserve">Svorky  RSA 4-6  </t>
  </si>
  <si>
    <t>Spínací  hodiny  mechanické k 16A</t>
  </si>
  <si>
    <t>Zdroj 230/24V  MAIN WELL HDR-30-24   (požad. SLP.)</t>
  </si>
  <si>
    <t xml:space="preserve">Přepínač  1/1   10 A. na DIN. </t>
  </si>
  <si>
    <t xml:space="preserve">Propojovací  hřebeny  3x63A. </t>
  </si>
  <si>
    <t>m.</t>
  </si>
  <si>
    <t>Smontování   doplnění štítky propojení sil. +ovl. okruhů</t>
  </si>
  <si>
    <t xml:space="preserve">kpl.. </t>
  </si>
  <si>
    <t>Rozváděč  RS 2 (umísť . Tech. prostor)</t>
  </si>
  <si>
    <t xml:space="preserve">Oceloplech. Zap. skříň. Pro 96 prvků š540x900x140  ip40 </t>
  </si>
  <si>
    <t xml:space="preserve">Vypinač v přívodu  3x40A </t>
  </si>
  <si>
    <t xml:space="preserve">Svodič  přepětí  II. stupeň    3 pól </t>
  </si>
  <si>
    <t xml:space="preserve">Fi proudový chránič  40/4/0,03A    </t>
  </si>
  <si>
    <t>Jistič  3 f.-   16A   10 kA      "</t>
  </si>
  <si>
    <t>Stykač  KM  4P   vc. 230V  25a</t>
  </si>
  <si>
    <t>Rozváděč  RS 3 (umísť . Učebna 309)</t>
  </si>
  <si>
    <t>Zámek  na rozváděč</t>
  </si>
  <si>
    <t>Laboratorní zdroj napětí SELV pro školní  pokusy</t>
  </si>
  <si>
    <t xml:space="preserve">Spínací  zařízení  celkem  </t>
  </si>
  <si>
    <t>Rozvody elektrické energie materiál</t>
  </si>
  <si>
    <t>EI krabice zapuštěná rozbočná  vč. svorek nást  ip 44</t>
  </si>
  <si>
    <t>EI krabice zapuštěná pod  přístroje spojitelná</t>
  </si>
  <si>
    <t xml:space="preserve">Ei  krabice zapuštěná se svorkami </t>
  </si>
  <si>
    <t xml:space="preserve">Kabelová  chránička do podlahy </t>
  </si>
  <si>
    <t>Ei  krabice do  podlahy  pro napojení vedení do lavic</t>
  </si>
  <si>
    <t>Kabelový  žlab  MERKUR typ  M2  50/50   pozink.</t>
  </si>
  <si>
    <t xml:space="preserve">Tvarovací  sada TSM GZ  </t>
  </si>
  <si>
    <t>Držák  kabelového žlabu ze  stěny</t>
  </si>
  <si>
    <t>Spojka  kabelového  žlabu  SZM 1</t>
  </si>
  <si>
    <t>Držák  závitové tyče z konstrukce střechy DZM 9</t>
  </si>
  <si>
    <t xml:space="preserve">Ocel  na výrobu atip.  Dílů upevnění žlabu vč. krytu žlabu </t>
  </si>
  <si>
    <t>kg.</t>
  </si>
  <si>
    <t>Závitová  tyč  d=8 mm.</t>
  </si>
  <si>
    <t>Šrouby, maice podložky</t>
  </si>
  <si>
    <t xml:space="preserve">Tlačítko TOTÁL  STOP vč. zákrytu sklem </t>
  </si>
  <si>
    <t>Zásuvka  1 f.  230 V  zapušt.  bílá lesklá s clonkami  IP40</t>
  </si>
  <si>
    <t>Zásuvka  1f.  230V  nástěnná  IP 44</t>
  </si>
  <si>
    <t>Zásuvka  1f.  230V  se svodičem  přepětí III. Stupeň</t>
  </si>
  <si>
    <t>Zásuvka  3f.  400V  IP 44 16A</t>
  </si>
  <si>
    <t xml:space="preserve">Pohybový  senzor nástěnný,strop. (soc. zařízení) </t>
  </si>
  <si>
    <t xml:space="preserve">Dvojtlačítko  se signálkou IP 44 tlač. uzamykatelné </t>
  </si>
  <si>
    <t>Vypínač  1 f.  zapuštěný  lesklý                     komplet</t>
  </si>
  <si>
    <t xml:space="preserve">Přepínač  střídavý  (schodišťový)  zpuštěný  lesklý </t>
  </si>
  <si>
    <t>Přepínač  sériový (lustrový)  zapuštěný  lesklý</t>
  </si>
  <si>
    <t>Vypínací  tlačítko (havarijní)  pod sklem</t>
  </si>
  <si>
    <t>Přepínač  sériový  nástěnný    IP 44</t>
  </si>
  <si>
    <t>Tlačítko 1/0  zapuštěné  lesklé (osvětlení chodba)</t>
  </si>
  <si>
    <t>Senzor kvality  vzd.  CO2 (ve třídách) 230V s kont.+SIG.</t>
  </si>
  <si>
    <t xml:space="preserve">Osoušeč  rukou  antivandal    - soc. zařízení </t>
  </si>
  <si>
    <t xml:space="preserve">Vypinač  3 f.  (pro výtah)  3x40A ve skřiňce IP 44 </t>
  </si>
  <si>
    <t>Prostorový  termostat pro větrání</t>
  </si>
  <si>
    <t xml:space="preserve">Časový  člen  pro ovládání větrání pod tlačítko </t>
  </si>
  <si>
    <t xml:space="preserve">Houkačka  230 V min 90 dB </t>
  </si>
  <si>
    <t>Podlahové zásuvkové krabice pro 9 prvků (6x230V) 3xSLP</t>
  </si>
  <si>
    <t xml:space="preserve">Zásuvky  do podlahových krabic 45x45 bez svodiče přep. </t>
  </si>
  <si>
    <t>Zásuvky  do podlahových krabice se svodičem přep. III.st.</t>
  </si>
  <si>
    <t>CY 6 zž            zemnící vodič</t>
  </si>
  <si>
    <t xml:space="preserve">CY16 zž            </t>
  </si>
  <si>
    <t>CY25 zž            připojení  MET  od zemnícího bodu obj.</t>
  </si>
  <si>
    <t xml:space="preserve">CYKY J3x1,5         kabely                                                        </t>
  </si>
  <si>
    <t>CYKY O3x1,5</t>
  </si>
  <si>
    <t>CYKY J5x2,5</t>
  </si>
  <si>
    <t>CYKY J5x1,5</t>
  </si>
  <si>
    <t>CYKY J3x2,5</t>
  </si>
  <si>
    <t xml:space="preserve">CYKY O7x 1,5 </t>
  </si>
  <si>
    <t>vedení   SPL    JXFE    2x2x0,8</t>
  </si>
  <si>
    <t>CYKY J3x4  pro vzduchotechnikau</t>
  </si>
  <si>
    <t xml:space="preserve">Vodič  pro m.n  od napájecího zdroje  CYA 4 mm2 barvy+- </t>
  </si>
  <si>
    <t xml:space="preserve">CYKY J4x10  přívody z RH </t>
  </si>
  <si>
    <t xml:space="preserve">CYKY J4x16  přívod  do RH </t>
  </si>
  <si>
    <t xml:space="preserve">Ocelový  nosník  "C"  18x24x1,5  EI  + svítidla půda šatna. </t>
  </si>
  <si>
    <t xml:space="preserve">Zemnící svorky  pospojení  </t>
  </si>
  <si>
    <t>SLP  KABEL  JXFE  2x2x0,8</t>
  </si>
  <si>
    <t>Hmoždinky  plast   d= 6-10 mm.</t>
  </si>
  <si>
    <t>ks..</t>
  </si>
  <si>
    <t>Sádra  stavební</t>
  </si>
  <si>
    <t>q.</t>
  </si>
  <si>
    <t>Materiál  na úpravu  hromosvodu vodič  Fe Zn   d=8 mm</t>
  </si>
  <si>
    <t>Hromosvodové  svorky -podpěry v.  výměna  stáv. za nové</t>
  </si>
  <si>
    <t xml:space="preserve">CELKEM </t>
  </si>
  <si>
    <t>Montáž rozvodů elektrické energie dle  C21 M</t>
  </si>
  <si>
    <t xml:space="preserve">Montáž a zapojení rozbočných  krabic </t>
  </si>
  <si>
    <t>Montáž a upevnění  krabice pod omítku pro přístroje</t>
  </si>
  <si>
    <t>ks .</t>
  </si>
  <si>
    <t>uzemnění upevnění vodiče do  25mm2</t>
  </si>
  <si>
    <t xml:space="preserve">m. </t>
  </si>
  <si>
    <t>kabel  CYKY v kabel. uložení žlab, pod omítkou</t>
  </si>
  <si>
    <t xml:space="preserve">kabel  CYKY   ve žlabu, roštu nad  5x4 </t>
  </si>
  <si>
    <t>Připojení ovládacích prvků vyp.přep. ovladačů osvětlení</t>
  </si>
  <si>
    <t xml:space="preserve">Připojení a upevnění zásuvek 1 f. 3f, </t>
  </si>
  <si>
    <t xml:space="preserve">Montáž  kabelových žlabů š. 50/50   + ocel. Nosníku </t>
  </si>
  <si>
    <t xml:space="preserve">Zapojení vodičů pospojení </t>
  </si>
  <si>
    <t xml:space="preserve">Zapojení vodičů do rozváděčů  do 5x4 </t>
  </si>
  <si>
    <t>Zapojení vodičů do rozváděče  nad 5x4</t>
  </si>
  <si>
    <t>Uložení  zásuvkových podl. krabic  vč. zednických příp.</t>
  </si>
  <si>
    <t xml:space="preserve">Instalace a upevnění zemnících vodičů </t>
  </si>
  <si>
    <t xml:space="preserve">Montáž a upevnění kabelového žlabu                                    </t>
  </si>
  <si>
    <t xml:space="preserve">Vyvrtání  otvorů  pro hmoždinky, beton kámen, cihla                           </t>
  </si>
  <si>
    <t>Napojení ventilátorů, vzduchot. Jednotek</t>
  </si>
  <si>
    <t xml:space="preserve">Zednické  přípomoce vysekání  tras  pro  vedení  průrazy  svislé  i vodorovné. Obsádrování tras  vedení . Bez záhozu a štukování.                              </t>
  </si>
  <si>
    <t xml:space="preserve">HZS. </t>
  </si>
  <si>
    <t xml:space="preserve">Výchozí revizní zpráva  4 x kopie  </t>
  </si>
  <si>
    <t xml:space="preserve">Zakreslení  skutečného stavu  E.I. </t>
  </si>
  <si>
    <t xml:space="preserve">Trvanlivé označení zásuvek a vypínačů  ovládání osv.   </t>
  </si>
  <si>
    <t>Demontáž stávající E.I. Odmontování  všech  původních elektrozařízení  vypínače zásuvky, svítidla vedení + odvoz na skládku vč. nebezpečného (zářivky  Hg,) .</t>
  </si>
  <si>
    <t>HZS.</t>
  </si>
  <si>
    <t>Oprava  stávajícího  hromosvodu  objektu vedení  na stř.</t>
  </si>
  <si>
    <t>Demontáž stávajícího hrom.střecha odvoz -vystříhání  stávajícího vedení  vč. svorek  na místě oprav střechy</t>
  </si>
  <si>
    <t>Výměna za stávají svorky - montáž a úpravy na střeše  montáž  nových hromosvodových vedení  s montáží 2-4  šrouby  na nových svorkách s uoevněním k vedení.</t>
  </si>
  <si>
    <t>Platba  za zvýšení jističe před měřením ČEZu  50-32= 18A</t>
  </si>
  <si>
    <t>Zaškolení  obsluhy  s  užitím a obsluhou nové EI. Školy</t>
  </si>
  <si>
    <t xml:space="preserve">Osvětlení </t>
  </si>
  <si>
    <t>Typy svítidel dle seznamu-výpočet osv.</t>
  </si>
  <si>
    <t xml:space="preserve"> A -LED liniové svítidlo ASYM. Optika 1500 mm  37W</t>
  </si>
  <si>
    <t>B1- LED panel  1200x300 v podhledu  35W</t>
  </si>
  <si>
    <t xml:space="preserve">B2- LED panel  1200x300 v podhledu  49W (KABINET) </t>
  </si>
  <si>
    <t>B3- LED panel  1200x300 v podhledu  57W  (UČEBNA)</t>
  </si>
  <si>
    <t>C2-LED přisazené sv. opál.kryt  36W  1200 mm. 4000 K.</t>
  </si>
  <si>
    <t>C3-LED přisazené sv. opál.kryt  47W  1200 mm. 4000K.</t>
  </si>
  <si>
    <t>D1-LED přisazené sv. opál.kryt  PRŮM 395  27W</t>
  </si>
  <si>
    <t>D2-LED přisazené sv. opál.kryt  PRŮM 480  32W</t>
  </si>
  <si>
    <t>E-LED   Al. + opál kryt 600mm. 13W</t>
  </si>
  <si>
    <t>F-LED vestavné + opál kryt 23W 600x600</t>
  </si>
  <si>
    <t xml:space="preserve">G- Zapuštěné  kulaté 110mm  7W   230V </t>
  </si>
  <si>
    <t>H1- LED závěsní sv. Al profil 1200mm direct/indirect 31W.</t>
  </si>
  <si>
    <t>H2- LED závěsní sv. Al profil 1500mm direct/indirect 47W.</t>
  </si>
  <si>
    <t xml:space="preserve"> N.- Nouzové sv.  IP 20  1 hod. záskok u strop- stěny</t>
  </si>
  <si>
    <t>signální svítidla přítomnosti WC   LED 3 W.  Zapušť.</t>
  </si>
  <si>
    <t xml:space="preserve">P- Venkovní svítidlo + osv. půda  IP 44  12W  LED </t>
  </si>
  <si>
    <t>Montáž osvětlení</t>
  </si>
  <si>
    <t>upevnění    a  připojení  svítidel  strop, stěny</t>
  </si>
  <si>
    <t>Převedení  položek  "kpl"- komplet,  na HZS - hod. zúčtovací sazba</t>
  </si>
  <si>
    <r>
      <t>C</t>
    </r>
    <r>
      <rPr>
        <sz val="14"/>
        <rFont val="formata"/>
        <charset val="238"/>
      </rPr>
      <t>ENY JSOU BEZ DPH  CÚ 05/2025</t>
    </r>
  </si>
  <si>
    <t>stavební objekt / provozní soubor</t>
  </si>
  <si>
    <t>název / číslo</t>
  </si>
  <si>
    <t>SOUPIS PRACÍ A DODÁVEK VČETNÉ NABÍDKOVÉHO OCENĚNÍ</t>
  </si>
  <si>
    <t>Č.</t>
  </si>
  <si>
    <t>Popis položky</t>
  </si>
  <si>
    <t>Technický</t>
  </si>
  <si>
    <t>Výměra</t>
  </si>
  <si>
    <t>Měr.</t>
  </si>
  <si>
    <t>Dodávka</t>
  </si>
  <si>
    <t>Montáž</t>
  </si>
  <si>
    <t>pol.</t>
  </si>
  <si>
    <t xml:space="preserve"> </t>
  </si>
  <si>
    <t xml:space="preserve"> reprezentant</t>
  </si>
  <si>
    <t>jedn.</t>
  </si>
  <si>
    <t>jednotkově</t>
  </si>
  <si>
    <r>
      <t>Výkazy výměr</t>
    </r>
    <r>
      <rPr>
        <sz val="8"/>
        <rFont val="Arial CE"/>
        <family val="2"/>
      </rPr>
      <t xml:space="preserve"> (též Soupis prací a dodávek včetně nabídkového ocenění):</t>
    </r>
  </si>
  <si>
    <t xml:space="preserve">Výkaz výměr je zpracován v souladu se zák. č.134/2016 Sb. (§44, odst. (4), písm. b). </t>
  </si>
  <si>
    <t>Komentář k výkazu výměr</t>
  </si>
  <si>
    <t>Zpracovatel PD upozorňuje, že výkaz výměr je sestaven dle "Podmínek nabídky", viz.výňatek na samostatném listu.</t>
  </si>
  <si>
    <t xml:space="preserve">Při vyplňování výkazu výměr je nutné respektovat dále uvedené pokyny: </t>
  </si>
  <si>
    <t>1) Při zpracování nabídky je nutné využít všech částí (dílů) projektu pro provádění stavby (zák. č. 134/2016 Sb., §44, odst. (4), písm. a), tj. technické zprávy, seznamu pozic, všech výkresů, tabulek a specifikací materiálů.</t>
  </si>
  <si>
    <t xml:space="preserve">2) Součástí nabídkové ceny musí být veškeré náklady, aby cena byla konečná a zahrnovala celou dodávku a montáž. </t>
  </si>
  <si>
    <t xml:space="preserve">3) Každá uchazečem vyplněná položka musí obsahovat veškeré technicky a logicky dovoditelné součásti dodávky a montáže (včetně údajů o podmínkách a úhradě licencí potřebných SW). </t>
  </si>
  <si>
    <t xml:space="preserve">4) Dodávky a montáže uvedené v nabídce musí být, včetně veškerého souvisejícího doplňkového, podružného a montážního materiálu, tak, aby celé zařízení bylo funkční a splňovalo všechny předpisy, které se na ně vztahují.  </t>
  </si>
  <si>
    <t xml:space="preserve">5) Označení výrobků konkrétním výrobcem v projektu pro provádění stavby vyjadřuje standard požadované kvality (zák. č. 134/2016 Sb, §44, odst. (9). </t>
  </si>
  <si>
    <t>- pokud uchazeč nabídne produkt od jiného výrobce je povinen dodržet standard a zároveň, přejímá odpovědnost za správnost náhrady - splnění všech parametrů</t>
  </si>
  <si>
    <t>a koordinaci se všemi navazujícími profesemi, eventuální nutnost úpravy projektu pro provádění stavby půjde k tíží uchazeče (vybraného dodavatele).</t>
  </si>
  <si>
    <t>6) Všechny položky jsou uvedeny bez DPH.</t>
  </si>
  <si>
    <t xml:space="preserve">7) Práce v objektu jsou prováděny do výšky +4,000m. </t>
  </si>
  <si>
    <t>8) Nakládání se sutí:</t>
  </si>
  <si>
    <t>- uchazeč zahrne do jednotkových cen bouracích prací náklady na svislou i vodorovnou vnitrostaveništní manipulaci se sutí vč.překládání, náklady na odvoz na mezideponii, opětovné nakládání a odvoz suti na skládku a skládkovné.</t>
  </si>
  <si>
    <t>- dále zahrne do svých cen náklady na laboratorní rozbory suti vyžadované od 1.1.2006 vyhláškou MŽP č.294/2005.</t>
  </si>
  <si>
    <t>- vybouraný materiál se stává majetkem zhotovitele. Vzhledem k tomu, že se bude v některých případech jednat i o druhotné suroviny (ocel. konstrukce atd.) je nutné tento fakt zohlednit v nabídkové ceně.</t>
  </si>
  <si>
    <t xml:space="preserve">9) Uchazeč zahrne do svých jednotkových cen důkladná a stálá protiprašná opatření, trvalý úklid vnitrozávodových komunikací znečištěných v průběhu stavby a trvalý úklid všech prostor dotčených stavbou. </t>
  </si>
  <si>
    <t>- dále musí zahrnout do svých cen soustavné odklízení suti vzniklé při bouracích pracech a soustavné odsávání prachu.</t>
  </si>
  <si>
    <t>Stavba :</t>
  </si>
  <si>
    <t>Zřízení dílen a učeben pro církevní ZŠ</t>
  </si>
  <si>
    <t xml:space="preserve">Profese : </t>
  </si>
  <si>
    <t>Zařízení vzduchotechniky, chlazení</t>
  </si>
  <si>
    <t>VZDUCHOTECHNIKA</t>
  </si>
  <si>
    <t>1.</t>
  </si>
  <si>
    <t>Zařízení č. 1 – Větrání učeben</t>
  </si>
  <si>
    <t>2.</t>
  </si>
  <si>
    <t>Zařízení č. 2 – Větrání hygienického zázemí</t>
  </si>
  <si>
    <t>2.B.1</t>
  </si>
  <si>
    <r>
      <t xml:space="preserve">Potrubní ventilátor
- </t>
    </r>
    <r>
      <rPr>
        <sz val="10"/>
        <color indexed="8"/>
        <rFont val="Arial"/>
        <family val="2"/>
        <charset val="238"/>
      </rPr>
      <t>dvouotáčkový do kruhového potrubí o průměru 100mm
Objemový průtok: 80-100m3/h
Dopravní tlak: 90Pa</t>
    </r>
  </si>
  <si>
    <t>2.B.2</t>
  </si>
  <si>
    <r>
      <t xml:space="preserve">Potrubní ventilátor
</t>
    </r>
    <r>
      <rPr>
        <sz val="10"/>
        <color indexed="8"/>
        <rFont val="Arial"/>
        <family val="2"/>
        <charset val="238"/>
      </rPr>
      <t>- tříotáčkový do kruhového potrubí o průměru 160mm
Objemový průtok: 160-240m3/h
Dopravní tlak: 180Pa</t>
    </r>
  </si>
  <si>
    <t>2.B.3</t>
  </si>
  <si>
    <r>
      <t xml:space="preserve">Nástěnný ventilátor
- </t>
    </r>
    <r>
      <rPr>
        <sz val="10"/>
        <color indexed="8"/>
        <rFont val="Arial"/>
        <family val="2"/>
        <charset val="238"/>
      </rPr>
      <t>pod omítku se zpětnou klapkou a filtrem s doběhem 
Objemový průtok: 50m3/h
Dopravní tlak: 250Pa</t>
    </r>
  </si>
  <si>
    <t>2.C.1</t>
  </si>
  <si>
    <r>
      <t xml:space="preserve">Regulační klapka těsná
- </t>
    </r>
    <r>
      <rPr>
        <sz val="10"/>
        <rFont val="Arial CE"/>
        <family val="2"/>
        <charset val="238"/>
      </rPr>
      <t>do kruhového potrubí s ručním kovovým ovládáním
Průměr: 100 mm</t>
    </r>
  </si>
  <si>
    <t>2.C.2</t>
  </si>
  <si>
    <r>
      <t xml:space="preserve">Regulační klapka těsná
- </t>
    </r>
    <r>
      <rPr>
        <sz val="10"/>
        <rFont val="Arial CE"/>
        <family val="2"/>
        <charset val="238"/>
      </rPr>
      <t>do kruhového potrubí s ručním kovovým ovládáním
Průměr: 160 mm</t>
    </r>
  </si>
  <si>
    <t>2.C.3</t>
  </si>
  <si>
    <r>
      <t xml:space="preserve">Zpětná přetlaková klapka těsná
- </t>
    </r>
    <r>
      <rPr>
        <sz val="10"/>
        <rFont val="Arial CE"/>
        <family val="2"/>
        <charset val="238"/>
      </rPr>
      <t>do kruhového potrubí 
Průměr: 100 mm</t>
    </r>
  </si>
  <si>
    <t>2.C.4</t>
  </si>
  <si>
    <r>
      <t xml:space="preserve">Zpětná přetlaková klapka těsná
- </t>
    </r>
    <r>
      <rPr>
        <sz val="10"/>
        <rFont val="Arial CE"/>
        <family val="2"/>
        <charset val="238"/>
      </rPr>
      <t>do kruhového potrubí 
Průměr: 160 mm</t>
    </r>
  </si>
  <si>
    <t>2.D.1</t>
  </si>
  <si>
    <r>
      <t xml:space="preserve">Odvodní talířový ventil kovový 
</t>
    </r>
    <r>
      <rPr>
        <sz val="10"/>
        <rFont val="Arial CE"/>
        <family val="2"/>
        <charset val="238"/>
      </rPr>
      <t>- na kruhové potrubí včetně zděře
Průměr: 100 mm</t>
    </r>
  </si>
  <si>
    <t>2.E.1</t>
  </si>
  <si>
    <r>
      <t xml:space="preserve">Tepelně a hlukově izolované hadice
</t>
    </r>
    <r>
      <rPr>
        <sz val="8"/>
        <rFont val="Arial CE"/>
        <family val="2"/>
      </rPr>
      <t>- ohebná hadice obalena izolací tloušťky 25mm</t>
    </r>
    <r>
      <rPr>
        <b/>
        <sz val="10"/>
        <rFont val="Arial"/>
        <family val="2"/>
        <charset val="238"/>
      </rPr>
      <t xml:space="preserve">
</t>
    </r>
    <r>
      <rPr>
        <sz val="8"/>
        <rFont val="Arial CE"/>
        <family val="2"/>
      </rPr>
      <t>do průměru: 160 mm</t>
    </r>
  </si>
  <si>
    <t>bm</t>
  </si>
  <si>
    <t>2.E.2</t>
  </si>
  <si>
    <r>
      <t xml:space="preserve">Potrubí kruhové, pozinkované </t>
    </r>
    <r>
      <rPr>
        <sz val="8"/>
        <rFont val="Arial CE"/>
        <family val="2"/>
      </rPr>
      <t>+ 30% tvarovek
Miniální třída těsnosti potrubních rozvodů: "C"
do průměru: 160 mm</t>
    </r>
  </si>
  <si>
    <t>2.J.1</t>
  </si>
  <si>
    <r>
      <t>Závěsový, montážní, spojovací a těsnící materiál</t>
    </r>
    <r>
      <rPr>
        <sz val="8"/>
        <rFont val="Arial CE"/>
        <family val="2"/>
      </rPr>
      <t xml:space="preserve"> 
Plechové potrubí bude uloženo na závěsy, hadice budou na potrubí připevněny plastovou šedou samolepící spojovací páskou, izolace budou kryty stříbrnou AL samolepící páskou. Potrubí bude spojováno samořeznými šrouby. Použité hmoždinky budou natloukací do betonu. Nosný systém bude na hmoždinky vynesen pomocí závitových tyčí.</t>
    </r>
  </si>
  <si>
    <t>3.</t>
  </si>
  <si>
    <t>Zařízení č. 3 – Větrání technického zázemí a skladů</t>
  </si>
  <si>
    <t>3.B.1</t>
  </si>
  <si>
    <r>
      <t xml:space="preserve">Potrubní ventilátor
</t>
    </r>
    <r>
      <rPr>
        <sz val="10"/>
        <color indexed="8"/>
        <rFont val="Arial"/>
        <family val="2"/>
        <charset val="238"/>
      </rPr>
      <t>- tříotáčkový do kruhového potrubí o průměru 160mm
Objemový průtok: 300m3/h
Dopravní tlak: 180Pa</t>
    </r>
  </si>
  <si>
    <t>3.B.2</t>
  </si>
  <si>
    <r>
      <t xml:space="preserve">Nástěnný ventilátor
- </t>
    </r>
    <r>
      <rPr>
        <sz val="10"/>
        <color indexed="8"/>
        <rFont val="Arial"/>
        <family val="2"/>
        <charset val="238"/>
      </rPr>
      <t>na omítku se zpětnou klapkou a filtrem s doběhem 
Objemový průtok: 50m3/h
Dopravní tlak: 250Pa</t>
    </r>
  </si>
  <si>
    <t>3.C.1</t>
  </si>
  <si>
    <r>
      <t xml:space="preserve">Regulační klapka těsná
</t>
    </r>
    <r>
      <rPr>
        <sz val="10"/>
        <rFont val="Arial CE"/>
        <family val="2"/>
        <charset val="238"/>
      </rPr>
      <t>- na hranaté</t>
    </r>
    <r>
      <rPr>
        <sz val="10"/>
        <rFont val="Arial CE"/>
        <family val="2"/>
        <charset val="238"/>
      </rPr>
      <t xml:space="preserve"> potrubí s přípravou na servopohon
Rozměr: 200x200 mm</t>
    </r>
  </si>
  <si>
    <r>
      <t xml:space="preserve">Servopohon
</t>
    </r>
    <r>
      <rPr>
        <sz val="10"/>
        <rFont val="Arial CE"/>
        <family val="2"/>
        <charset val="238"/>
      </rPr>
      <t xml:space="preserve">- s napájením 230V, kroutící moment 5Nm
- s ovládáním on/off  </t>
    </r>
    <r>
      <rPr>
        <b/>
        <sz val="10"/>
        <rFont val="Arial CE"/>
        <family val="2"/>
        <charset val="238"/>
      </rPr>
      <t xml:space="preserve">
</t>
    </r>
    <r>
      <rPr>
        <sz val="10"/>
        <rFont val="Arial CE"/>
        <family val="2"/>
        <charset val="238"/>
      </rPr>
      <t>Pro klapku 3.C.1</t>
    </r>
  </si>
  <si>
    <t>3.C.2</t>
  </si>
  <si>
    <t>3.D.1</t>
  </si>
  <si>
    <r>
      <t xml:space="preserve">Protidešťová žaluzie kruhová
</t>
    </r>
    <r>
      <rPr>
        <sz val="10"/>
        <rFont val="Arial CE"/>
        <family val="2"/>
        <charset val="238"/>
      </rPr>
      <t>- žaluzie je vybavena jemným sítem proti hmyzu</t>
    </r>
    <r>
      <rPr>
        <sz val="10"/>
        <rFont val="Arial CE"/>
        <family val="2"/>
        <charset val="238"/>
      </rPr>
      <t xml:space="preserve">
Průměr: 100 mm</t>
    </r>
  </si>
  <si>
    <t>3.D.2</t>
  </si>
  <si>
    <r>
      <t xml:space="preserve">Protidešťová žaluzie 
</t>
    </r>
    <r>
      <rPr>
        <sz val="10"/>
        <rFont val="Arial CE"/>
        <family val="2"/>
        <charset val="238"/>
      </rPr>
      <t>- v hliníkovém provedení</t>
    </r>
    <r>
      <rPr>
        <sz val="10"/>
        <rFont val="Arial CE"/>
        <family val="2"/>
        <charset val="238"/>
      </rPr>
      <t xml:space="preserve">
- se standartními úzkými lamelami
- vybavena svařovaným sítem s oky 10x10mm
Rozměr: 200x200 mm</t>
    </r>
  </si>
  <si>
    <t>3.D.3</t>
  </si>
  <si>
    <r>
      <t>Krycí mřížka</t>
    </r>
    <r>
      <rPr>
        <sz val="10"/>
        <rFont val="Arial CE"/>
        <family val="2"/>
        <charset val="238"/>
      </rPr>
      <t xml:space="preserve">
Rozměr: 200x200 mm</t>
    </r>
  </si>
  <si>
    <t>3.D.4</t>
  </si>
  <si>
    <r>
      <t xml:space="preserve">Protidešťová stříška
- </t>
    </r>
    <r>
      <rPr>
        <sz val="10"/>
        <rFont val="Arial CE"/>
        <family val="2"/>
        <charset val="238"/>
      </rPr>
      <t xml:space="preserve">na kruhové potrubí </t>
    </r>
    <r>
      <rPr>
        <sz val="10"/>
        <rFont val="Arial CE"/>
        <family val="2"/>
        <charset val="238"/>
      </rPr>
      <t>s ochrannou mřížkou
Průměr: 225 mm</t>
    </r>
  </si>
  <si>
    <t>3.D.5</t>
  </si>
  <si>
    <r>
      <t xml:space="preserve">Vyústka do kruhového potrubí
- </t>
    </r>
    <r>
      <rPr>
        <sz val="10"/>
        <rFont val="Arial CE"/>
        <family val="2"/>
        <charset val="238"/>
      </rPr>
      <t>jednořadá, s vestavěnou regulací, s uspořádnání lamel horizontálně
Rozměr: 425x75mm</t>
    </r>
  </si>
  <si>
    <t>3.E.1</t>
  </si>
  <si>
    <r>
      <t xml:space="preserve">Potrubí 4-hranné, pozinkované </t>
    </r>
    <r>
      <rPr>
        <sz val="10"/>
        <rFont val="Arial"/>
        <family val="2"/>
        <charset val="238"/>
      </rPr>
      <t>+ 30% tvarovek.
Miniální třída těsnosti potrubních rozvodů: "C"
do obvodu 1500 mm</t>
    </r>
  </si>
  <si>
    <t>3.E.2</t>
  </si>
  <si>
    <r>
      <t xml:space="preserve">Potrubí kruhové, pozinkované </t>
    </r>
    <r>
      <rPr>
        <sz val="8"/>
        <rFont val="Arial CE"/>
        <family val="2"/>
      </rPr>
      <t>+ 30% tvarovek
Miniální třída těsnosti potrubních rozvodů: "C"
do průměru: 225 mm</t>
    </r>
  </si>
  <si>
    <t>3.F.1</t>
  </si>
  <si>
    <r>
      <t xml:space="preserve">Tlumič hluku pro kruhové potrubí
</t>
    </r>
    <r>
      <rPr>
        <sz val="8"/>
        <rFont val="Arial CE"/>
        <family val="2"/>
      </rPr>
      <t>- plášť tlumiče je z galvanizovaného plechu</t>
    </r>
    <r>
      <rPr>
        <b/>
        <sz val="10"/>
        <rFont val="Arial"/>
        <family val="2"/>
        <charset val="238"/>
      </rPr>
      <t xml:space="preserve">
</t>
    </r>
    <r>
      <rPr>
        <sz val="8"/>
        <rFont val="Arial CE"/>
        <family val="2"/>
      </rPr>
      <t>Délka tlumiče hluku: 900mm
Průměr: 160mm</t>
    </r>
  </si>
  <si>
    <t>3.J.1</t>
  </si>
  <si>
    <t>4.</t>
  </si>
  <si>
    <t>Zařízení č. 4 – Odtah digestoře</t>
  </si>
  <si>
    <t>4.C.1</t>
  </si>
  <si>
    <r>
      <t xml:space="preserve">Zpětná přetlaková klapka těsná
- </t>
    </r>
    <r>
      <rPr>
        <sz val="10"/>
        <rFont val="Arial CE"/>
        <family val="2"/>
        <charset val="238"/>
      </rPr>
      <t>do kruhového potrubí 
Průměr: 200 mm</t>
    </r>
  </si>
  <si>
    <t>4.D.1</t>
  </si>
  <si>
    <r>
      <t xml:space="preserve">Odsavač par (digestoř)
</t>
    </r>
    <r>
      <rPr>
        <sz val="10"/>
        <rFont val="Arial CE"/>
        <family val="2"/>
        <charset val="238"/>
      </rPr>
      <t>- vybavena vlastním ventilátorem
- nerezová</t>
    </r>
  </si>
  <si>
    <t>není součástí dodávky vzduchotechniky</t>
  </si>
  <si>
    <t>4.D.2</t>
  </si>
  <si>
    <r>
      <t xml:space="preserve">Výfukový šikmý kus
- </t>
    </r>
    <r>
      <rPr>
        <sz val="10"/>
        <rFont val="Arial CE"/>
        <family val="2"/>
        <charset val="238"/>
      </rPr>
      <t xml:space="preserve">na kruhové potrubí </t>
    </r>
    <r>
      <rPr>
        <sz val="10"/>
        <rFont val="Arial CE"/>
        <family val="2"/>
        <charset val="238"/>
      </rPr>
      <t>s ochrannou mřížkou
Průměr: 200 mm</t>
    </r>
  </si>
  <si>
    <t>4.E.1</t>
  </si>
  <si>
    <r>
      <t xml:space="preserve">Potrubí kruhové, pozinkované </t>
    </r>
    <r>
      <rPr>
        <sz val="8"/>
        <rFont val="Arial CE"/>
        <family val="2"/>
      </rPr>
      <t>+ 30% tvarovek
Miniální třída těsnosti potrubních rozvodů: "C"
do průměru: 200 mm</t>
    </r>
  </si>
  <si>
    <t>4.J.1</t>
  </si>
  <si>
    <t>CHLAZENÍ</t>
  </si>
  <si>
    <t>21.</t>
  </si>
  <si>
    <t>Zařízení č. 21 – Chlazení server</t>
  </si>
  <si>
    <t>21.A.1</t>
  </si>
  <si>
    <r>
      <t xml:space="preserve">Venkovní kondenzační jednotka
</t>
    </r>
    <r>
      <rPr>
        <sz val="10"/>
        <rFont val="Arial"/>
        <family val="2"/>
        <charset val="238"/>
      </rPr>
      <t xml:space="preserve">Chladící výkon: 3,5kW
Rozměr (VxŠxH): 734x870x373mm                                                  
Hmotnost: 52kg                                                                                             
Hladina akustického výkonu: 62dB                                                          
Hladina akustického tlaku: 48dB
Rozsah použití: chlazení / topení: -20~52°C / -20~24°C                       
Typ chladiva: R32                                                                         
Celková délka vedení 50m / max. výškový rozdíl 30m
Zdroj napětí venkovní jednotky: (230V, 1f, 50Hz)                         </t>
    </r>
  </si>
  <si>
    <t>21.A.2</t>
  </si>
  <si>
    <r>
      <t xml:space="preserve">Vnitřní nástěnná jednotka
</t>
    </r>
    <r>
      <rPr>
        <sz val="10"/>
        <rFont val="Arial"/>
        <family val="2"/>
        <charset val="238"/>
      </rPr>
      <t>- pracuje při teplotách -20°C</t>
    </r>
    <r>
      <rPr>
        <b/>
        <sz val="10"/>
        <rFont val="Arial"/>
        <family val="2"/>
        <charset val="238"/>
      </rPr>
      <t xml:space="preserve">
</t>
    </r>
    <r>
      <rPr>
        <sz val="10"/>
        <rFont val="Arial"/>
        <family val="2"/>
        <charset val="238"/>
      </rPr>
      <t xml:space="preserve">Chladící výkon: 3,4 (max. 4)kW
Rozměr (VxŠxH): 295x778x272mm                                                         
Hmotnost: 10kg                                                                                             
Hladina akustického výkonu: 58dB                                                          
Hladina akustického tlaku: 19/29/45dB       </t>
    </r>
  </si>
  <si>
    <r>
      <t>Dálkový ovladač</t>
    </r>
    <r>
      <rPr>
        <sz val="10"/>
        <rFont val="Arial"/>
        <family val="2"/>
        <charset val="238"/>
      </rPr>
      <t xml:space="preserve">
- infračervený dálkový ovladač podle typu vnitřní jednotky    
- obsažen v ceně vnitřní jednotky                      </t>
    </r>
  </si>
  <si>
    <t>21.E.1</t>
  </si>
  <si>
    <r>
      <t xml:space="preserve">Chladivové potrubí
</t>
    </r>
    <r>
      <rPr>
        <sz val="10"/>
        <rFont val="Arial"/>
        <family val="2"/>
        <charset val="238"/>
      </rPr>
      <t>- předizolované měděné potrubí</t>
    </r>
    <r>
      <rPr>
        <b/>
        <sz val="10"/>
        <rFont val="Arial"/>
        <family val="2"/>
        <charset val="238"/>
      </rPr>
      <t xml:space="preserve"> </t>
    </r>
    <r>
      <rPr>
        <sz val="10"/>
        <rFont val="Arial"/>
        <family val="2"/>
        <charset val="238"/>
      </rPr>
      <t xml:space="preserve">(izolace 9mm s parozábranou) 
Rozměr: 6,35/9,50mm                                                                                    </t>
    </r>
  </si>
  <si>
    <t>21.J.1</t>
  </si>
  <si>
    <t>Povrchová úprava chladivového potrubí odolná proti UV záření a povětrnostným vlivům</t>
  </si>
  <si>
    <t>21.J.2</t>
  </si>
  <si>
    <t>Závěsový, montážní, spojovací a těsnící materiál</t>
  </si>
  <si>
    <t>21.S.1</t>
  </si>
  <si>
    <r>
      <t xml:space="preserve">Betonová přídlažba pod venkovní jednotku umístěná pod nohu jednotky
</t>
    </r>
    <r>
      <rPr>
        <sz val="10"/>
        <rFont val="Arial"/>
        <family val="2"/>
        <charset val="238"/>
      </rPr>
      <t xml:space="preserve">- rozměry jednotky (VxŠxH): 734x870x373mm </t>
    </r>
    <r>
      <rPr>
        <b/>
        <sz val="10"/>
        <rFont val="Arial"/>
        <family val="2"/>
        <charset val="238"/>
      </rPr>
      <t xml:space="preserve">
</t>
    </r>
    <r>
      <rPr>
        <sz val="10"/>
        <rFont val="Arial"/>
        <family val="2"/>
        <charset val="238"/>
      </rPr>
      <t>- hmotnost jednotky 52kg (každá přídlažba unese min. polovinu váhy jednotky)
Rozměry přídlažby (VxŠxH): 100x500x250mm</t>
    </r>
  </si>
  <si>
    <t>21.S.2</t>
  </si>
  <si>
    <r>
      <t xml:space="preserve">Dielektrická guma pod venkovní jednotku na přídlažbu
</t>
    </r>
    <r>
      <rPr>
        <sz val="10"/>
        <rFont val="Arial"/>
        <family val="2"/>
        <charset val="238"/>
      </rPr>
      <t>- rozměry jednotky (VxŠxH): 734x870x373mm 
- rozměry přídlažby (VxŠxH): 100x500x250mm</t>
    </r>
  </si>
  <si>
    <t>21.S.3</t>
  </si>
  <si>
    <r>
      <rPr>
        <b/>
        <sz val="10"/>
        <rFont val="Arial"/>
        <family val="2"/>
        <charset val="238"/>
      </rPr>
      <t xml:space="preserve">Oceloplechový kanál
</t>
    </r>
    <r>
      <rPr>
        <sz val="10"/>
        <rFont val="Arial"/>
        <family val="2"/>
        <charset val="238"/>
      </rPr>
      <t>- velikost 100x300mm, tl. 0,8mm, neděrovaný, 
včetně víka, spojek, spojovacího a nosného materiálu.
- kanál bude připevněn k betonové přídlažbě</t>
    </r>
  </si>
  <si>
    <t>21.S.4</t>
  </si>
  <si>
    <r>
      <t xml:space="preserve">KG plastové potrubí vč. ohnutého kolene
</t>
    </r>
    <r>
      <rPr>
        <sz val="10"/>
        <rFont val="Arial"/>
        <family val="2"/>
        <charset val="238"/>
      </rPr>
      <t>Průměr: 100mm</t>
    </r>
  </si>
  <si>
    <t>21.S.5</t>
  </si>
  <si>
    <r>
      <t>Utěsnění plastového potrubí</t>
    </r>
    <r>
      <rPr>
        <b/>
        <sz val="11"/>
        <rFont val="Arial"/>
        <family val="2"/>
        <charset val="238"/>
      </rPr>
      <t xml:space="preserve">
</t>
    </r>
    <r>
      <rPr>
        <sz val="8"/>
        <rFont val="Arial CE"/>
        <family val="2"/>
      </rPr>
      <t xml:space="preserve">- volný prostor v potrubí musí být důkladně utěsněn </t>
    </r>
  </si>
  <si>
    <t>soub.</t>
  </si>
  <si>
    <t>21.S.6</t>
  </si>
  <si>
    <r>
      <t xml:space="preserve">Plastová lišta na zakrytí chladivového potrubí 
</t>
    </r>
    <r>
      <rPr>
        <sz val="10"/>
        <rFont val="Arial"/>
        <family val="2"/>
        <charset val="238"/>
      </rPr>
      <t>Rozměr (VxŠ): 70x140mm</t>
    </r>
  </si>
  <si>
    <t>21.W.1</t>
  </si>
  <si>
    <r>
      <t xml:space="preserve">Komunikační kabel
</t>
    </r>
    <r>
      <rPr>
        <sz val="10"/>
        <rFont val="Arial"/>
        <family val="2"/>
        <charset val="238"/>
      </rPr>
      <t>-</t>
    </r>
    <r>
      <rPr>
        <b/>
        <sz val="10"/>
        <rFont val="Arial"/>
        <family val="2"/>
        <charset val="238"/>
      </rPr>
      <t xml:space="preserve"> </t>
    </r>
    <r>
      <rPr>
        <sz val="10"/>
        <rFont val="Arial"/>
        <family val="2"/>
        <charset val="238"/>
      </rPr>
      <t>mezi venkovní a vnitřní klimatizační jednotkou</t>
    </r>
  </si>
  <si>
    <t>21.X.1</t>
  </si>
  <si>
    <t>Doplnění chladiva R32</t>
  </si>
  <si>
    <t>21.Z.1</t>
  </si>
  <si>
    <t>Tlaková zkouška</t>
  </si>
  <si>
    <t>21.Z.2</t>
  </si>
  <si>
    <t>Revize chladícího zařízení</t>
  </si>
  <si>
    <t>21.Z.3</t>
  </si>
  <si>
    <t>Revize elektro</t>
  </si>
  <si>
    <t>OSTATNÍ</t>
  </si>
  <si>
    <t>99.</t>
  </si>
  <si>
    <t xml:space="preserve">Ostatní </t>
  </si>
  <si>
    <t>99.1</t>
  </si>
  <si>
    <r>
      <t>Zprovoznění zařízení</t>
    </r>
    <r>
      <rPr>
        <sz val="8"/>
        <rFont val="Arial CE"/>
        <family val="2"/>
      </rPr>
      <t>, zaregulování</t>
    </r>
  </si>
  <si>
    <t>99.2</t>
  </si>
  <si>
    <t>Zaškolení provozovatele</t>
  </si>
  <si>
    <t>99.3</t>
  </si>
  <si>
    <r>
      <t>Dokumentace skutečného stavu</t>
    </r>
    <r>
      <rPr>
        <sz val="8"/>
        <rFont val="Arial CE"/>
        <family val="2"/>
      </rPr>
      <t xml:space="preserve"> (6 PARÉ) + 1x elektronická podoba</t>
    </r>
  </si>
  <si>
    <t>99.4</t>
  </si>
  <si>
    <r>
      <t xml:space="preserve">Dokumentace pro předání díla :
</t>
    </r>
    <r>
      <rPr>
        <sz val="8"/>
        <rFont val="Arial CE"/>
        <family val="2"/>
      </rPr>
      <t>- návod k obsluze - generální a jednotlivých strojů a zařízení,
- protokol o zaškolení, 
- protokol o předání,
- ostatní potřebné protokoly</t>
    </r>
  </si>
  <si>
    <t>99.5</t>
  </si>
  <si>
    <r>
      <t xml:space="preserve">Označení zařízení štítky
- </t>
    </r>
    <r>
      <rPr>
        <sz val="8"/>
        <rFont val="Arial CE"/>
        <family val="2"/>
      </rPr>
      <t>vytvoření štítků a šipek a označení zařízení VZT a CHL
- potrubní rozvody budou opatřeny barevnými šipkami umístěnými ve směru proudění vzduchu
- barvy šipek budou voleny dle typu potrubí (přívodní, odvodní, čerstvý vzduch, odpadní vzduch apod.)</t>
    </r>
  </si>
  <si>
    <t>99.6</t>
  </si>
  <si>
    <t>Stavební přípomoce</t>
  </si>
  <si>
    <t>99.7</t>
  </si>
  <si>
    <t>Doprava</t>
  </si>
  <si>
    <t>Celkem bez DPH</t>
  </si>
  <si>
    <t>REKAPITULACE dle zařízení</t>
  </si>
  <si>
    <t>Vzduchotechnika bez DPH</t>
  </si>
  <si>
    <t>Chlazení bez DPH</t>
  </si>
  <si>
    <t>Ostatní bez DPH</t>
  </si>
  <si>
    <t>{c925c36d-8e9a-4143-89d4-888c1f108e63}</t>
  </si>
  <si>
    <t>ZŠ Církevní, Dlouhá 190, HK</t>
  </si>
  <si>
    <t>19. 5. 2025</t>
  </si>
  <si>
    <t>Uchazeč:</t>
  </si>
  <si>
    <t>Zpracovatel</t>
  </si>
  <si>
    <t>Datum a podpis:</t>
  </si>
  <si>
    <t>Razítko</t>
  </si>
  <si>
    <t>Objednavatel</t>
  </si>
  <si>
    <t>Uchazeč</t>
  </si>
  <si>
    <t>Náklady ze soupisu prací</t>
  </si>
  <si>
    <t xml:space="preserve">    723 - Zdravotechnika - vnitřní plynovod</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</si>
  <si>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</si>
  <si>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</si>
  <si>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</si>
  <si>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</si>
  <si>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 xml:space="preserve">    783 - Dokončovací práce </t>
  </si>
  <si>
    <t xml:space="preserve">    23-M - Montáže potrubí</t>
  </si>
  <si>
    <t>63154531</t>
  </si>
  <si>
    <t>pouzdro izolační potrubní z minerální vlny s Al fólií max. 250/100°C 28/30mm</t>
  </si>
  <si>
    <t>-1824629288</t>
  </si>
  <si>
    <t>63154532</t>
  </si>
  <si>
    <t>pouzdro izolační potrubní z minerální vlny s Al fólií max. 250/100°C 35/30mm</t>
  </si>
  <si>
    <t>-1838225648</t>
  </si>
  <si>
    <t>63154533</t>
  </si>
  <si>
    <t>pouzdro izolační potrubní z minerální vlny s Al fólií max. 250/100°C 42/30mm</t>
  </si>
  <si>
    <t>-370739792</t>
  </si>
  <si>
    <t>28377096</t>
  </si>
  <si>
    <t>pouzdro izolační potrubní z pěnového polyetylenu 15/20mm</t>
  </si>
  <si>
    <t>-176218021</t>
  </si>
  <si>
    <t>28377106</t>
  </si>
  <si>
    <t>pouzdro izolační potrubní z pěnového polyetylenu 18/20mm</t>
  </si>
  <si>
    <t>666463541</t>
  </si>
  <si>
    <t>28377045</t>
  </si>
  <si>
    <t>pouzdro izolační potrubní z pěnového polyetylenu 22/20mm</t>
  </si>
  <si>
    <t>-2110623134</t>
  </si>
  <si>
    <t>28377048</t>
  </si>
  <si>
    <t>pouzdro izolační potrubní z pěnového polyetylenu 28/20mm</t>
  </si>
  <si>
    <t>1985018133</t>
  </si>
  <si>
    <t>28377055</t>
  </si>
  <si>
    <t>pouzdro izolační potrubní z pěnového polyetylenu 35/20mm</t>
  </si>
  <si>
    <t>-188134619</t>
  </si>
  <si>
    <t>28377062</t>
  </si>
  <si>
    <t>pouzdro izolační potrubní z pěnového polyetylenu 45/20mm</t>
  </si>
  <si>
    <t>-1968287839</t>
  </si>
  <si>
    <t>713463121</t>
  </si>
  <si>
    <t>Montáž izolace tepelné potrubí potrubními pouzdry bez úpravy uchycenými sponami 1x</t>
  </si>
  <si>
    <t>-342749908</t>
  </si>
  <si>
    <t>Montáž izolace tepelné potrubí a ohybů tvarovkami nebo deskami potrubními pouzdry bez povrchové úpravy (izolační materiál ve specifikaci) uchycenými sponami potrubí jednovrstvá</t>
  </si>
  <si>
    <t>713463211</t>
  </si>
  <si>
    <t>Montáž izolace tepelné potrubí potrubními pouzdry s Al fólií staženými Al páskou 1x D do 50 mm</t>
  </si>
  <si>
    <t>940026384</t>
  </si>
  <si>
    <t>Montáž izolace tepelné potrubí a ohybů tvarovkami nebo deskami potrubními pouzdry s povrchovou úpravou hliníkovou fólií (izolační materiál ve specifikaci) přelepenými samolepící hliníkovou páskou potrubí jednovrstvá D do 50 mm</t>
  </si>
  <si>
    <t>723</t>
  </si>
  <si>
    <t>Zdravotechnika - vnitřní plynovod</t>
  </si>
  <si>
    <t>723-1</t>
  </si>
  <si>
    <t xml:space="preserve">Odplynění poptrubí </t>
  </si>
  <si>
    <t>-1214043730</t>
  </si>
  <si>
    <t>723120804</t>
  </si>
  <si>
    <t>Demontáž potrubí ocelové závitové svařované DN do 25</t>
  </si>
  <si>
    <t>-1878598824</t>
  </si>
  <si>
    <t>Demontáž potrubí svařovaného z ocelových trubek závitových do DN 25</t>
  </si>
  <si>
    <t>723120805</t>
  </si>
  <si>
    <t>Demontáž potrubí ocelové závitové svařované DN od 25 do 50</t>
  </si>
  <si>
    <t>-396552310</t>
  </si>
  <si>
    <t>Demontáž potrubí svařovaného z ocelových trubek závitových přes 25 do DN 50</t>
  </si>
  <si>
    <t>723160805</t>
  </si>
  <si>
    <t>Demontáž přípojka k plynoměru na závit bez ochozu G 5/4</t>
  </si>
  <si>
    <t>pár</t>
  </si>
  <si>
    <t>-888987054</t>
  </si>
  <si>
    <t>Demontáž přípojek k plynoměrům spojovaných na závit bez ochozu G 5/4</t>
  </si>
  <si>
    <t>723260801</t>
  </si>
  <si>
    <t>Demontáž plynoměrů G 2 nebo G 4 nebo G 10 max. průtok do 16 m3/hod.</t>
  </si>
  <si>
    <t>2104735999</t>
  </si>
  <si>
    <t>Demontáž plynoměrů maximální průtok Q (m3/hod) do 16 m3/h</t>
  </si>
  <si>
    <t>731</t>
  </si>
  <si>
    <t>Ústřední vytápění - kotelny</t>
  </si>
  <si>
    <t>731200826</t>
  </si>
  <si>
    <t>Demontáž kotle ocelového na plynná nebo kapalná paliva výkon přes 40 do 60 kW</t>
  </si>
  <si>
    <t>-1836452165</t>
  </si>
  <si>
    <t>Demontáž kotlů ocelových na kapalná nebo plynná paliva, o výkonu přes 40 do 60 kW</t>
  </si>
  <si>
    <t>731391811</t>
  </si>
  <si>
    <t>Vypuštění vody z kotle samospádem pl kotle do 5 m2</t>
  </si>
  <si>
    <t>-1259599765</t>
  </si>
  <si>
    <t>Vypuštění vody z kotlů do kanalizace samospádem o výhřevné ploše kotlů do 5 m2</t>
  </si>
  <si>
    <t>732110811</t>
  </si>
  <si>
    <t>Demontáž rozdělovače nebo sběrače DN přes 50 do 100</t>
  </si>
  <si>
    <t>-1111086271</t>
  </si>
  <si>
    <t>Demontáž těles rozdělovačů a sběračů do DN 100</t>
  </si>
  <si>
    <t>732199100</t>
  </si>
  <si>
    <t>Montáž orientačních štítků</t>
  </si>
  <si>
    <t>1365463167</t>
  </si>
  <si>
    <t>Montáž štítků orientačních</t>
  </si>
  <si>
    <t>732-1</t>
  </si>
  <si>
    <t>Orientační štítek</t>
  </si>
  <si>
    <t>464350112</t>
  </si>
  <si>
    <t>732-2</t>
  </si>
  <si>
    <t>Ekvitermní regulace otopné soustavy vč. čidla, termostatu - zapojení</t>
  </si>
  <si>
    <t>-1489374101</t>
  </si>
  <si>
    <t>732211114</t>
  </si>
  <si>
    <t>Ohřívač stacionární zásobníkový s jedním výměníkem PN 0,6/1,0 o objemu 200 l v.pl. 1,45 m2</t>
  </si>
  <si>
    <t>2052811578</t>
  </si>
  <si>
    <t>Nepřímotopné zásobníkové ohřívače TUV stacionární s jedním teplosměnným výměníkem PN 0,6 MPa/1,0 MPa, t = 80°C/110°C objem zásobníku / v.pl. m2 výměníku 200 l / 1,45 m2</t>
  </si>
  <si>
    <t>732212815</t>
  </si>
  <si>
    <t>Demontáž ohříváku zásobníkového stojatého obsah do 1600 l</t>
  </si>
  <si>
    <t>-1964179500</t>
  </si>
  <si>
    <t>Demontáž ohříváků zásobníkových stojatých o obsahu do 1 600 l</t>
  </si>
  <si>
    <t>732214813</t>
  </si>
  <si>
    <t>Vypuštění vody z ohříváku obsah do 630 l</t>
  </si>
  <si>
    <t>2070403800</t>
  </si>
  <si>
    <t>Demontáž ohříváků zásobníkových vypuštění vody z ohříváků o obsahu do 630 l</t>
  </si>
  <si>
    <t>732420811</t>
  </si>
  <si>
    <t>Demontáž čerpadla oběhového spirálního DN 25</t>
  </si>
  <si>
    <t>-52964718</t>
  </si>
  <si>
    <t>Demontáž čerpadel oběhových spirálních (do potrubí) DN 25</t>
  </si>
  <si>
    <t>732421404</t>
  </si>
  <si>
    <t>Čerpadlo teplovodní mokroběžné závitové oběhové DN 25 výtlak do 4,0 m průtok 2,7 m3/h PN 10 pro vytápění</t>
  </si>
  <si>
    <t>781265465</t>
  </si>
  <si>
    <t>Čerpadla teplovodní mokroběžná závitová oběhová pro teplovodní vytápění (elektronicky řízená) PN 10, do 110°C DN přípojky/dopravní výška H (m) - čerpací výkon Q (m3/h) DN 25 / do 4,0 m / 2,5 m3/h</t>
  </si>
  <si>
    <t>733</t>
  </si>
  <si>
    <t>Ústřední vytápění - rozvodné potrubí</t>
  </si>
  <si>
    <t>733120815</t>
  </si>
  <si>
    <t>Demontáž potrubí ocelového hladkého D do 38</t>
  </si>
  <si>
    <t>881900592</t>
  </si>
  <si>
    <t>Demontáž potrubí z trubek ocelových hladkých Ø do 38</t>
  </si>
  <si>
    <t>733193810</t>
  </si>
  <si>
    <t>Rozřezání konzoly, podpěry nebo výložníku pro potrubí z L profilu do 50x50x5 mm</t>
  </si>
  <si>
    <t>1386437857</t>
  </si>
  <si>
    <t>Demontáž příslušenství potrubí rozřezání konzol, podpěr a výložníků pro potrubí z úhelníků L do 50x50x5 mm</t>
  </si>
  <si>
    <t>733222302</t>
  </si>
  <si>
    <t>Potrubí měděné polotvrdé spojované lisováním D 15x1 mm</t>
  </si>
  <si>
    <t>1757243178</t>
  </si>
  <si>
    <t>Potrubí z trubek měděných polotvrdých spojovaných lisováním PN 16, T= +110°C Ø 15/1</t>
  </si>
  <si>
    <t>733222303</t>
  </si>
  <si>
    <t>Potrubí měděné polotvrdé spojované lisováním D 18x1 mm</t>
  </si>
  <si>
    <t>1098786062</t>
  </si>
  <si>
    <t>Potrubí z trubek měděných polotvrdých spojovaných lisováním PN 16, T= +110°C Ø 18/1</t>
  </si>
  <si>
    <t>733222304</t>
  </si>
  <si>
    <t>Potrubí měděné polotvrdé spojované lisováním D 22x1 mm</t>
  </si>
  <si>
    <t>-1389539527</t>
  </si>
  <si>
    <t>Potrubí z trubek měděných polotvrdých spojovaných lisováním PN 16, T= +110°C Ø 22/1</t>
  </si>
  <si>
    <t>733223304</t>
  </si>
  <si>
    <t>Potrubí měděné tvrdé spojované lisováním D 28x1,5 mm</t>
  </si>
  <si>
    <t>1885046210</t>
  </si>
  <si>
    <t>Potrubí z trubek měděných tvrdých spojovaných lisováním PN 16, T= +110°C Ø 28/1,5</t>
  </si>
  <si>
    <t>733223305</t>
  </si>
  <si>
    <t>Potrubí měděné tvrdé spojované lisováním D 35x1,5 mm</t>
  </si>
  <si>
    <t>-136335872</t>
  </si>
  <si>
    <t>Potrubí z trubek měděných tvrdých spojovaných lisováním PN 16, T= +110°C Ø 35/1,5</t>
  </si>
  <si>
    <t>733223306</t>
  </si>
  <si>
    <t>Potrubí měděné tvrdé spojované lisováním D 42x1,5 mm</t>
  </si>
  <si>
    <t>1210465117</t>
  </si>
  <si>
    <t>Potrubí z trubek měděných tvrdých spojovaných lisováním PN 16, T= +110°C Ø 42/1,5</t>
  </si>
  <si>
    <t>733291101</t>
  </si>
  <si>
    <t>Zkouška těsnosti potrubí měděné D do 35x1,5</t>
  </si>
  <si>
    <t>1467200424</t>
  </si>
  <si>
    <t>Zkoušky těsnosti potrubí z trubek měděných Ø do 35/1,5</t>
  </si>
  <si>
    <t>733291102</t>
  </si>
  <si>
    <t>Zkouška těsnosti potrubí měděné D přes 35x1,5 do 64x2</t>
  </si>
  <si>
    <t>272365223</t>
  </si>
  <si>
    <t>Zkoušky těsnosti potrubí z trubek měděných Ø přes 35/1,5 do 64/2,0</t>
  </si>
  <si>
    <t>734</t>
  </si>
  <si>
    <t>Ústřední vytápění - armatury</t>
  </si>
  <si>
    <t>734191632</t>
  </si>
  <si>
    <t>Ventil přírubový regulační DN 25 PN 16 do 300°C s elektrickým servomotorem</t>
  </si>
  <si>
    <t>1175067395</t>
  </si>
  <si>
    <t>Ostatní přírubové armatury ventily regulační přímé s elektrickým servomotorem PN 16 do 300°C (V 41 113 616) DN 25</t>
  </si>
  <si>
    <t>734-1</t>
  </si>
  <si>
    <t>Omezovač teploty vratné vody G1 vč, čidla</t>
  </si>
  <si>
    <t>94102904</t>
  </si>
  <si>
    <t>734200822</t>
  </si>
  <si>
    <t>Demontáž armatury závitové se dvěma závity přes G 1/2 do G 1</t>
  </si>
  <si>
    <t>2041299466</t>
  </si>
  <si>
    <t>Demontáž armatur závitových se dvěma závity přes 1/2 do G 1</t>
  </si>
  <si>
    <t>734200823</t>
  </si>
  <si>
    <t>Demontáž armatury závitové se dvěma závity přes G 1 přes G 1 do G 6/4</t>
  </si>
  <si>
    <t>254153557</t>
  </si>
  <si>
    <t>Demontáž armatur závitových se dvěma závity přes 1 do G 6/4</t>
  </si>
  <si>
    <t>734209115</t>
  </si>
  <si>
    <t>Montáž armatury závitové s dvěma závity G 1</t>
  </si>
  <si>
    <t>-1622215464</t>
  </si>
  <si>
    <t>Montáž závitových armatur se 2 závity G 1 (DN 25)</t>
  </si>
  <si>
    <t>734211120</t>
  </si>
  <si>
    <t>Ventil závitový odvzdušňovací G 1/2 PN 14 do 120°C automatický</t>
  </si>
  <si>
    <t>-726379020</t>
  </si>
  <si>
    <t>Ventily odvzdušňovací závitové automatické PN 14 do 120°C G 1/2</t>
  </si>
  <si>
    <t>734220101</t>
  </si>
  <si>
    <t>Ventil závitový regulační přímý G 3/4 PN 20 do 100°C vyvažovací bez vypouštění</t>
  </si>
  <si>
    <t>816697423</t>
  </si>
  <si>
    <t>Ventily regulační závitové vyvažovací přímé bez vypouštění PN 20 do 100°C G 3/4</t>
  </si>
  <si>
    <t>734220103</t>
  </si>
  <si>
    <t>Ventil závitový regulační přímý G 5/4 PN 20 do 100°C vyvažovací bez vypouštění</t>
  </si>
  <si>
    <t>-1050316332</t>
  </si>
  <si>
    <t>Ventily regulační závitové vyvažovací přímé bez vypouštění PN 20 do 100°C G 5/4</t>
  </si>
  <si>
    <t>734221682</t>
  </si>
  <si>
    <t>Termostatická hlavice kapalinová PN 10 do 110°C otopných těles VK</t>
  </si>
  <si>
    <t>-13135419</t>
  </si>
  <si>
    <t>Ventily regulační závitové hlavice termostatické pro ovládání ventilů PN 10 do 110°C kapalinové otopných těles VK</t>
  </si>
  <si>
    <t>734242416</t>
  </si>
  <si>
    <t>Ventil závitový zpětný přímý G 6/4 PN 16 do 110°C</t>
  </si>
  <si>
    <t>659138761</t>
  </si>
  <si>
    <t>Ventily zpětné závitové PN 16 do 110°C přímé G 6/4</t>
  </si>
  <si>
    <t>734261402</t>
  </si>
  <si>
    <t>Armatura připojovací rohová G 1/2x18 PN 10 do 110°C radiátorů typu VK</t>
  </si>
  <si>
    <t>-1523936873</t>
  </si>
  <si>
    <t>Šroubení připojovací armatury radiátorů VK PN 10 do 110°C, regulační uzavíratelné rohové G 1/2 x 18</t>
  </si>
  <si>
    <t>734291123</t>
  </si>
  <si>
    <t>Kohout plnící a vypouštěcí G 1/2 PN 10 do 90°C závitový</t>
  </si>
  <si>
    <t>-1515533166</t>
  </si>
  <si>
    <t>Ostatní armatury kohouty plnicí a vypouštěcí PN 10 do 90°C G 1/2</t>
  </si>
  <si>
    <t>734291274</t>
  </si>
  <si>
    <t>Filtr závitový pro topné a chladicí systémy přímý G 1 PN 30 do 110°C s vnitřními závity a integrovaným magnetem</t>
  </si>
  <si>
    <t>627650893</t>
  </si>
  <si>
    <t>Ostatní armatury filtry závitové pro topné a chladicí systémy PN 30 do 110°C přímé s vnitřními závity a integrovaným magnetem G 1</t>
  </si>
  <si>
    <t>734291276</t>
  </si>
  <si>
    <t>Filtr závitový pro topné a chladicí systémy přímý G 1 1/2 PN 30 do 110°C s vnitřními závity a integrovaným magnetem</t>
  </si>
  <si>
    <t>-1804747331</t>
  </si>
  <si>
    <t>Ostatní armatury filtry závitové pro topné a chladicí systémy PN 30 do 110°C přímé s vnitřními závity a integrovaným magnetem G 1 1/2</t>
  </si>
  <si>
    <t>734292715</t>
  </si>
  <si>
    <t>Kohout kulový přímý G 1 PN 42 do 185°C vnitřní závit</t>
  </si>
  <si>
    <t>1330339608</t>
  </si>
  <si>
    <t>Ostatní armatury kulové kohouty PN 42 do 185°C přímé vnitřní závit G 1</t>
  </si>
  <si>
    <t>734292716</t>
  </si>
  <si>
    <t>Kohout kulový přímý G 1 1/4 PN 42 do 185°C vnitřní závit</t>
  </si>
  <si>
    <t>-1668493383</t>
  </si>
  <si>
    <t>Ostatní armatury kulové kohouty PN 42 do 185°C přímé vnitřní závit G 1 1/4</t>
  </si>
  <si>
    <t>734292717</t>
  </si>
  <si>
    <t>Kohout kulový přímý G 1 1/2 PN 42 do 185°C vnitřní závit</t>
  </si>
  <si>
    <t>707689079</t>
  </si>
  <si>
    <t>Ostatní armatury kulové kohouty PN 42 do 185°C přímé vnitřní závit G 1 1/2</t>
  </si>
  <si>
    <t>734411103</t>
  </si>
  <si>
    <t>Teploměr technický s pevným stonkem a jímkou zadní připojení průměr 63 mm délky 100 mm</t>
  </si>
  <si>
    <t>194204615</t>
  </si>
  <si>
    <t>Teploměry technické s pevným stonkem a jímkou zadní připojení (axiální) průměr 63 mm délka stonku 100 mm</t>
  </si>
  <si>
    <t>734412113</t>
  </si>
  <si>
    <t>Měřič tepla kompaktní Qn 2,5 G 3/4</t>
  </si>
  <si>
    <t>-848024539</t>
  </si>
  <si>
    <t>Teploměry technické kompaktní měřiče tepla jmenovitý průtok Qn (m3/h) 2,5 3/4"</t>
  </si>
  <si>
    <t>734421101</t>
  </si>
  <si>
    <t>Tlakoměr s pevným stonkem a zpětnou klapkou tlak 0-16 bar průměr 50 mm spodní připojení</t>
  </si>
  <si>
    <t>582640949</t>
  </si>
  <si>
    <t>Tlakoměry s pevným stonkem a zpětnou klapkou spodní připojení (radiální) tlaku 0-16 bar průměru 50 mm</t>
  </si>
  <si>
    <t>735</t>
  </si>
  <si>
    <t>Ústřední vytápění - otopná tělesa</t>
  </si>
  <si>
    <t>735111810</t>
  </si>
  <si>
    <t>Demontáž otopného tělesa litinového článkového</t>
  </si>
  <si>
    <t>-453140475</t>
  </si>
  <si>
    <t>Demontáž otopných těles litinových článkových</t>
  </si>
  <si>
    <t>735152173</t>
  </si>
  <si>
    <t>Otopné těleso panel VK jednodeskové bez přídavné přestupní plochy výška/délka 600/600 mm výkon 362 W</t>
  </si>
  <si>
    <t>-1110648438</t>
  </si>
  <si>
    <t>Otopná tělesa panelová VK jednodesková PN 1,0 MPa, T do 110°C bez přídavné přestupní plochy výšky tělesa 600 mm stavební délky / výkonu 600 mm / 362 W</t>
  </si>
  <si>
    <t>735152273</t>
  </si>
  <si>
    <t>Otopné těleso panelové VK jednodeskové 1 přídavná přestupní plocha výška/délka 600/600 mm výkon 601 W</t>
  </si>
  <si>
    <t>1278612349</t>
  </si>
  <si>
    <t>Otopná tělesa panelová VK jednodesková PN 1,0 MPa, T do 110°C s jednou přídavnou přestupní plochou výšky tělesa 600 mm stavební délky / výkonu 600 mm / 601 W</t>
  </si>
  <si>
    <t>735152473</t>
  </si>
  <si>
    <t>Otopné těleso panelové VK dvoudeskové 1 přídavná přestupní plocha výška/délka 600/600 mm výkon 773 W</t>
  </si>
  <si>
    <t>-168424090</t>
  </si>
  <si>
    <t>Otopná tělesa panelová VK dvoudesková PN 1,0 MPa, T do 110°C s jednou přídavnou přestupní plochou výšky tělesa 600 mm stavební délky / výkonu 600 mm / 773 W</t>
  </si>
  <si>
    <t>735152483</t>
  </si>
  <si>
    <t>Otopné těleso panelové VK dvoudeskové 1 přídavná přestupní plocha výška/délka 600/2000 mm výkon 2576 W</t>
  </si>
  <si>
    <t>1411575784</t>
  </si>
  <si>
    <t>Otopná tělesa panelová VK dvoudesková PN 1,0 MPa, T do 110°C s jednou přídavnou přestupní plochou výšky tělesa 600 mm stavební délky / výkonu 2000 mm / 2579 W</t>
  </si>
  <si>
    <t>735152577</t>
  </si>
  <si>
    <t>Otopné těleso panelové VK dvoudeskové 2 přídavné přestupní plochy výška/délka 600/1000 mm výkon 1679 W</t>
  </si>
  <si>
    <t>-975549036</t>
  </si>
  <si>
    <t>Otopná tělesa panelová VK dvoudesková PN 1,0 MPa, T do 110°C se dvěma přídavnými přestupními plochami výšky tělesa 600 mm stavební délky / výkonu 1000 mm / 1679 W</t>
  </si>
  <si>
    <t>735159110</t>
  </si>
  <si>
    <t>Montáž otopných těles panelových jednořadých dl do 1500 mm</t>
  </si>
  <si>
    <t>-150866217</t>
  </si>
  <si>
    <t>Montáž otopných těles panelových jednořadých, stavební délky do 1500 mm</t>
  </si>
  <si>
    <t>735159210</t>
  </si>
  <si>
    <t>Montáž otopných těles panelových dvouřadých dl do 1140 mm</t>
  </si>
  <si>
    <t>-602440930</t>
  </si>
  <si>
    <t>Montáž otopných těles panelových dvouřadých, stavební délky do 1140 mm</t>
  </si>
  <si>
    <t>735159240</t>
  </si>
  <si>
    <t>Montáž otopných těles panelových dvouřadých dl přes 1980 do 2820 mm</t>
  </si>
  <si>
    <t>810978696</t>
  </si>
  <si>
    <t>Montáž otopných těles panelových dvouřadých, stavební délky přes 1980 do 2820 mm</t>
  </si>
  <si>
    <t>735191905</t>
  </si>
  <si>
    <t>Odvzdušnění otopných těles</t>
  </si>
  <si>
    <t>-1505868307</t>
  </si>
  <si>
    <t>Ostatní opravy otopných těles odvzdušnění tělesa</t>
  </si>
  <si>
    <t xml:space="preserve">Dokončovací práce </t>
  </si>
  <si>
    <t>783-1</t>
  </si>
  <si>
    <t>Dilatační zkouška</t>
  </si>
  <si>
    <t>úsek</t>
  </si>
  <si>
    <t>-132834683</t>
  </si>
  <si>
    <t>783-2</t>
  </si>
  <si>
    <t>Topná zkouška</t>
  </si>
  <si>
    <t>-514477951</t>
  </si>
  <si>
    <t>783-3</t>
  </si>
  <si>
    <t>Propláchnutí soustavy</t>
  </si>
  <si>
    <t>-1463211452</t>
  </si>
  <si>
    <t>783-4</t>
  </si>
  <si>
    <t>Přeprava materiálu</t>
  </si>
  <si>
    <t>1917763993</t>
  </si>
  <si>
    <t>783-5</t>
  </si>
  <si>
    <t>Dokumentace skutečného provedení</t>
  </si>
  <si>
    <t>31041376</t>
  </si>
  <si>
    <t>783-6</t>
  </si>
  <si>
    <t>Kompletační činnost (dokončovací práce, úklid staveniště, atd.)</t>
  </si>
  <si>
    <t>867115612</t>
  </si>
  <si>
    <t>783-7</t>
  </si>
  <si>
    <t>Zaškolení obsluhy</t>
  </si>
  <si>
    <t>1293845465</t>
  </si>
  <si>
    <t>23-M</t>
  </si>
  <si>
    <t>Montáže potrubí</t>
  </si>
  <si>
    <t>230120041</t>
  </si>
  <si>
    <t>Čištění potrubí profukováním nebo proplachováním DN 32</t>
  </si>
  <si>
    <t>-1555027472</t>
  </si>
  <si>
    <t>23-1</t>
  </si>
  <si>
    <t>Průraz kontrukcí pro potrubní rozvody se začištěním</t>
  </si>
  <si>
    <t>-1754457046</t>
  </si>
  <si>
    <t>23-2</t>
  </si>
  <si>
    <t>Uložení potrubí do DN100: konzola+objímka+tyč+matice</t>
  </si>
  <si>
    <t>-297159901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</si>
</sst>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0.00\ &quot;Kč&quot;;[Red]\-#,##0.00\ &quot;Kč&quot;"/>
    <numFmt numFmtId="44" formatCode="_-* #,##0.00\ &quot;Kč&quot;_-;\-* #,##0.00\ &quot;Kč&quot;_-;_-* &quot;-&quot;??\ &quot;Kč&quot;_-;_-@_-"/>
    <numFmt numFmtId="164" formatCode="#,##0.00%"/>
    <numFmt numFmtId="165" formatCode="dd\.mm\.yyyy"/>
    <numFmt numFmtId="166" formatCode="#,##0.00000"/>
    <numFmt numFmtId="167" formatCode="#,##0.000"/>
    <numFmt numFmtId="168" formatCode="_-* #,##0.0\ _K_č_-;\-* #,##0.0\ _K_č_-;_-* &quot;-&quot;?\ _K_č_-;_-@_-"/>
    <numFmt numFmtId="169" formatCode="_-* #,##0.00\ _K_č_-;\-* #,##0.00\ _K_č_-;_-* &quot;-&quot;??\ _K_č_-;_-@_-"/>
    <numFmt numFmtId="170" formatCode="##&quot;% DPH&quot;"/>
    <numFmt numFmtId="171" formatCode="&quot;Celková cena     &quot;???,???.?0\ &quot;Kč&quot;\ &quot;vč. DPH 5%&quot;"/>
    <numFmt numFmtId="172" formatCode="???,???.?0\ &quot;Kč&quot;\ &quot;vč. DPH 15%&quot;"/>
    <numFmt numFmtId="173" formatCode="&quot;Základ    &quot;???,???.?0\ &quot;Kč&quot;"/>
    <numFmt numFmtId="174" formatCode="???,???.?0\ &quot;Kč&quot;\ &quot;vč. DPH 21%&quot;"/>
    <numFmt numFmtId="175" formatCode="&quot;DPH &quot;???,???.?0\ &quot;Kč&quot;"/>
    <numFmt numFmtId="176" formatCode="#,##0.0\ _K_č"/>
    <numFmt numFmtId="177" formatCode="#,##0\ _K_č"/>
    <numFmt numFmtId="178" formatCode="0.0"/>
    <numFmt numFmtId="179" formatCode="_-* #,##0\ _K_č_-;\-* #,##0\ _K_č_-;_-* &quot;-&quot;\ _K_č_-;_-@_-"/>
    <numFmt numFmtId="180" formatCode="\ #,##0&quot; Kč &quot;;\-#,##0&quot; Kč &quot;;&quot; -&quot;#&quot; Kč &quot;;@\ "/>
    <numFmt numFmtId="181" formatCode="#,###\ [$Kč-405];\-#,###\ [$Kč-405]"/>
    <numFmt numFmtId="182" formatCode="#"/>
    <numFmt numFmtId="183" formatCode="#,###\ [$Kč-405];[Red]\-#,###\ [$Kč-405]"/>
  </numFmts>
  <fonts count="1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8"/>
      <name val="Arial CE"/>
      <family val="2"/>
    </font>
    <font>
      <sz val="10"/>
      <name val="Arial CE"/>
      <family val="2"/>
      <charset val="238"/>
    </font>
    <font>
      <b/>
      <sz val="20"/>
      <name val="Arial CE"/>
      <family val="2"/>
      <charset val="238"/>
    </font>
    <font>
      <b/>
      <sz val="14"/>
      <name val="Arial CE"/>
      <family val="2"/>
      <charset val="238"/>
    </font>
    <font>
      <b/>
      <sz val="10"/>
      <name val="Arial CE"/>
      <family val="2"/>
      <charset val="238"/>
    </font>
    <font>
      <b/>
      <u/>
      <sz val="12"/>
      <name val="Arial CE"/>
      <family val="2"/>
      <charset val="238"/>
    </font>
    <font>
      <b/>
      <u/>
      <sz val="9"/>
      <name val="Arial CE"/>
      <family val="2"/>
      <charset val="238"/>
    </font>
    <font>
      <sz val="7"/>
      <name val="Arial CE"/>
      <family val="2"/>
      <charset val="238"/>
    </font>
    <font>
      <b/>
      <sz val="8"/>
      <name val="Arial CE"/>
      <family val="2"/>
      <charset val="238"/>
    </font>
    <font>
      <sz val="8"/>
      <name val="Arial CE"/>
      <family val="2"/>
      <charset val="238"/>
    </font>
    <font>
      <sz val="6"/>
      <name val="Arial CE"/>
      <family val="2"/>
      <charset val="238"/>
    </font>
    <font>
      <b/>
      <sz val="6"/>
      <name val="Arial CE"/>
      <family val="2"/>
      <charset val="238"/>
    </font>
    <font>
      <sz val="6"/>
      <name val="Lato"/>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sz val="8"/>
      <color rgb="FF003366"/>
      <name val="Arial CE"/>
      <family val="2"/>
      <charset val="238"/>
    </font>
    <font>
      <sz val="7"/>
      <color rgb="FF979797"/>
      <name val="Arial CE"/>
      <family val="2"/>
      <charset val="238"/>
    </font>
    <font>
      <u/>
      <sz val="11"/>
      <color theme="10"/>
      <name val="Calibri"/>
      <family val="2"/>
      <charset val="238"/>
      <scheme val="minor"/>
    </font>
    <font>
      <i/>
      <u/>
      <sz val="7"/>
      <color rgb="FF979797"/>
      <name val="Calibri"/>
      <family val="2"/>
      <charset val="238"/>
      <scheme val="minor"/>
    </font>
    <font>
      <i/>
      <sz val="9"/>
      <color rgb="FF0000FF"/>
      <name val="Arial CE"/>
      <family val="2"/>
      <charset val="238"/>
    </font>
    <font>
      <i/>
      <sz val="8"/>
      <color rgb="FF0000FF"/>
      <name val="Arial CE"/>
      <family val="2"/>
      <charset val="238"/>
    </font>
    <font>
      <sz val="8"/>
      <color rgb="FF505050"/>
      <name val="Arial CE"/>
      <family val="2"/>
      <charset val="238"/>
    </font>
    <font>
      <sz val="7"/>
      <color rgb="FF969696"/>
      <name val="Arial CE"/>
      <family val="2"/>
      <charset val="238"/>
    </font>
    <font>
      <sz val="8"/>
      <color rgb="FFFF0000"/>
      <name val="Arial CE"/>
      <family val="2"/>
      <charset val="238"/>
    </font>
    <font>
      <sz val="12"/>
      <name val="formata"/>
    </font>
    <font>
      <b/>
      <sz val="18"/>
      <name val="Arial"/>
      <family val="2"/>
      <charset val="238"/>
    </font>
    <font>
      <b/>
      <sz val="14"/>
      <name val="Arial"/>
      <family val="2"/>
      <charset val="238"/>
    </font>
    <font>
      <b/>
      <i/>
      <sz val="12"/>
      <name val="Arial"/>
      <family val="2"/>
      <charset val="238"/>
    </font>
    <font>
      <sz val="24"/>
      <name val="Arial"/>
      <family val="2"/>
      <charset val="238"/>
    </font>
    <font>
      <sz val="12"/>
      <name val="Arial"/>
      <family val="2"/>
      <charset val="238"/>
    </font>
    <font>
      <sz val="14"/>
      <name val="Arial Black"/>
      <family val="2"/>
      <charset val="238"/>
    </font>
    <font>
      <b/>
      <sz val="12"/>
      <name val="Arial"/>
      <family val="2"/>
      <charset val="238"/>
    </font>
    <font>
      <b/>
      <sz val="12"/>
      <name val="Arial"/>
      <family val="2"/>
    </font>
    <font>
      <b/>
      <sz val="12"/>
      <name val="formata"/>
      <charset val="238"/>
    </font>
    <font>
      <b/>
      <sz val="9"/>
      <name val="Arial"/>
      <family val="2"/>
      <charset val="238"/>
    </font>
    <font>
      <b/>
      <sz val="10"/>
      <name val="Arial"/>
      <family val="2"/>
      <charset val="238"/>
    </font>
    <font>
      <u/>
      <sz val="12"/>
      <color indexed="8"/>
      <name val="formata"/>
    </font>
    <font>
      <u/>
      <sz val="12"/>
      <color indexed="8"/>
      <name val="formata"/>
      <charset val="238"/>
    </font>
    <font>
      <b/>
      <sz val="11"/>
      <name val="Arial"/>
      <family val="2"/>
      <charset val="238"/>
    </font>
    <font>
      <sz val="10"/>
      <name val="Arial"/>
      <family val="2"/>
      <charset val="238"/>
    </font>
    <font>
      <b/>
      <sz val="16"/>
      <name val="Arial"/>
      <family val="2"/>
      <charset val="238"/>
    </font>
    <font>
      <b/>
      <sz val="16"/>
      <color indexed="50"/>
      <name val="Arial"/>
      <family val="2"/>
      <charset val="238"/>
    </font>
    <font>
      <sz val="14"/>
      <name val="Arial"/>
      <family val="2"/>
      <charset val="238"/>
    </font>
    <font>
      <b/>
      <sz val="12"/>
      <color indexed="50"/>
      <name val="Arial"/>
      <family val="2"/>
      <charset val="238"/>
    </font>
    <font>
      <b/>
      <sz val="12"/>
      <color indexed="12"/>
      <name val="Arial"/>
      <family val="2"/>
      <charset val="238"/>
    </font>
    <font>
      <sz val="10"/>
      <name val="Arial"/>
      <family val="2"/>
    </font>
    <font>
      <sz val="12"/>
      <name val="Arial"/>
      <family val="2"/>
    </font>
    <font>
      <sz val="10"/>
      <color rgb="FFFF0000"/>
      <name val="Arial"/>
      <family val="2"/>
    </font>
    <font>
      <sz val="12"/>
      <color rgb="FFFF0000"/>
      <name val="Arial"/>
      <family val="2"/>
    </font>
    <font>
      <sz val="12"/>
      <color theme="1"/>
      <name val="Arial"/>
      <family val="2"/>
    </font>
    <font>
      <sz val="10"/>
      <color theme="1"/>
      <name val="Arial"/>
      <family val="2"/>
    </font>
    <font>
      <b/>
      <sz val="14"/>
      <color indexed="50"/>
      <name val="Arial"/>
      <family val="2"/>
      <charset val="238"/>
    </font>
    <font>
      <i/>
      <sz val="14"/>
      <name val="Arial"/>
      <family val="2"/>
      <charset val="238"/>
    </font>
    <font>
      <sz val="10"/>
      <color theme="1" tint="4.9989318521683403E-2"/>
      <name val="Arial"/>
      <family val="2"/>
    </font>
    <font>
      <b/>
      <sz val="14"/>
      <color indexed="17"/>
      <name val="Arial"/>
      <family val="2"/>
    </font>
    <font>
      <sz val="5"/>
      <name val="Arial"/>
      <family val="2"/>
      <charset val="238"/>
    </font>
    <font>
      <b/>
      <sz val="12"/>
      <name val="formata"/>
    </font>
    <font>
      <sz val="12"/>
      <name val="formata"/>
      <charset val="238"/>
    </font>
    <font>
      <sz val="14"/>
      <name val="formata"/>
      <charset val="238"/>
    </font>
    <font>
      <b/>
      <sz val="14"/>
      <name val="formata"/>
      <charset val="238"/>
    </font>
    <font>
      <b/>
      <u/>
      <sz val="14"/>
      <color rgb="FFFF0000"/>
      <name val="formata"/>
    </font>
    <font>
      <b/>
      <u/>
      <sz val="14"/>
      <color rgb="FF00B050"/>
      <name val="formata"/>
      <charset val="238"/>
    </font>
    <font>
      <b/>
      <u/>
      <sz val="14"/>
      <name val="formata"/>
      <charset val="238"/>
    </font>
    <font>
      <b/>
      <i/>
      <sz val="10"/>
      <color indexed="10"/>
      <name val="Arial"/>
      <family val="2"/>
      <charset val="238"/>
    </font>
    <font>
      <b/>
      <sz val="9"/>
      <name val="Arial CE"/>
      <family val="2"/>
      <charset val="238"/>
    </font>
    <font>
      <b/>
      <sz val="10"/>
      <color indexed="8"/>
      <name val="Arial CE"/>
      <family val="2"/>
      <charset val="238"/>
    </font>
    <font>
      <sz val="10"/>
      <color indexed="8"/>
      <name val="Arial CE"/>
      <family val="2"/>
      <charset val="238"/>
    </font>
    <font>
      <b/>
      <sz val="10"/>
      <color indexed="8"/>
      <name val="Arial"/>
      <family val="2"/>
      <charset val="238"/>
    </font>
    <font>
      <sz val="10"/>
      <color indexed="8"/>
      <name val="Arial"/>
      <family val="2"/>
      <charset val="238"/>
    </font>
    <font>
      <strike/>
      <sz val="10"/>
      <name val="Arial"/>
      <family val="2"/>
      <charset val="238"/>
    </font>
    <font>
      <b/>
      <sz val="13"/>
      <color indexed="8"/>
      <name val="Arial"/>
      <family val="2"/>
      <charset val="238"/>
    </font>
    <font>
      <b/>
      <sz val="10"/>
      <color rgb="FF464646"/>
      <name val="Arial CE"/>
      <family val="2"/>
      <charset val="238"/>
    </font>
  </fonts>
  <fills count="12">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00B0F0"/>
        <bgColor indexed="64"/>
      </patternFill>
    </fill>
    <fill>
      <patternFill patternType="solid">
        <fgColor rgb="FFFFFF00"/>
        <bgColor indexed="64"/>
      </patternFill>
    </fill>
    <fill>
      <patternFill patternType="solid">
        <fgColor indexed="43"/>
        <bgColor indexed="64"/>
      </patternFill>
    </fill>
    <fill>
      <patternFill patternType="solid">
        <fgColor indexed="47"/>
        <bgColor indexed="64"/>
      </patternFill>
    </fill>
    <fill>
      <patternFill patternType="solid">
        <fgColor indexed="43"/>
        <bgColor indexed="26"/>
      </patternFill>
    </fill>
    <fill>
      <patternFill patternType="solid">
        <fgColor indexed="42"/>
        <bgColor indexed="27"/>
      </patternFill>
    </fill>
    <fill>
      <patternFill patternType="solid">
        <fgColor indexed="9"/>
        <bgColor indexed="26"/>
      </patternFill>
    </fill>
  </fills>
  <borders count="8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bottom style="double">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double">
        <color indexed="64"/>
      </bottom>
      <diagonal/>
    </border>
    <border>
      <left/>
      <right/>
      <top style="medium">
        <color indexed="8"/>
      </top>
      <bottom style="double">
        <color indexed="64"/>
      </bottom>
      <diagonal/>
    </border>
    <border>
      <left/>
      <right style="medium">
        <color indexed="64"/>
      </right>
      <top style="medium">
        <color indexed="8"/>
      </top>
      <bottom style="double">
        <color indexed="64"/>
      </bottom>
      <diagonal/>
    </border>
    <border>
      <left style="medium">
        <color indexed="64"/>
      </left>
      <right/>
      <top/>
      <bottom style="double">
        <color indexed="64"/>
      </bottom>
      <diagonal/>
    </border>
    <border>
      <left/>
      <right style="medium">
        <color indexed="8"/>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medium">
        <color indexed="8"/>
      </left>
      <right/>
      <top/>
      <bottom style="double">
        <color indexed="64"/>
      </bottom>
      <diagonal/>
    </border>
  </borders>
  <cellStyleXfs count="13">
    <xf numFmtId="0" fontId="0" fillId="0" borderId="0"/>
    <xf numFmtId="0" fontId="52" fillId="0" borderId="0" applyNumberFormat="0" applyFill="0" applyBorder="0" applyAlignment="0" applyProtection="0"/>
    <xf numFmtId="0" fontId="55" fillId="0" borderId="1"/>
    <xf numFmtId="0" fontId="54" fillId="0" borderId="1"/>
    <xf numFmtId="0" fontId="81" fillId="0" borderId="1" applyNumberFormat="0" applyFill="0" applyBorder="0" applyAlignment="0" applyProtection="0"/>
    <xf numFmtId="0" fontId="88" fillId="0" borderId="1"/>
    <xf numFmtId="0" fontId="100" fillId="0" borderId="1" applyNumberFormat="0" applyBorder="0" applyAlignment="0" applyProtection="0">
      <alignment vertical="top"/>
      <protection locked="0"/>
    </xf>
    <xf numFmtId="0" fontId="88" fillId="0" borderId="1"/>
    <xf numFmtId="40" fontId="88" fillId="0" borderId="1" applyFont="0" applyFill="0" applyBorder="0" applyAlignment="0" applyProtection="0"/>
    <xf numFmtId="0" fontId="103" fillId="0" borderId="1"/>
    <xf numFmtId="0" fontId="121" fillId="0" borderId="1"/>
    <xf numFmtId="0" fontId="103" fillId="0" borderId="1"/>
    <xf numFmtId="0" fontId="103" fillId="0" borderId="1"/>
  </cellStyleXfs>
  <cellXfs count="81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2" fillId="4"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5"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6" xfId="0" applyNumberFormat="1" applyFont="1" applyBorder="1" applyAlignment="1">
      <alignment vertical="center"/>
    </xf>
    <xf numFmtId="0" fontId="5" fillId="0" borderId="0" xfId="0" applyFont="1" applyAlignment="1">
      <alignment horizontal="left" vertical="center"/>
    </xf>
    <xf numFmtId="4" fontId="29" fillId="0" borderId="20" xfId="0" applyNumberFormat="1" applyFont="1" applyBorder="1" applyAlignment="1">
      <alignment vertical="center"/>
    </xf>
    <xf numFmtId="4" fontId="29" fillId="0" borderId="21" xfId="0" applyNumberFormat="1" applyFont="1" applyBorder="1" applyAlignment="1">
      <alignment vertical="center"/>
    </xf>
    <xf numFmtId="166" fontId="29" fillId="0" borderId="21" xfId="0" applyNumberFormat="1" applyFont="1" applyBorder="1" applyAlignment="1">
      <alignment vertical="center"/>
    </xf>
    <xf numFmtId="4" fontId="29" fillId="0" borderId="22" xfId="0" applyNumberFormat="1" applyFont="1" applyBorder="1" applyAlignment="1">
      <alignment vertical="center"/>
    </xf>
    <xf numFmtId="0" fontId="30"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4" fontId="24" fillId="0" borderId="0" xfId="0" applyNumberFormat="1" applyFont="1"/>
    <xf numFmtId="166" fontId="32" fillId="0" borderId="13" xfId="0" applyNumberFormat="1" applyFont="1" applyBorder="1"/>
    <xf numFmtId="166" fontId="32" fillId="0" borderId="14" xfId="0" applyNumberFormat="1" applyFont="1" applyBorder="1"/>
    <xf numFmtId="4" fontId="33"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3" xfId="0" applyFont="1" applyBorder="1" applyAlignment="1">
      <alignment horizontal="center" vertical="center"/>
    </xf>
    <xf numFmtId="49" fontId="22" fillId="0" borderId="23" xfId="0" applyNumberFormat="1" applyFont="1" applyBorder="1" applyAlignment="1">
      <alignment horizontal="left" vertical="center" wrapText="1"/>
    </xf>
    <xf numFmtId="0" fontId="22" fillId="0" borderId="23" xfId="0" applyFont="1" applyBorder="1" applyAlignment="1">
      <alignment horizontal="left" vertical="center" wrapText="1"/>
    </xf>
    <xf numFmtId="0" fontId="22" fillId="0" borderId="23" xfId="0" applyFont="1" applyBorder="1" applyAlignment="1">
      <alignment horizontal="center" vertical="center" wrapText="1"/>
    </xf>
    <xf numFmtId="167" fontId="22" fillId="0" borderId="23" xfId="0" applyNumberFormat="1" applyFont="1" applyBorder="1" applyAlignment="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lignment vertical="center"/>
    </xf>
    <xf numFmtId="0" fontId="23" fillId="2"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Alignment="1" applyProtection="1">
      <alignment vertical="center"/>
      <protection locked="0"/>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15" xfId="0" applyBorder="1" applyAlignment="1">
      <alignment vertical="center"/>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0" fontId="38" fillId="0" borderId="23" xfId="0" applyFont="1" applyBorder="1" applyAlignment="1">
      <alignment horizontal="center" vertical="center"/>
    </xf>
    <xf numFmtId="49" fontId="38" fillId="0" borderId="23" xfId="0" applyNumberFormat="1" applyFont="1" applyBorder="1" applyAlignment="1">
      <alignment horizontal="left" vertical="center" wrapText="1"/>
    </xf>
    <xf numFmtId="0" fontId="38" fillId="0" borderId="23" xfId="0" applyFont="1" applyBorder="1" applyAlignment="1">
      <alignment horizontal="left" vertical="center" wrapText="1"/>
    </xf>
    <xf numFmtId="0" fontId="38" fillId="0" borderId="23" xfId="0" applyFont="1" applyBorder="1" applyAlignment="1">
      <alignment horizontal="center" vertical="center" wrapText="1"/>
    </xf>
    <xf numFmtId="167" fontId="38" fillId="0" borderId="23" xfId="0" applyNumberFormat="1" applyFont="1" applyBorder="1" applyAlignment="1">
      <alignment vertical="center"/>
    </xf>
    <xf numFmtId="4" fontId="38" fillId="2" borderId="23" xfId="0" applyNumberFormat="1" applyFont="1" applyFill="1" applyBorder="1" applyAlignment="1" applyProtection="1">
      <alignment vertical="center"/>
      <protection locked="0"/>
    </xf>
    <xf numFmtId="4" fontId="38" fillId="0" borderId="23" xfId="0" applyNumberFormat="1" applyFont="1" applyBorder="1" applyAlignment="1">
      <alignment vertical="center"/>
    </xf>
    <xf numFmtId="0" fontId="39" fillId="0" borderId="4" xfId="0" applyFont="1" applyBorder="1" applyAlignment="1">
      <alignment vertical="center"/>
    </xf>
    <xf numFmtId="0" fontId="38" fillId="2"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40" fillId="0" borderId="0" xfId="0" applyFont="1" applyAlignment="1">
      <alignment vertical="center" wrapText="1"/>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lignment horizontal="left" vertical="center"/>
    </xf>
    <xf numFmtId="0" fontId="51" fillId="0" borderId="1" xfId="0" applyFont="1" applyBorder="1" applyAlignment="1">
      <alignment vertical="top"/>
    </xf>
    <xf numFmtId="0" fontId="51" fillId="0" borderId="1" xfId="0" applyFont="1" applyBorder="1" applyAlignment="1">
      <alignment horizontal="left" vertical="center"/>
    </xf>
    <xf numFmtId="0" fontId="51" fillId="0" borderId="1" xfId="0" applyFont="1" applyBorder="1" applyAlignment="1">
      <alignment horizontal="center" vertical="center"/>
    </xf>
    <xf numFmtId="49" fontId="51" fillId="0" borderId="1" xfId="0" applyNumberFormat="1" applyFont="1" applyBorder="1" applyAlignment="1">
      <alignment horizontal="left" vertical="center"/>
    </xf>
    <xf numFmtId="0" fontId="50" fillId="0" borderId="28" xfId="0" applyFont="1" applyBorder="1" applyAlignment="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0" fontId="22" fillId="4" borderId="7" xfId="0" applyFont="1" applyFill="1" applyBorder="1" applyAlignment="1">
      <alignment horizontal="center" vertical="center"/>
    </xf>
    <xf numFmtId="0" fontId="22" fillId="4" borderId="8" xfId="0" applyFont="1" applyFill="1" applyBorder="1" applyAlignment="1">
      <alignment horizontal="left" vertical="center"/>
    </xf>
    <xf numFmtId="0" fontId="22" fillId="4" borderId="8" xfId="0" applyFont="1" applyFill="1" applyBorder="1" applyAlignment="1">
      <alignment horizontal="right" vertical="center"/>
    </xf>
    <xf numFmtId="0" fontId="22" fillId="4" borderId="8" xfId="0" applyFont="1" applyFill="1" applyBorder="1" applyAlignment="1">
      <alignment horizontal="center" vertical="center"/>
    </xf>
    <xf numFmtId="0" fontId="27" fillId="0" borderId="0" xfId="0" applyFont="1" applyAlignment="1">
      <alignment horizontal="left" vertical="center" wrapText="1"/>
    </xf>
    <xf numFmtId="4" fontId="28" fillId="0" borderId="0" xfId="0" applyNumberFormat="1" applyFont="1" applyAlignment="1">
      <alignment vertical="center"/>
    </xf>
    <xf numFmtId="0" fontId="28"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8" xfId="0" applyNumberFormat="1"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4" fillId="3" borderId="8"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44" fillId="0" borderId="1" xfId="0" applyFont="1" applyBorder="1" applyAlignment="1">
      <alignment horizontal="left" vertical="center" wrapText="1"/>
    </xf>
    <xf numFmtId="0" fontId="43" fillId="0" borderId="29" xfId="0" applyFont="1" applyBorder="1" applyAlignment="1">
      <alignment horizontal="left" wrapText="1"/>
    </xf>
    <xf numFmtId="0" fontId="42" fillId="0" borderId="1" xfId="0" applyFont="1" applyBorder="1" applyAlignment="1">
      <alignment horizontal="center" vertical="center" wrapText="1"/>
    </xf>
    <xf numFmtId="49" fontId="44" fillId="0" borderId="1" xfId="0" applyNumberFormat="1" applyFont="1" applyBorder="1" applyAlignment="1">
      <alignment horizontal="left" vertical="center" wrapText="1"/>
    </xf>
    <xf numFmtId="0" fontId="42" fillId="0" borderId="1" xfId="0" applyFont="1" applyBorder="1" applyAlignment="1">
      <alignment horizontal="center" vertical="center"/>
    </xf>
    <xf numFmtId="0" fontId="43" fillId="0" borderId="29" xfId="0" applyFont="1" applyBorder="1" applyAlignment="1">
      <alignment horizontal="left"/>
    </xf>
    <xf numFmtId="0" fontId="44" fillId="0" borderId="1" xfId="0" applyFont="1" applyBorder="1" applyAlignment="1">
      <alignment horizontal="left" vertical="center"/>
    </xf>
    <xf numFmtId="0" fontId="44" fillId="0" borderId="1" xfId="0" applyFont="1" applyBorder="1" applyAlignment="1">
      <alignment horizontal="left" vertical="top"/>
    </xf>
    <xf numFmtId="2" fontId="56" fillId="0" borderId="1" xfId="2" applyNumberFormat="1" applyFont="1" applyAlignment="1">
      <alignment horizontal="centerContinuous"/>
    </xf>
    <xf numFmtId="2" fontId="55" fillId="0" borderId="1" xfId="2" applyNumberFormat="1" applyAlignment="1">
      <alignment horizontal="centerContinuous"/>
    </xf>
    <xf numFmtId="2" fontId="55" fillId="0" borderId="1" xfId="2" applyNumberFormat="1"/>
    <xf numFmtId="2" fontId="57" fillId="0" borderId="1" xfId="2" applyNumberFormat="1" applyFont="1" applyAlignment="1">
      <alignment horizontal="centerContinuous"/>
    </xf>
    <xf numFmtId="2" fontId="58" fillId="0" borderId="1" xfId="2" applyNumberFormat="1" applyFont="1" applyAlignment="1">
      <alignment horizontal="centerContinuous"/>
    </xf>
    <xf numFmtId="2" fontId="59" fillId="0" borderId="1" xfId="2" applyNumberFormat="1" applyFont="1" applyAlignment="1">
      <alignment horizontal="centerContinuous"/>
    </xf>
    <xf numFmtId="2" fontId="60" fillId="0" borderId="1" xfId="2" applyNumberFormat="1" applyFont="1"/>
    <xf numFmtId="2" fontId="61" fillId="0" borderId="1" xfId="2" applyNumberFormat="1" applyFont="1"/>
    <xf numFmtId="2" fontId="61" fillId="0" borderId="1" xfId="2" applyNumberFormat="1" applyFont="1" applyAlignment="1">
      <alignment wrapText="1"/>
    </xf>
    <xf numFmtId="0" fontId="62" fillId="0" borderId="1" xfId="2" applyFont="1" applyAlignment="1">
      <alignment vertical="center"/>
    </xf>
    <xf numFmtId="0" fontId="62" fillId="5" borderId="1" xfId="2" applyFont="1" applyFill="1" applyAlignment="1">
      <alignment vertical="center"/>
    </xf>
    <xf numFmtId="0" fontId="63" fillId="0" borderId="1" xfId="2" applyFont="1" applyAlignment="1">
      <alignment vertical="center"/>
    </xf>
    <xf numFmtId="0" fontId="62" fillId="0" borderId="29" xfId="2" applyFont="1" applyBorder="1" applyAlignment="1">
      <alignment horizontal="center" vertical="center"/>
    </xf>
    <xf numFmtId="0" fontId="64" fillId="0" borderId="1" xfId="2" applyFont="1" applyAlignment="1">
      <alignment horizontal="center"/>
    </xf>
    <xf numFmtId="49" fontId="65" fillId="0" borderId="1" xfId="2" applyNumberFormat="1" applyFont="1" applyAlignment="1">
      <alignment vertical="center"/>
    </xf>
    <xf numFmtId="0" fontId="55" fillId="0" borderId="1" xfId="2"/>
    <xf numFmtId="0" fontId="65" fillId="0" borderId="32" xfId="2" applyFont="1" applyBorder="1" applyAlignment="1">
      <alignment horizontal="center" vertical="center"/>
    </xf>
    <xf numFmtId="0" fontId="65" fillId="0" borderId="32" xfId="2" applyFont="1" applyBorder="1" applyAlignment="1">
      <alignment vertical="center"/>
    </xf>
    <xf numFmtId="0" fontId="65" fillId="0" borderId="33" xfId="2" applyFont="1" applyBorder="1" applyAlignment="1">
      <alignment horizontal="center" vertical="center"/>
    </xf>
    <xf numFmtId="0" fontId="65" fillId="0" borderId="34" xfId="2" applyFont="1" applyBorder="1" applyAlignment="1">
      <alignment horizontal="center" vertical="center"/>
    </xf>
    <xf numFmtId="0" fontId="65" fillId="0" borderId="1" xfId="2" applyFont="1" applyAlignment="1">
      <alignment horizontal="center" vertical="center"/>
    </xf>
    <xf numFmtId="0" fontId="64" fillId="0" borderId="35" xfId="2" applyFont="1" applyBorder="1" applyAlignment="1">
      <alignment horizontal="center" vertical="center"/>
    </xf>
    <xf numFmtId="49" fontId="64" fillId="0" borderId="36" xfId="2" applyNumberFormat="1" applyFont="1" applyBorder="1" applyAlignment="1">
      <alignment vertical="center"/>
    </xf>
    <xf numFmtId="49" fontId="64" fillId="0" borderId="37" xfId="2" applyNumberFormat="1" applyFont="1" applyBorder="1" applyAlignment="1">
      <alignment horizontal="center" vertical="center"/>
    </xf>
    <xf numFmtId="168" fontId="64" fillId="5" borderId="38" xfId="2" applyNumberFormat="1" applyFont="1" applyFill="1" applyBorder="1" applyAlignment="1">
      <alignment vertical="center"/>
    </xf>
    <xf numFmtId="169" fontId="64" fillId="6" borderId="39" xfId="2" applyNumberFormat="1" applyFont="1" applyFill="1" applyBorder="1" applyAlignment="1" applyProtection="1">
      <alignment vertical="center"/>
      <protection locked="0"/>
    </xf>
    <xf numFmtId="169" fontId="64" fillId="0" borderId="40" xfId="2" applyNumberFormat="1" applyFont="1" applyBorder="1" applyAlignment="1">
      <alignment vertical="center"/>
    </xf>
    <xf numFmtId="169" fontId="64" fillId="0" borderId="39" xfId="2" applyNumberFormat="1" applyFont="1" applyBorder="1" applyAlignment="1">
      <alignment vertical="center"/>
    </xf>
    <xf numFmtId="169" fontId="64" fillId="0" borderId="1" xfId="2" applyNumberFormat="1" applyFont="1" applyAlignment="1">
      <alignment vertical="center"/>
    </xf>
    <xf numFmtId="0" fontId="64" fillId="0" borderId="1" xfId="2" applyFont="1" applyAlignment="1">
      <alignment vertical="center"/>
    </xf>
    <xf numFmtId="49" fontId="66" fillId="0" borderId="1" xfId="2" applyNumberFormat="1" applyFont="1" applyAlignment="1">
      <alignment vertical="center"/>
    </xf>
    <xf numFmtId="49" fontId="64" fillId="0" borderId="35" xfId="2" applyNumberFormat="1" applyFont="1" applyBorder="1" applyAlignment="1">
      <alignment vertical="center"/>
    </xf>
    <xf numFmtId="49" fontId="64" fillId="0" borderId="39" xfId="2" applyNumberFormat="1" applyFont="1" applyBorder="1" applyAlignment="1">
      <alignment horizontal="center" vertical="center"/>
    </xf>
    <xf numFmtId="168" fontId="64" fillId="5" borderId="40" xfId="2" applyNumberFormat="1" applyFont="1" applyFill="1" applyBorder="1" applyAlignment="1">
      <alignment vertical="center"/>
    </xf>
    <xf numFmtId="49" fontId="64" fillId="0" borderId="1" xfId="2" applyNumberFormat="1" applyFont="1" applyAlignment="1">
      <alignment vertical="center"/>
    </xf>
    <xf numFmtId="168" fontId="64" fillId="0" borderId="40" xfId="2" applyNumberFormat="1" applyFont="1" applyBorder="1" applyAlignment="1">
      <alignment vertical="center"/>
    </xf>
    <xf numFmtId="168" fontId="64" fillId="0" borderId="38" xfId="2" applyNumberFormat="1" applyFont="1" applyBorder="1" applyAlignment="1">
      <alignment vertical="center"/>
    </xf>
    <xf numFmtId="49" fontId="64" fillId="0" borderId="41" xfId="2" applyNumberFormat="1" applyFont="1" applyBorder="1" applyAlignment="1">
      <alignment vertical="center"/>
    </xf>
    <xf numFmtId="49" fontId="64" fillId="0" borderId="42" xfId="2" applyNumberFormat="1" applyFont="1" applyBorder="1" applyAlignment="1">
      <alignment horizontal="center" vertical="center"/>
    </xf>
    <xf numFmtId="168" fontId="64" fillId="0" borderId="43" xfId="2" applyNumberFormat="1" applyFont="1" applyBorder="1" applyAlignment="1">
      <alignment vertical="center"/>
    </xf>
    <xf numFmtId="1" fontId="64" fillId="0" borderId="1" xfId="2" applyNumberFormat="1" applyFont="1" applyAlignment="1">
      <alignment vertical="center"/>
    </xf>
    <xf numFmtId="49" fontId="64" fillId="0" borderId="44" xfId="2" applyNumberFormat="1" applyFont="1" applyBorder="1" applyAlignment="1">
      <alignment vertical="center"/>
    </xf>
    <xf numFmtId="49" fontId="64" fillId="0" borderId="45" xfId="2" applyNumberFormat="1" applyFont="1" applyBorder="1" applyAlignment="1">
      <alignment horizontal="center" vertical="center"/>
    </xf>
    <xf numFmtId="168" fontId="64" fillId="0" borderId="46" xfId="2" applyNumberFormat="1" applyFont="1" applyBorder="1" applyAlignment="1">
      <alignment vertical="center"/>
    </xf>
    <xf numFmtId="0" fontId="65" fillId="0" borderId="47" xfId="2" applyFont="1" applyBorder="1" applyAlignment="1">
      <alignment horizontal="center" vertical="center"/>
    </xf>
    <xf numFmtId="0" fontId="65" fillId="0" borderId="47" xfId="2" applyFont="1" applyBorder="1" applyAlignment="1">
      <alignment vertical="center"/>
    </xf>
    <xf numFmtId="0" fontId="64" fillId="0" borderId="33" xfId="2" applyFont="1" applyBorder="1" applyAlignment="1">
      <alignment vertical="center"/>
    </xf>
    <xf numFmtId="44" fontId="65" fillId="0" borderId="34" xfId="2" applyNumberFormat="1" applyFont="1" applyBorder="1" applyAlignment="1">
      <alignment vertical="center"/>
    </xf>
    <xf numFmtId="0" fontId="64" fillId="0" borderId="47" xfId="2" applyFont="1" applyBorder="1" applyAlignment="1">
      <alignment vertical="center"/>
    </xf>
    <xf numFmtId="0" fontId="64" fillId="0" borderId="25" xfId="2" applyFont="1" applyBorder="1" applyAlignment="1">
      <alignment horizontal="center" vertical="center"/>
    </xf>
    <xf numFmtId="0" fontId="64" fillId="0" borderId="25" xfId="2" applyFont="1" applyBorder="1" applyAlignment="1">
      <alignment vertical="center"/>
    </xf>
    <xf numFmtId="0" fontId="55" fillId="0" borderId="25" xfId="2" applyBorder="1"/>
    <xf numFmtId="1" fontId="64" fillId="0" borderId="25" xfId="2" applyNumberFormat="1" applyFont="1" applyBorder="1" applyAlignment="1">
      <alignment vertical="center"/>
    </xf>
    <xf numFmtId="0" fontId="65" fillId="0" borderId="1" xfId="2" applyFont="1" applyAlignment="1">
      <alignment vertical="center"/>
    </xf>
    <xf numFmtId="44" fontId="65" fillId="0" borderId="1" xfId="2" applyNumberFormat="1" applyFont="1" applyAlignment="1">
      <alignment vertical="center"/>
    </xf>
    <xf numFmtId="49" fontId="64" fillId="0" borderId="35" xfId="2" applyNumberFormat="1" applyFont="1" applyBorder="1" applyAlignment="1">
      <alignment horizontal="justify" vertical="center"/>
    </xf>
    <xf numFmtId="169" fontId="64" fillId="0" borderId="27" xfId="2" applyNumberFormat="1" applyFont="1" applyBorder="1" applyAlignment="1">
      <alignment vertical="center"/>
    </xf>
    <xf numFmtId="49" fontId="64" fillId="0" borderId="35" xfId="2" applyNumberFormat="1" applyFont="1" applyBorder="1" applyAlignment="1">
      <alignment vertical="center" wrapText="1"/>
    </xf>
    <xf numFmtId="2" fontId="64" fillId="0" borderId="35" xfId="2" applyNumberFormat="1" applyFont="1" applyBorder="1" applyAlignment="1">
      <alignment vertical="center" wrapText="1"/>
    </xf>
    <xf numFmtId="0" fontId="64" fillId="0" borderId="36" xfId="2" applyFont="1" applyBorder="1" applyAlignment="1">
      <alignment vertical="center" wrapText="1"/>
    </xf>
    <xf numFmtId="49" fontId="64" fillId="0" borderId="36" xfId="2" applyNumberFormat="1" applyFont="1" applyBorder="1" applyAlignment="1">
      <alignment horizontal="justify" vertical="center"/>
    </xf>
    <xf numFmtId="0" fontId="64" fillId="0" borderId="1" xfId="2" applyFont="1" applyAlignment="1">
      <alignment horizontal="center" vertical="center"/>
    </xf>
    <xf numFmtId="0" fontId="55" fillId="0" borderId="48" xfId="2" applyBorder="1"/>
    <xf numFmtId="0" fontId="65" fillId="0" borderId="47" xfId="2" applyFont="1" applyBorder="1" applyAlignment="1">
      <alignment vertical="center"/>
    </xf>
    <xf numFmtId="0" fontId="55" fillId="0" borderId="33" xfId="2" applyBorder="1" applyAlignment="1">
      <alignment vertical="center"/>
    </xf>
    <xf numFmtId="0" fontId="55" fillId="0" borderId="34" xfId="2" applyBorder="1" applyAlignment="1">
      <alignment vertical="center"/>
    </xf>
    <xf numFmtId="0" fontId="64" fillId="0" borderId="49" xfId="2" applyFont="1" applyBorder="1" applyAlignment="1">
      <alignment horizontal="justify" vertical="center"/>
    </xf>
    <xf numFmtId="0" fontId="64" fillId="0" borderId="50" xfId="2" applyFont="1" applyBorder="1" applyAlignment="1">
      <alignment horizontal="justify" vertical="center"/>
    </xf>
    <xf numFmtId="170" fontId="64" fillId="0" borderId="51" xfId="2" applyNumberFormat="1" applyFont="1" applyBorder="1" applyAlignment="1">
      <alignment horizontal="right" vertical="center"/>
    </xf>
    <xf numFmtId="44" fontId="64" fillId="0" borderId="49" xfId="2" applyNumberFormat="1" applyFont="1" applyBorder="1" applyAlignment="1">
      <alignment vertical="center"/>
    </xf>
    <xf numFmtId="44" fontId="64" fillId="0" borderId="51" xfId="2" applyNumberFormat="1" applyFont="1" applyBorder="1" applyAlignment="1">
      <alignment vertical="center"/>
    </xf>
    <xf numFmtId="0" fontId="64" fillId="0" borderId="24" xfId="2" applyFont="1" applyBorder="1" applyAlignment="1">
      <alignment horizontal="center" vertical="center"/>
    </xf>
    <xf numFmtId="0" fontId="64" fillId="0" borderId="24" xfId="2" applyFont="1" applyBorder="1" applyAlignment="1">
      <alignment vertical="center"/>
    </xf>
    <xf numFmtId="44" fontId="64" fillId="0" borderId="26" xfId="2" applyNumberFormat="1" applyFont="1" applyBorder="1" applyAlignment="1">
      <alignment vertical="center"/>
    </xf>
    <xf numFmtId="0" fontId="64" fillId="0" borderId="26" xfId="2" applyFont="1" applyBorder="1" applyAlignment="1">
      <alignment vertical="center"/>
    </xf>
    <xf numFmtId="0" fontId="65" fillId="0" borderId="30" xfId="2" applyFont="1" applyBorder="1" applyAlignment="1">
      <alignment horizontal="center" vertical="center"/>
    </xf>
    <xf numFmtId="0" fontId="65" fillId="0" borderId="30" xfId="2" applyFont="1" applyBorder="1" applyAlignment="1">
      <alignment vertical="center"/>
    </xf>
    <xf numFmtId="0" fontId="64" fillId="0" borderId="29" xfId="2" applyFont="1" applyBorder="1" applyAlignment="1">
      <alignment vertical="center"/>
    </xf>
    <xf numFmtId="44" fontId="65" fillId="0" borderId="29" xfId="2" applyNumberFormat="1" applyFont="1" applyBorder="1" applyAlignment="1">
      <alignment vertical="center"/>
    </xf>
    <xf numFmtId="44" fontId="65" fillId="0" borderId="31" xfId="2" applyNumberFormat="1" applyFont="1" applyBorder="1" applyAlignment="1">
      <alignment vertical="center"/>
    </xf>
    <xf numFmtId="44" fontId="65" fillId="0" borderId="30" xfId="2" applyNumberFormat="1" applyFont="1" applyBorder="1" applyAlignment="1">
      <alignment vertical="center"/>
    </xf>
    <xf numFmtId="0" fontId="62" fillId="0" borderId="1" xfId="2" applyFont="1"/>
    <xf numFmtId="44" fontId="62" fillId="0" borderId="1" xfId="2" applyNumberFormat="1" applyFont="1"/>
    <xf numFmtId="0" fontId="65" fillId="0" borderId="1" xfId="2" applyFont="1"/>
    <xf numFmtId="0" fontId="64" fillId="0" borderId="1" xfId="2" applyFont="1"/>
    <xf numFmtId="171" fontId="55" fillId="0" borderId="1" xfId="2" applyNumberFormat="1"/>
    <xf numFmtId="172" fontId="65" fillId="0" borderId="1" xfId="2" applyNumberFormat="1" applyFont="1" applyAlignment="1">
      <alignment horizontal="right" vertical="center"/>
    </xf>
    <xf numFmtId="170" fontId="64" fillId="0" borderId="1" xfId="2" applyNumberFormat="1" applyFont="1" applyAlignment="1">
      <alignment horizontal="right" vertical="center"/>
    </xf>
    <xf numFmtId="173" fontId="64" fillId="0" borderId="1" xfId="2" applyNumberFormat="1" applyFont="1"/>
    <xf numFmtId="174" fontId="65" fillId="0" borderId="1" xfId="2" applyNumberFormat="1" applyFont="1" applyAlignment="1">
      <alignment horizontal="right" vertical="center"/>
    </xf>
    <xf numFmtId="175" fontId="64" fillId="0" borderId="1" xfId="2" applyNumberFormat="1" applyFont="1" applyAlignment="1">
      <alignment horizontal="right"/>
    </xf>
    <xf numFmtId="175" fontId="64" fillId="0" borderId="1" xfId="2" applyNumberFormat="1" applyFont="1" applyAlignment="1">
      <alignment horizontal="right"/>
    </xf>
    <xf numFmtId="0" fontId="58" fillId="0" borderId="1" xfId="2" applyFont="1"/>
    <xf numFmtId="44" fontId="58" fillId="0" borderId="1" xfId="2" applyNumberFormat="1" applyFont="1"/>
    <xf numFmtId="0" fontId="64" fillId="0" borderId="48" xfId="2" applyFont="1" applyBorder="1"/>
    <xf numFmtId="0" fontId="54" fillId="0" borderId="1" xfId="3"/>
    <xf numFmtId="0" fontId="54" fillId="0" borderId="1" xfId="3"/>
    <xf numFmtId="0" fontId="54" fillId="0" borderId="1" xfId="3" applyAlignment="1">
      <alignment horizontal="left" vertical="center"/>
    </xf>
    <xf numFmtId="0" fontId="54" fillId="0" borderId="2" xfId="3" applyBorder="1"/>
    <xf numFmtId="0" fontId="54" fillId="0" borderId="3" xfId="3" applyBorder="1"/>
    <xf numFmtId="0" fontId="54" fillId="0" borderId="4" xfId="3" applyBorder="1"/>
    <xf numFmtId="0" fontId="57" fillId="0" borderId="1" xfId="3" applyFont="1" applyAlignment="1">
      <alignment horizontal="left" vertical="center"/>
    </xf>
    <xf numFmtId="0" fontId="67" fillId="0" borderId="1" xfId="3" applyFont="1" applyAlignment="1">
      <alignment horizontal="left" vertical="center"/>
    </xf>
    <xf numFmtId="0" fontId="68" fillId="0" borderId="1" xfId="3" applyFont="1" applyAlignment="1">
      <alignment horizontal="left" vertical="center"/>
    </xf>
    <xf numFmtId="0" fontId="68" fillId="0" borderId="1" xfId="3" applyFont="1" applyAlignment="1">
      <alignment horizontal="left" vertical="center" wrapText="1"/>
    </xf>
    <xf numFmtId="0" fontId="68" fillId="0" borderId="1" xfId="3" applyFont="1" applyAlignment="1">
      <alignment horizontal="left" vertical="center"/>
    </xf>
    <xf numFmtId="0" fontId="54" fillId="0" borderId="4" xfId="3" applyBorder="1" applyAlignment="1">
      <alignment vertical="center"/>
    </xf>
    <xf numFmtId="0" fontId="54" fillId="0" borderId="1" xfId="3" applyAlignment="1">
      <alignment vertical="center"/>
    </xf>
    <xf numFmtId="0" fontId="69" fillId="0" borderId="1" xfId="3" applyFont="1" applyAlignment="1">
      <alignment horizontal="left" vertical="center" wrapText="1"/>
    </xf>
    <xf numFmtId="0" fontId="54" fillId="0" borderId="1" xfId="3" applyAlignment="1">
      <alignment vertical="center"/>
    </xf>
    <xf numFmtId="0" fontId="55" fillId="0" borderId="1" xfId="3" applyFont="1" applyAlignment="1">
      <alignment horizontal="left" vertical="center"/>
    </xf>
    <xf numFmtId="165" fontId="55" fillId="0" borderId="1" xfId="3" applyNumberFormat="1" applyFont="1" applyAlignment="1">
      <alignment horizontal="left" vertical="center"/>
    </xf>
    <xf numFmtId="0" fontId="55" fillId="2" borderId="1" xfId="3" applyFont="1" applyFill="1" applyAlignment="1" applyProtection="1">
      <alignment horizontal="left" vertical="center"/>
      <protection locked="0"/>
    </xf>
    <xf numFmtId="0" fontId="55" fillId="2" borderId="1" xfId="3" applyFont="1" applyFill="1" applyAlignment="1" applyProtection="1">
      <alignment horizontal="left" vertical="center"/>
      <protection locked="0"/>
    </xf>
    <xf numFmtId="0" fontId="55" fillId="0" borderId="1" xfId="3" applyFont="1" applyAlignment="1">
      <alignment horizontal="left" vertical="center"/>
    </xf>
    <xf numFmtId="0" fontId="54" fillId="0" borderId="4" xfId="3" applyBorder="1" applyAlignment="1">
      <alignment vertical="center" wrapText="1"/>
    </xf>
    <xf numFmtId="0" fontId="54" fillId="0" borderId="1" xfId="3" applyAlignment="1">
      <alignment vertical="center" wrapText="1"/>
    </xf>
    <xf numFmtId="0" fontId="55" fillId="0" borderId="1" xfId="3" applyFont="1" applyAlignment="1">
      <alignment horizontal="left" vertical="center" wrapText="1"/>
    </xf>
    <xf numFmtId="0" fontId="54" fillId="0" borderId="13" xfId="3" applyBorder="1" applyAlignment="1">
      <alignment vertical="center"/>
    </xf>
    <xf numFmtId="0" fontId="58" fillId="0" borderId="1" xfId="3" applyFont="1" applyAlignment="1">
      <alignment horizontal="left" vertical="center"/>
    </xf>
    <xf numFmtId="4" fontId="70" fillId="0" borderId="1" xfId="3" applyNumberFormat="1" applyFont="1" applyAlignment="1">
      <alignment vertical="center"/>
    </xf>
    <xf numFmtId="0" fontId="68" fillId="0" borderId="1" xfId="3" applyFont="1" applyAlignment="1">
      <alignment horizontal="right" vertical="center"/>
    </xf>
    <xf numFmtId="0" fontId="71" fillId="0" borderId="1" xfId="3" applyFont="1" applyAlignment="1">
      <alignment horizontal="left" vertical="center"/>
    </xf>
    <xf numFmtId="4" fontId="68" fillId="0" borderId="1" xfId="3" applyNumberFormat="1" applyFont="1" applyAlignment="1">
      <alignment vertical="center"/>
    </xf>
    <xf numFmtId="164" fontId="68" fillId="0" borderId="1" xfId="3" applyNumberFormat="1" applyFont="1" applyAlignment="1">
      <alignment horizontal="right" vertical="center"/>
    </xf>
    <xf numFmtId="0" fontId="54" fillId="4" borderId="1" xfId="3" applyFill="1" applyAlignment="1">
      <alignment vertical="center"/>
    </xf>
    <xf numFmtId="0" fontId="72" fillId="4" borderId="7" xfId="3" applyFont="1" applyFill="1" applyBorder="1" applyAlignment="1">
      <alignment horizontal="left" vertical="center"/>
    </xf>
    <xf numFmtId="0" fontId="54" fillId="4" borderId="8" xfId="3" applyFill="1" applyBorder="1" applyAlignment="1">
      <alignment vertical="center"/>
    </xf>
    <xf numFmtId="0" fontId="72" fillId="4" borderId="8" xfId="3" applyFont="1" applyFill="1" applyBorder="1" applyAlignment="1">
      <alignment horizontal="right" vertical="center"/>
    </xf>
    <xf numFmtId="0" fontId="72" fillId="4" borderId="8" xfId="3" applyFont="1" applyFill="1" applyBorder="1" applyAlignment="1">
      <alignment horizontal="center" vertical="center"/>
    </xf>
    <xf numFmtId="4" fontId="72" fillId="4" borderId="8" xfId="3" applyNumberFormat="1" applyFont="1" applyFill="1" applyBorder="1" applyAlignment="1">
      <alignment vertical="center"/>
    </xf>
    <xf numFmtId="0" fontId="54" fillId="4" borderId="9" xfId="3" applyFill="1" applyBorder="1" applyAlignment="1">
      <alignment vertical="center"/>
    </xf>
    <xf numFmtId="0" fontId="54" fillId="0" borderId="10" xfId="3" applyBorder="1" applyAlignment="1">
      <alignment vertical="center"/>
    </xf>
    <xf numFmtId="0" fontId="54" fillId="0" borderId="11" xfId="3" applyBorder="1" applyAlignment="1">
      <alignment vertical="center"/>
    </xf>
    <xf numFmtId="0" fontId="54" fillId="0" borderId="2" xfId="3" applyBorder="1" applyAlignment="1">
      <alignment vertical="center"/>
    </xf>
    <xf numFmtId="0" fontId="54" fillId="0" borderId="3" xfId="3" applyBorder="1" applyAlignment="1">
      <alignment vertical="center"/>
    </xf>
    <xf numFmtId="0" fontId="55" fillId="0" borderId="1" xfId="3" applyFont="1" applyAlignment="1">
      <alignment horizontal="left" vertical="center" wrapText="1"/>
    </xf>
    <xf numFmtId="0" fontId="73" fillId="4" borderId="1" xfId="3" applyFont="1" applyFill="1" applyAlignment="1">
      <alignment horizontal="left" vertical="center"/>
    </xf>
    <xf numFmtId="0" fontId="73" fillId="4" borderId="1" xfId="3" applyFont="1" applyFill="1" applyAlignment="1">
      <alignment horizontal="right" vertical="center"/>
    </xf>
    <xf numFmtId="0" fontId="74" fillId="0" borderId="1" xfId="3" applyFont="1" applyAlignment="1">
      <alignment horizontal="left" vertical="center"/>
    </xf>
    <xf numFmtId="0" fontId="75" fillId="0" borderId="4" xfId="3" applyFont="1" applyBorder="1" applyAlignment="1">
      <alignment vertical="center"/>
    </xf>
    <xf numFmtId="0" fontId="75" fillId="0" borderId="1" xfId="3" applyFont="1" applyAlignment="1">
      <alignment vertical="center"/>
    </xf>
    <xf numFmtId="0" fontId="75" fillId="0" borderId="21" xfId="3" applyFont="1" applyBorder="1" applyAlignment="1">
      <alignment horizontal="left" vertical="center"/>
    </xf>
    <xf numFmtId="0" fontId="75" fillId="0" borderId="21" xfId="3" applyFont="1" applyBorder="1" applyAlignment="1">
      <alignment vertical="center"/>
    </xf>
    <xf numFmtId="4" fontId="75" fillId="0" borderId="21" xfId="3" applyNumberFormat="1" applyFont="1" applyBorder="1" applyAlignment="1">
      <alignment vertical="center"/>
    </xf>
    <xf numFmtId="0" fontId="76" fillId="0" borderId="4" xfId="3" applyFont="1" applyBorder="1" applyAlignment="1">
      <alignment vertical="center"/>
    </xf>
    <xf numFmtId="0" fontId="76" fillId="0" borderId="1" xfId="3" applyFont="1" applyAlignment="1">
      <alignment vertical="center"/>
    </xf>
    <xf numFmtId="0" fontId="76" fillId="0" borderId="21" xfId="3" applyFont="1" applyBorder="1" applyAlignment="1">
      <alignment horizontal="left" vertical="center"/>
    </xf>
    <xf numFmtId="0" fontId="76" fillId="0" borderId="21" xfId="3" applyFont="1" applyBorder="1" applyAlignment="1">
      <alignment vertical="center"/>
    </xf>
    <xf numFmtId="4" fontId="76" fillId="0" borderId="21" xfId="3" applyNumberFormat="1" applyFont="1" applyBorder="1" applyAlignment="1">
      <alignment vertical="center"/>
    </xf>
    <xf numFmtId="0" fontId="54" fillId="0" borderId="4" xfId="3" applyBorder="1" applyAlignment="1">
      <alignment horizontal="center" vertical="center" wrapText="1"/>
    </xf>
    <xf numFmtId="0" fontId="73" fillId="4" borderId="17" xfId="3" applyFont="1" applyFill="1" applyBorder="1" applyAlignment="1">
      <alignment horizontal="center" vertical="center" wrapText="1"/>
    </xf>
    <xf numFmtId="0" fontId="73" fillId="4" borderId="18" xfId="3" applyFont="1" applyFill="1" applyBorder="1" applyAlignment="1">
      <alignment horizontal="center" vertical="center" wrapText="1"/>
    </xf>
    <xf numFmtId="0" fontId="73" fillId="4" borderId="19" xfId="3" applyFont="1" applyFill="1" applyBorder="1" applyAlignment="1">
      <alignment horizontal="center" vertical="center" wrapText="1"/>
    </xf>
    <xf numFmtId="0" fontId="77" fillId="0" borderId="17" xfId="3" applyFont="1" applyBorder="1" applyAlignment="1">
      <alignment horizontal="center" vertical="center" wrapText="1"/>
    </xf>
    <xf numFmtId="0" fontId="77" fillId="0" borderId="18" xfId="3" applyFont="1" applyBorder="1" applyAlignment="1">
      <alignment horizontal="center" vertical="center" wrapText="1"/>
    </xf>
    <xf numFmtId="0" fontId="77" fillId="0" borderId="19" xfId="3" applyFont="1" applyBorder="1" applyAlignment="1">
      <alignment horizontal="center" vertical="center" wrapText="1"/>
    </xf>
    <xf numFmtId="0" fontId="54" fillId="0" borderId="1" xfId="3" applyAlignment="1">
      <alignment horizontal="center" vertical="center" wrapText="1"/>
    </xf>
    <xf numFmtId="0" fontId="70" fillId="0" borderId="1" xfId="3" applyFont="1" applyAlignment="1">
      <alignment horizontal="left" vertical="center"/>
    </xf>
    <xf numFmtId="4" fontId="70" fillId="0" borderId="1" xfId="3" applyNumberFormat="1" applyFont="1"/>
    <xf numFmtId="0" fontId="54" fillId="0" borderId="12" xfId="3" applyBorder="1" applyAlignment="1">
      <alignment vertical="center"/>
    </xf>
    <xf numFmtId="166" fontId="78" fillId="0" borderId="13" xfId="3" applyNumberFormat="1" applyFont="1" applyBorder="1"/>
    <xf numFmtId="166" fontId="78" fillId="0" borderId="14" xfId="3" applyNumberFormat="1" applyFont="1" applyBorder="1"/>
    <xf numFmtId="4" fontId="62" fillId="0" borderId="1" xfId="3" applyNumberFormat="1" applyFont="1" applyAlignment="1">
      <alignment vertical="center"/>
    </xf>
    <xf numFmtId="0" fontId="79" fillId="0" borderId="4" xfId="3" applyFont="1" applyBorder="1"/>
    <xf numFmtId="0" fontId="79" fillId="0" borderId="1" xfId="3" applyFont="1"/>
    <xf numFmtId="0" fontId="79" fillId="0" borderId="1" xfId="3" applyFont="1" applyAlignment="1">
      <alignment horizontal="left"/>
    </xf>
    <xf numFmtId="0" fontId="75" fillId="0" borderId="1" xfId="3" applyFont="1" applyAlignment="1">
      <alignment horizontal="left"/>
    </xf>
    <xf numFmtId="0" fontId="79" fillId="0" borderId="1" xfId="3" applyFont="1" applyProtection="1">
      <protection locked="0"/>
    </xf>
    <xf numFmtId="4" fontId="75" fillId="0" borderId="1" xfId="3" applyNumberFormat="1" applyFont="1"/>
    <xf numFmtId="0" fontId="79" fillId="0" borderId="15" xfId="3" applyFont="1" applyBorder="1"/>
    <xf numFmtId="166" fontId="79" fillId="0" borderId="1" xfId="3" applyNumberFormat="1" applyFont="1"/>
    <xf numFmtId="166" fontId="79" fillId="0" borderId="16" xfId="3" applyNumberFormat="1" applyFont="1" applyBorder="1"/>
    <xf numFmtId="0" fontId="79" fillId="0" borderId="1" xfId="3" applyFont="1" applyAlignment="1">
      <alignment horizontal="center"/>
    </xf>
    <xf numFmtId="4" fontId="79" fillId="0" borderId="1" xfId="3" applyNumberFormat="1" applyFont="1" applyAlignment="1">
      <alignment vertical="center"/>
    </xf>
    <xf numFmtId="0" fontId="76" fillId="0" borderId="1" xfId="3" applyFont="1" applyAlignment="1">
      <alignment horizontal="left"/>
    </xf>
    <xf numFmtId="4" fontId="76" fillId="0" borderId="1" xfId="3" applyNumberFormat="1" applyFont="1"/>
    <xf numFmtId="0" fontId="73" fillId="0" borderId="23" xfId="3" applyFont="1" applyBorder="1" applyAlignment="1">
      <alignment horizontal="center" vertical="center"/>
    </xf>
    <xf numFmtId="49" fontId="73" fillId="0" borderId="23" xfId="3" applyNumberFormat="1" applyFont="1" applyBorder="1" applyAlignment="1">
      <alignment horizontal="left" vertical="center" wrapText="1"/>
    </xf>
    <xf numFmtId="0" fontId="73" fillId="0" borderId="23" xfId="3" applyFont="1" applyBorder="1" applyAlignment="1">
      <alignment horizontal="left" vertical="center" wrapText="1"/>
    </xf>
    <xf numFmtId="0" fontId="73" fillId="0" borderId="23" xfId="3" applyFont="1" applyBorder="1" applyAlignment="1">
      <alignment horizontal="center" vertical="center" wrapText="1"/>
    </xf>
    <xf numFmtId="167" fontId="73" fillId="0" borderId="23" xfId="3" applyNumberFormat="1" applyFont="1" applyBorder="1" applyAlignment="1">
      <alignment vertical="center"/>
    </xf>
    <xf numFmtId="4" fontId="73" fillId="2" borderId="23" xfId="3" applyNumberFormat="1" applyFont="1" applyFill="1" applyBorder="1" applyAlignment="1" applyProtection="1">
      <alignment vertical="center"/>
      <protection locked="0"/>
    </xf>
    <xf numFmtId="4" fontId="73" fillId="0" borderId="23" xfId="3" applyNumberFormat="1" applyFont="1" applyBorder="1" applyAlignment="1">
      <alignment vertical="center"/>
    </xf>
    <xf numFmtId="0" fontId="77" fillId="2" borderId="15" xfId="3" applyFont="1" applyFill="1" applyBorder="1" applyAlignment="1" applyProtection="1">
      <alignment horizontal="left" vertical="center"/>
      <protection locked="0"/>
    </xf>
    <xf numFmtId="0" fontId="77" fillId="0" borderId="1" xfId="3" applyFont="1" applyAlignment="1">
      <alignment horizontal="center" vertical="center"/>
    </xf>
    <xf numFmtId="166" fontId="77" fillId="0" borderId="1" xfId="3" applyNumberFormat="1" applyFont="1" applyAlignment="1">
      <alignment vertical="center"/>
    </xf>
    <xf numFmtId="166" fontId="77" fillId="0" borderId="16" xfId="3" applyNumberFormat="1" applyFont="1" applyBorder="1" applyAlignment="1">
      <alignment vertical="center"/>
    </xf>
    <xf numFmtId="0" fontId="73" fillId="0" borderId="1" xfId="3" applyFont="1" applyAlignment="1">
      <alignment horizontal="left" vertical="center"/>
    </xf>
    <xf numFmtId="4" fontId="54" fillId="0" borderId="1" xfId="3" applyNumberFormat="1" applyAlignment="1">
      <alignment vertical="center"/>
    </xf>
    <xf numFmtId="0" fontId="80" fillId="0" borderId="1" xfId="3" applyFont="1" applyAlignment="1">
      <alignment horizontal="left" vertical="center"/>
    </xf>
    <xf numFmtId="0" fontId="82" fillId="0" borderId="1" xfId="4" applyFont="1" applyAlignment="1" applyProtection="1">
      <alignment vertical="center" wrapText="1"/>
    </xf>
    <xf numFmtId="0" fontId="54" fillId="0" borderId="1" xfId="3" applyAlignment="1" applyProtection="1">
      <alignment vertical="center"/>
      <protection locked="0"/>
    </xf>
    <xf numFmtId="0" fontId="54" fillId="0" borderId="15" xfId="3" applyBorder="1" applyAlignment="1">
      <alignment vertical="center"/>
    </xf>
    <xf numFmtId="0" fontId="54" fillId="0" borderId="16" xfId="3" applyBorder="1" applyAlignment="1">
      <alignment vertical="center"/>
    </xf>
    <xf numFmtId="0" fontId="83" fillId="0" borderId="23" xfId="3" applyFont="1" applyBorder="1" applyAlignment="1">
      <alignment horizontal="center" vertical="center"/>
    </xf>
    <xf numFmtId="49" fontId="83" fillId="0" borderId="23" xfId="3" applyNumberFormat="1" applyFont="1" applyBorder="1" applyAlignment="1">
      <alignment horizontal="left" vertical="center" wrapText="1"/>
    </xf>
    <xf numFmtId="0" fontId="83" fillId="0" borderId="23" xfId="3" applyFont="1" applyBorder="1" applyAlignment="1">
      <alignment horizontal="left" vertical="center" wrapText="1"/>
    </xf>
    <xf numFmtId="0" fontId="83" fillId="0" borderId="23" xfId="3" applyFont="1" applyBorder="1" applyAlignment="1">
      <alignment horizontal="center" vertical="center" wrapText="1"/>
    </xf>
    <xf numFmtId="167" fontId="83" fillId="0" borderId="23" xfId="3" applyNumberFormat="1" applyFont="1" applyBorder="1" applyAlignment="1">
      <alignment vertical="center"/>
    </xf>
    <xf numFmtId="4" fontId="83" fillId="2" borderId="23" xfId="3" applyNumberFormat="1" applyFont="1" applyFill="1" applyBorder="1" applyAlignment="1" applyProtection="1">
      <alignment vertical="center"/>
      <protection locked="0"/>
    </xf>
    <xf numFmtId="4" fontId="83" fillId="0" borderId="23" xfId="3" applyNumberFormat="1" applyFont="1" applyBorder="1" applyAlignment="1">
      <alignment vertical="center"/>
    </xf>
    <xf numFmtId="0" fontId="84" fillId="0" borderId="4" xfId="3" applyFont="1" applyBorder="1" applyAlignment="1">
      <alignment vertical="center"/>
    </xf>
    <xf numFmtId="0" fontId="83" fillId="2" borderId="15" xfId="3" applyFont="1" applyFill="1" applyBorder="1" applyAlignment="1" applyProtection="1">
      <alignment horizontal="left" vertical="center"/>
      <protection locked="0"/>
    </xf>
    <xf numFmtId="0" fontId="83" fillId="0" borderId="1" xfId="3" applyFont="1" applyAlignment="1">
      <alignment horizontal="center" vertical="center"/>
    </xf>
    <xf numFmtId="0" fontId="85" fillId="0" borderId="4" xfId="3" applyFont="1" applyBorder="1" applyAlignment="1">
      <alignment vertical="center"/>
    </xf>
    <xf numFmtId="0" fontId="85" fillId="0" borderId="1" xfId="3" applyFont="1" applyAlignment="1">
      <alignment vertical="center"/>
    </xf>
    <xf numFmtId="0" fontId="86" fillId="0" borderId="1" xfId="3" applyFont="1" applyAlignment="1">
      <alignment horizontal="left" vertical="center"/>
    </xf>
    <xf numFmtId="0" fontId="85" fillId="0" borderId="1" xfId="3" applyFont="1" applyAlignment="1">
      <alignment horizontal="left" vertical="center" wrapText="1"/>
    </xf>
    <xf numFmtId="167" fontId="85" fillId="0" borderId="1" xfId="3" applyNumberFormat="1" applyFont="1" applyAlignment="1">
      <alignment vertical="center"/>
    </xf>
    <xf numFmtId="0" fontId="85" fillId="0" borderId="1" xfId="3" applyFont="1" applyAlignment="1" applyProtection="1">
      <alignment vertical="center"/>
      <protection locked="0"/>
    </xf>
    <xf numFmtId="0" fontId="85" fillId="0" borderId="15" xfId="3" applyFont="1" applyBorder="1" applyAlignment="1">
      <alignment vertical="center"/>
    </xf>
    <xf numFmtId="0" fontId="85" fillId="0" borderId="16" xfId="3" applyFont="1" applyBorder="1" applyAlignment="1">
      <alignment vertical="center"/>
    </xf>
    <xf numFmtId="0" fontId="85" fillId="0" borderId="1" xfId="3" applyFont="1" applyAlignment="1">
      <alignment horizontal="left" vertical="center"/>
    </xf>
    <xf numFmtId="0" fontId="54" fillId="0" borderId="20" xfId="3" applyBorder="1" applyAlignment="1">
      <alignment vertical="center"/>
    </xf>
    <xf numFmtId="0" fontId="54" fillId="0" borderId="21" xfId="3" applyBorder="1" applyAlignment="1">
      <alignment vertical="center"/>
    </xf>
    <xf numFmtId="0" fontId="54" fillId="0" borderId="22" xfId="3" applyBorder="1" applyAlignment="1">
      <alignment vertical="center"/>
    </xf>
    <xf numFmtId="0" fontId="87" fillId="0" borderId="4" xfId="3" applyFont="1" applyBorder="1" applyAlignment="1">
      <alignment vertical="center"/>
    </xf>
    <xf numFmtId="0" fontId="87" fillId="0" borderId="1" xfId="3" applyFont="1" applyAlignment="1">
      <alignment vertical="center"/>
    </xf>
    <xf numFmtId="0" fontId="87" fillId="0" borderId="1" xfId="3" applyFont="1" applyAlignment="1">
      <alignment horizontal="left" vertical="center"/>
    </xf>
    <xf numFmtId="0" fontId="87" fillId="0" borderId="1" xfId="3" applyFont="1" applyAlignment="1">
      <alignment horizontal="left" vertical="center" wrapText="1"/>
    </xf>
    <xf numFmtId="167" fontId="87" fillId="0" borderId="1" xfId="3" applyNumberFormat="1" applyFont="1" applyAlignment="1">
      <alignment vertical="center"/>
    </xf>
    <xf numFmtId="0" fontId="87" fillId="0" borderId="1" xfId="3" applyFont="1" applyAlignment="1" applyProtection="1">
      <alignment vertical="center"/>
      <protection locked="0"/>
    </xf>
    <xf numFmtId="0" fontId="87" fillId="0" borderId="15" xfId="3" applyFont="1" applyBorder="1" applyAlignment="1">
      <alignment vertical="center"/>
    </xf>
    <xf numFmtId="0" fontId="87" fillId="0" borderId="16" xfId="3" applyFont="1" applyBorder="1" applyAlignment="1">
      <alignment vertical="center"/>
    </xf>
    <xf numFmtId="0" fontId="89" fillId="0" borderId="52" xfId="5" applyFont="1" applyBorder="1" applyAlignment="1">
      <alignment horizontal="center" vertical="center"/>
    </xf>
    <xf numFmtId="0" fontId="90" fillId="0" borderId="53" xfId="5" applyFont="1" applyBorder="1" applyAlignment="1">
      <alignment horizontal="left" wrapText="1"/>
    </xf>
    <xf numFmtId="0" fontId="91" fillId="0" borderId="53" xfId="5" applyFont="1" applyBorder="1" applyAlignment="1">
      <alignment horizontal="left"/>
    </xf>
    <xf numFmtId="176" fontId="92" fillId="0" borderId="53" xfId="5" applyNumberFormat="1" applyFont="1" applyBorder="1" applyAlignment="1">
      <alignment horizontal="center"/>
    </xf>
    <xf numFmtId="4" fontId="92" fillId="0" borderId="53" xfId="5" applyNumberFormat="1" applyFont="1" applyBorder="1" applyAlignment="1">
      <alignment horizontal="left"/>
    </xf>
    <xf numFmtId="4" fontId="92" fillId="0" borderId="54" xfId="5" applyNumberFormat="1" applyFont="1" applyBorder="1" applyAlignment="1">
      <alignment horizontal="left"/>
    </xf>
    <xf numFmtId="0" fontId="88" fillId="0" borderId="1" xfId="5"/>
    <xf numFmtId="0" fontId="93" fillId="0" borderId="55" xfId="5" applyFont="1" applyBorder="1" applyAlignment="1">
      <alignment horizontal="center" vertical="center"/>
    </xf>
    <xf numFmtId="0" fontId="94" fillId="0" borderId="1" xfId="5" applyFont="1" applyAlignment="1">
      <alignment horizontal="left"/>
    </xf>
    <xf numFmtId="3" fontId="95" fillId="0" borderId="56" xfId="5" applyNumberFormat="1" applyFont="1" applyBorder="1" applyAlignment="1">
      <alignment horizontal="left"/>
    </xf>
    <xf numFmtId="0" fontId="95" fillId="0" borderId="1" xfId="5" applyFont="1" applyAlignment="1">
      <alignment horizontal="left"/>
    </xf>
    <xf numFmtId="176" fontId="96" fillId="0" borderId="57" xfId="5" applyNumberFormat="1" applyFont="1" applyBorder="1" applyAlignment="1">
      <alignment horizontal="center"/>
    </xf>
    <xf numFmtId="0" fontId="88" fillId="0" borderId="57" xfId="5" applyBorder="1"/>
    <xf numFmtId="14" fontId="97" fillId="0" borderId="58" xfId="5" applyNumberFormat="1" applyFont="1" applyBorder="1" applyAlignment="1">
      <alignment horizontal="center"/>
    </xf>
    <xf numFmtId="0" fontId="98" fillId="0" borderId="59" xfId="5" applyFont="1" applyBorder="1" applyAlignment="1">
      <alignment horizontal="center" vertical="center" wrapText="1"/>
    </xf>
    <xf numFmtId="0" fontId="99" fillId="0" borderId="60" xfId="5" applyFont="1" applyBorder="1" applyAlignment="1">
      <alignment horizontal="center" vertical="center" wrapText="1"/>
    </xf>
    <xf numFmtId="0" fontId="98" fillId="0" borderId="60" xfId="5" applyFont="1" applyBorder="1" applyAlignment="1">
      <alignment horizontal="center" vertical="center" wrapText="1"/>
    </xf>
    <xf numFmtId="176" fontId="98" fillId="0" borderId="60" xfId="5" applyNumberFormat="1" applyFont="1" applyBorder="1" applyAlignment="1">
      <alignment horizontal="center" vertical="center" wrapText="1"/>
    </xf>
    <xf numFmtId="4" fontId="98" fillId="0" borderId="60" xfId="5" applyNumberFormat="1" applyFont="1" applyBorder="1" applyAlignment="1">
      <alignment horizontal="center" vertical="center" wrapText="1"/>
    </xf>
    <xf numFmtId="4" fontId="98" fillId="0" borderId="61" xfId="5" applyNumberFormat="1" applyFont="1" applyBorder="1" applyAlignment="1">
      <alignment horizontal="center" vertical="center"/>
    </xf>
    <xf numFmtId="0" fontId="98" fillId="0" borderId="62" xfId="5" applyFont="1" applyBorder="1" applyAlignment="1">
      <alignment horizontal="center" vertical="center" wrapText="1"/>
    </xf>
    <xf numFmtId="0" fontId="101" fillId="0" borderId="62" xfId="6" applyFont="1" applyBorder="1" applyAlignment="1" applyProtection="1">
      <alignment wrapText="1"/>
    </xf>
    <xf numFmtId="176" fontId="98" fillId="0" borderId="62" xfId="5" applyNumberFormat="1" applyFont="1" applyBorder="1" applyAlignment="1">
      <alignment horizontal="center" vertical="center" wrapText="1"/>
    </xf>
    <xf numFmtId="177" fontId="98" fillId="0" borderId="62" xfId="5" applyNumberFormat="1" applyFont="1" applyBorder="1" applyAlignment="1">
      <alignment horizontal="center" vertical="center" wrapText="1"/>
    </xf>
    <xf numFmtId="37" fontId="102" fillId="0" borderId="62" xfId="5" applyNumberFormat="1" applyFont="1" applyBorder="1" applyAlignment="1">
      <alignment horizontal="center" vertical="center"/>
    </xf>
    <xf numFmtId="0" fontId="100" fillId="0" borderId="62" xfId="6" applyBorder="1" applyAlignment="1" applyProtection="1">
      <alignment wrapText="1"/>
    </xf>
    <xf numFmtId="0" fontId="103" fillId="7" borderId="63" xfId="5" applyFont="1" applyFill="1" applyBorder="1" applyAlignment="1">
      <alignment horizontal="center" vertical="center"/>
    </xf>
    <xf numFmtId="0" fontId="104" fillId="7" borderId="63" xfId="5" applyFont="1" applyFill="1" applyBorder="1" applyAlignment="1">
      <alignment wrapText="1"/>
    </xf>
    <xf numFmtId="176" fontId="103" fillId="7" borderId="63" xfId="5" applyNumberFormat="1" applyFont="1" applyFill="1" applyBorder="1" applyAlignment="1">
      <alignment horizontal="center" vertical="center"/>
    </xf>
    <xf numFmtId="177" fontId="93" fillId="7" borderId="63" xfId="5" applyNumberFormat="1" applyFont="1" applyFill="1" applyBorder="1" applyAlignment="1">
      <alignment horizontal="center" vertical="center"/>
    </xf>
    <xf numFmtId="177" fontId="105" fillId="7" borderId="63" xfId="5" applyNumberFormat="1" applyFont="1" applyFill="1" applyBorder="1" applyAlignment="1">
      <alignment horizontal="center" vertical="center"/>
    </xf>
    <xf numFmtId="0" fontId="106" fillId="8" borderId="53" xfId="5" applyFont="1" applyFill="1" applyBorder="1" applyAlignment="1">
      <alignment wrapText="1"/>
    </xf>
    <xf numFmtId="0" fontId="93" fillId="8" borderId="53" xfId="5" applyFont="1" applyFill="1" applyBorder="1" applyAlignment="1">
      <alignment horizontal="center" vertical="center"/>
    </xf>
    <xf numFmtId="176" fontId="93" fillId="8" borderId="53" xfId="5" applyNumberFormat="1" applyFont="1" applyFill="1" applyBorder="1" applyAlignment="1">
      <alignment horizontal="center" vertical="center"/>
    </xf>
    <xf numFmtId="177" fontId="93" fillId="8" borderId="53" xfId="5" applyNumberFormat="1" applyFont="1" applyFill="1" applyBorder="1" applyAlignment="1">
      <alignment horizontal="center" vertical="center"/>
    </xf>
    <xf numFmtId="177" fontId="107" fillId="8" borderId="54" xfId="5" applyNumberFormat="1" applyFont="1" applyFill="1" applyBorder="1" applyAlignment="1">
      <alignment horizontal="center" vertical="center"/>
    </xf>
    <xf numFmtId="0" fontId="93" fillId="0" borderId="64" xfId="5" applyFont="1" applyBorder="1" applyAlignment="1">
      <alignment horizontal="center" vertical="center"/>
    </xf>
    <xf numFmtId="0" fontId="90" fillId="0" borderId="65" xfId="5" applyFont="1" applyBorder="1" applyAlignment="1">
      <alignment wrapText="1"/>
    </xf>
    <xf numFmtId="0" fontId="103" fillId="0" borderId="65" xfId="5" applyFont="1" applyBorder="1" applyAlignment="1">
      <alignment horizontal="center" vertical="center"/>
    </xf>
    <xf numFmtId="176" fontId="103" fillId="0" borderId="65" xfId="5" applyNumberFormat="1" applyFont="1" applyBorder="1" applyAlignment="1">
      <alignment horizontal="center" vertical="center"/>
    </xf>
    <xf numFmtId="0" fontId="91" fillId="0" borderId="65" xfId="5" applyFont="1" applyBorder="1" applyAlignment="1">
      <alignment horizontal="center" vertical="center"/>
    </xf>
    <xf numFmtId="177" fontId="108" fillId="0" borderId="66" xfId="5" applyNumberFormat="1" applyFont="1" applyBorder="1" applyAlignment="1">
      <alignment horizontal="center" vertical="center"/>
    </xf>
    <xf numFmtId="0" fontId="109" fillId="0" borderId="63" xfId="5" applyFont="1" applyBorder="1" applyAlignment="1">
      <alignment horizontal="center" vertical="center"/>
    </xf>
    <xf numFmtId="0" fontId="95" fillId="0" borderId="63" xfId="5" applyFont="1" applyBorder="1" applyAlignment="1">
      <alignment wrapText="1"/>
    </xf>
    <xf numFmtId="0" fontId="109" fillId="0" borderId="63" xfId="5" applyFont="1" applyBorder="1" applyAlignment="1">
      <alignment horizontal="center"/>
    </xf>
    <xf numFmtId="0" fontId="110" fillId="0" borderId="63" xfId="5" applyFont="1" applyBorder="1" applyAlignment="1">
      <alignment horizontal="right"/>
    </xf>
    <xf numFmtId="178" fontId="110" fillId="0" borderId="63" xfId="5" applyNumberFormat="1" applyFont="1" applyBorder="1" applyAlignment="1">
      <alignment horizontal="right"/>
    </xf>
    <xf numFmtId="0" fontId="93" fillId="0" borderId="63" xfId="5" applyFont="1" applyBorder="1" applyAlignment="1">
      <alignment wrapText="1"/>
    </xf>
    <xf numFmtId="178" fontId="110" fillId="6" borderId="63" xfId="5" applyNumberFormat="1" applyFont="1" applyFill="1" applyBorder="1" applyAlignment="1" applyProtection="1">
      <alignment horizontal="right"/>
      <protection locked="0"/>
    </xf>
    <xf numFmtId="0" fontId="99" fillId="0" borderId="63" xfId="5" applyFont="1" applyBorder="1" applyAlignment="1">
      <alignment horizontal="center"/>
    </xf>
    <xf numFmtId="0" fontId="95" fillId="0" borderId="63" xfId="5" applyFont="1" applyBorder="1" applyAlignment="1">
      <alignment horizontal="right"/>
    </xf>
    <xf numFmtId="178" fontId="95" fillId="0" borderId="63" xfId="5" applyNumberFormat="1" applyFont="1" applyBorder="1" applyAlignment="1">
      <alignment horizontal="right"/>
    </xf>
    <xf numFmtId="178" fontId="108" fillId="0" borderId="66" xfId="5" applyNumberFormat="1" applyFont="1" applyBorder="1" applyAlignment="1">
      <alignment horizontal="center" vertical="center"/>
    </xf>
    <xf numFmtId="0" fontId="110" fillId="0" borderId="63" xfId="7" applyFont="1" applyBorder="1" applyAlignment="1">
      <alignment horizontal="left" wrapText="1"/>
    </xf>
    <xf numFmtId="0" fontId="109" fillId="0" borderId="63" xfId="7" applyFont="1" applyBorder="1" applyAlignment="1">
      <alignment horizontal="center"/>
    </xf>
    <xf numFmtId="0" fontId="110" fillId="0" borderId="63" xfId="7" applyFont="1" applyBorder="1" applyAlignment="1">
      <alignment horizontal="right"/>
    </xf>
    <xf numFmtId="178" fontId="110" fillId="6" borderId="63" xfId="8" applyNumberFormat="1" applyFont="1" applyFill="1" applyBorder="1" applyAlignment="1" applyProtection="1">
      <protection locked="0"/>
    </xf>
    <xf numFmtId="178" fontId="110" fillId="0" borderId="63" xfId="7" applyNumberFormat="1" applyFont="1" applyBorder="1" applyAlignment="1">
      <alignment horizontal="right"/>
    </xf>
    <xf numFmtId="178" fontId="110" fillId="0" borderId="63" xfId="8" applyNumberFormat="1" applyFont="1" applyBorder="1" applyAlignment="1" applyProtection="1"/>
    <xf numFmtId="0" fontId="111" fillId="0" borderId="63" xfId="5" applyFont="1" applyBorder="1" applyAlignment="1">
      <alignment horizontal="center" vertical="center"/>
    </xf>
    <xf numFmtId="0" fontId="112" fillId="0" borderId="63" xfId="7" applyFont="1" applyBorder="1" applyAlignment="1">
      <alignment horizontal="left" wrapText="1"/>
    </xf>
    <xf numFmtId="0" fontId="111" fillId="0" borderId="63" xfId="7" applyFont="1" applyBorder="1" applyAlignment="1">
      <alignment horizontal="center"/>
    </xf>
    <xf numFmtId="0" fontId="112" fillId="0" borderId="63" xfId="7" applyFont="1" applyBorder="1" applyAlignment="1">
      <alignment horizontal="right"/>
    </xf>
    <xf numFmtId="178" fontId="112" fillId="6" borderId="63" xfId="8" applyNumberFormat="1" applyFont="1" applyFill="1" applyBorder="1" applyAlignment="1" applyProtection="1">
      <protection locked="0"/>
    </xf>
    <xf numFmtId="178" fontId="112" fillId="0" borderId="63" xfId="7" applyNumberFormat="1" applyFont="1" applyBorder="1" applyAlignment="1">
      <alignment horizontal="right"/>
    </xf>
    <xf numFmtId="0" fontId="113" fillId="0" borderId="63" xfId="7" applyFont="1" applyBorder="1" applyAlignment="1">
      <alignment horizontal="left" wrapText="1"/>
    </xf>
    <xf numFmtId="0" fontId="114" fillId="0" borderId="63" xfId="7" applyFont="1" applyBorder="1" applyAlignment="1">
      <alignment horizontal="center"/>
    </xf>
    <xf numFmtId="0" fontId="113" fillId="0" borderId="63" xfId="7" applyFont="1" applyBorder="1" applyAlignment="1">
      <alignment horizontal="right"/>
    </xf>
    <xf numFmtId="178" fontId="113" fillId="6" borderId="63" xfId="8" applyNumberFormat="1" applyFont="1" applyFill="1" applyBorder="1" applyAlignment="1" applyProtection="1">
      <protection locked="0"/>
    </xf>
    <xf numFmtId="178" fontId="113" fillId="0" borderId="63" xfId="7" applyNumberFormat="1" applyFont="1" applyBorder="1" applyAlignment="1">
      <alignment horizontal="right"/>
    </xf>
    <xf numFmtId="177" fontId="93" fillId="0" borderId="65" xfId="5" applyNumberFormat="1" applyFont="1" applyBorder="1" applyAlignment="1">
      <alignment horizontal="center" vertical="center"/>
    </xf>
    <xf numFmtId="177" fontId="115" fillId="0" borderId="66" xfId="5" applyNumberFormat="1" applyFont="1" applyBorder="1" applyAlignment="1">
      <alignment horizontal="center" vertical="center"/>
    </xf>
    <xf numFmtId="0" fontId="116" fillId="8" borderId="57" xfId="5" applyFont="1" applyFill="1" applyBorder="1" applyAlignment="1">
      <alignment wrapText="1"/>
    </xf>
    <xf numFmtId="0" fontId="103" fillId="8" borderId="57" xfId="5" applyFont="1" applyFill="1" applyBorder="1" applyAlignment="1">
      <alignment horizontal="center" vertical="center"/>
    </xf>
    <xf numFmtId="176" fontId="103" fillId="8" borderId="57" xfId="5" applyNumberFormat="1" applyFont="1" applyFill="1" applyBorder="1" applyAlignment="1">
      <alignment horizontal="center" vertical="center"/>
    </xf>
    <xf numFmtId="0" fontId="93" fillId="8" borderId="57" xfId="5" applyFont="1" applyFill="1" applyBorder="1" applyAlignment="1">
      <alignment horizontal="center" vertical="center"/>
    </xf>
    <xf numFmtId="177" fontId="95" fillId="8" borderId="58" xfId="5" applyNumberFormat="1" applyFont="1" applyFill="1" applyBorder="1" applyAlignment="1">
      <alignment horizontal="center" vertical="center"/>
    </xf>
    <xf numFmtId="0" fontId="109" fillId="0" borderId="64" xfId="5" applyFont="1" applyBorder="1" applyAlignment="1">
      <alignment horizontal="center" vertical="center"/>
    </xf>
    <xf numFmtId="0" fontId="90" fillId="0" borderId="65" xfId="5" applyFont="1" applyBorder="1" applyAlignment="1">
      <alignment horizontal="center" wrapText="1"/>
    </xf>
    <xf numFmtId="178" fontId="110" fillId="6" borderId="63" xfId="8" applyNumberFormat="1" applyFont="1" applyFill="1" applyBorder="1" applyAlignment="1" applyProtection="1">
      <alignment horizontal="right"/>
      <protection locked="0"/>
    </xf>
    <xf numFmtId="178" fontId="113" fillId="6" borderId="63" xfId="8" applyNumberFormat="1" applyFont="1" applyFill="1" applyBorder="1" applyAlignment="1" applyProtection="1">
      <alignment horizontal="right"/>
      <protection locked="0"/>
    </xf>
    <xf numFmtId="0" fontId="110" fillId="0" borderId="63" xfId="7" applyFont="1" applyBorder="1" applyAlignment="1">
      <alignment horizontal="left" vertical="top" wrapText="1"/>
    </xf>
    <xf numFmtId="0" fontId="109" fillId="0" borderId="63" xfId="7" applyFont="1" applyBorder="1" applyAlignment="1">
      <alignment horizontal="center" vertical="top" wrapText="1"/>
    </xf>
    <xf numFmtId="0" fontId="110" fillId="0" borderId="63" xfId="7" applyFont="1" applyBorder="1" applyAlignment="1">
      <alignment horizontal="right" vertical="top" wrapText="1"/>
    </xf>
    <xf numFmtId="178" fontId="110" fillId="6" borderId="63" xfId="8" applyNumberFormat="1" applyFont="1" applyFill="1" applyBorder="1" applyAlignment="1" applyProtection="1">
      <alignment horizontal="right" vertical="top" wrapText="1"/>
      <protection locked="0"/>
    </xf>
    <xf numFmtId="178" fontId="110" fillId="0" borderId="63" xfId="7" applyNumberFormat="1" applyFont="1" applyBorder="1" applyAlignment="1">
      <alignment horizontal="right" vertical="top" wrapText="1"/>
    </xf>
    <xf numFmtId="178" fontId="112" fillId="6" borderId="63" xfId="8" applyNumberFormat="1" applyFont="1" applyFill="1" applyBorder="1" applyAlignment="1" applyProtection="1">
      <alignment horizontal="right"/>
      <protection locked="0"/>
    </xf>
    <xf numFmtId="0" fontId="117" fillId="0" borderId="63" xfId="5" applyFont="1" applyBorder="1" applyAlignment="1">
      <alignment horizontal="center" vertical="center"/>
    </xf>
    <xf numFmtId="0" fontId="93" fillId="0" borderId="63" xfId="7" applyFont="1" applyBorder="1" applyAlignment="1">
      <alignment horizontal="left" wrapText="1"/>
    </xf>
    <xf numFmtId="0" fontId="103" fillId="0" borderId="63" xfId="7" applyFont="1" applyBorder="1" applyAlignment="1">
      <alignment horizontal="center"/>
    </xf>
    <xf numFmtId="0" fontId="93" fillId="0" borderId="63" xfId="7" applyFont="1" applyBorder="1" applyAlignment="1">
      <alignment horizontal="right"/>
    </xf>
    <xf numFmtId="178" fontId="93" fillId="6" borderId="63" xfId="8" applyNumberFormat="1" applyFont="1" applyFill="1" applyBorder="1" applyAlignment="1" applyProtection="1">
      <alignment horizontal="right"/>
      <protection locked="0"/>
    </xf>
    <xf numFmtId="178" fontId="93" fillId="0" borderId="63" xfId="7" applyNumberFormat="1" applyFont="1" applyBorder="1" applyAlignment="1">
      <alignment horizontal="right"/>
    </xf>
    <xf numFmtId="0" fontId="90" fillId="0" borderId="65" xfId="7" applyFont="1" applyBorder="1" applyAlignment="1">
      <alignment horizontal="left" wrapText="1"/>
    </xf>
    <xf numFmtId="0" fontId="109" fillId="0" borderId="65" xfId="7" applyFont="1" applyBorder="1" applyAlignment="1">
      <alignment horizontal="center"/>
    </xf>
    <xf numFmtId="0" fontId="110" fillId="0" borderId="65" xfId="7" applyFont="1" applyBorder="1" applyAlignment="1">
      <alignment horizontal="right"/>
    </xf>
    <xf numFmtId="178" fontId="110" fillId="0" borderId="65" xfId="8" applyNumberFormat="1" applyFont="1" applyBorder="1" applyAlignment="1" applyProtection="1"/>
    <xf numFmtId="1" fontId="118" fillId="0" borderId="66" xfId="7" applyNumberFormat="1" applyFont="1" applyBorder="1" applyAlignment="1">
      <alignment horizontal="center"/>
    </xf>
    <xf numFmtId="0" fontId="104" fillId="0" borderId="65" xfId="5" applyFont="1" applyBorder="1" applyAlignment="1">
      <alignment vertical="center" wrapText="1"/>
    </xf>
    <xf numFmtId="0" fontId="103" fillId="0" borderId="57" xfId="5" applyFont="1" applyBorder="1" applyAlignment="1">
      <alignment horizontal="center" vertical="center"/>
    </xf>
    <xf numFmtId="179" fontId="119" fillId="0" borderId="65" xfId="5" applyNumberFormat="1" applyFont="1" applyBorder="1" applyAlignment="1">
      <alignment horizontal="center" vertical="center"/>
    </xf>
    <xf numFmtId="177" fontId="105" fillId="0" borderId="66" xfId="5" applyNumberFormat="1" applyFont="1" applyBorder="1" applyAlignment="1">
      <alignment horizontal="center" vertical="center" wrapText="1"/>
    </xf>
    <xf numFmtId="0" fontId="88" fillId="0" borderId="1" xfId="5" applyAlignment="1">
      <alignment horizontal="center" vertical="center"/>
    </xf>
    <xf numFmtId="0" fontId="120" fillId="0" borderId="1" xfId="5" applyFont="1"/>
    <xf numFmtId="176" fontId="88" fillId="0" borderId="1" xfId="5" applyNumberFormat="1"/>
    <xf numFmtId="0" fontId="121" fillId="0" borderId="1" xfId="5" applyFont="1"/>
    <xf numFmtId="0" fontId="123" fillId="0" borderId="1" xfId="5" applyFont="1"/>
    <xf numFmtId="0" fontId="124" fillId="0" borderId="1" xfId="5" applyFont="1"/>
    <xf numFmtId="0" fontId="125" fillId="0" borderId="1" xfId="5" applyFont="1"/>
    <xf numFmtId="0" fontId="126" fillId="0" borderId="1" xfId="5" applyFont="1"/>
    <xf numFmtId="8" fontId="88" fillId="0" borderId="1" xfId="5" applyNumberFormat="1"/>
    <xf numFmtId="0" fontId="103" fillId="0" borderId="1" xfId="9"/>
    <xf numFmtId="0" fontId="58" fillId="0" borderId="1" xfId="9" applyFont="1" applyAlignment="1">
      <alignment horizontal="left"/>
    </xf>
    <xf numFmtId="0" fontId="55" fillId="0" borderId="1" xfId="9" applyFont="1" applyAlignment="1">
      <alignment horizontal="left"/>
    </xf>
    <xf numFmtId="0" fontId="58" fillId="0" borderId="1" xfId="9" applyFont="1" applyAlignment="1">
      <alignment horizontal="center"/>
    </xf>
    <xf numFmtId="0" fontId="58" fillId="9" borderId="67" xfId="9" applyFont="1" applyFill="1" applyBorder="1" applyAlignment="1">
      <alignment horizontal="center"/>
    </xf>
    <xf numFmtId="0" fontId="58" fillId="9" borderId="68" xfId="9" applyFont="1" applyFill="1" applyBorder="1" applyAlignment="1">
      <alignment horizontal="left"/>
    </xf>
    <xf numFmtId="0" fontId="58" fillId="9" borderId="68" xfId="9" applyFont="1" applyFill="1" applyBorder="1" applyAlignment="1">
      <alignment horizontal="center"/>
    </xf>
    <xf numFmtId="0" fontId="58" fillId="9" borderId="69" xfId="9" applyFont="1" applyFill="1" applyBorder="1" applyAlignment="1">
      <alignment horizontal="center"/>
    </xf>
    <xf numFmtId="0" fontId="58" fillId="9" borderId="70" xfId="9" applyFont="1" applyFill="1" applyBorder="1" applyAlignment="1">
      <alignment horizontal="center"/>
    </xf>
    <xf numFmtId="0" fontId="58" fillId="9" borderId="71" xfId="9" applyFont="1" applyFill="1" applyBorder="1" applyAlignment="1">
      <alignment horizontal="center"/>
    </xf>
    <xf numFmtId="0" fontId="58" fillId="9" borderId="72" xfId="9" applyFont="1" applyFill="1" applyBorder="1" applyAlignment="1">
      <alignment horizontal="center"/>
    </xf>
    <xf numFmtId="0" fontId="58" fillId="9" borderId="71" xfId="9" applyFont="1" applyFill="1" applyBorder="1" applyAlignment="1">
      <alignment horizontal="center"/>
    </xf>
    <xf numFmtId="0" fontId="103" fillId="0" borderId="67" xfId="9" applyBorder="1"/>
    <xf numFmtId="0" fontId="103" fillId="0" borderId="68" xfId="9" applyBorder="1"/>
    <xf numFmtId="0" fontId="103" fillId="0" borderId="69" xfId="9" applyBorder="1"/>
    <xf numFmtId="49" fontId="99" fillId="0" borderId="73" xfId="9" applyNumberFormat="1" applyFont="1" applyBorder="1" applyAlignment="1">
      <alignment horizontal="left" vertical="center"/>
    </xf>
    <xf numFmtId="49" fontId="127" fillId="0" borderId="1" xfId="9" applyNumberFormat="1" applyFont="1" applyAlignment="1">
      <alignment vertical="center" wrapText="1"/>
    </xf>
    <xf numFmtId="49" fontId="127" fillId="0" borderId="1" xfId="9" applyNumberFormat="1" applyFont="1" applyAlignment="1">
      <alignment horizontal="center" vertical="center" wrapText="1"/>
    </xf>
    <xf numFmtId="0" fontId="127" fillId="0" borderId="1" xfId="9" applyFont="1" applyAlignment="1">
      <alignment horizontal="center" vertical="center"/>
    </xf>
    <xf numFmtId="180" fontId="127" fillId="0" borderId="1" xfId="9" applyNumberFormat="1" applyFont="1" applyAlignment="1">
      <alignment horizontal="center" vertical="center"/>
    </xf>
    <xf numFmtId="180" fontId="127" fillId="0" borderId="74" xfId="9" applyNumberFormat="1" applyFont="1" applyBorder="1" applyAlignment="1">
      <alignment horizontal="center" vertical="center"/>
    </xf>
    <xf numFmtId="49" fontId="103" fillId="0" borderId="73" xfId="9" applyNumberFormat="1" applyBorder="1" applyAlignment="1">
      <alignment horizontal="left" vertical="center"/>
    </xf>
    <xf numFmtId="49" fontId="103" fillId="0" borderId="75" xfId="9" applyNumberFormat="1" applyBorder="1" applyAlignment="1">
      <alignment horizontal="left" vertical="center"/>
    </xf>
    <xf numFmtId="49" fontId="127" fillId="0" borderId="73" xfId="9" applyNumberFormat="1" applyFont="1" applyBorder="1" applyAlignment="1">
      <alignment horizontal="center" vertical="center"/>
    </xf>
    <xf numFmtId="49" fontId="58" fillId="0" borderId="73" xfId="9" applyNumberFormat="1" applyFont="1" applyBorder="1" applyAlignment="1">
      <alignment horizontal="left" vertical="center"/>
    </xf>
    <xf numFmtId="49" fontId="103" fillId="0" borderId="75" xfId="9" applyNumberFormat="1" applyBorder="1" applyAlignment="1">
      <alignment horizontal="left" vertical="center" wrapText="1"/>
    </xf>
    <xf numFmtId="0" fontId="0" fillId="0" borderId="74" xfId="10" applyFont="1" applyBorder="1" applyAlignment="1">
      <alignment horizontal="left" vertical="top" wrapText="1"/>
    </xf>
    <xf numFmtId="49" fontId="103" fillId="0" borderId="76" xfId="9" applyNumberFormat="1" applyBorder="1" applyAlignment="1">
      <alignment horizontal="left" vertical="center"/>
    </xf>
    <xf numFmtId="49" fontId="127" fillId="0" borderId="77" xfId="9" applyNumberFormat="1" applyFont="1" applyBorder="1" applyAlignment="1">
      <alignment vertical="center" wrapText="1"/>
    </xf>
    <xf numFmtId="49" fontId="127" fillId="0" borderId="77" xfId="9" applyNumberFormat="1" applyFont="1" applyBorder="1" applyAlignment="1">
      <alignment horizontal="center" vertical="center" wrapText="1"/>
    </xf>
    <xf numFmtId="0" fontId="127" fillId="0" borderId="77" xfId="9" applyFont="1" applyBorder="1" applyAlignment="1">
      <alignment horizontal="center" vertical="center"/>
    </xf>
    <xf numFmtId="180" fontId="127" fillId="0" borderId="77" xfId="9" applyNumberFormat="1" applyFont="1" applyBorder="1" applyAlignment="1">
      <alignment horizontal="center" vertical="center"/>
    </xf>
    <xf numFmtId="180" fontId="127" fillId="0" borderId="78" xfId="9" applyNumberFormat="1" applyFont="1" applyBorder="1" applyAlignment="1">
      <alignment horizontal="center" vertical="center"/>
    </xf>
    <xf numFmtId="0" fontId="128" fillId="9" borderId="67" xfId="9" applyFont="1" applyFill="1" applyBorder="1" applyAlignment="1">
      <alignment vertical="center"/>
    </xf>
    <xf numFmtId="0" fontId="102" fillId="9" borderId="68" xfId="9" applyFont="1" applyFill="1" applyBorder="1" applyAlignment="1">
      <alignment vertical="center"/>
    </xf>
    <xf numFmtId="0" fontId="63" fillId="9" borderId="68" xfId="9" applyFont="1" applyFill="1" applyBorder="1" applyAlignment="1">
      <alignment vertical="center"/>
    </xf>
    <xf numFmtId="0" fontId="63" fillId="9" borderId="69" xfId="9" applyFont="1" applyFill="1" applyBorder="1" applyAlignment="1">
      <alignment vertical="center"/>
    </xf>
    <xf numFmtId="0" fontId="128" fillId="9" borderId="76" xfId="9" applyFont="1" applyFill="1" applyBorder="1" applyAlignment="1">
      <alignment vertical="center"/>
    </xf>
    <xf numFmtId="0" fontId="58" fillId="9" borderId="77" xfId="9" applyFont="1" applyFill="1" applyBorder="1" applyAlignment="1">
      <alignment vertical="center"/>
    </xf>
    <xf numFmtId="0" fontId="63" fillId="9" borderId="77" xfId="9" applyFont="1" applyFill="1" applyBorder="1" applyAlignment="1">
      <alignment vertical="center"/>
    </xf>
    <xf numFmtId="0" fontId="63" fillId="9" borderId="78" xfId="9" applyFont="1" applyFill="1" applyBorder="1" applyAlignment="1">
      <alignment vertical="center"/>
    </xf>
    <xf numFmtId="49" fontId="58" fillId="0" borderId="79" xfId="2" applyNumberFormat="1" applyFont="1" applyBorder="1" applyAlignment="1">
      <alignment horizontal="center" vertical="center" wrapText="1"/>
    </xf>
    <xf numFmtId="49" fontId="95" fillId="0" borderId="80" xfId="2" applyNumberFormat="1" applyFont="1" applyBorder="1" applyAlignment="1">
      <alignment vertical="center" wrapText="1"/>
    </xf>
    <xf numFmtId="49" fontId="55" fillId="0" borderId="80" xfId="2" applyNumberFormat="1" applyBorder="1" applyAlignment="1">
      <alignment horizontal="center" vertical="center" wrapText="1"/>
    </xf>
    <xf numFmtId="1" fontId="55" fillId="0" borderId="80" xfId="2" applyNumberFormat="1" applyBorder="1" applyAlignment="1">
      <alignment horizontal="center" vertical="center"/>
    </xf>
    <xf numFmtId="0" fontId="0" fillId="0" borderId="80" xfId="11" applyFont="1" applyBorder="1" applyAlignment="1">
      <alignment horizontal="center" vertical="center"/>
    </xf>
    <xf numFmtId="181" fontId="103" fillId="0" borderId="80" xfId="9" applyNumberFormat="1" applyBorder="1" applyAlignment="1">
      <alignment horizontal="right" vertical="center"/>
    </xf>
    <xf numFmtId="181" fontId="103" fillId="0" borderId="81" xfId="9" applyNumberFormat="1" applyBorder="1" applyAlignment="1">
      <alignment horizontal="right" vertical="center"/>
    </xf>
    <xf numFmtId="49" fontId="129" fillId="10" borderId="73" xfId="9" applyNumberFormat="1" applyFont="1" applyFill="1" applyBorder="1" applyAlignment="1">
      <alignment horizontal="center" vertical="center"/>
    </xf>
    <xf numFmtId="0" fontId="99" fillId="10" borderId="1" xfId="11" applyFont="1" applyFill="1" applyAlignment="1">
      <alignment vertical="center"/>
    </xf>
    <xf numFmtId="0" fontId="99" fillId="10" borderId="1" xfId="11" applyFont="1" applyFill="1" applyAlignment="1">
      <alignment horizontal="center" vertical="center"/>
    </xf>
    <xf numFmtId="49" fontId="55" fillId="10" borderId="1" xfId="9" applyNumberFormat="1" applyFont="1" applyFill="1" applyAlignment="1">
      <alignment horizontal="center" vertical="center"/>
    </xf>
    <xf numFmtId="49" fontId="55" fillId="10" borderId="1" xfId="9" applyNumberFormat="1" applyFont="1" applyFill="1" applyAlignment="1">
      <alignment vertical="center" wrapText="1"/>
    </xf>
    <xf numFmtId="3" fontId="55" fillId="10" borderId="1" xfId="9" applyNumberFormat="1" applyFont="1" applyFill="1" applyAlignment="1">
      <alignment horizontal="center" vertical="center"/>
    </xf>
    <xf numFmtId="49" fontId="130" fillId="10" borderId="74" xfId="9" applyNumberFormat="1" applyFont="1" applyFill="1" applyBorder="1" applyAlignment="1">
      <alignment horizontal="left" vertical="center"/>
    </xf>
    <xf numFmtId="49" fontId="58" fillId="0" borderId="55" xfId="2" applyNumberFormat="1" applyFont="1" applyBorder="1" applyAlignment="1">
      <alignment horizontal="center" vertical="center" wrapText="1"/>
    </xf>
    <xf numFmtId="49" fontId="55" fillId="0" borderId="1" xfId="2" applyNumberFormat="1" applyAlignment="1">
      <alignment vertical="top" wrapText="1"/>
    </xf>
    <xf numFmtId="49" fontId="55" fillId="0" borderId="1" xfId="2" applyNumberFormat="1" applyAlignment="1">
      <alignment horizontal="center" vertical="center" wrapText="1"/>
    </xf>
    <xf numFmtId="1" fontId="55" fillId="0" borderId="1" xfId="2" applyNumberFormat="1" applyAlignment="1">
      <alignment horizontal="center" vertical="center"/>
    </xf>
    <xf numFmtId="0" fontId="0" fillId="0" borderId="1" xfId="11" applyFont="1" applyAlignment="1">
      <alignment horizontal="center" vertical="center"/>
    </xf>
    <xf numFmtId="181" fontId="103" fillId="0" borderId="1" xfId="9" applyNumberFormat="1" applyAlignment="1">
      <alignment horizontal="right" vertical="center"/>
    </xf>
    <xf numFmtId="181" fontId="103" fillId="0" borderId="56" xfId="9" applyNumberFormat="1" applyBorder="1" applyAlignment="1">
      <alignment horizontal="right" vertical="center"/>
    </xf>
    <xf numFmtId="49" fontId="129" fillId="10" borderId="55" xfId="9" applyNumberFormat="1" applyFont="1" applyFill="1" applyBorder="1" applyAlignment="1">
      <alignment horizontal="center" vertical="center"/>
    </xf>
    <xf numFmtId="49" fontId="130" fillId="10" borderId="56" xfId="9" applyNumberFormat="1" applyFont="1" applyFill="1" applyBorder="1" applyAlignment="1">
      <alignment horizontal="left" vertical="center"/>
    </xf>
    <xf numFmtId="49" fontId="131" fillId="0" borderId="1" xfId="2" applyNumberFormat="1" applyFont="1" applyAlignment="1">
      <alignment vertical="center" wrapText="1"/>
    </xf>
    <xf numFmtId="181" fontId="103" fillId="6" borderId="1" xfId="9" applyNumberFormat="1" applyFill="1" applyAlignment="1" applyProtection="1">
      <alignment horizontal="right" vertical="center"/>
      <protection locked="0"/>
    </xf>
    <xf numFmtId="181" fontId="103" fillId="0" borderId="74" xfId="9" applyNumberFormat="1" applyBorder="1" applyAlignment="1">
      <alignment horizontal="right" vertical="center"/>
    </xf>
    <xf numFmtId="49" fontId="58" fillId="0" borderId="1" xfId="2" applyNumberFormat="1" applyFont="1" applyAlignment="1">
      <alignment vertical="center" wrapText="1"/>
    </xf>
    <xf numFmtId="49" fontId="99" fillId="0" borderId="1" xfId="9" applyNumberFormat="1" applyFont="1" applyAlignment="1">
      <alignment vertical="center" wrapText="1"/>
    </xf>
    <xf numFmtId="49" fontId="103" fillId="0" borderId="1" xfId="9" applyNumberFormat="1" applyAlignment="1">
      <alignment horizontal="center" vertical="center" wrapText="1"/>
    </xf>
    <xf numFmtId="0" fontId="55" fillId="0" borderId="1" xfId="9" applyFont="1" applyAlignment="1">
      <alignment horizontal="center" vertical="center"/>
    </xf>
    <xf numFmtId="49" fontId="58" fillId="0" borderId="55" xfId="9" applyNumberFormat="1" applyFont="1" applyBorder="1" applyAlignment="1">
      <alignment horizontal="center" vertical="center" wrapText="1"/>
    </xf>
    <xf numFmtId="0" fontId="99" fillId="0" borderId="1" xfId="9" applyFont="1" applyAlignment="1">
      <alignment vertical="center" wrapText="1"/>
    </xf>
    <xf numFmtId="0" fontId="103" fillId="0" borderId="1" xfId="9" applyAlignment="1">
      <alignment horizontal="center" vertical="center"/>
    </xf>
    <xf numFmtId="182" fontId="103" fillId="0" borderId="1" xfId="9" applyNumberFormat="1" applyAlignment="1">
      <alignment horizontal="center" vertical="center"/>
    </xf>
    <xf numFmtId="181" fontId="133" fillId="0" borderId="1" xfId="9" applyNumberFormat="1" applyFont="1" applyAlignment="1">
      <alignment horizontal="right" vertical="center"/>
    </xf>
    <xf numFmtId="49" fontId="0" fillId="0" borderId="1" xfId="2" applyNumberFormat="1" applyFont="1" applyAlignment="1">
      <alignment horizontal="center" vertical="center" wrapText="1"/>
    </xf>
    <xf numFmtId="0" fontId="55" fillId="0" borderId="1" xfId="2" applyAlignment="1">
      <alignment horizontal="center" vertical="center" wrapText="1"/>
    </xf>
    <xf numFmtId="49" fontId="55" fillId="0" borderId="1" xfId="9" applyNumberFormat="1" applyFont="1" applyAlignment="1">
      <alignment horizontal="center" vertical="center" wrapText="1"/>
    </xf>
    <xf numFmtId="49" fontId="58" fillId="0" borderId="1" xfId="9" applyNumberFormat="1" applyFont="1" applyAlignment="1">
      <alignment vertical="center" wrapText="1"/>
    </xf>
    <xf numFmtId="49" fontId="58" fillId="0" borderId="82" xfId="9" applyNumberFormat="1" applyFont="1" applyBorder="1" applyAlignment="1">
      <alignment horizontal="center" vertical="center" wrapText="1"/>
    </xf>
    <xf numFmtId="0" fontId="95" fillId="0" borderId="48" xfId="9" applyFont="1" applyBorder="1" applyAlignment="1">
      <alignment vertical="center" wrapText="1"/>
    </xf>
    <xf numFmtId="0" fontId="103" fillId="0" borderId="48" xfId="9" applyBorder="1" applyAlignment="1">
      <alignment horizontal="center" vertical="center"/>
    </xf>
    <xf numFmtId="182" fontId="103" fillId="0" borderId="48" xfId="9" applyNumberFormat="1" applyBorder="1" applyAlignment="1">
      <alignment horizontal="center" vertical="center"/>
    </xf>
    <xf numFmtId="181" fontId="103" fillId="0" borderId="48" xfId="9" applyNumberFormat="1" applyBorder="1" applyAlignment="1">
      <alignment horizontal="right" vertical="center"/>
    </xf>
    <xf numFmtId="181" fontId="103" fillId="0" borderId="83" xfId="9" applyNumberFormat="1" applyBorder="1" applyAlignment="1">
      <alignment horizontal="right" vertical="center"/>
    </xf>
    <xf numFmtId="0" fontId="99" fillId="0" borderId="1" xfId="12" applyFont="1" applyAlignment="1">
      <alignment vertical="center" wrapText="1"/>
    </xf>
    <xf numFmtId="1" fontId="103" fillId="0" borderId="1" xfId="9" applyNumberFormat="1" applyAlignment="1">
      <alignment horizontal="center" vertical="center"/>
    </xf>
    <xf numFmtId="49" fontId="99" fillId="0" borderId="55" xfId="9" applyNumberFormat="1" applyFont="1" applyBorder="1" applyAlignment="1">
      <alignment horizontal="center" vertical="center" wrapText="1"/>
    </xf>
    <xf numFmtId="49" fontId="103" fillId="0" borderId="1" xfId="9" applyNumberFormat="1" applyAlignment="1">
      <alignment vertical="center" wrapText="1"/>
    </xf>
    <xf numFmtId="49" fontId="58" fillId="0" borderId="82" xfId="2" applyNumberFormat="1" applyFont="1" applyBorder="1" applyAlignment="1">
      <alignment horizontal="center" vertical="center" wrapText="1"/>
    </xf>
    <xf numFmtId="49" fontId="95" fillId="0" borderId="48" xfId="2" applyNumberFormat="1" applyFont="1" applyBorder="1" applyAlignment="1">
      <alignment vertical="center" wrapText="1"/>
    </xf>
    <xf numFmtId="181" fontId="133" fillId="0" borderId="48" xfId="9" applyNumberFormat="1" applyFont="1" applyBorder="1" applyAlignment="1">
      <alignment horizontal="right" vertical="center"/>
    </xf>
    <xf numFmtId="181" fontId="103" fillId="0" borderId="84" xfId="9" applyNumberFormat="1" applyBorder="1" applyAlignment="1">
      <alignment horizontal="right" vertical="center"/>
    </xf>
    <xf numFmtId="49" fontId="55" fillId="11" borderId="1" xfId="9" applyNumberFormat="1" applyFont="1" applyFill="1" applyAlignment="1">
      <alignment vertical="center"/>
    </xf>
    <xf numFmtId="0" fontId="55" fillId="11" borderId="1" xfId="9" applyFont="1" applyFill="1" applyAlignment="1">
      <alignment vertical="center"/>
    </xf>
    <xf numFmtId="49" fontId="99" fillId="10" borderId="55" xfId="9" applyNumberFormat="1" applyFont="1" applyFill="1" applyBorder="1" applyAlignment="1">
      <alignment horizontal="center" vertical="center"/>
    </xf>
    <xf numFmtId="49" fontId="99" fillId="10" borderId="1" xfId="9" applyNumberFormat="1" applyFont="1" applyFill="1" applyAlignment="1">
      <alignment horizontal="left" vertical="center"/>
    </xf>
    <xf numFmtId="49" fontId="99" fillId="10" borderId="1" xfId="9" applyNumberFormat="1" applyFont="1" applyFill="1" applyAlignment="1">
      <alignment horizontal="center" vertical="center"/>
    </xf>
    <xf numFmtId="49" fontId="103" fillId="10" borderId="1" xfId="9" applyNumberFormat="1" applyFill="1" applyAlignment="1">
      <alignment horizontal="center" vertical="center"/>
    </xf>
    <xf numFmtId="49" fontId="103" fillId="10" borderId="56" xfId="9" applyNumberFormat="1" applyFill="1" applyBorder="1" applyAlignment="1">
      <alignment horizontal="center" vertical="center"/>
    </xf>
    <xf numFmtId="49" fontId="99" fillId="0" borderId="1" xfId="9" applyNumberFormat="1" applyFont="1" applyAlignment="1">
      <alignment horizontal="left" vertical="center"/>
    </xf>
    <xf numFmtId="49" fontId="99" fillId="0" borderId="85" xfId="9" applyNumberFormat="1" applyFont="1" applyBorder="1" applyAlignment="1">
      <alignment horizontal="center" vertical="center" wrapText="1"/>
    </xf>
    <xf numFmtId="0" fontId="103" fillId="0" borderId="57" xfId="9" applyBorder="1" applyAlignment="1">
      <alignment vertical="center" wrapText="1"/>
    </xf>
    <xf numFmtId="0" fontId="103" fillId="0" borderId="57" xfId="9" applyBorder="1" applyAlignment="1">
      <alignment horizontal="center"/>
    </xf>
    <xf numFmtId="0" fontId="103" fillId="0" borderId="57" xfId="9" applyBorder="1"/>
    <xf numFmtId="0" fontId="103" fillId="6" borderId="57" xfId="9" applyFill="1" applyBorder="1" applyProtection="1">
      <protection locked="0"/>
    </xf>
    <xf numFmtId="0" fontId="103" fillId="0" borderId="58" xfId="9" applyBorder="1"/>
    <xf numFmtId="0" fontId="103" fillId="0" borderId="73" xfId="9" applyBorder="1" applyAlignment="1">
      <alignment horizontal="center"/>
    </xf>
    <xf numFmtId="0" fontId="103" fillId="0" borderId="1" xfId="9" applyAlignment="1">
      <alignment horizontal="center"/>
    </xf>
    <xf numFmtId="0" fontId="103" fillId="0" borderId="74" xfId="9" applyBorder="1"/>
    <xf numFmtId="0" fontId="103" fillId="0" borderId="73" xfId="9" applyBorder="1"/>
    <xf numFmtId="183" fontId="103" fillId="0" borderId="74" xfId="9" applyNumberFormat="1" applyBorder="1" applyAlignment="1">
      <alignment horizontal="right" vertical="center"/>
    </xf>
    <xf numFmtId="0" fontId="99" fillId="0" borderId="1" xfId="9" applyFont="1"/>
    <xf numFmtId="183" fontId="99" fillId="0" borderId="74" xfId="9" applyNumberFormat="1" applyFont="1" applyBorder="1" applyAlignment="1">
      <alignment horizontal="right" vertical="center"/>
    </xf>
    <xf numFmtId="0" fontId="103" fillId="0" borderId="76" xfId="9" applyBorder="1" applyAlignment="1">
      <alignment horizontal="center"/>
    </xf>
    <xf numFmtId="0" fontId="103" fillId="0" borderId="77" xfId="9" applyBorder="1"/>
    <xf numFmtId="0" fontId="103" fillId="0" borderId="77" xfId="9" applyBorder="1" applyAlignment="1">
      <alignment horizontal="center"/>
    </xf>
    <xf numFmtId="0" fontId="103" fillId="0" borderId="78" xfId="9" applyBorder="1"/>
    <xf numFmtId="49" fontId="99" fillId="0" borderId="67" xfId="9" applyNumberFormat="1" applyFont="1" applyBorder="1" applyAlignment="1">
      <alignment horizontal="center" vertical="center" wrapText="1"/>
    </xf>
    <xf numFmtId="0" fontId="103" fillId="0" borderId="68" xfId="9" applyBorder="1" applyAlignment="1">
      <alignment vertical="center" wrapText="1"/>
    </xf>
    <xf numFmtId="0" fontId="103" fillId="0" borderId="68" xfId="9" applyBorder="1" applyAlignment="1">
      <alignment horizontal="center"/>
    </xf>
    <xf numFmtId="0" fontId="134" fillId="0" borderId="73" xfId="9" applyFont="1" applyBorder="1" applyAlignment="1">
      <alignment vertical="center"/>
    </xf>
    <xf numFmtId="0" fontId="131" fillId="0" borderId="73" xfId="9" applyFont="1" applyBorder="1" applyAlignment="1">
      <alignment vertical="center"/>
    </xf>
    <xf numFmtId="0" fontId="103" fillId="0" borderId="86" xfId="9" applyBorder="1" applyAlignment="1">
      <alignment horizontal="center" vertical="center" wrapText="1"/>
    </xf>
    <xf numFmtId="0" fontId="103" fillId="0" borderId="48" xfId="9" applyBorder="1" applyAlignment="1">
      <alignment horizontal="center"/>
    </xf>
    <xf numFmtId="0" fontId="103" fillId="0" borderId="48" xfId="9" applyBorder="1"/>
    <xf numFmtId="0" fontId="103" fillId="0" borderId="83" xfId="9" applyBorder="1"/>
    <xf numFmtId="49" fontId="103" fillId="0" borderId="73" xfId="9" applyNumberFormat="1" applyBorder="1" applyAlignment="1">
      <alignment horizontal="center" vertical="center" wrapText="1"/>
    </xf>
    <xf numFmtId="183" fontId="103" fillId="0" borderId="1" xfId="9" applyNumberFormat="1" applyAlignment="1">
      <alignment horizontal="right" vertical="center"/>
    </xf>
    <xf numFmtId="0" fontId="103" fillId="0" borderId="73" xfId="9" applyBorder="1" applyAlignment="1">
      <alignment horizontal="center" vertical="center" wrapText="1"/>
    </xf>
    <xf numFmtId="183" fontId="103" fillId="0" borderId="48" xfId="9" applyNumberFormat="1" applyBorder="1" applyAlignment="1">
      <alignment horizontal="right" vertical="center"/>
    </xf>
    <xf numFmtId="183" fontId="99" fillId="0" borderId="83" xfId="9" applyNumberFormat="1" applyFont="1" applyBorder="1" applyAlignment="1">
      <alignment horizontal="right" vertical="center"/>
    </xf>
    <xf numFmtId="0" fontId="103" fillId="0" borderId="1" xfId="9" applyAlignment="1">
      <alignment horizontal="center" vertical="center" wrapText="1"/>
    </xf>
    <xf numFmtId="0" fontId="103" fillId="0" borderId="52" xfId="9" applyBorder="1" applyAlignment="1">
      <alignment horizontal="center"/>
    </xf>
    <xf numFmtId="0" fontId="103" fillId="0" borderId="53" xfId="9" applyBorder="1"/>
    <xf numFmtId="0" fontId="103" fillId="0" borderId="53" xfId="9" applyBorder="1" applyAlignment="1">
      <alignment horizontal="center"/>
    </xf>
    <xf numFmtId="0" fontId="103" fillId="0" borderId="54" xfId="9" applyBorder="1"/>
    <xf numFmtId="0" fontId="103" fillId="0" borderId="55" xfId="9" applyBorder="1" applyAlignment="1">
      <alignment horizontal="center"/>
    </xf>
    <xf numFmtId="0" fontId="95" fillId="0" borderId="1" xfId="9" applyFont="1"/>
    <xf numFmtId="183" fontId="99" fillId="0" borderId="56" xfId="9" applyNumberFormat="1" applyFont="1" applyBorder="1" applyAlignment="1">
      <alignment horizontal="right" vertical="center"/>
    </xf>
    <xf numFmtId="0" fontId="103" fillId="0" borderId="85" xfId="9" applyBorder="1" applyAlignment="1">
      <alignment horizontal="center"/>
    </xf>
    <xf numFmtId="0" fontId="95" fillId="0" borderId="57" xfId="9" applyFont="1" applyBorder="1"/>
    <xf numFmtId="183" fontId="99" fillId="0" borderId="58" xfId="9" applyNumberFormat="1" applyFont="1" applyBorder="1" applyAlignment="1">
      <alignment horizontal="right" vertical="center"/>
    </xf>
    <xf numFmtId="181" fontId="103" fillId="0" borderId="1" xfId="9" applyNumberFormat="1"/>
    <xf numFmtId="0" fontId="135" fillId="0" borderId="5" xfId="3" applyFont="1" applyBorder="1" applyAlignment="1">
      <alignment horizontal="left" vertical="center"/>
    </xf>
    <xf numFmtId="0" fontId="54" fillId="0" borderId="5" xfId="3" applyBorder="1" applyAlignment="1">
      <alignment vertical="center"/>
    </xf>
    <xf numFmtId="0" fontId="68" fillId="0" borderId="6" xfId="3" applyFont="1" applyBorder="1" applyAlignment="1">
      <alignment horizontal="left" vertical="center"/>
    </xf>
    <xf numFmtId="0" fontId="54" fillId="0" borderId="6" xfId="3" applyBorder="1" applyAlignment="1">
      <alignment vertical="center"/>
    </xf>
    <xf numFmtId="0" fontId="68" fillId="0" borderId="6" xfId="3" applyFont="1" applyBorder="1" applyAlignment="1">
      <alignment horizontal="center" vertical="center"/>
    </xf>
    <xf numFmtId="0" fontId="68" fillId="0" borderId="6" xfId="3" applyFont="1" applyBorder="1" applyAlignment="1">
      <alignment horizontal="right" vertical="center"/>
    </xf>
    <xf numFmtId="0" fontId="73" fillId="4" borderId="1" xfId="3" applyFont="1" applyFill="1" applyAlignment="1">
      <alignment horizontal="center" vertical="center" wrapText="1"/>
    </xf>
    <xf numFmtId="0" fontId="84" fillId="0" borderId="23" xfId="3" applyFont="1" applyBorder="1" applyAlignment="1">
      <alignment vertical="center"/>
    </xf>
    <xf numFmtId="0" fontId="61" fillId="0" borderId="1" xfId="3" applyFont="1" applyAlignment="1">
      <alignment horizontal="left" vertical="center" wrapText="1"/>
    </xf>
    <xf numFmtId="0" fontId="54" fillId="0" borderId="23" xfId="3" applyBorder="1" applyAlignment="1">
      <alignment vertical="center"/>
    </xf>
    <xf numFmtId="4" fontId="22" fillId="2" borderId="23" xfId="0" applyNumberFormat="1" applyFont="1" applyFill="1" applyBorder="1" applyAlignment="1" applyProtection="1">
      <alignment vertical="center"/>
    </xf>
  </cellXfs>
  <cellStyles count="13">
    <cellStyle name="čárky_List1" xfId="8" xr:uid="{FCF79C61-997F-41FA-B813-B224CC6731D0}"/>
    <cellStyle name="Hypertextový odkaz" xfId="1" builtinId="8"/>
    <cellStyle name="Hypertextový odkaz 2" xfId="4" xr:uid="{F8E611A7-FE49-4C88-9E7C-E5C2A36F9595}"/>
    <cellStyle name="Hypertextový odkaz 3" xfId="6" xr:uid="{7102AFA1-AAEE-41E7-A4DF-64C547F588E9}"/>
    <cellStyle name="Normální" xfId="0" builtinId="0" customBuiltin="1"/>
    <cellStyle name="Normální 2" xfId="2" xr:uid="{72094AEB-1BB0-4655-B633-B9A02D42CD0D}"/>
    <cellStyle name="Normální 3" xfId="3" xr:uid="{AE3B868A-E9A8-4C73-92AA-8EA32FD46ECD}"/>
    <cellStyle name="Normální 3 2" xfId="5" xr:uid="{3DAFAAD8-F3E0-4F7D-9F8C-187B343D158C}"/>
    <cellStyle name="normální 3 2 2" xfId="12" xr:uid="{AAA5C7D3-8EC3-42E3-B7B6-50953594E486}"/>
    <cellStyle name="Normální 4" xfId="9" xr:uid="{15B7D0A3-9CCD-4D4F-BACF-9B2CEC5ACB76}"/>
    <cellStyle name="normální_List1" xfId="7" xr:uid="{22598DB1-C5BC-4046-A801-38E47CD6E039}"/>
    <cellStyle name="normální_ROZPOCET_ODESILANI_11.4" xfId="11" xr:uid="{905D2C6B-5D9A-46A0-B143-F459BCB0F2D4}"/>
    <cellStyle name="normální_Škoda Vrchlabí, Hlavní brána, 24.9.2003" xfId="10" xr:uid="{5DF766C1-143B-468F-8979-33F19E217A7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145F4D2D-6B83-469E-9242-EEF4DE0070BA}"/>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twoCellAnchor>
    <xdr:from>
      <xdr:col>1</xdr:col>
      <xdr:colOff>495300</xdr:colOff>
      <xdr:row>132</xdr:row>
      <xdr:rowOff>0</xdr:rowOff>
    </xdr:from>
    <xdr:to>
      <xdr:col>1</xdr:col>
      <xdr:colOff>495300</xdr:colOff>
      <xdr:row>132</xdr:row>
      <xdr:rowOff>0</xdr:rowOff>
    </xdr:to>
    <xdr:sp macro="" textlink="">
      <xdr:nvSpPr>
        <xdr:cNvPr id="2" name="Line 1">
          <a:extLst>
            <a:ext uri="{FF2B5EF4-FFF2-40B4-BE49-F238E27FC236}">
              <a16:creationId xmlns:a16="http://schemas.microsoft.com/office/drawing/2014/main" id="{08FDEC83-24D9-4740-921C-8E5E847240E7}"/>
            </a:ext>
          </a:extLst>
        </xdr:cNvPr>
        <xdr:cNvSpPr>
          <a:spLocks noChangeShapeType="1"/>
        </xdr:cNvSpPr>
      </xdr:nvSpPr>
      <xdr:spPr bwMode="auto">
        <a:xfrm>
          <a:off x="1152525" y="30908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185</xdr:row>
      <xdr:rowOff>0</xdr:rowOff>
    </xdr:from>
    <xdr:to>
      <xdr:col>1</xdr:col>
      <xdr:colOff>495300</xdr:colOff>
      <xdr:row>185</xdr:row>
      <xdr:rowOff>0</xdr:rowOff>
    </xdr:to>
    <xdr:sp macro="" textlink="">
      <xdr:nvSpPr>
        <xdr:cNvPr id="3" name="Line 2">
          <a:extLst>
            <a:ext uri="{FF2B5EF4-FFF2-40B4-BE49-F238E27FC236}">
              <a16:creationId xmlns:a16="http://schemas.microsoft.com/office/drawing/2014/main" id="{24CCBF9F-A418-4E4A-985A-B1B203B61DE1}"/>
            </a:ext>
          </a:extLst>
        </xdr:cNvPr>
        <xdr:cNvSpPr>
          <a:spLocks noChangeShapeType="1"/>
        </xdr:cNvSpPr>
      </xdr:nvSpPr>
      <xdr:spPr bwMode="auto">
        <a:xfrm>
          <a:off x="1152525" y="44376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185</xdr:row>
      <xdr:rowOff>0</xdr:rowOff>
    </xdr:from>
    <xdr:to>
      <xdr:col>1</xdr:col>
      <xdr:colOff>495300</xdr:colOff>
      <xdr:row>185</xdr:row>
      <xdr:rowOff>0</xdr:rowOff>
    </xdr:to>
    <xdr:sp macro="" textlink="">
      <xdr:nvSpPr>
        <xdr:cNvPr id="4" name="Line 18">
          <a:extLst>
            <a:ext uri="{FF2B5EF4-FFF2-40B4-BE49-F238E27FC236}">
              <a16:creationId xmlns:a16="http://schemas.microsoft.com/office/drawing/2014/main" id="{ED8E5FB1-939F-4D4E-92A6-DE82DFF1EC12}"/>
            </a:ext>
          </a:extLst>
        </xdr:cNvPr>
        <xdr:cNvSpPr>
          <a:spLocks noChangeShapeType="1"/>
        </xdr:cNvSpPr>
      </xdr:nvSpPr>
      <xdr:spPr bwMode="auto">
        <a:xfrm>
          <a:off x="1152525" y="44376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135</xdr:row>
      <xdr:rowOff>0</xdr:rowOff>
    </xdr:from>
    <xdr:to>
      <xdr:col>1</xdr:col>
      <xdr:colOff>495300</xdr:colOff>
      <xdr:row>135</xdr:row>
      <xdr:rowOff>0</xdr:rowOff>
    </xdr:to>
    <xdr:sp macro="" textlink="">
      <xdr:nvSpPr>
        <xdr:cNvPr id="5" name="Line 2">
          <a:extLst>
            <a:ext uri="{FF2B5EF4-FFF2-40B4-BE49-F238E27FC236}">
              <a16:creationId xmlns:a16="http://schemas.microsoft.com/office/drawing/2014/main" id="{467B5479-E243-4A75-B7FB-E7FFABB74434}"/>
            </a:ext>
          </a:extLst>
        </xdr:cNvPr>
        <xdr:cNvSpPr>
          <a:spLocks noChangeShapeType="1"/>
        </xdr:cNvSpPr>
      </xdr:nvSpPr>
      <xdr:spPr bwMode="auto">
        <a:xfrm>
          <a:off x="1152525" y="3156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135</xdr:row>
      <xdr:rowOff>0</xdr:rowOff>
    </xdr:from>
    <xdr:to>
      <xdr:col>1</xdr:col>
      <xdr:colOff>495300</xdr:colOff>
      <xdr:row>135</xdr:row>
      <xdr:rowOff>0</xdr:rowOff>
    </xdr:to>
    <xdr:sp macro="" textlink="">
      <xdr:nvSpPr>
        <xdr:cNvPr id="6" name="Line 20">
          <a:extLst>
            <a:ext uri="{FF2B5EF4-FFF2-40B4-BE49-F238E27FC236}">
              <a16:creationId xmlns:a16="http://schemas.microsoft.com/office/drawing/2014/main" id="{6955661E-E2FA-4698-AA1E-DA6EC5BD5F35}"/>
            </a:ext>
          </a:extLst>
        </xdr:cNvPr>
        <xdr:cNvSpPr>
          <a:spLocks noChangeShapeType="1"/>
        </xdr:cNvSpPr>
      </xdr:nvSpPr>
      <xdr:spPr bwMode="auto">
        <a:xfrm>
          <a:off x="1152525" y="31565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7232C633-4058-414A-B8DF-F055924AC772}"/>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5CC8C16E-FE37-4374-BBA4-3FC6061E3B71}"/>
            </a:ext>
          </a:extLst>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erh\Desktop\1654%20-%20Z&#352;%20C&#237;rkevn&#237;\&#218;PRAVY%20&#269;ervenec%202025\25%2007%2015%20ZTI%20upraven&#253;\916%20-%20Z&#344;&#205;ZEN&#205;%20D&#205;LEN%20A%20U&#268;EBEN%20PRO%20C&#205;RKEVN&#205;%20Z&#352;%20%20ZTI%20-%20v&#253;kaz%20v&#253;m&#283;r.xlsx" TargetMode="External"/><Relationship Id="rId1" Type="http://schemas.openxmlformats.org/officeDocument/2006/relationships/externalLinkPath" Target="1654%20-%20Z&#352;%20C&#237;rkevn&#237;/&#218;PRAVY%20&#269;ervenec%202025/25%2007%2015%20ZTI%20upraven&#253;/916%20-%20Z&#344;&#205;ZEN&#205;%20D&#205;LEN%20A%20U&#268;EBEN%20PRO%20C&#205;RKEVN&#205;%20Z&#352;%20%20ZTI%20-%20v&#253;kaz%20v&#253;m&#283;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ogerh\Desktop\1654,%20Z&#352;%20C&#237;rkevn&#237;%20-%20tendr\1654,%20Z&#352;%20C&#237;rkevn&#237;,%20BEZ%20CEN%20A%20S%20VV,%2028.12.2025.xlsx" TargetMode="External"/><Relationship Id="rId1" Type="http://schemas.openxmlformats.org/officeDocument/2006/relationships/externalLinkPath" Target="1654,%20Z&#352;%20C&#237;rkevn&#237;%20-%20tendr/1654,%20Z&#352;%20C&#237;rkevn&#237;,%20BEZ%20CEN%20A%20S%20VV,%2028.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050a - ZDRAVOTNÍ TECHNIKA..."/>
      <sheetName val="050b - ZDRAVOTNÍ TECHNIKA..."/>
      <sheetName val="Pokyny pro vyplnění"/>
    </sheetNames>
    <sheetDataSet>
      <sheetData sheetId="0">
        <row r="6">
          <cell r="K6" t="str">
            <v>ZŘÍZENÍ DÍLEN A UČEBEN PRO CÍRKEVNÍ ZŠ</v>
          </cell>
        </row>
        <row r="8">
          <cell r="AN8" t="str">
            <v>10. 12. 2024</v>
          </cell>
        </row>
        <row r="10">
          <cell r="AN10" t="str">
            <v/>
          </cell>
        </row>
        <row r="11">
          <cell r="E11" t="str">
            <v xml:space="preserve"> </v>
          </cell>
          <cell r="AN11" t="str">
            <v/>
          </cell>
        </row>
        <row r="13">
          <cell r="AN13" t="str">
            <v>Vyplň údaj</v>
          </cell>
        </row>
        <row r="14">
          <cell r="E14" t="str">
            <v>Vyplň údaj</v>
          </cell>
          <cell r="AN14" t="str">
            <v>Vyplň údaj</v>
          </cell>
        </row>
        <row r="16">
          <cell r="AN16" t="str">
            <v/>
          </cell>
        </row>
        <row r="17">
          <cell r="E17" t="str">
            <v xml:space="preserve"> </v>
          </cell>
          <cell r="AN17" t="str">
            <v/>
          </cell>
        </row>
        <row r="19">
          <cell r="AN19" t="str">
            <v/>
          </cell>
        </row>
        <row r="20">
          <cell r="E20" t="str">
            <v xml:space="preserve"> </v>
          </cell>
          <cell r="AN20" t="str">
            <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itulace stavby"/>
      <sheetName val="01 - SO -  Vnitřní konekt..."/>
      <sheetName val="02 - SO - Rekonstrukce ul..."/>
      <sheetName val="03 - SO - Rekonstrukce ob..."/>
      <sheetName val="04 - SO - Energeticky úsp..."/>
      <sheetName val="05 - SO - Rekonstrukce vn..."/>
      <sheetName val="06 - SO - Restaurování vn..."/>
      <sheetName val="VON - Vedlejší a ostatní ..."/>
      <sheetName val="Pokyny pro vyplnění"/>
      <sheetName val="SLP-krycí"/>
      <sheetName val="SLP-rozp"/>
      <sheetName val="ZTI-vnitřní"/>
      <sheetName val="ZTI-venk"/>
      <sheetName val="Elektro"/>
      <sheetName val="VZT"/>
      <sheetName val="Ú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ozpočet1" connectionId="2" xr16:uid="{C997FBC1-1887-4BC3-A061-59B0943BB93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ozpočet1_81" connectionId="3" xr16:uid="{7FF67FAA-7482-40CD-AB8C-56BB58FBAEBF}"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Rozpočet1_128" connectionId="4" xr16:uid="{35BD5180-EF02-464A-A8D7-F3B5D253E65F}"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Rozpočet1_42" connectionId="5" xr16:uid="{7730D227-FA56-48A0-A38D-7A931361384B}"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Rozpočet1_78" connectionId="1" xr16:uid="{6357808A-B7FF-4C9E-9847-1CBC23B3390D}"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3.bin"/><Relationship Id="rId6" Type="http://schemas.openxmlformats.org/officeDocument/2006/relationships/queryTable" Target="../queryTables/queryTable5.xml"/><Relationship Id="rId5" Type="http://schemas.openxmlformats.org/officeDocument/2006/relationships/queryTable" Target="../queryTables/queryTable4.xml"/><Relationship Id="rId4" Type="http://schemas.openxmlformats.org/officeDocument/2006/relationships/queryTable" Target="../queryTables/queryTable3.xml"/></Relationships>
</file>

<file path=xl/worksheets/_rels/sheet12.xml.rels><?xml version="1.0" encoding="UTF-8" standalone="yes"?>
<Relationships xmlns="http://schemas.openxmlformats.org/package/2006/relationships"><Relationship Id="rId117" Type="http://schemas.openxmlformats.org/officeDocument/2006/relationships/hyperlink" Target="https://podminky.urs.cz/item/CS_URS_2025_01/725823112" TargetMode="External"/><Relationship Id="rId21" Type="http://schemas.openxmlformats.org/officeDocument/2006/relationships/hyperlink" Target="https://podminky.urs.cz/item/CS_URS_2025_01/721175211" TargetMode="External"/><Relationship Id="rId42" Type="http://schemas.openxmlformats.org/officeDocument/2006/relationships/hyperlink" Target="https://podminky.urs.cz/item/CS_URS_2025_01/722130802" TargetMode="External"/><Relationship Id="rId63" Type="http://schemas.openxmlformats.org/officeDocument/2006/relationships/hyperlink" Target="https://podminky.urs.cz/item/CS_URS_2025_01/722220861" TargetMode="External"/><Relationship Id="rId84" Type="http://schemas.openxmlformats.org/officeDocument/2006/relationships/hyperlink" Target="https://podminky.urs.cz/item/CS_URS_2025_01/725110814" TargetMode="External"/><Relationship Id="rId138" Type="http://schemas.openxmlformats.org/officeDocument/2006/relationships/hyperlink" Target="https://podminky.urs.cz/item/CS_URS_2025_01/727222007" TargetMode="External"/><Relationship Id="rId107" Type="http://schemas.openxmlformats.org/officeDocument/2006/relationships/hyperlink" Target="https://podminky.urs.cz/item/CS_URS_2025_01/725331112" TargetMode="External"/><Relationship Id="rId11" Type="http://schemas.openxmlformats.org/officeDocument/2006/relationships/hyperlink" Target="https://podminky.urs.cz/item/CS_URS_2025_01/721140802" TargetMode="External"/><Relationship Id="rId32" Type="http://schemas.openxmlformats.org/officeDocument/2006/relationships/hyperlink" Target="https://podminky.urs.cz/item/CS_URS_2025_01/721241102" TargetMode="External"/><Relationship Id="rId37" Type="http://schemas.openxmlformats.org/officeDocument/2006/relationships/hyperlink" Target="https://podminky.urs.cz/item/CS_URS_2025_01/721290111" TargetMode="External"/><Relationship Id="rId53" Type="http://schemas.openxmlformats.org/officeDocument/2006/relationships/hyperlink" Target="https://podminky.urs.cz/item/CS_URS_2025_01/722175005" TargetMode="External"/><Relationship Id="rId58" Type="http://schemas.openxmlformats.org/officeDocument/2006/relationships/hyperlink" Target="https://podminky.urs.cz/item/CS_URS_2025_01/722182013" TargetMode="External"/><Relationship Id="rId74" Type="http://schemas.openxmlformats.org/officeDocument/2006/relationships/hyperlink" Target="https://podminky.urs.cz/item/CS_URS_2025_01/722234263" TargetMode="External"/><Relationship Id="rId79" Type="http://schemas.openxmlformats.org/officeDocument/2006/relationships/hyperlink" Target="https://podminky.urs.cz/item/CS_URS_2025_01/722290234" TargetMode="External"/><Relationship Id="rId102" Type="http://schemas.openxmlformats.org/officeDocument/2006/relationships/hyperlink" Target="https://podminky.urs.cz/item/CS_URS_2025_01/725291666" TargetMode="External"/><Relationship Id="rId123" Type="http://schemas.openxmlformats.org/officeDocument/2006/relationships/hyperlink" Target="https://podminky.urs.cz/item/CS_URS_2025_01/725860811" TargetMode="External"/><Relationship Id="rId128" Type="http://schemas.openxmlformats.org/officeDocument/2006/relationships/hyperlink" Target="https://podminky.urs.cz/item/CS_URS_2025_01/998725102" TargetMode="External"/><Relationship Id="rId5" Type="http://schemas.openxmlformats.org/officeDocument/2006/relationships/hyperlink" Target="https://podminky.urs.cz/item/CS_URS_2025_01/974032144" TargetMode="External"/><Relationship Id="rId90" Type="http://schemas.openxmlformats.org/officeDocument/2006/relationships/hyperlink" Target="https://podminky.urs.cz/item/CS_URS_2025_01/725211615" TargetMode="External"/><Relationship Id="rId95" Type="http://schemas.openxmlformats.org/officeDocument/2006/relationships/hyperlink" Target="https://podminky.urs.cz/item/CS_URS_2025_01/725240811" TargetMode="External"/><Relationship Id="rId22" Type="http://schemas.openxmlformats.org/officeDocument/2006/relationships/hyperlink" Target="https://podminky.urs.cz/item/CS_URS_2025_01/721175212" TargetMode="External"/><Relationship Id="rId27" Type="http://schemas.openxmlformats.org/officeDocument/2006/relationships/hyperlink" Target="https://podminky.urs.cz/item/CS_URS_2025_01/721211403" TargetMode="External"/><Relationship Id="rId43" Type="http://schemas.openxmlformats.org/officeDocument/2006/relationships/hyperlink" Target="https://podminky.urs.cz/item/CS_URS_2025_01/722130821" TargetMode="External"/><Relationship Id="rId48" Type="http://schemas.openxmlformats.org/officeDocument/2006/relationships/hyperlink" Target="https://podminky.urs.cz/item/CS_URS_2025_01/722174072" TargetMode="External"/><Relationship Id="rId64" Type="http://schemas.openxmlformats.org/officeDocument/2006/relationships/hyperlink" Target="https://podminky.urs.cz/item/CS_URS_2025_01/722221134" TargetMode="External"/><Relationship Id="rId69" Type="http://schemas.openxmlformats.org/officeDocument/2006/relationships/hyperlink" Target="https://podminky.urs.cz/item/CS_URS_2025_01/722231075" TargetMode="External"/><Relationship Id="rId113" Type="http://schemas.openxmlformats.org/officeDocument/2006/relationships/hyperlink" Target="https://podminky.urs.cz/item/CS_URS_2025_01/725812215" TargetMode="External"/><Relationship Id="rId118" Type="http://schemas.openxmlformats.org/officeDocument/2006/relationships/hyperlink" Target="https://podminky.urs.cz/item/CS_URS_2025_01/725840850" TargetMode="External"/><Relationship Id="rId134" Type="http://schemas.openxmlformats.org/officeDocument/2006/relationships/hyperlink" Target="https://podminky.urs.cz/item/CS_URS_2025_01/998726112" TargetMode="External"/><Relationship Id="rId139" Type="http://schemas.openxmlformats.org/officeDocument/2006/relationships/hyperlink" Target="https://podminky.urs.cz/item/CS_URS_2025_01/998727102" TargetMode="External"/><Relationship Id="rId80" Type="http://schemas.openxmlformats.org/officeDocument/2006/relationships/hyperlink" Target="https://podminky.urs.cz/item/CS_URS_2025_01/722290246" TargetMode="External"/><Relationship Id="rId85" Type="http://schemas.openxmlformats.org/officeDocument/2006/relationships/hyperlink" Target="https://podminky.urs.cz/item/CS_URS_2025_01/725112022" TargetMode="External"/><Relationship Id="rId12" Type="http://schemas.openxmlformats.org/officeDocument/2006/relationships/hyperlink" Target="https://podminky.urs.cz/item/CS_URS_2025_01/721171803" TargetMode="External"/><Relationship Id="rId17" Type="http://schemas.openxmlformats.org/officeDocument/2006/relationships/hyperlink" Target="https://podminky.urs.cz/item/CS_URS_2025_01/721173404" TargetMode="External"/><Relationship Id="rId33" Type="http://schemas.openxmlformats.org/officeDocument/2006/relationships/hyperlink" Target="https://podminky.urs.cz/item/CS_URS_2025_01/721242804" TargetMode="External"/><Relationship Id="rId38" Type="http://schemas.openxmlformats.org/officeDocument/2006/relationships/hyperlink" Target="https://podminky.urs.cz/item/CS_URS_2025_01/721290112" TargetMode="External"/><Relationship Id="rId59" Type="http://schemas.openxmlformats.org/officeDocument/2006/relationships/hyperlink" Target="https://podminky.urs.cz/item/CS_URS_2025_01/722190401" TargetMode="External"/><Relationship Id="rId103" Type="http://schemas.openxmlformats.org/officeDocument/2006/relationships/hyperlink" Target="https://podminky.urs.cz/item/CS_URS_2025_01/725291669" TargetMode="External"/><Relationship Id="rId108" Type="http://schemas.openxmlformats.org/officeDocument/2006/relationships/hyperlink" Target="https://podminky.urs.cz/item/CS_URS_2025_01/725530823" TargetMode="External"/><Relationship Id="rId124" Type="http://schemas.openxmlformats.org/officeDocument/2006/relationships/hyperlink" Target="https://podminky.urs.cz/item/CS_URS_2025_01/725861102" TargetMode="External"/><Relationship Id="rId129" Type="http://schemas.openxmlformats.org/officeDocument/2006/relationships/hyperlink" Target="https://podminky.urs.cz/item/CS_URS_2025_01/726111011" TargetMode="External"/><Relationship Id="rId54" Type="http://schemas.openxmlformats.org/officeDocument/2006/relationships/hyperlink" Target="https://podminky.urs.cz/item/CS_URS_2025_01/722181241" TargetMode="External"/><Relationship Id="rId70" Type="http://schemas.openxmlformats.org/officeDocument/2006/relationships/hyperlink" Target="https://podminky.urs.cz/item/CS_URS_2025_01/722231222" TargetMode="External"/><Relationship Id="rId75" Type="http://schemas.openxmlformats.org/officeDocument/2006/relationships/hyperlink" Target="https://podminky.urs.cz/item/CS_URS_2025_01/722234265" TargetMode="External"/><Relationship Id="rId91" Type="http://schemas.openxmlformats.org/officeDocument/2006/relationships/hyperlink" Target="https://podminky.urs.cz/item/CS_URS_2025_01/725211616" TargetMode="External"/><Relationship Id="rId96" Type="http://schemas.openxmlformats.org/officeDocument/2006/relationships/hyperlink" Target="https://podminky.urs.cz/item/CS_URS_2025_01/725244624" TargetMode="External"/><Relationship Id="rId140" Type="http://schemas.openxmlformats.org/officeDocument/2006/relationships/hyperlink" Target="https://podminky.urs.cz/item/CS_URS_2025_01/732421201" TargetMode="External"/><Relationship Id="rId1" Type="http://schemas.openxmlformats.org/officeDocument/2006/relationships/hyperlink" Target="https://podminky.urs.cz/item/CS_URS_2025_01/871161141" TargetMode="External"/><Relationship Id="rId6" Type="http://schemas.openxmlformats.org/officeDocument/2006/relationships/hyperlink" Target="https://podminky.urs.cz/item/CS_URS_2025_01/974032154" TargetMode="External"/><Relationship Id="rId23" Type="http://schemas.openxmlformats.org/officeDocument/2006/relationships/hyperlink" Target="https://podminky.urs.cz/item/CS_URS_2025_01/721194103" TargetMode="External"/><Relationship Id="rId28" Type="http://schemas.openxmlformats.org/officeDocument/2006/relationships/hyperlink" Target="https://podminky.urs.cz/item/CS_URS_2025_01/721212125" TargetMode="External"/><Relationship Id="rId49" Type="http://schemas.openxmlformats.org/officeDocument/2006/relationships/hyperlink" Target="https://podminky.urs.cz/item/CS_URS_2025_01/722174073" TargetMode="External"/><Relationship Id="rId114" Type="http://schemas.openxmlformats.org/officeDocument/2006/relationships/hyperlink" Target="https://podminky.urs.cz/item/CS_URS_2025_01/725820801" TargetMode="External"/><Relationship Id="rId119" Type="http://schemas.openxmlformats.org/officeDocument/2006/relationships/hyperlink" Target="https://podminky.urs.cz/item/CS_URS_2025_01/725841332" TargetMode="External"/><Relationship Id="rId44" Type="http://schemas.openxmlformats.org/officeDocument/2006/relationships/hyperlink" Target="https://podminky.urs.cz/item/CS_URS_2025_01/722130831" TargetMode="External"/><Relationship Id="rId60" Type="http://schemas.openxmlformats.org/officeDocument/2006/relationships/hyperlink" Target="https://podminky.urs.cz/item/CS_URS_2025_01/722220111" TargetMode="External"/><Relationship Id="rId65" Type="http://schemas.openxmlformats.org/officeDocument/2006/relationships/hyperlink" Target="https://podminky.urs.cz/item/CS_URS_2025_01/722224115" TargetMode="External"/><Relationship Id="rId81" Type="http://schemas.openxmlformats.org/officeDocument/2006/relationships/hyperlink" Target="https://podminky.urs.cz/item/CS_URS_2025_01/998722102" TargetMode="External"/><Relationship Id="rId86" Type="http://schemas.openxmlformats.org/officeDocument/2006/relationships/hyperlink" Target="https://podminky.urs.cz/item/CS_URS_2025_01/725112023" TargetMode="External"/><Relationship Id="rId130" Type="http://schemas.openxmlformats.org/officeDocument/2006/relationships/hyperlink" Target="https://podminky.urs.cz/item/CS_URS_2025_01/726111031" TargetMode="External"/><Relationship Id="rId135" Type="http://schemas.openxmlformats.org/officeDocument/2006/relationships/hyperlink" Target="https://podminky.urs.cz/item/CS_URS_2025_01/727222001" TargetMode="External"/><Relationship Id="rId13" Type="http://schemas.openxmlformats.org/officeDocument/2006/relationships/hyperlink" Target="https://podminky.urs.cz/item/CS_URS_2025_01/721171808" TargetMode="External"/><Relationship Id="rId18" Type="http://schemas.openxmlformats.org/officeDocument/2006/relationships/hyperlink" Target="https://podminky.urs.cz/item/CS_URS_2025_01/721174041" TargetMode="External"/><Relationship Id="rId39" Type="http://schemas.openxmlformats.org/officeDocument/2006/relationships/hyperlink" Target="https://podminky.urs.cz/item/CS_URS_2025_01/998721102" TargetMode="External"/><Relationship Id="rId109" Type="http://schemas.openxmlformats.org/officeDocument/2006/relationships/hyperlink" Target="https://podminky.urs.cz/item/CS_URS_2025_01/725532220" TargetMode="External"/><Relationship Id="rId34" Type="http://schemas.openxmlformats.org/officeDocument/2006/relationships/hyperlink" Target="https://podminky.urs.cz/item/CS_URS_2025_01/721273153" TargetMode="External"/><Relationship Id="rId50" Type="http://schemas.openxmlformats.org/officeDocument/2006/relationships/hyperlink" Target="https://podminky.urs.cz/item/CS_URS_2025_01/722175002" TargetMode="External"/><Relationship Id="rId55" Type="http://schemas.openxmlformats.org/officeDocument/2006/relationships/hyperlink" Target="https://podminky.urs.cz/item/CS_URS_2025_01/722181242" TargetMode="External"/><Relationship Id="rId76" Type="http://schemas.openxmlformats.org/officeDocument/2006/relationships/hyperlink" Target="https://podminky.urs.cz/item/CS_URS_2025_01/722260813" TargetMode="External"/><Relationship Id="rId97" Type="http://schemas.openxmlformats.org/officeDocument/2006/relationships/hyperlink" Target="https://podminky.urs.cz/item/CS_URS_2025_01/725291650" TargetMode="External"/><Relationship Id="rId104" Type="http://schemas.openxmlformats.org/officeDocument/2006/relationships/hyperlink" Target="https://podminky.urs.cz/item/CS_URS_2025_01/725291670" TargetMode="External"/><Relationship Id="rId120" Type="http://schemas.openxmlformats.org/officeDocument/2006/relationships/hyperlink" Target="https://podminky.urs.cz/item/CS_URS_2025_01/725850800" TargetMode="External"/><Relationship Id="rId125" Type="http://schemas.openxmlformats.org/officeDocument/2006/relationships/hyperlink" Target="https://podminky.urs.cz/item/CS_URS_2025_01/725861312" TargetMode="External"/><Relationship Id="rId141" Type="http://schemas.openxmlformats.org/officeDocument/2006/relationships/drawing" Target="../drawings/drawing9.xml"/><Relationship Id="rId7" Type="http://schemas.openxmlformats.org/officeDocument/2006/relationships/hyperlink" Target="https://podminky.urs.cz/item/CS_URS_2025_01/997013111" TargetMode="External"/><Relationship Id="rId71" Type="http://schemas.openxmlformats.org/officeDocument/2006/relationships/hyperlink" Target="https://podminky.urs.cz/item/CS_URS_2025_01/722232153" TargetMode="External"/><Relationship Id="rId92" Type="http://schemas.openxmlformats.org/officeDocument/2006/relationships/hyperlink" Target="https://podminky.urs.cz/item/CS_URS_2025_01/725211617" TargetMode="External"/><Relationship Id="rId2" Type="http://schemas.openxmlformats.org/officeDocument/2006/relationships/hyperlink" Target="https://podminky.urs.cz/item/CS_URS_2025_01/871181141" TargetMode="External"/><Relationship Id="rId29" Type="http://schemas.openxmlformats.org/officeDocument/2006/relationships/hyperlink" Target="https://podminky.urs.cz/item/CS_URS_2025_01/721219128" TargetMode="External"/><Relationship Id="rId24" Type="http://schemas.openxmlformats.org/officeDocument/2006/relationships/hyperlink" Target="https://podminky.urs.cz/item/CS_URS_2025_01/721194104" TargetMode="External"/><Relationship Id="rId40" Type="http://schemas.openxmlformats.org/officeDocument/2006/relationships/hyperlink" Target="https://podminky.urs.cz/item/CS_URS_2025_01/722130234" TargetMode="External"/><Relationship Id="rId45" Type="http://schemas.openxmlformats.org/officeDocument/2006/relationships/hyperlink" Target="https://podminky.urs.cz/item/CS_URS_2025_01/722170801" TargetMode="External"/><Relationship Id="rId66" Type="http://schemas.openxmlformats.org/officeDocument/2006/relationships/hyperlink" Target="https://podminky.urs.cz/item/CS_URS_2025_01/722230104" TargetMode="External"/><Relationship Id="rId87" Type="http://schemas.openxmlformats.org/officeDocument/2006/relationships/hyperlink" Target="https://podminky.urs.cz/item/CS_URS_2025_01/725121527" TargetMode="External"/><Relationship Id="rId110" Type="http://schemas.openxmlformats.org/officeDocument/2006/relationships/hyperlink" Target="https://podminky.urs.cz/item/CS_URS_2025_01/725535221" TargetMode="External"/><Relationship Id="rId115" Type="http://schemas.openxmlformats.org/officeDocument/2006/relationships/hyperlink" Target="https://podminky.urs.cz/item/CS_URS_2025_01/725821325" TargetMode="External"/><Relationship Id="rId131" Type="http://schemas.openxmlformats.org/officeDocument/2006/relationships/hyperlink" Target="https://podminky.urs.cz/item/CS_URS_2025_01/726131043" TargetMode="External"/><Relationship Id="rId136" Type="http://schemas.openxmlformats.org/officeDocument/2006/relationships/hyperlink" Target="https://podminky.urs.cz/item/CS_URS_2025_01/727222003" TargetMode="External"/><Relationship Id="rId61" Type="http://schemas.openxmlformats.org/officeDocument/2006/relationships/hyperlink" Target="https://podminky.urs.cz/item/CS_URS_2025_01/722220233" TargetMode="External"/><Relationship Id="rId82" Type="http://schemas.openxmlformats.org/officeDocument/2006/relationships/hyperlink" Target="https://podminky.urs.cz/item/CS_URS_2025_01/724233013" TargetMode="External"/><Relationship Id="rId19" Type="http://schemas.openxmlformats.org/officeDocument/2006/relationships/hyperlink" Target="https://podminky.urs.cz/item/CS_URS_2025_01/721174042" TargetMode="External"/><Relationship Id="rId14" Type="http://schemas.openxmlformats.org/officeDocument/2006/relationships/hyperlink" Target="https://podminky.urs.cz/item/CS_URS_2025_01/721173401" TargetMode="External"/><Relationship Id="rId30" Type="http://schemas.openxmlformats.org/officeDocument/2006/relationships/hyperlink" Target="https://podminky.urs.cz/item/CS_URS_2025_01/721220801" TargetMode="External"/><Relationship Id="rId35" Type="http://schemas.openxmlformats.org/officeDocument/2006/relationships/hyperlink" Target="https://podminky.urs.cz/item/CS_URS_2025_01/721274121" TargetMode="External"/><Relationship Id="rId56" Type="http://schemas.openxmlformats.org/officeDocument/2006/relationships/hyperlink" Target="https://podminky.urs.cz/item/CS_URS_2025_01/722182011" TargetMode="External"/><Relationship Id="rId77" Type="http://schemas.openxmlformats.org/officeDocument/2006/relationships/hyperlink" Target="https://podminky.urs.cz/item/CS_URS_2025_01/722260923" TargetMode="External"/><Relationship Id="rId100" Type="http://schemas.openxmlformats.org/officeDocument/2006/relationships/hyperlink" Target="https://podminky.urs.cz/item/CS_URS_2025_01/725291662" TargetMode="External"/><Relationship Id="rId105" Type="http://schemas.openxmlformats.org/officeDocument/2006/relationships/hyperlink" Target="https://podminky.urs.cz/item/CS_URS_2025_01/725311121" TargetMode="External"/><Relationship Id="rId126" Type="http://schemas.openxmlformats.org/officeDocument/2006/relationships/hyperlink" Target="https://podminky.urs.cz/item/CS_URS_2025_01/725863311" TargetMode="External"/><Relationship Id="rId8" Type="http://schemas.openxmlformats.org/officeDocument/2006/relationships/hyperlink" Target="https://podminky.urs.cz/item/CS_URS_2025_01/997013501" TargetMode="External"/><Relationship Id="rId51" Type="http://schemas.openxmlformats.org/officeDocument/2006/relationships/hyperlink" Target="https://podminky.urs.cz/item/CS_URS_2025_01/722175003" TargetMode="External"/><Relationship Id="rId72" Type="http://schemas.openxmlformats.org/officeDocument/2006/relationships/hyperlink" Target="https://podminky.urs.cz/item/CS_URS_2025_01/722232154" TargetMode="External"/><Relationship Id="rId93" Type="http://schemas.openxmlformats.org/officeDocument/2006/relationships/hyperlink" Target="https://podminky.urs.cz/item/CS_URS_2025_01/725211681" TargetMode="External"/><Relationship Id="rId98" Type="http://schemas.openxmlformats.org/officeDocument/2006/relationships/hyperlink" Target="https://podminky.urs.cz/item/CS_URS_2025_01/725291652" TargetMode="External"/><Relationship Id="rId121" Type="http://schemas.openxmlformats.org/officeDocument/2006/relationships/hyperlink" Target="https://podminky.urs.cz/item/CS_URS_2025_01/725851305" TargetMode="External"/><Relationship Id="rId3" Type="http://schemas.openxmlformats.org/officeDocument/2006/relationships/hyperlink" Target="https://podminky.urs.cz/item/CS_URS_2025_01/961044111" TargetMode="External"/><Relationship Id="rId25" Type="http://schemas.openxmlformats.org/officeDocument/2006/relationships/hyperlink" Target="https://podminky.urs.cz/item/CS_URS_2025_01/721194105" TargetMode="External"/><Relationship Id="rId46" Type="http://schemas.openxmlformats.org/officeDocument/2006/relationships/hyperlink" Target="https://podminky.urs.cz/item/CS_URS_2025_01/722174062" TargetMode="External"/><Relationship Id="rId67" Type="http://schemas.openxmlformats.org/officeDocument/2006/relationships/hyperlink" Target="https://podminky.urs.cz/item/CS_URS_2025_01/722231072" TargetMode="External"/><Relationship Id="rId116" Type="http://schemas.openxmlformats.org/officeDocument/2006/relationships/hyperlink" Target="https://podminky.urs.cz/item/CS_URS_2025_01/725822613" TargetMode="External"/><Relationship Id="rId137" Type="http://schemas.openxmlformats.org/officeDocument/2006/relationships/hyperlink" Target="https://podminky.urs.cz/item/CS_URS_2025_01/727222005" TargetMode="External"/><Relationship Id="rId20" Type="http://schemas.openxmlformats.org/officeDocument/2006/relationships/hyperlink" Target="https://podminky.urs.cz/item/CS_URS_2025_01/721175203" TargetMode="External"/><Relationship Id="rId41" Type="http://schemas.openxmlformats.org/officeDocument/2006/relationships/hyperlink" Target="https://podminky.urs.cz/item/CS_URS_2025_01/722130801" TargetMode="External"/><Relationship Id="rId62" Type="http://schemas.openxmlformats.org/officeDocument/2006/relationships/hyperlink" Target="https://podminky.urs.cz/item/CS_URS_2025_01/722220236" TargetMode="External"/><Relationship Id="rId83" Type="http://schemas.openxmlformats.org/officeDocument/2006/relationships/hyperlink" Target="https://podminky.urs.cz/item/CS_URS_2025_01/998724102" TargetMode="External"/><Relationship Id="rId88" Type="http://schemas.openxmlformats.org/officeDocument/2006/relationships/hyperlink" Target="https://podminky.urs.cz/item/CS_URS_2025_01/725122813" TargetMode="External"/><Relationship Id="rId111" Type="http://schemas.openxmlformats.org/officeDocument/2006/relationships/hyperlink" Target="https://podminky.urs.cz/item/CS_URS_2025_01/725539201" TargetMode="External"/><Relationship Id="rId132" Type="http://schemas.openxmlformats.org/officeDocument/2006/relationships/hyperlink" Target="https://podminky.urs.cz/item/CS_URS_2025_01/726191001" TargetMode="External"/><Relationship Id="rId15" Type="http://schemas.openxmlformats.org/officeDocument/2006/relationships/hyperlink" Target="https://podminky.urs.cz/item/CS_URS_2025_01/721173402" TargetMode="External"/><Relationship Id="rId36" Type="http://schemas.openxmlformats.org/officeDocument/2006/relationships/hyperlink" Target="https://podminky.urs.cz/item/CS_URS_2025_01/721274123" TargetMode="External"/><Relationship Id="rId57" Type="http://schemas.openxmlformats.org/officeDocument/2006/relationships/hyperlink" Target="https://podminky.urs.cz/item/CS_URS_2025_01/722182012" TargetMode="External"/><Relationship Id="rId106" Type="http://schemas.openxmlformats.org/officeDocument/2006/relationships/hyperlink" Target="https://podminky.urs.cz/item/CS_URS_2025_01/725330820" TargetMode="External"/><Relationship Id="rId127" Type="http://schemas.openxmlformats.org/officeDocument/2006/relationships/hyperlink" Target="https://podminky.urs.cz/item/CS_URS_2025_01/725980123" TargetMode="External"/><Relationship Id="rId10" Type="http://schemas.openxmlformats.org/officeDocument/2006/relationships/hyperlink" Target="https://podminky.urs.cz/item/CS_URS_2025_01/997013609" TargetMode="External"/><Relationship Id="rId31" Type="http://schemas.openxmlformats.org/officeDocument/2006/relationships/hyperlink" Target="https://podminky.urs.cz/item/CS_URS_2025_01/721226511" TargetMode="External"/><Relationship Id="rId52" Type="http://schemas.openxmlformats.org/officeDocument/2006/relationships/hyperlink" Target="https://podminky.urs.cz/item/CS_URS_2025_01/722175004" TargetMode="External"/><Relationship Id="rId73" Type="http://schemas.openxmlformats.org/officeDocument/2006/relationships/hyperlink" Target="https://podminky.urs.cz/item/CS_URS_2025_01/722232155" TargetMode="External"/><Relationship Id="rId78" Type="http://schemas.openxmlformats.org/officeDocument/2006/relationships/hyperlink" Target="https://podminky.urs.cz/item/CS_URS_2025_01/722270103" TargetMode="External"/><Relationship Id="rId94" Type="http://schemas.openxmlformats.org/officeDocument/2006/relationships/hyperlink" Target="https://podminky.urs.cz/item/CS_URS_2025_01/725231203" TargetMode="External"/><Relationship Id="rId99" Type="http://schemas.openxmlformats.org/officeDocument/2006/relationships/hyperlink" Target="https://podminky.urs.cz/item/CS_URS_2025_01/725291653" TargetMode="External"/><Relationship Id="rId101" Type="http://schemas.openxmlformats.org/officeDocument/2006/relationships/hyperlink" Target="https://podminky.urs.cz/item/CS_URS_2025_01/725291664" TargetMode="External"/><Relationship Id="rId122" Type="http://schemas.openxmlformats.org/officeDocument/2006/relationships/hyperlink" Target="https://podminky.urs.cz/item/CS_URS_2025_01/725851325" TargetMode="External"/><Relationship Id="rId4" Type="http://schemas.openxmlformats.org/officeDocument/2006/relationships/hyperlink" Target="https://podminky.urs.cz/item/CS_URS_2025_01/972054241" TargetMode="External"/><Relationship Id="rId9" Type="http://schemas.openxmlformats.org/officeDocument/2006/relationships/hyperlink" Target="https://podminky.urs.cz/item/CS_URS_2025_01/997013509" TargetMode="External"/><Relationship Id="rId26" Type="http://schemas.openxmlformats.org/officeDocument/2006/relationships/hyperlink" Target="https://podminky.urs.cz/item/CS_URS_2025_01/721194109" TargetMode="External"/><Relationship Id="rId47" Type="http://schemas.openxmlformats.org/officeDocument/2006/relationships/hyperlink" Target="https://podminky.urs.cz/item/CS_URS_2025_01/722174063" TargetMode="External"/><Relationship Id="rId68" Type="http://schemas.openxmlformats.org/officeDocument/2006/relationships/hyperlink" Target="https://podminky.urs.cz/item/CS_URS_2025_01/722231074" TargetMode="External"/><Relationship Id="rId89" Type="http://schemas.openxmlformats.org/officeDocument/2006/relationships/hyperlink" Target="https://podminky.urs.cz/item/CS_URS_2025_01/725210821" TargetMode="External"/><Relationship Id="rId112" Type="http://schemas.openxmlformats.org/officeDocument/2006/relationships/hyperlink" Target="https://podminky.urs.cz/item/CS_URS_2025_01/725810811" TargetMode="External"/><Relationship Id="rId133" Type="http://schemas.openxmlformats.org/officeDocument/2006/relationships/hyperlink" Target="https://podminky.urs.cz/item/CS_URS_2025_01/726191002" TargetMode="External"/><Relationship Id="rId16" Type="http://schemas.openxmlformats.org/officeDocument/2006/relationships/hyperlink" Target="https://podminky.urs.cz/item/CS_URS_2025_01/721173403"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podminky.urs.cz/item/CS_URS_2025_01/162251102" TargetMode="External"/><Relationship Id="rId18" Type="http://schemas.openxmlformats.org/officeDocument/2006/relationships/hyperlink" Target="https://podminky.urs.cz/item/CS_URS_2025_01/174151101" TargetMode="External"/><Relationship Id="rId26" Type="http://schemas.openxmlformats.org/officeDocument/2006/relationships/hyperlink" Target="https://podminky.urs.cz/item/CS_URS_2025_01/892351111" TargetMode="External"/><Relationship Id="rId39" Type="http://schemas.openxmlformats.org/officeDocument/2006/relationships/hyperlink" Target="https://podminky.urs.cz/item/CS_URS_2025_01/998223011" TargetMode="External"/><Relationship Id="rId21" Type="http://schemas.openxmlformats.org/officeDocument/2006/relationships/hyperlink" Target="https://podminky.urs.cz/item/CS_URS_2025_01/451573111" TargetMode="External"/><Relationship Id="rId34" Type="http://schemas.openxmlformats.org/officeDocument/2006/relationships/hyperlink" Target="https://podminky.urs.cz/item/CS_URS_2025_01/899722114" TargetMode="External"/><Relationship Id="rId42" Type="http://schemas.openxmlformats.org/officeDocument/2006/relationships/hyperlink" Target="https://podminky.urs.cz/item/CS_URS_2022_01/012103000" TargetMode="External"/><Relationship Id="rId7" Type="http://schemas.openxmlformats.org/officeDocument/2006/relationships/hyperlink" Target="https://podminky.urs.cz/item/CS_URS_2025_01/129951121" TargetMode="External"/><Relationship Id="rId2" Type="http://schemas.openxmlformats.org/officeDocument/2006/relationships/hyperlink" Target="https://podminky.urs.cz/item/CS_URS_2025_01/119001401" TargetMode="External"/><Relationship Id="rId16" Type="http://schemas.openxmlformats.org/officeDocument/2006/relationships/hyperlink" Target="https://podminky.urs.cz/item/CS_URS_2025_01/171201231" TargetMode="External"/><Relationship Id="rId20" Type="http://schemas.openxmlformats.org/officeDocument/2006/relationships/hyperlink" Target="https://podminky.urs.cz/item/CS_URS_2025_01/358315114" TargetMode="External"/><Relationship Id="rId29" Type="http://schemas.openxmlformats.org/officeDocument/2006/relationships/hyperlink" Target="https://podminky.urs.cz/item/CS_URS_2025_01/894812241" TargetMode="External"/><Relationship Id="rId41" Type="http://schemas.openxmlformats.org/officeDocument/2006/relationships/hyperlink" Target="https://podminky.urs.cz/item/CS_URS_2025_01/721241102" TargetMode="External"/><Relationship Id="rId1" Type="http://schemas.openxmlformats.org/officeDocument/2006/relationships/hyperlink" Target="https://podminky.urs.cz/item/CS_URS_2025_01/115101202" TargetMode="External"/><Relationship Id="rId6" Type="http://schemas.openxmlformats.org/officeDocument/2006/relationships/hyperlink" Target="https://podminky.urs.cz/item/CS_URS_2025_01/129911121" TargetMode="External"/><Relationship Id="rId11" Type="http://schemas.openxmlformats.org/officeDocument/2006/relationships/hyperlink" Target="https://podminky.urs.cz/item/CS_URS_2025_01/151101101" TargetMode="External"/><Relationship Id="rId24" Type="http://schemas.openxmlformats.org/officeDocument/2006/relationships/hyperlink" Target="https://podminky.urs.cz/item/CS_URS_2025_01/871350310" TargetMode="External"/><Relationship Id="rId32" Type="http://schemas.openxmlformats.org/officeDocument/2006/relationships/hyperlink" Target="https://podminky.urs.cz/item/CS_URS_2025_01/899620141" TargetMode="External"/><Relationship Id="rId37" Type="http://schemas.openxmlformats.org/officeDocument/2006/relationships/hyperlink" Target="https://podminky.urs.cz/item/CS_URS_2025_01/997013509" TargetMode="External"/><Relationship Id="rId40" Type="http://schemas.openxmlformats.org/officeDocument/2006/relationships/hyperlink" Target="https://podminky.urs.cz/item/CS_URS_2025_01/998276101" TargetMode="External"/><Relationship Id="rId5" Type="http://schemas.openxmlformats.org/officeDocument/2006/relationships/hyperlink" Target="https://podminky.urs.cz/item/CS_URS_2025_01/129001101" TargetMode="External"/><Relationship Id="rId15" Type="http://schemas.openxmlformats.org/officeDocument/2006/relationships/hyperlink" Target="https://podminky.urs.cz/item/CS_URS_2025_01/162751119" TargetMode="External"/><Relationship Id="rId23" Type="http://schemas.openxmlformats.org/officeDocument/2006/relationships/hyperlink" Target="https://podminky.urs.cz/item/CS_URS_2025_01/871310310" TargetMode="External"/><Relationship Id="rId28" Type="http://schemas.openxmlformats.org/officeDocument/2006/relationships/hyperlink" Target="https://podminky.urs.cz/item/CS_URS_2025_01/894812231" TargetMode="External"/><Relationship Id="rId36" Type="http://schemas.openxmlformats.org/officeDocument/2006/relationships/hyperlink" Target="https://podminky.urs.cz/item/CS_URS_2025_01/997013501" TargetMode="External"/><Relationship Id="rId10" Type="http://schemas.openxmlformats.org/officeDocument/2006/relationships/hyperlink" Target="https://podminky.urs.cz/item/CS_URS_2025_01/139001101" TargetMode="External"/><Relationship Id="rId19" Type="http://schemas.openxmlformats.org/officeDocument/2006/relationships/hyperlink" Target="https://podminky.urs.cz/item/CS_URS_2025_01/175151101" TargetMode="External"/><Relationship Id="rId31" Type="http://schemas.openxmlformats.org/officeDocument/2006/relationships/hyperlink" Target="https://podminky.urs.cz/item/CS_URS_2024_02/894812261" TargetMode="External"/><Relationship Id="rId44" Type="http://schemas.openxmlformats.org/officeDocument/2006/relationships/drawing" Target="../drawings/drawing10.xml"/><Relationship Id="rId4" Type="http://schemas.openxmlformats.org/officeDocument/2006/relationships/hyperlink" Target="https://podminky.urs.cz/item/CS_URS_2025_01/119001422" TargetMode="External"/><Relationship Id="rId9" Type="http://schemas.openxmlformats.org/officeDocument/2006/relationships/hyperlink" Target="https://podminky.urs.cz/item/CS_URS_2025_01/132351254" TargetMode="External"/><Relationship Id="rId14" Type="http://schemas.openxmlformats.org/officeDocument/2006/relationships/hyperlink" Target="https://podminky.urs.cz/item/CS_URS_2025_01/162751117" TargetMode="External"/><Relationship Id="rId22" Type="http://schemas.openxmlformats.org/officeDocument/2006/relationships/hyperlink" Target="https://podminky.urs.cz/item/CS_URS_2025_01/871270310" TargetMode="External"/><Relationship Id="rId27" Type="http://schemas.openxmlformats.org/officeDocument/2006/relationships/hyperlink" Target="https://podminky.urs.cz/item/CS_URS_2025_01/894812205" TargetMode="External"/><Relationship Id="rId30" Type="http://schemas.openxmlformats.org/officeDocument/2006/relationships/hyperlink" Target="https://podminky.urs.cz/item/CS_URS_2025_01/894812249" TargetMode="External"/><Relationship Id="rId35" Type="http://schemas.openxmlformats.org/officeDocument/2006/relationships/hyperlink" Target="https://podminky.urs.cz/item/CS_URS_2025_01/997013111" TargetMode="External"/><Relationship Id="rId43" Type="http://schemas.openxmlformats.org/officeDocument/2006/relationships/hyperlink" Target="https://podminky.urs.cz/item/CS_URS_2022_01/012303000" TargetMode="External"/><Relationship Id="rId8" Type="http://schemas.openxmlformats.org/officeDocument/2006/relationships/hyperlink" Target="https://podminky.urs.cz/item/CS_URS_2025_01/132211401" TargetMode="External"/><Relationship Id="rId3" Type="http://schemas.openxmlformats.org/officeDocument/2006/relationships/hyperlink" Target="https://podminky.urs.cz/item/CS_URS_2025_01/119001411" TargetMode="External"/><Relationship Id="rId12" Type="http://schemas.openxmlformats.org/officeDocument/2006/relationships/hyperlink" Target="https://podminky.urs.cz/item/CS_URS_2025_01/151101111" TargetMode="External"/><Relationship Id="rId17" Type="http://schemas.openxmlformats.org/officeDocument/2006/relationships/hyperlink" Target="https://podminky.urs.cz/item/CS_URS_2025_01/171251201" TargetMode="External"/><Relationship Id="rId25" Type="http://schemas.openxmlformats.org/officeDocument/2006/relationships/hyperlink" Target="https://podminky.urs.cz/item/CS_URS_2025_01/892271111" TargetMode="External"/><Relationship Id="rId33" Type="http://schemas.openxmlformats.org/officeDocument/2006/relationships/hyperlink" Target="https://podminky.urs.cz/item/CS_URS_2025_01/899623161" TargetMode="External"/><Relationship Id="rId38" Type="http://schemas.openxmlformats.org/officeDocument/2006/relationships/hyperlink" Target="https://podminky.urs.cz/item/CS_URS_2025_01/997013609"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podminky.urs.cz/item/CS_URS_2025_01/978015381" TargetMode="External"/><Relationship Id="rId18" Type="http://schemas.openxmlformats.org/officeDocument/2006/relationships/hyperlink" Target="https://podminky.urs.cz/item/CS_URS_2025_01/764004861" TargetMode="External"/><Relationship Id="rId26" Type="http://schemas.openxmlformats.org/officeDocument/2006/relationships/hyperlink" Target="https://podminky.urs.cz/item/CS_URS_2025_01/764246444" TargetMode="External"/><Relationship Id="rId3" Type="http://schemas.openxmlformats.org/officeDocument/2006/relationships/hyperlink" Target="https://podminky.urs.cz/item/CS_URS_2025_01/941211212" TargetMode="External"/><Relationship Id="rId21" Type="http://schemas.openxmlformats.org/officeDocument/2006/relationships/hyperlink" Target="https://podminky.urs.cz/item/CS_URS_2025_01/997013509" TargetMode="External"/><Relationship Id="rId34" Type="http://schemas.openxmlformats.org/officeDocument/2006/relationships/hyperlink" Target="https://podminky.urs.cz/item/CS_URS_2025_01/783806807" TargetMode="External"/><Relationship Id="rId7" Type="http://schemas.openxmlformats.org/officeDocument/2006/relationships/hyperlink" Target="https://podminky.urs.cz/item/CS_URS_2025_01/944611811" TargetMode="External"/><Relationship Id="rId12" Type="http://schemas.openxmlformats.org/officeDocument/2006/relationships/hyperlink" Target="https://podminky.urs.cz/item/CS_URS_2025_01/941111312" TargetMode="External"/><Relationship Id="rId17" Type="http://schemas.openxmlformats.org/officeDocument/2006/relationships/hyperlink" Target="https://podminky.urs.cz/item/CS_URS_2025_01/764002861" TargetMode="External"/><Relationship Id="rId25" Type="http://schemas.openxmlformats.org/officeDocument/2006/relationships/hyperlink" Target="https://podminky.urs.cz/item/CS_URS_2025_01/764246443" TargetMode="External"/><Relationship Id="rId33" Type="http://schemas.openxmlformats.org/officeDocument/2006/relationships/hyperlink" Target="https://podminky.urs.cz/item/CS_URS_2025_01/783801501" TargetMode="External"/><Relationship Id="rId2" Type="http://schemas.openxmlformats.org/officeDocument/2006/relationships/hyperlink" Target="https://podminky.urs.cz/item/CS_URS_2025_01/941211112" TargetMode="External"/><Relationship Id="rId16" Type="http://schemas.openxmlformats.org/officeDocument/2006/relationships/hyperlink" Target="https://podminky.urs.cz/item/CS_URS_2025_01/976083131" TargetMode="External"/><Relationship Id="rId20" Type="http://schemas.openxmlformats.org/officeDocument/2006/relationships/hyperlink" Target="https://podminky.urs.cz/item/CS_URS_2025_01/997013501" TargetMode="External"/><Relationship Id="rId29" Type="http://schemas.openxmlformats.org/officeDocument/2006/relationships/hyperlink" Target="https://podminky.urs.cz/item/CS_URS_2025_01/764248347" TargetMode="External"/><Relationship Id="rId1" Type="http://schemas.openxmlformats.org/officeDocument/2006/relationships/hyperlink" Target="https://podminky.urs.cz/item/CS_URS_2025_01/629995101" TargetMode="External"/><Relationship Id="rId6" Type="http://schemas.openxmlformats.org/officeDocument/2006/relationships/hyperlink" Target="https://podminky.urs.cz/item/CS_URS_2025_01/944611211" TargetMode="External"/><Relationship Id="rId11" Type="http://schemas.openxmlformats.org/officeDocument/2006/relationships/hyperlink" Target="https://podminky.urs.cz/item/CS_URS_2025_01/993111111" TargetMode="External"/><Relationship Id="rId24" Type="http://schemas.openxmlformats.org/officeDocument/2006/relationships/hyperlink" Target="https://podminky.urs.cz/item/CS_URS_2025_01/764246442" TargetMode="External"/><Relationship Id="rId32" Type="http://schemas.openxmlformats.org/officeDocument/2006/relationships/hyperlink" Target="https://podminky.urs.cz/item/CS_URS_2025_01/998767113" TargetMode="External"/><Relationship Id="rId5" Type="http://schemas.openxmlformats.org/officeDocument/2006/relationships/hyperlink" Target="https://podminky.urs.cz/item/CS_URS_2025_01/944611111" TargetMode="External"/><Relationship Id="rId15" Type="http://schemas.openxmlformats.org/officeDocument/2006/relationships/hyperlink" Target="https://podminky.urs.cz/item/CS_URS_2025_01/764002851" TargetMode="External"/><Relationship Id="rId23" Type="http://schemas.openxmlformats.org/officeDocument/2006/relationships/hyperlink" Target="https://podminky.urs.cz/item/CS_URS_2025_01/998011010" TargetMode="External"/><Relationship Id="rId28" Type="http://schemas.openxmlformats.org/officeDocument/2006/relationships/hyperlink" Target="https://podminky.urs.cz/item/CS_URS_2025_01/764248426" TargetMode="External"/><Relationship Id="rId10" Type="http://schemas.openxmlformats.org/officeDocument/2006/relationships/hyperlink" Target="https://podminky.urs.cz/item/CS_URS_2025_01/944711811" TargetMode="External"/><Relationship Id="rId19" Type="http://schemas.openxmlformats.org/officeDocument/2006/relationships/hyperlink" Target="https://podminky.urs.cz/item/CS_URS_2025_01/997013155" TargetMode="External"/><Relationship Id="rId31" Type="http://schemas.openxmlformats.org/officeDocument/2006/relationships/hyperlink" Target="https://podminky.urs.cz/item/CS_URS_2025_01/998764113" TargetMode="External"/><Relationship Id="rId4" Type="http://schemas.openxmlformats.org/officeDocument/2006/relationships/hyperlink" Target="https://podminky.urs.cz/item/CS_URS_2025_01/941211812" TargetMode="External"/><Relationship Id="rId9" Type="http://schemas.openxmlformats.org/officeDocument/2006/relationships/hyperlink" Target="https://podminky.urs.cz/item/CS_URS_2025_01/944711211" TargetMode="External"/><Relationship Id="rId14" Type="http://schemas.openxmlformats.org/officeDocument/2006/relationships/hyperlink" Target="https://podminky.urs.cz/item/CS_URS_2025_01/978019351" TargetMode="External"/><Relationship Id="rId22" Type="http://schemas.openxmlformats.org/officeDocument/2006/relationships/hyperlink" Target="https://podminky.urs.cz/item/CS_URS_2025_01/997013871" TargetMode="External"/><Relationship Id="rId27" Type="http://schemas.openxmlformats.org/officeDocument/2006/relationships/hyperlink" Target="https://podminky.urs.cz/item/CS_URS_2025_01/764248481" TargetMode="External"/><Relationship Id="rId30" Type="http://schemas.openxmlformats.org/officeDocument/2006/relationships/hyperlink" Target="https://podminky.urs.cz/item/CS_URS_2025_01/764548423" TargetMode="External"/><Relationship Id="rId35" Type="http://schemas.openxmlformats.org/officeDocument/2006/relationships/drawing" Target="../drawings/drawing3.xml"/><Relationship Id="rId8" Type="http://schemas.openxmlformats.org/officeDocument/2006/relationships/hyperlink" Target="https://podminky.urs.cz/item/CS_URS_2025_01/94471111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podminky.urs.cz/item/CS_URS_2025_01/962032230" TargetMode="External"/><Relationship Id="rId21" Type="http://schemas.openxmlformats.org/officeDocument/2006/relationships/hyperlink" Target="https://podminky.urs.cz/item/CS_URS_2025_01/314231511" TargetMode="External"/><Relationship Id="rId42" Type="http://schemas.openxmlformats.org/officeDocument/2006/relationships/hyperlink" Target="https://podminky.urs.cz/item/CS_URS_2025_01/572371111" TargetMode="External"/><Relationship Id="rId63" Type="http://schemas.openxmlformats.org/officeDocument/2006/relationships/hyperlink" Target="https://podminky.urs.cz/item/CS_URS_2025_01/619995001" TargetMode="External"/><Relationship Id="rId84" Type="http://schemas.openxmlformats.org/officeDocument/2006/relationships/hyperlink" Target="https://podminky.urs.cz/item/CS_URS_2025_01/96550-01" TargetMode="External"/><Relationship Id="rId138" Type="http://schemas.openxmlformats.org/officeDocument/2006/relationships/hyperlink" Target="https://podminky.urs.cz/item/CS_URS_2025_01/971033651" TargetMode="External"/><Relationship Id="rId159" Type="http://schemas.openxmlformats.org/officeDocument/2006/relationships/hyperlink" Target="https://podminky.urs.cz/item/CS_URS_2025_01/711112001" TargetMode="External"/><Relationship Id="rId170" Type="http://schemas.openxmlformats.org/officeDocument/2006/relationships/hyperlink" Target="https://podminky.urs.cz/item/CS_URS_2025_01/762333914" TargetMode="External"/><Relationship Id="rId191" Type="http://schemas.openxmlformats.org/officeDocument/2006/relationships/hyperlink" Target="https://podminky.urs.cz/item/CS_URS_2025_01/766660002" TargetMode="External"/><Relationship Id="rId205" Type="http://schemas.openxmlformats.org/officeDocument/2006/relationships/hyperlink" Target="https://podminky.urs.cz/item/CS_URS_2025_01/771574516" TargetMode="External"/><Relationship Id="rId226" Type="http://schemas.openxmlformats.org/officeDocument/2006/relationships/hyperlink" Target="https://podminky.urs.cz/item/CS_URS_2025_01/784111001" TargetMode="External"/><Relationship Id="rId107" Type="http://schemas.openxmlformats.org/officeDocument/2006/relationships/hyperlink" Target="https://podminky.urs.cz/item/CS_URS_2025_01/766411821" TargetMode="External"/><Relationship Id="rId11" Type="http://schemas.openxmlformats.org/officeDocument/2006/relationships/hyperlink" Target="https://podminky.urs.cz/item/CS_URS_2025_01/273351121" TargetMode="External"/><Relationship Id="rId32" Type="http://schemas.openxmlformats.org/officeDocument/2006/relationships/hyperlink" Target="https://podminky.urs.cz/item/CS_URS_2025_01/349231811" TargetMode="External"/><Relationship Id="rId53" Type="http://schemas.openxmlformats.org/officeDocument/2006/relationships/hyperlink" Target="https://podminky.urs.cz/item/CS_URS_2025_01/611315413" TargetMode="External"/><Relationship Id="rId74" Type="http://schemas.openxmlformats.org/officeDocument/2006/relationships/hyperlink" Target="https://podminky.urs.cz/item/CS_URS_2025_01/632451441" TargetMode="External"/><Relationship Id="rId128" Type="http://schemas.openxmlformats.org/officeDocument/2006/relationships/hyperlink" Target="https://podminky.urs.cz/item/CS_URS_2025_01/968062455" TargetMode="External"/><Relationship Id="rId149" Type="http://schemas.openxmlformats.org/officeDocument/2006/relationships/hyperlink" Target="https://podminky.urs.cz/item/CS_URS_2025_01/997013501" TargetMode="External"/><Relationship Id="rId5" Type="http://schemas.openxmlformats.org/officeDocument/2006/relationships/hyperlink" Target="https://podminky.urs.cz/item/CS_URS_2025_01/162751117" TargetMode="External"/><Relationship Id="rId95" Type="http://schemas.openxmlformats.org/officeDocument/2006/relationships/hyperlink" Target="https://podminky.urs.cz/item/CS_URS_2025_01/762341811" TargetMode="External"/><Relationship Id="rId160" Type="http://schemas.openxmlformats.org/officeDocument/2006/relationships/hyperlink" Target="https://podminky.urs.cz/item/CS_URS_2025_01/711141559" TargetMode="External"/><Relationship Id="rId181" Type="http://schemas.openxmlformats.org/officeDocument/2006/relationships/hyperlink" Target="https://podminky.urs.cz/item/CS_URS_2025_01/762381013" TargetMode="External"/><Relationship Id="rId216" Type="http://schemas.openxmlformats.org/officeDocument/2006/relationships/hyperlink" Target="https://podminky.urs.cz/item/CS_URS_2025_01/781472214" TargetMode="External"/><Relationship Id="rId22" Type="http://schemas.openxmlformats.org/officeDocument/2006/relationships/hyperlink" Target="https://podminky.urs.cz/item/CS_URS_2025_01/317142422" TargetMode="External"/><Relationship Id="rId43" Type="http://schemas.openxmlformats.org/officeDocument/2006/relationships/hyperlink" Target="https://podminky.urs.cz/item/CS_URS_2025_01/572371112" TargetMode="External"/><Relationship Id="rId64" Type="http://schemas.openxmlformats.org/officeDocument/2006/relationships/hyperlink" Target="https://podminky.urs.cz/item/CS_URS_2025_01/631311116" TargetMode="External"/><Relationship Id="rId118" Type="http://schemas.openxmlformats.org/officeDocument/2006/relationships/hyperlink" Target="https://podminky.urs.cz/item/CS_URS_2025_01/962032631" TargetMode="External"/><Relationship Id="rId139" Type="http://schemas.openxmlformats.org/officeDocument/2006/relationships/hyperlink" Target="https://podminky.urs.cz/item/CS_URS_2025_01/971033681" TargetMode="External"/><Relationship Id="rId85" Type="http://schemas.openxmlformats.org/officeDocument/2006/relationships/hyperlink" Target="https://podminky.urs.cz/item/CS_URS_2025_01/975043111" TargetMode="External"/><Relationship Id="rId150" Type="http://schemas.openxmlformats.org/officeDocument/2006/relationships/hyperlink" Target="https://podminky.urs.cz/item/CS_URS_2025_01/997013509" TargetMode="External"/><Relationship Id="rId171" Type="http://schemas.openxmlformats.org/officeDocument/2006/relationships/hyperlink" Target="https://podminky.urs.cz/item/CS_URS_2025_01/762341210" TargetMode="External"/><Relationship Id="rId192" Type="http://schemas.openxmlformats.org/officeDocument/2006/relationships/hyperlink" Target="https://podminky.urs.cz/item/CS_URS_2025_01/766660171" TargetMode="External"/><Relationship Id="rId206" Type="http://schemas.openxmlformats.org/officeDocument/2006/relationships/hyperlink" Target="https://podminky.urs.cz/item/CS_URS_2025_01/771591112" TargetMode="External"/><Relationship Id="rId227" Type="http://schemas.openxmlformats.org/officeDocument/2006/relationships/hyperlink" Target="https://podminky.urs.cz/item/CS_URS_2025_01/784312021" TargetMode="External"/><Relationship Id="rId12" Type="http://schemas.openxmlformats.org/officeDocument/2006/relationships/hyperlink" Target="https://podminky.urs.cz/item/CS_URS_2025_01/273351122" TargetMode="External"/><Relationship Id="rId33" Type="http://schemas.openxmlformats.org/officeDocument/2006/relationships/hyperlink" Target="https://podminky.urs.cz/item/CS_URS_2025_01/411321414" TargetMode="External"/><Relationship Id="rId108" Type="http://schemas.openxmlformats.org/officeDocument/2006/relationships/hyperlink" Target="https://podminky.urs.cz/item/CS_URS_2025_01/766411822" TargetMode="External"/><Relationship Id="rId129" Type="http://schemas.openxmlformats.org/officeDocument/2006/relationships/hyperlink" Target="https://podminky.urs.cz/item/CS_URS_2025_01/968072455" TargetMode="External"/><Relationship Id="rId54" Type="http://schemas.openxmlformats.org/officeDocument/2006/relationships/hyperlink" Target="https://podminky.urs.cz/item/CS_URS_2025_01/611315423" TargetMode="External"/><Relationship Id="rId75" Type="http://schemas.openxmlformats.org/officeDocument/2006/relationships/hyperlink" Target="https://podminky.urs.cz/item/CS_URS_2025_01/634112113" TargetMode="External"/><Relationship Id="rId96" Type="http://schemas.openxmlformats.org/officeDocument/2006/relationships/hyperlink" Target="https://podminky.urs.cz/item/CS_URS_2025_01/762522811" TargetMode="External"/><Relationship Id="rId140" Type="http://schemas.openxmlformats.org/officeDocument/2006/relationships/hyperlink" Target="https://podminky.urs.cz/item/CS_URS_2025_01/974031664" TargetMode="External"/><Relationship Id="rId161" Type="http://schemas.openxmlformats.org/officeDocument/2006/relationships/hyperlink" Target="https://podminky.urs.cz/item/CS_URS_2025_01/711142559" TargetMode="External"/><Relationship Id="rId182" Type="http://schemas.openxmlformats.org/officeDocument/2006/relationships/hyperlink" Target="https://podminky.urs.cz/item/CS_URS_2025_01/998762113" TargetMode="External"/><Relationship Id="rId217" Type="http://schemas.openxmlformats.org/officeDocument/2006/relationships/hyperlink" Target="https://podminky.urs.cz/item/CS_URS_2025_01/781472291" TargetMode="External"/><Relationship Id="rId6" Type="http://schemas.openxmlformats.org/officeDocument/2006/relationships/hyperlink" Target="https://podminky.urs.cz/item/CS_URS_2025_01/162751119" TargetMode="External"/><Relationship Id="rId23" Type="http://schemas.openxmlformats.org/officeDocument/2006/relationships/hyperlink" Target="https://podminky.urs.cz/item/CS_URS_2025_01/317234410" TargetMode="External"/><Relationship Id="rId119" Type="http://schemas.openxmlformats.org/officeDocument/2006/relationships/hyperlink" Target="https://podminky.urs.cz/item/CS_URS_2025_01/962081141" TargetMode="External"/><Relationship Id="rId44" Type="http://schemas.openxmlformats.org/officeDocument/2006/relationships/hyperlink" Target="https://podminky.urs.cz/item/CS_URS_2025_01/916241113" TargetMode="External"/><Relationship Id="rId65" Type="http://schemas.openxmlformats.org/officeDocument/2006/relationships/hyperlink" Target="https://podminky.urs.cz/item/CS_URS_2025_01/631311136" TargetMode="External"/><Relationship Id="rId86" Type="http://schemas.openxmlformats.org/officeDocument/2006/relationships/hyperlink" Target="https://podminky.urs.cz/item/CS_URS_2025_01/975048111" TargetMode="External"/><Relationship Id="rId130" Type="http://schemas.openxmlformats.org/officeDocument/2006/relationships/hyperlink" Target="https://podminky.urs.cz/item/CS_URS_2025_01/971033651" TargetMode="External"/><Relationship Id="rId151" Type="http://schemas.openxmlformats.org/officeDocument/2006/relationships/hyperlink" Target="https://podminky.urs.cz/item/CS_URS_2025_01/997013811" TargetMode="External"/><Relationship Id="rId172" Type="http://schemas.openxmlformats.org/officeDocument/2006/relationships/hyperlink" Target="https://podminky.urs.cz/item/CS_URS_2025_01/762342511" TargetMode="External"/><Relationship Id="rId193" Type="http://schemas.openxmlformats.org/officeDocument/2006/relationships/hyperlink" Target="https://podminky.urs.cz/item/CS_URS_2025_01/766660172" TargetMode="External"/><Relationship Id="rId207" Type="http://schemas.openxmlformats.org/officeDocument/2006/relationships/hyperlink" Target="https://podminky.urs.cz/item/CS_URS_2025_01/998771113" TargetMode="External"/><Relationship Id="rId228" Type="http://schemas.openxmlformats.org/officeDocument/2006/relationships/drawing" Target="../drawings/drawing4.xml"/><Relationship Id="rId13" Type="http://schemas.openxmlformats.org/officeDocument/2006/relationships/hyperlink" Target="https://podminky.urs.cz/item/CS_URS_2025_01/273362021" TargetMode="External"/><Relationship Id="rId109" Type="http://schemas.openxmlformats.org/officeDocument/2006/relationships/hyperlink" Target="https://podminky.urs.cz/item/CS_URS_2025_01/766421812" TargetMode="External"/><Relationship Id="rId34" Type="http://schemas.openxmlformats.org/officeDocument/2006/relationships/hyperlink" Target="https://podminky.urs.cz/item/CS_URS_2025_01/411351011" TargetMode="External"/><Relationship Id="rId55" Type="http://schemas.openxmlformats.org/officeDocument/2006/relationships/hyperlink" Target="https://podminky.urs.cz/item/CS_URS_2025_01/612311141" TargetMode="External"/><Relationship Id="rId76" Type="http://schemas.openxmlformats.org/officeDocument/2006/relationships/hyperlink" Target="https://podminky.urs.cz/item/CS_URS_2025_01/642942111" TargetMode="External"/><Relationship Id="rId97" Type="http://schemas.openxmlformats.org/officeDocument/2006/relationships/hyperlink" Target="https://podminky.urs.cz/item/CS_URS_2025_01/762526811" TargetMode="External"/><Relationship Id="rId120" Type="http://schemas.openxmlformats.org/officeDocument/2006/relationships/hyperlink" Target="https://podminky.urs.cz/item/CS_URS_2025_01/965042141" TargetMode="External"/><Relationship Id="rId141" Type="http://schemas.openxmlformats.org/officeDocument/2006/relationships/hyperlink" Target="https://podminky.urs.cz/item/CS_URS_2025_01/978013191" TargetMode="External"/><Relationship Id="rId7" Type="http://schemas.openxmlformats.org/officeDocument/2006/relationships/hyperlink" Target="https://podminky.urs.cz/item/CS_URS_2025_01/174111102" TargetMode="External"/><Relationship Id="rId162" Type="http://schemas.openxmlformats.org/officeDocument/2006/relationships/hyperlink" Target="https://podminky.urs.cz/item/CS_URS_2025_01/998711113" TargetMode="External"/><Relationship Id="rId183" Type="http://schemas.openxmlformats.org/officeDocument/2006/relationships/hyperlink" Target="https://podminky.urs.cz/item/CS_URS_2025_01/763132261" TargetMode="External"/><Relationship Id="rId218" Type="http://schemas.openxmlformats.org/officeDocument/2006/relationships/hyperlink" Target="https://podminky.urs.cz/item/CS_URS_2025_01/781492251" TargetMode="External"/><Relationship Id="rId24" Type="http://schemas.openxmlformats.org/officeDocument/2006/relationships/hyperlink" Target="https://podminky.urs.cz/item/CS_URS_2025_01/317944321" TargetMode="External"/><Relationship Id="rId45" Type="http://schemas.openxmlformats.org/officeDocument/2006/relationships/hyperlink" Target="https://podminky.urs.cz/item/CS_URS_2025_01/113106151" TargetMode="External"/><Relationship Id="rId66" Type="http://schemas.openxmlformats.org/officeDocument/2006/relationships/hyperlink" Target="https://podminky.urs.cz/item/CS_URS_2025_01/631319171" TargetMode="External"/><Relationship Id="rId87" Type="http://schemas.openxmlformats.org/officeDocument/2006/relationships/hyperlink" Target="https://podminky.urs.cz/item/CS_URS_2025_01/952901111" TargetMode="External"/><Relationship Id="rId110" Type="http://schemas.openxmlformats.org/officeDocument/2006/relationships/hyperlink" Target="https://podminky.urs.cz/item/CS_URS_2025_01/766421822" TargetMode="External"/><Relationship Id="rId131" Type="http://schemas.openxmlformats.org/officeDocument/2006/relationships/hyperlink" Target="https://podminky.urs.cz/item/CS_URS_2025_01/971033631" TargetMode="External"/><Relationship Id="rId152" Type="http://schemas.openxmlformats.org/officeDocument/2006/relationships/hyperlink" Target="https://podminky.urs.cz/item/CS_URS_2025_01/997013821" TargetMode="External"/><Relationship Id="rId173" Type="http://schemas.openxmlformats.org/officeDocument/2006/relationships/hyperlink" Target="https://podminky.urs.cz/item/CS_URS_2025_01/762343911" TargetMode="External"/><Relationship Id="rId194" Type="http://schemas.openxmlformats.org/officeDocument/2006/relationships/hyperlink" Target="https://podminky.urs.cz/item/CS_URS_2025_01/766660182" TargetMode="External"/><Relationship Id="rId208" Type="http://schemas.openxmlformats.org/officeDocument/2006/relationships/hyperlink" Target="https://podminky.urs.cz/item/CS_URS_2025_01/776111311" TargetMode="External"/><Relationship Id="rId14" Type="http://schemas.openxmlformats.org/officeDocument/2006/relationships/hyperlink" Target="https://podminky.urs.cz/item/CS_URS_2025_01/279311115" TargetMode="External"/><Relationship Id="rId35" Type="http://schemas.openxmlformats.org/officeDocument/2006/relationships/hyperlink" Target="https://podminky.urs.cz/item/CS_URS_2025_01/411351012" TargetMode="External"/><Relationship Id="rId56" Type="http://schemas.openxmlformats.org/officeDocument/2006/relationships/hyperlink" Target="https://podminky.urs.cz/item/CS_URS_2025_01/612315302" TargetMode="External"/><Relationship Id="rId77" Type="http://schemas.openxmlformats.org/officeDocument/2006/relationships/hyperlink" Target="https://podminky.urs.cz/item/CS_URS_2025_01/943211112" TargetMode="External"/><Relationship Id="rId100" Type="http://schemas.openxmlformats.org/officeDocument/2006/relationships/hyperlink" Target="https://podminky.urs.cz/item/CS_URS_2025_01/762821953" TargetMode="External"/><Relationship Id="rId8" Type="http://schemas.openxmlformats.org/officeDocument/2006/relationships/hyperlink" Target="https://podminky.urs.cz/item/CS_URS_2025_01/181911101" TargetMode="External"/><Relationship Id="rId98" Type="http://schemas.openxmlformats.org/officeDocument/2006/relationships/hyperlink" Target="https://podminky.urs.cz/item/CS_URS_2025_01/762811811" TargetMode="External"/><Relationship Id="rId121" Type="http://schemas.openxmlformats.org/officeDocument/2006/relationships/hyperlink" Target="https://podminky.urs.cz/item/CS_URS_2025_01/965045113" TargetMode="External"/><Relationship Id="rId142" Type="http://schemas.openxmlformats.org/officeDocument/2006/relationships/hyperlink" Target="https://podminky.urs.cz/item/CS_URS_2025_01/978059541" TargetMode="External"/><Relationship Id="rId163" Type="http://schemas.openxmlformats.org/officeDocument/2006/relationships/hyperlink" Target="https://podminky.urs.cz/item/CS_URS_2025_01/712331101" TargetMode="External"/><Relationship Id="rId184" Type="http://schemas.openxmlformats.org/officeDocument/2006/relationships/hyperlink" Target="https://podminky.urs.cz/item/CS_URS_2025_01/998763323" TargetMode="External"/><Relationship Id="rId219" Type="http://schemas.openxmlformats.org/officeDocument/2006/relationships/hyperlink" Target="https://podminky.urs.cz/item/CS_URS_2025_01/998781113" TargetMode="External"/><Relationship Id="rId3" Type="http://schemas.openxmlformats.org/officeDocument/2006/relationships/hyperlink" Target="https://podminky.urs.cz/item/CS_URS_2025_01/162211311" TargetMode="External"/><Relationship Id="rId214" Type="http://schemas.openxmlformats.org/officeDocument/2006/relationships/hyperlink" Target="https://podminky.urs.cz/item/CS_URS_2025_01/781121011" TargetMode="External"/><Relationship Id="rId25" Type="http://schemas.openxmlformats.org/officeDocument/2006/relationships/hyperlink" Target="https://podminky.urs.cz/item/CS_URS_2025_01/319201321" TargetMode="External"/><Relationship Id="rId46" Type="http://schemas.openxmlformats.org/officeDocument/2006/relationships/hyperlink" Target="https://podminky.urs.cz/item/CS_URS_2025_01/113106161" TargetMode="External"/><Relationship Id="rId67" Type="http://schemas.openxmlformats.org/officeDocument/2006/relationships/hyperlink" Target="https://podminky.urs.cz/item/CS_URS_2025_01/631319175" TargetMode="External"/><Relationship Id="rId116" Type="http://schemas.openxmlformats.org/officeDocument/2006/relationships/hyperlink" Target="https://podminky.urs.cz/item/CS_URS_2025_01/962031133" TargetMode="External"/><Relationship Id="rId137" Type="http://schemas.openxmlformats.org/officeDocument/2006/relationships/hyperlink" Target="https://podminky.urs.cz/item/CS_URS_2025_01/967031132" TargetMode="External"/><Relationship Id="rId158" Type="http://schemas.openxmlformats.org/officeDocument/2006/relationships/hyperlink" Target="https://podminky.urs.cz/item/CS_URS_2025_01/711111001" TargetMode="External"/><Relationship Id="rId20" Type="http://schemas.openxmlformats.org/officeDocument/2006/relationships/hyperlink" Target="https://podminky.urs.cz/item/CS_URS_2025_01/311272311" TargetMode="External"/><Relationship Id="rId41" Type="http://schemas.openxmlformats.org/officeDocument/2006/relationships/hyperlink" Target="https://podminky.urs.cz/item/CS_URS_2025_01/566901231" TargetMode="External"/><Relationship Id="rId62" Type="http://schemas.openxmlformats.org/officeDocument/2006/relationships/hyperlink" Target="https://podminky.urs.cz/item/CS_URS_2025_01/612335215" TargetMode="External"/><Relationship Id="rId83" Type="http://schemas.openxmlformats.org/officeDocument/2006/relationships/hyperlink" Target="https://podminky.urs.cz/item/CS_URS_2025_01/953943211" TargetMode="External"/><Relationship Id="rId88" Type="http://schemas.openxmlformats.org/officeDocument/2006/relationships/hyperlink" Target="https://podminky.urs.cz/item/CS_URS_2025_01/712331801" TargetMode="External"/><Relationship Id="rId111" Type="http://schemas.openxmlformats.org/officeDocument/2006/relationships/hyperlink" Target="https://podminky.urs.cz/item/CS_URS_2025_01/77153184a" TargetMode="External"/><Relationship Id="rId132" Type="http://schemas.openxmlformats.org/officeDocument/2006/relationships/hyperlink" Target="https://podminky.urs.cz/item/CS_URS_2025_01/973031812" TargetMode="External"/><Relationship Id="rId153" Type="http://schemas.openxmlformats.org/officeDocument/2006/relationships/hyperlink" Target="https://podminky.urs.cz/item/CS_URS_2025_01/997013863" TargetMode="External"/><Relationship Id="rId174" Type="http://schemas.openxmlformats.org/officeDocument/2006/relationships/hyperlink" Target="https://podminky.urs.cz/item/CS_URS_2025_01/762395000" TargetMode="External"/><Relationship Id="rId179" Type="http://schemas.openxmlformats.org/officeDocument/2006/relationships/hyperlink" Target="https://podminky.urs.cz/item/CS_URS_2025_01/762895000" TargetMode="External"/><Relationship Id="rId195" Type="http://schemas.openxmlformats.org/officeDocument/2006/relationships/hyperlink" Target="https://podminky.urs.cz/item/CS_URS_2025_01/766660716" TargetMode="External"/><Relationship Id="rId209" Type="http://schemas.openxmlformats.org/officeDocument/2006/relationships/hyperlink" Target="https://podminky.urs.cz/item/CS_URS_2025_01/776121112" TargetMode="External"/><Relationship Id="rId190" Type="http://schemas.openxmlformats.org/officeDocument/2006/relationships/hyperlink" Target="https://podminky.urs.cz/item/CS_URS_2025_01/766660001" TargetMode="External"/><Relationship Id="rId204" Type="http://schemas.openxmlformats.org/officeDocument/2006/relationships/hyperlink" Target="https://podminky.urs.cz/item/CS_URS_2025_01/771554113" TargetMode="External"/><Relationship Id="rId220" Type="http://schemas.openxmlformats.org/officeDocument/2006/relationships/hyperlink" Target="https://podminky.urs.cz/item/CS_URS_2025_01/783201201" TargetMode="External"/><Relationship Id="rId225" Type="http://schemas.openxmlformats.org/officeDocument/2006/relationships/hyperlink" Target="https://podminky.urs.cz/item/CS_URS_2025_01/783317101" TargetMode="External"/><Relationship Id="rId15" Type="http://schemas.openxmlformats.org/officeDocument/2006/relationships/hyperlink" Target="https://podminky.urs.cz/item/CS_URS_2025_01/310218811" TargetMode="External"/><Relationship Id="rId36" Type="http://schemas.openxmlformats.org/officeDocument/2006/relationships/hyperlink" Target="https://podminky.urs.cz/item/CS_URS_2025_01/411354331" TargetMode="External"/><Relationship Id="rId57" Type="http://schemas.openxmlformats.org/officeDocument/2006/relationships/hyperlink" Target="https://podminky.urs.cz/item/CS_URS_2025_01/612315413" TargetMode="External"/><Relationship Id="rId106" Type="http://schemas.openxmlformats.org/officeDocument/2006/relationships/hyperlink" Target="https://podminky.urs.cz/item/CS_URS_2025_01/766411812" TargetMode="External"/><Relationship Id="rId127" Type="http://schemas.openxmlformats.org/officeDocument/2006/relationships/hyperlink" Target="https://podminky.urs.cz/item/CS_URS_2025_01/965083122" TargetMode="External"/><Relationship Id="rId10" Type="http://schemas.openxmlformats.org/officeDocument/2006/relationships/hyperlink" Target="https://podminky.urs.cz/item/CS_URS_2025_01/273321411" TargetMode="External"/><Relationship Id="rId31" Type="http://schemas.openxmlformats.org/officeDocument/2006/relationships/hyperlink" Target="https://podminky.urs.cz/item/CS_URS_2025_01/346244381" TargetMode="External"/><Relationship Id="rId52" Type="http://schemas.openxmlformats.org/officeDocument/2006/relationships/hyperlink" Target="https://podminky.urs.cz/item/CS_URS_2025_01/611315225" TargetMode="External"/><Relationship Id="rId73" Type="http://schemas.openxmlformats.org/officeDocument/2006/relationships/hyperlink" Target="https://podminky.urs.cz/item/CS_URS_2025_01/632481213" TargetMode="External"/><Relationship Id="rId78" Type="http://schemas.openxmlformats.org/officeDocument/2006/relationships/hyperlink" Target="https://podminky.urs.cz/item/CS_URS_2025_01/943211212" TargetMode="External"/><Relationship Id="rId94" Type="http://schemas.openxmlformats.org/officeDocument/2006/relationships/hyperlink" Target="https://podminky.urs.cz/item/CS_URS_2025_01/762331942" TargetMode="External"/><Relationship Id="rId99" Type="http://schemas.openxmlformats.org/officeDocument/2006/relationships/hyperlink" Target="https://podminky.urs.cz/item/CS_URS_2025_01/762821951" TargetMode="External"/><Relationship Id="rId101" Type="http://schemas.openxmlformats.org/officeDocument/2006/relationships/hyperlink" Target="https://podminky.urs.cz/item/CS_URS_2025_01/762841812" TargetMode="External"/><Relationship Id="rId122" Type="http://schemas.openxmlformats.org/officeDocument/2006/relationships/hyperlink" Target="https://podminky.urs.cz/item/CS_URS_2025_01/965081213" TargetMode="External"/><Relationship Id="rId143" Type="http://schemas.openxmlformats.org/officeDocument/2006/relationships/hyperlink" Target="https://podminky.urs.cz/item/CS_URS_2025_01/978011161" TargetMode="External"/><Relationship Id="rId148" Type="http://schemas.openxmlformats.org/officeDocument/2006/relationships/hyperlink" Target="https://podminky.urs.cz/item/CS_URS_2025_01/997013155" TargetMode="External"/><Relationship Id="rId164" Type="http://schemas.openxmlformats.org/officeDocument/2006/relationships/hyperlink" Target="https://podminky.urs.cz/item/CS_URS_2025_01/998712113" TargetMode="External"/><Relationship Id="rId169" Type="http://schemas.openxmlformats.org/officeDocument/2006/relationships/hyperlink" Target="https://podminky.urs.cz/item/CS_URS_2025_01/762333912" TargetMode="External"/><Relationship Id="rId185" Type="http://schemas.openxmlformats.org/officeDocument/2006/relationships/hyperlink" Target="https://podminky.urs.cz/item/CS_URS_2025_01/76422141a" TargetMode="External"/><Relationship Id="rId4" Type="http://schemas.openxmlformats.org/officeDocument/2006/relationships/hyperlink" Target="https://podminky.urs.cz/item/CS_URS_2025_01/162211319" TargetMode="External"/><Relationship Id="rId9" Type="http://schemas.openxmlformats.org/officeDocument/2006/relationships/hyperlink" Target="https://podminky.urs.cz/item/CS_URS_2025_01/181912112" TargetMode="External"/><Relationship Id="rId180" Type="http://schemas.openxmlformats.org/officeDocument/2006/relationships/hyperlink" Target="https://podminky.urs.cz/item/CS_URS_2025_01/762381011" TargetMode="External"/><Relationship Id="rId210" Type="http://schemas.openxmlformats.org/officeDocument/2006/relationships/hyperlink" Target="https://podminky.urs.cz/item/CS_URS_2025_01/776141111" TargetMode="External"/><Relationship Id="rId215" Type="http://schemas.openxmlformats.org/officeDocument/2006/relationships/hyperlink" Target="https://podminky.urs.cz/item/CS_URS_2025_01/781131112" TargetMode="External"/><Relationship Id="rId26" Type="http://schemas.openxmlformats.org/officeDocument/2006/relationships/hyperlink" Target="https://podminky.urs.cz/item/CS_URS_2025_01/319202321" TargetMode="External"/><Relationship Id="rId47" Type="http://schemas.openxmlformats.org/officeDocument/2006/relationships/hyperlink" Target="https://podminky.urs.cz/item/CS_URS_2025_01/113107322" TargetMode="External"/><Relationship Id="rId68" Type="http://schemas.openxmlformats.org/officeDocument/2006/relationships/hyperlink" Target="https://podminky.urs.cz/item/CS_URS_2025_01/631311135" TargetMode="External"/><Relationship Id="rId89" Type="http://schemas.openxmlformats.org/officeDocument/2006/relationships/hyperlink" Target="https://podminky.urs.cz/item/CS_URS_2025_01/712431811" TargetMode="External"/><Relationship Id="rId112" Type="http://schemas.openxmlformats.org/officeDocument/2006/relationships/hyperlink" Target="https://podminky.urs.cz/item/CS_URS_2025_01/776201812" TargetMode="External"/><Relationship Id="rId133" Type="http://schemas.openxmlformats.org/officeDocument/2006/relationships/hyperlink" Target="https://podminky.urs.cz/item/CS_URS_2025_01/973031813" TargetMode="External"/><Relationship Id="rId154" Type="http://schemas.openxmlformats.org/officeDocument/2006/relationships/hyperlink" Target="https://podminky.urs.cz/item/CS_URS_2025_01/997013871" TargetMode="External"/><Relationship Id="rId175" Type="http://schemas.openxmlformats.org/officeDocument/2006/relationships/hyperlink" Target="https://podminky.urs.cz/item/CS_URS_2025_01/762525104" TargetMode="External"/><Relationship Id="rId196" Type="http://schemas.openxmlformats.org/officeDocument/2006/relationships/hyperlink" Target="https://podminky.urs.cz/item/CS_URS_2025_01/766682111" TargetMode="External"/><Relationship Id="rId200" Type="http://schemas.openxmlformats.org/officeDocument/2006/relationships/hyperlink" Target="https://podminky.urs.cz/item/CS_URS_2025_01/998766113" TargetMode="External"/><Relationship Id="rId16" Type="http://schemas.openxmlformats.org/officeDocument/2006/relationships/hyperlink" Target="https://podminky.urs.cz/item/CS_URS_2025_01/310239211" TargetMode="External"/><Relationship Id="rId221" Type="http://schemas.openxmlformats.org/officeDocument/2006/relationships/hyperlink" Target="https://podminky.urs.cz/item/CS_URS_2025_01/783201403" TargetMode="External"/><Relationship Id="rId37" Type="http://schemas.openxmlformats.org/officeDocument/2006/relationships/hyperlink" Target="https://podminky.urs.cz/item/CS_URS_2025_01/411354332" TargetMode="External"/><Relationship Id="rId58" Type="http://schemas.openxmlformats.org/officeDocument/2006/relationships/hyperlink" Target="https://podminky.urs.cz/item/CS_URS_2025_01/612315423" TargetMode="External"/><Relationship Id="rId79" Type="http://schemas.openxmlformats.org/officeDocument/2006/relationships/hyperlink" Target="https://podminky.urs.cz/item/CS_URS_2025_01/943211812" TargetMode="External"/><Relationship Id="rId102" Type="http://schemas.openxmlformats.org/officeDocument/2006/relationships/hyperlink" Target="https://podminky.urs.cz/item/CS_URS_2025_01/765131803" TargetMode="External"/><Relationship Id="rId123" Type="http://schemas.openxmlformats.org/officeDocument/2006/relationships/hyperlink" Target="https://podminky.urs.cz/item/CS_URS_2025_01/965081223" TargetMode="External"/><Relationship Id="rId144" Type="http://schemas.openxmlformats.org/officeDocument/2006/relationships/hyperlink" Target="https://podminky.urs.cz/item/CS_URS_2025_01/978012161" TargetMode="External"/><Relationship Id="rId90" Type="http://schemas.openxmlformats.org/officeDocument/2006/relationships/hyperlink" Target="https://podminky.urs.cz/item/CS_URS_2025_01/762111811" TargetMode="External"/><Relationship Id="rId165" Type="http://schemas.openxmlformats.org/officeDocument/2006/relationships/hyperlink" Target="https://podminky.urs.cz/item/CS_URS_2025_01/762332922" TargetMode="External"/><Relationship Id="rId186" Type="http://schemas.openxmlformats.org/officeDocument/2006/relationships/hyperlink" Target="https://podminky.urs.cz/item/CS_URS_2025_01/764223458" TargetMode="External"/><Relationship Id="rId211" Type="http://schemas.openxmlformats.org/officeDocument/2006/relationships/hyperlink" Target="https://podminky.urs.cz/item/CS_URS_2025_01/776212111" TargetMode="External"/><Relationship Id="rId27" Type="http://schemas.openxmlformats.org/officeDocument/2006/relationships/hyperlink" Target="https://podminky.urs.cz/item/CS_URS_2025_01/319202331" TargetMode="External"/><Relationship Id="rId48" Type="http://schemas.openxmlformats.org/officeDocument/2006/relationships/hyperlink" Target="https://podminky.urs.cz/item/CS_URS_2025_01/113201111" TargetMode="External"/><Relationship Id="rId69" Type="http://schemas.openxmlformats.org/officeDocument/2006/relationships/hyperlink" Target="https://podminky.urs.cz/item/CS_URS_2025_01/632451451" TargetMode="External"/><Relationship Id="rId113" Type="http://schemas.openxmlformats.org/officeDocument/2006/relationships/hyperlink" Target="https://podminky.urs.cz/item/CS_URS_2025_01/776301812" TargetMode="External"/><Relationship Id="rId134" Type="http://schemas.openxmlformats.org/officeDocument/2006/relationships/hyperlink" Target="https://podminky.urs.cz/item/CS_URS_2025_01/974031133" TargetMode="External"/><Relationship Id="rId80" Type="http://schemas.openxmlformats.org/officeDocument/2006/relationships/hyperlink" Target="https://podminky.urs.cz/item/CS_URS_2025_01/949101111" TargetMode="External"/><Relationship Id="rId155" Type="http://schemas.openxmlformats.org/officeDocument/2006/relationships/hyperlink" Target="https://podminky.urs.cz/item/CS_URS_2025_01/997013873" TargetMode="External"/><Relationship Id="rId176" Type="http://schemas.openxmlformats.org/officeDocument/2006/relationships/hyperlink" Target="https://podminky.urs.cz/item/CS_URS_2025_01/762526210" TargetMode="External"/><Relationship Id="rId197" Type="http://schemas.openxmlformats.org/officeDocument/2006/relationships/hyperlink" Target="https://podminky.urs.cz/item/CS_URS_2025_01/766682211" TargetMode="External"/><Relationship Id="rId201" Type="http://schemas.openxmlformats.org/officeDocument/2006/relationships/hyperlink" Target="https://podminky.urs.cz/item/CS_URS_2025_01/998767113" TargetMode="External"/><Relationship Id="rId222" Type="http://schemas.openxmlformats.org/officeDocument/2006/relationships/hyperlink" Target="https://podminky.urs.cz/item/CS_URS_2025_01/783213021" TargetMode="External"/><Relationship Id="rId17" Type="http://schemas.openxmlformats.org/officeDocument/2006/relationships/hyperlink" Target="https://podminky.urs.cz/item/CS_URS_2025_01/311113140" TargetMode="External"/><Relationship Id="rId38" Type="http://schemas.openxmlformats.org/officeDocument/2006/relationships/hyperlink" Target="https://podminky.urs.cz/item/CS_URS_2025_01/411354333" TargetMode="External"/><Relationship Id="rId59" Type="http://schemas.openxmlformats.org/officeDocument/2006/relationships/hyperlink" Target="https://podminky.urs.cz/item/CS_URS_2025_01/612315225" TargetMode="External"/><Relationship Id="rId103" Type="http://schemas.openxmlformats.org/officeDocument/2006/relationships/hyperlink" Target="https://podminky.urs.cz/item/CS_URS_2025_01/764001821" TargetMode="External"/><Relationship Id="rId124" Type="http://schemas.openxmlformats.org/officeDocument/2006/relationships/hyperlink" Target="https://podminky.urs.cz/item/CS_URS_2025_01/965081353" TargetMode="External"/><Relationship Id="rId70" Type="http://schemas.openxmlformats.org/officeDocument/2006/relationships/hyperlink" Target="https://podminky.urs.cz/item/CS_URS_2025_01/631319199" TargetMode="External"/><Relationship Id="rId91" Type="http://schemas.openxmlformats.org/officeDocument/2006/relationships/hyperlink" Target="https://podminky.urs.cz/item/CS_URS_2025_01/762331812" TargetMode="External"/><Relationship Id="rId145" Type="http://schemas.openxmlformats.org/officeDocument/2006/relationships/hyperlink" Target="https://podminky.urs.cz/item/CS_URS_2025_01/978013161" TargetMode="External"/><Relationship Id="rId166" Type="http://schemas.openxmlformats.org/officeDocument/2006/relationships/hyperlink" Target="https://podminky.urs.cz/item/CS_URS_2025_01/762332924" TargetMode="External"/><Relationship Id="rId187" Type="http://schemas.openxmlformats.org/officeDocument/2006/relationships/hyperlink" Target="https://podminky.urs.cz/item/CS_URS_2025_01/998764113" TargetMode="External"/><Relationship Id="rId1" Type="http://schemas.openxmlformats.org/officeDocument/2006/relationships/hyperlink" Target="https://podminky.urs.cz/item/CS_URS_2025_01/132311401" TargetMode="External"/><Relationship Id="rId212" Type="http://schemas.openxmlformats.org/officeDocument/2006/relationships/hyperlink" Target="https://podminky.urs.cz/item/CS_URS_2025_01/998776113" TargetMode="External"/><Relationship Id="rId28" Type="http://schemas.openxmlformats.org/officeDocument/2006/relationships/hyperlink" Target="https://podminky.urs.cz/item/CS_URS_2025_01/340239212" TargetMode="External"/><Relationship Id="rId49" Type="http://schemas.openxmlformats.org/officeDocument/2006/relationships/hyperlink" Target="https://podminky.urs.cz/item/CS_URS_2025_01/979071011" TargetMode="External"/><Relationship Id="rId114" Type="http://schemas.openxmlformats.org/officeDocument/2006/relationships/hyperlink" Target="https://podminky.urs.cz/item/CS_URS_2025_01/776410811" TargetMode="External"/><Relationship Id="rId60" Type="http://schemas.openxmlformats.org/officeDocument/2006/relationships/hyperlink" Target="https://podminky.urs.cz/item/CS_URS_2025_01/612142001" TargetMode="External"/><Relationship Id="rId81" Type="http://schemas.openxmlformats.org/officeDocument/2006/relationships/hyperlink" Target="https://podminky.urs.cz/item/CS_URS_2025_01/943111311" TargetMode="External"/><Relationship Id="rId135" Type="http://schemas.openxmlformats.org/officeDocument/2006/relationships/hyperlink" Target="https://podminky.urs.cz/item/CS_URS_2025_01/974031164" TargetMode="External"/><Relationship Id="rId156" Type="http://schemas.openxmlformats.org/officeDocument/2006/relationships/hyperlink" Target="https://podminky.urs.cz/item/CS_URS_2025_01/997013875" TargetMode="External"/><Relationship Id="rId177" Type="http://schemas.openxmlformats.org/officeDocument/2006/relationships/hyperlink" Target="https://podminky.urs.cz/item/CS_URS_2025_01/762595001" TargetMode="External"/><Relationship Id="rId198" Type="http://schemas.openxmlformats.org/officeDocument/2006/relationships/hyperlink" Target="https://podminky.urs.cz/item/CS_URS_2025_01/766694116" TargetMode="External"/><Relationship Id="rId202" Type="http://schemas.openxmlformats.org/officeDocument/2006/relationships/hyperlink" Target="https://podminky.urs.cz/item/CS_URS_2025_01/771111011" TargetMode="External"/><Relationship Id="rId223" Type="http://schemas.openxmlformats.org/officeDocument/2006/relationships/hyperlink" Target="https://podminky.urs.cz/item/CS_URS_2025_01/783214111" TargetMode="External"/><Relationship Id="rId18" Type="http://schemas.openxmlformats.org/officeDocument/2006/relationships/hyperlink" Target="https://podminky.urs.cz/item/CS_URS_2025_01/311113142" TargetMode="External"/><Relationship Id="rId39" Type="http://schemas.openxmlformats.org/officeDocument/2006/relationships/hyperlink" Target="https://podminky.urs.cz/item/CS_URS_2025_01/411354334" TargetMode="External"/><Relationship Id="rId50" Type="http://schemas.openxmlformats.org/officeDocument/2006/relationships/hyperlink" Target="https://podminky.urs.cz/item/CS_URS_2025_01/979071021" TargetMode="External"/><Relationship Id="rId104" Type="http://schemas.openxmlformats.org/officeDocument/2006/relationships/hyperlink" Target="https://podminky.urs.cz/item/CS_URS_2025_01/764004831" TargetMode="External"/><Relationship Id="rId125" Type="http://schemas.openxmlformats.org/officeDocument/2006/relationships/hyperlink" Target="https://podminky.urs.cz/item/CS_URS_2025_01/965082923" TargetMode="External"/><Relationship Id="rId146" Type="http://schemas.openxmlformats.org/officeDocument/2006/relationships/hyperlink" Target="https://podminky.urs.cz/item/CS_URS_2025_01/997006003" TargetMode="External"/><Relationship Id="rId167" Type="http://schemas.openxmlformats.org/officeDocument/2006/relationships/hyperlink" Target="https://podminky.urs.cz/item/CS_URS_2025_01/762822924" TargetMode="External"/><Relationship Id="rId188" Type="http://schemas.openxmlformats.org/officeDocument/2006/relationships/hyperlink" Target="https://podminky.urs.cz/item/CS_URS_2025_01/766211221" TargetMode="External"/><Relationship Id="rId71" Type="http://schemas.openxmlformats.org/officeDocument/2006/relationships/hyperlink" Target="https://podminky.urs.cz/item/CS_URS_2025_01/631362021" TargetMode="External"/><Relationship Id="rId92" Type="http://schemas.openxmlformats.org/officeDocument/2006/relationships/hyperlink" Target="https://podminky.urs.cz/item/CS_URS_2025_01/762331922" TargetMode="External"/><Relationship Id="rId213" Type="http://schemas.openxmlformats.org/officeDocument/2006/relationships/hyperlink" Target="https://podminky.urs.cz/item/CS_URS_2025_01/781111011" TargetMode="External"/><Relationship Id="rId2" Type="http://schemas.openxmlformats.org/officeDocument/2006/relationships/hyperlink" Target="https://podminky.urs.cz/item/CS_URS_2025_01/139711111" TargetMode="External"/><Relationship Id="rId29" Type="http://schemas.openxmlformats.org/officeDocument/2006/relationships/hyperlink" Target="https://podminky.urs.cz/item/CS_URS_2025_01/342272225" TargetMode="External"/><Relationship Id="rId40" Type="http://schemas.openxmlformats.org/officeDocument/2006/relationships/hyperlink" Target="https://podminky.urs.cz/item/CS_URS_2025_01/411362021" TargetMode="External"/><Relationship Id="rId115" Type="http://schemas.openxmlformats.org/officeDocument/2006/relationships/hyperlink" Target="https://podminky.urs.cz/item/CS_URS_2025_01/962031132" TargetMode="External"/><Relationship Id="rId136" Type="http://schemas.openxmlformats.org/officeDocument/2006/relationships/hyperlink" Target="https://podminky.urs.cz/item/CS_URS_2025_01/974031165" TargetMode="External"/><Relationship Id="rId157" Type="http://schemas.openxmlformats.org/officeDocument/2006/relationships/hyperlink" Target="https://podminky.urs.cz/item/CS_URS_2025_01/998011010" TargetMode="External"/><Relationship Id="rId178" Type="http://schemas.openxmlformats.org/officeDocument/2006/relationships/hyperlink" Target="https://podminky.urs.cz/item/CS_URS_2025_01/762811210" TargetMode="External"/><Relationship Id="rId61" Type="http://schemas.openxmlformats.org/officeDocument/2006/relationships/hyperlink" Target="https://podminky.urs.cz/item/CS_URS_2025_01/612331121" TargetMode="External"/><Relationship Id="rId82" Type="http://schemas.openxmlformats.org/officeDocument/2006/relationships/hyperlink" Target="https://podminky.urs.cz/item/CS_URS_2025_01/993121111" TargetMode="External"/><Relationship Id="rId199" Type="http://schemas.openxmlformats.org/officeDocument/2006/relationships/hyperlink" Target="https://podminky.urs.cz/item/CS_URS_2025_01/766694126" TargetMode="External"/><Relationship Id="rId203" Type="http://schemas.openxmlformats.org/officeDocument/2006/relationships/hyperlink" Target="https://podminky.urs.cz/item/CS_URS_2025_01/771121011" TargetMode="External"/><Relationship Id="rId19" Type="http://schemas.openxmlformats.org/officeDocument/2006/relationships/hyperlink" Target="https://podminky.urs.cz/item/CS_URS_2025_01/311231118" TargetMode="External"/><Relationship Id="rId224" Type="http://schemas.openxmlformats.org/officeDocument/2006/relationships/hyperlink" Target="https://podminky.urs.cz/item/CS_URS_2025_01/783314101" TargetMode="External"/><Relationship Id="rId30" Type="http://schemas.openxmlformats.org/officeDocument/2006/relationships/hyperlink" Target="https://podminky.urs.cz/item/CS_URS_2025_01/342272245" TargetMode="External"/><Relationship Id="rId105" Type="http://schemas.openxmlformats.org/officeDocument/2006/relationships/hyperlink" Target="https://podminky.urs.cz/item/CS_URS_2025_01/766211811" TargetMode="External"/><Relationship Id="rId126" Type="http://schemas.openxmlformats.org/officeDocument/2006/relationships/hyperlink" Target="https://podminky.urs.cz/item/CS_URS_2025_01/965083112" TargetMode="External"/><Relationship Id="rId147" Type="http://schemas.openxmlformats.org/officeDocument/2006/relationships/hyperlink" Target="https://podminky.urs.cz/item/CS_URS_2025_01/997006004" TargetMode="External"/><Relationship Id="rId168" Type="http://schemas.openxmlformats.org/officeDocument/2006/relationships/hyperlink" Target="https://podminky.urs.cz/item/CS_URS_2025_01/762822925" TargetMode="External"/><Relationship Id="rId51" Type="http://schemas.openxmlformats.org/officeDocument/2006/relationships/hyperlink" Target="https://podminky.urs.cz/item/CS_URS_2025_01/979021113" TargetMode="External"/><Relationship Id="rId72" Type="http://schemas.openxmlformats.org/officeDocument/2006/relationships/hyperlink" Target="https://podminky.urs.cz/item/CS_URS_2025_01/632451234" TargetMode="External"/><Relationship Id="rId93" Type="http://schemas.openxmlformats.org/officeDocument/2006/relationships/hyperlink" Target="https://podminky.urs.cz/item/CS_URS_2025_01/762331923" TargetMode="External"/><Relationship Id="rId189" Type="http://schemas.openxmlformats.org/officeDocument/2006/relationships/hyperlink" Target="https://podminky.urs.cz/item/CS_URS_2025_01/76621162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podminky.urs.cz/item/CS_URS_2025_01/941211112" TargetMode="External"/><Relationship Id="rId18" Type="http://schemas.openxmlformats.org/officeDocument/2006/relationships/hyperlink" Target="https://podminky.urs.cz/item/CS_URS_2025_01/944611811" TargetMode="External"/><Relationship Id="rId26" Type="http://schemas.openxmlformats.org/officeDocument/2006/relationships/hyperlink" Target="https://podminky.urs.cz/item/CS_URS_2025_01/764002861" TargetMode="External"/><Relationship Id="rId39" Type="http://schemas.openxmlformats.org/officeDocument/2006/relationships/hyperlink" Target="https://podminky.urs.cz/item/CS_URS_2025_01/764242405" TargetMode="External"/><Relationship Id="rId21" Type="http://schemas.openxmlformats.org/officeDocument/2006/relationships/hyperlink" Target="https://podminky.urs.cz/item/CS_URS_2025_01/944711811" TargetMode="External"/><Relationship Id="rId34" Type="http://schemas.openxmlformats.org/officeDocument/2006/relationships/hyperlink" Target="https://podminky.urs.cz/item/CS_URS_2025_01/998011010" TargetMode="External"/><Relationship Id="rId42" Type="http://schemas.openxmlformats.org/officeDocument/2006/relationships/hyperlink" Target="https://podminky.urs.cz/item/CS_URS_2025_01/998764113" TargetMode="External"/><Relationship Id="rId47" Type="http://schemas.openxmlformats.org/officeDocument/2006/relationships/drawing" Target="../drawings/drawing5.xml"/><Relationship Id="rId7" Type="http://schemas.openxmlformats.org/officeDocument/2006/relationships/hyperlink" Target="https://podminky.urs.cz/item/CS_URS_2025_01/622211031" TargetMode="External"/><Relationship Id="rId2" Type="http://schemas.openxmlformats.org/officeDocument/2006/relationships/hyperlink" Target="https://podminky.urs.cz/item/CS_URS_2025_01/319202321" TargetMode="External"/><Relationship Id="rId16" Type="http://schemas.openxmlformats.org/officeDocument/2006/relationships/hyperlink" Target="https://podminky.urs.cz/item/CS_URS_2025_01/944611111" TargetMode="External"/><Relationship Id="rId29" Type="http://schemas.openxmlformats.org/officeDocument/2006/relationships/hyperlink" Target="https://podminky.urs.cz/item/CS_URS_2025_01/968062356" TargetMode="External"/><Relationship Id="rId1" Type="http://schemas.openxmlformats.org/officeDocument/2006/relationships/hyperlink" Target="https://podminky.urs.cz/item/CS_URS_2025_01/319201321" TargetMode="External"/><Relationship Id="rId6" Type="http://schemas.openxmlformats.org/officeDocument/2006/relationships/hyperlink" Target="https://podminky.urs.cz/item/CS_URS_2025_01/622151031" TargetMode="External"/><Relationship Id="rId11" Type="http://schemas.openxmlformats.org/officeDocument/2006/relationships/hyperlink" Target="https://podminky.urs.cz/item/CS_URS_2025_01/629995101" TargetMode="External"/><Relationship Id="rId24" Type="http://schemas.openxmlformats.org/officeDocument/2006/relationships/hyperlink" Target="https://podminky.urs.cz/item/CS_URS_2025_01/766691812" TargetMode="External"/><Relationship Id="rId32" Type="http://schemas.openxmlformats.org/officeDocument/2006/relationships/hyperlink" Target="https://podminky.urs.cz/item/CS_URS_2025_01/997013509" TargetMode="External"/><Relationship Id="rId37" Type="http://schemas.openxmlformats.org/officeDocument/2006/relationships/hyperlink" Target="https://podminky.urs.cz/item/CS_URS_2025_01/998713113" TargetMode="External"/><Relationship Id="rId40" Type="http://schemas.openxmlformats.org/officeDocument/2006/relationships/hyperlink" Target="https://podminky.urs.cz/item/CS_URS_2025_01/764246444" TargetMode="External"/><Relationship Id="rId45" Type="http://schemas.openxmlformats.org/officeDocument/2006/relationships/hyperlink" Target="https://podminky.urs.cz/item/CS_URS_2025_01/766621436" TargetMode="External"/><Relationship Id="rId5" Type="http://schemas.openxmlformats.org/officeDocument/2006/relationships/hyperlink" Target="https://podminky.urs.cz/item/CS_URS_2025_01/622131111" TargetMode="External"/><Relationship Id="rId15" Type="http://schemas.openxmlformats.org/officeDocument/2006/relationships/hyperlink" Target="https://podminky.urs.cz/item/CS_URS_2025_01/941211812" TargetMode="External"/><Relationship Id="rId23" Type="http://schemas.openxmlformats.org/officeDocument/2006/relationships/hyperlink" Target="https://podminky.urs.cz/item/CS_URS_2025_01/766691811" TargetMode="External"/><Relationship Id="rId28" Type="http://schemas.openxmlformats.org/officeDocument/2006/relationships/hyperlink" Target="https://podminky.urs.cz/item/CS_URS_2025_01/968062355" TargetMode="External"/><Relationship Id="rId36" Type="http://schemas.openxmlformats.org/officeDocument/2006/relationships/hyperlink" Target="https://podminky.urs.cz/item/CS_URS_2025_01/713121111" TargetMode="External"/><Relationship Id="rId10" Type="http://schemas.openxmlformats.org/officeDocument/2006/relationships/hyperlink" Target="https://podminky.urs.cz/item/CS_URS_2025_01/622531022" TargetMode="External"/><Relationship Id="rId19" Type="http://schemas.openxmlformats.org/officeDocument/2006/relationships/hyperlink" Target="https://podminky.urs.cz/item/CS_URS_2025_01/944711111" TargetMode="External"/><Relationship Id="rId31" Type="http://schemas.openxmlformats.org/officeDocument/2006/relationships/hyperlink" Target="https://podminky.urs.cz/item/CS_URS_2025_01/997013501" TargetMode="External"/><Relationship Id="rId44" Type="http://schemas.openxmlformats.org/officeDocument/2006/relationships/hyperlink" Target="https://podminky.urs.cz/item/CS_URS_2025_01/766621212" TargetMode="External"/><Relationship Id="rId4" Type="http://schemas.openxmlformats.org/officeDocument/2006/relationships/hyperlink" Target="https://podminky.urs.cz/item/CS_URS_2025_01/622131100" TargetMode="External"/><Relationship Id="rId9" Type="http://schemas.openxmlformats.org/officeDocument/2006/relationships/hyperlink" Target="https://podminky.urs.cz/item/CS_URS_2025_01/622212001" TargetMode="External"/><Relationship Id="rId14" Type="http://schemas.openxmlformats.org/officeDocument/2006/relationships/hyperlink" Target="https://podminky.urs.cz/item/CS_URS_2025_01/941211212" TargetMode="External"/><Relationship Id="rId22" Type="http://schemas.openxmlformats.org/officeDocument/2006/relationships/hyperlink" Target="https://podminky.urs.cz/item/CS_URS_2025_01/993111111" TargetMode="External"/><Relationship Id="rId27" Type="http://schemas.openxmlformats.org/officeDocument/2006/relationships/hyperlink" Target="https://podminky.urs.cz/item/CS_URS_2025_01/764004861" TargetMode="External"/><Relationship Id="rId30" Type="http://schemas.openxmlformats.org/officeDocument/2006/relationships/hyperlink" Target="https://podminky.urs.cz/item/CS_URS_2025_01/997013155" TargetMode="External"/><Relationship Id="rId35" Type="http://schemas.openxmlformats.org/officeDocument/2006/relationships/hyperlink" Target="https://podminky.urs.cz/item/CS_URS_2025_01/713111111" TargetMode="External"/><Relationship Id="rId43" Type="http://schemas.openxmlformats.org/officeDocument/2006/relationships/hyperlink" Target="https://podminky.urs.cz/item/CS_URS_2025_01/766621211" TargetMode="External"/><Relationship Id="rId8" Type="http://schemas.openxmlformats.org/officeDocument/2006/relationships/hyperlink" Target="https://podminky.urs.cz/item/CS_URS_2025_01/622211221" TargetMode="External"/><Relationship Id="rId3" Type="http://schemas.openxmlformats.org/officeDocument/2006/relationships/hyperlink" Target="https://podminky.urs.cz/item/CS_URS_2025_01/319202331" TargetMode="External"/><Relationship Id="rId12" Type="http://schemas.openxmlformats.org/officeDocument/2006/relationships/hyperlink" Target="https://podminky.urs.cz/item/CS_URS_2025_01/941111312" TargetMode="External"/><Relationship Id="rId17" Type="http://schemas.openxmlformats.org/officeDocument/2006/relationships/hyperlink" Target="https://podminky.urs.cz/item/CS_URS_2025_01/944611211" TargetMode="External"/><Relationship Id="rId25" Type="http://schemas.openxmlformats.org/officeDocument/2006/relationships/hyperlink" Target="https://podminky.urs.cz/item/CS_URS_2025_01/764002851" TargetMode="External"/><Relationship Id="rId33" Type="http://schemas.openxmlformats.org/officeDocument/2006/relationships/hyperlink" Target="https://podminky.urs.cz/item/CS_URS_2025_01/997013871" TargetMode="External"/><Relationship Id="rId38" Type="http://schemas.openxmlformats.org/officeDocument/2006/relationships/hyperlink" Target="https://podminky.urs.cz/item/CS_URS_2025_01/764242404" TargetMode="External"/><Relationship Id="rId46" Type="http://schemas.openxmlformats.org/officeDocument/2006/relationships/hyperlink" Target="https://podminky.urs.cz/item/CS_URS_2025_01/998766113" TargetMode="External"/><Relationship Id="rId20" Type="http://schemas.openxmlformats.org/officeDocument/2006/relationships/hyperlink" Target="https://podminky.urs.cz/item/CS_URS_2025_01/944711211" TargetMode="External"/><Relationship Id="rId41" Type="http://schemas.openxmlformats.org/officeDocument/2006/relationships/hyperlink" Target="https://podminky.urs.cz/item/CS_URS_2025_01/76454842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podminky.urs.cz/item/CS_URS_2025_01/949101111" TargetMode="External"/><Relationship Id="rId13" Type="http://schemas.openxmlformats.org/officeDocument/2006/relationships/hyperlink" Target="https://podminky.urs.cz/item/CS_URS_2025_01/998018003" TargetMode="External"/><Relationship Id="rId3" Type="http://schemas.openxmlformats.org/officeDocument/2006/relationships/hyperlink" Target="https://podminky.urs.cz/item/CS_URS_2025_01/319202331" TargetMode="External"/><Relationship Id="rId7" Type="http://schemas.openxmlformats.org/officeDocument/2006/relationships/hyperlink" Target="https://podminky.urs.cz/item/CS_URS_2025_01/612315302" TargetMode="External"/><Relationship Id="rId12" Type="http://schemas.openxmlformats.org/officeDocument/2006/relationships/hyperlink" Target="https://podminky.urs.cz/item/CS_URS_2025_01/997013871" TargetMode="External"/><Relationship Id="rId2" Type="http://schemas.openxmlformats.org/officeDocument/2006/relationships/hyperlink" Target="https://podminky.urs.cz/item/CS_URS_2025_01/319202321" TargetMode="External"/><Relationship Id="rId16" Type="http://schemas.openxmlformats.org/officeDocument/2006/relationships/drawing" Target="../drawings/drawing6.xml"/><Relationship Id="rId1" Type="http://schemas.openxmlformats.org/officeDocument/2006/relationships/hyperlink" Target="https://podminky.urs.cz/item/CS_URS_2025_01/319201321" TargetMode="External"/><Relationship Id="rId6" Type="http://schemas.openxmlformats.org/officeDocument/2006/relationships/hyperlink" Target="https://podminky.urs.cz/item/CS_URS_2025_01/612315225" TargetMode="External"/><Relationship Id="rId11" Type="http://schemas.openxmlformats.org/officeDocument/2006/relationships/hyperlink" Target="https://podminky.urs.cz/item/CS_URS_2025_01/997013509" TargetMode="External"/><Relationship Id="rId5" Type="http://schemas.openxmlformats.org/officeDocument/2006/relationships/hyperlink" Target="https://podminky.urs.cz/item/CS_URS_2025_01/612315223" TargetMode="External"/><Relationship Id="rId15" Type="http://schemas.openxmlformats.org/officeDocument/2006/relationships/hyperlink" Target="https://podminky.urs.cz/item/CS_URS_2025_01/784312021" TargetMode="External"/><Relationship Id="rId10" Type="http://schemas.openxmlformats.org/officeDocument/2006/relationships/hyperlink" Target="https://podminky.urs.cz/item/CS_URS_2025_01/997013501" TargetMode="External"/><Relationship Id="rId4" Type="http://schemas.openxmlformats.org/officeDocument/2006/relationships/hyperlink" Target="https://podminky.urs.cz/item/CS_URS_2025_01/612311141" TargetMode="External"/><Relationship Id="rId9" Type="http://schemas.openxmlformats.org/officeDocument/2006/relationships/hyperlink" Target="https://podminky.urs.cz/item/CS_URS_2025_01/997013155" TargetMode="External"/><Relationship Id="rId14" Type="http://schemas.openxmlformats.org/officeDocument/2006/relationships/hyperlink" Target="https://podminky.urs.cz/item/CS_URS_2025_01/784111001"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podminky.urs.cz/item/CS_URS_2025_01/0419030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3"/>
  <sheetViews>
    <sheetView showGridLines="0" tabSelected="1" workbookViewId="0"/>
  </sheetViews>
  <sheetFormatPr defaultRowHeight="14.4"/>
  <cols>
    <col min="1" max="1" width="8.28515625" customWidth="1"/>
    <col min="2" max="2" width="1.7109375" customWidth="1"/>
    <col min="3" max="3" width="4.140625" customWidth="1"/>
    <col min="4" max="33" width="2.7109375" customWidth="1"/>
    <col min="34" max="34" width="3.28515625" customWidth="1"/>
    <col min="35" max="35" width="31.7109375" customWidth="1"/>
    <col min="36" max="37" width="2.42578125" customWidth="1"/>
    <col min="38" max="38" width="8.28515625" customWidth="1"/>
    <col min="39" max="39" width="3.28515625" customWidth="1"/>
    <col min="40" max="40" width="13.28515625" customWidth="1"/>
    <col min="41" max="41" width="7.42578125" customWidth="1"/>
    <col min="42" max="42" width="4.140625" customWidth="1"/>
    <col min="43" max="43" width="15.7109375" customWidth="1"/>
    <col min="44" max="44" width="13.7109375" customWidth="1"/>
    <col min="45" max="47" width="25.85546875" hidden="1" customWidth="1"/>
    <col min="48" max="49" width="21.7109375" hidden="1" customWidth="1"/>
    <col min="50" max="51" width="25" hidden="1" customWidth="1"/>
    <col min="52" max="52" width="21.7109375" hidden="1" customWidth="1"/>
    <col min="53" max="53" width="19.140625" hidden="1" customWidth="1"/>
    <col min="54" max="54" width="25" hidden="1" customWidth="1"/>
    <col min="55" max="55" width="21.7109375" hidden="1" customWidth="1"/>
    <col min="56" max="56" width="19.140625" hidden="1" customWidth="1"/>
    <col min="57" max="57" width="66.42578125" customWidth="1"/>
    <col min="71" max="91" width="9.28515625" hidden="1"/>
  </cols>
  <sheetData>
    <row r="1" spans="1:74" ht="10.199999999999999">
      <c r="A1" s="17" t="s">
        <v>0</v>
      </c>
      <c r="AZ1" s="17" t="s">
        <v>1</v>
      </c>
      <c r="BA1" s="17" t="s">
        <v>2</v>
      </c>
      <c r="BB1" s="17" t="s">
        <v>3</v>
      </c>
      <c r="BT1" s="17" t="s">
        <v>4</v>
      </c>
      <c r="BU1" s="17" t="s">
        <v>4</v>
      </c>
      <c r="BV1" s="17" t="s">
        <v>5</v>
      </c>
    </row>
    <row r="2" spans="1:74" ht="36.9" customHeight="1">
      <c r="AR2" s="298"/>
      <c r="AS2" s="298"/>
      <c r="AT2" s="298"/>
      <c r="AU2" s="298"/>
      <c r="AV2" s="298"/>
      <c r="AW2" s="298"/>
      <c r="AX2" s="298"/>
      <c r="AY2" s="298"/>
      <c r="AZ2" s="298"/>
      <c r="BA2" s="298"/>
      <c r="BB2" s="298"/>
      <c r="BC2" s="298"/>
      <c r="BD2" s="298"/>
      <c r="BE2" s="298"/>
      <c r="BS2" s="18" t="s">
        <v>6</v>
      </c>
      <c r="BT2" s="18" t="s">
        <v>7</v>
      </c>
    </row>
    <row r="3" spans="1:74" ht="6.9"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ht="24.9" customHeight="1">
      <c r="B4" s="21"/>
      <c r="D4" s="22" t="s">
        <v>9</v>
      </c>
      <c r="AR4" s="21"/>
      <c r="AS4" s="23" t="s">
        <v>10</v>
      </c>
      <c r="BE4" s="24" t="s">
        <v>11</v>
      </c>
      <c r="BS4" s="18" t="s">
        <v>12</v>
      </c>
    </row>
    <row r="5" spans="1:74" ht="12" customHeight="1">
      <c r="B5" s="21"/>
      <c r="D5" s="25" t="s">
        <v>13</v>
      </c>
      <c r="K5" s="297" t="s">
        <v>14</v>
      </c>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R5" s="21"/>
      <c r="BE5" s="294" t="s">
        <v>15</v>
      </c>
      <c r="BS5" s="18" t="s">
        <v>6</v>
      </c>
    </row>
    <row r="6" spans="1:74" ht="36.9" customHeight="1">
      <c r="B6" s="21"/>
      <c r="D6" s="27" t="s">
        <v>16</v>
      </c>
      <c r="K6" s="299" t="s">
        <v>17</v>
      </c>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R6" s="21"/>
      <c r="BE6" s="295"/>
      <c r="BS6" s="18" t="s">
        <v>6</v>
      </c>
    </row>
    <row r="7" spans="1:74" ht="12" customHeight="1">
      <c r="B7" s="21"/>
      <c r="D7" s="28" t="s">
        <v>18</v>
      </c>
      <c r="K7" s="26" t="s">
        <v>19</v>
      </c>
      <c r="AK7" s="28" t="s">
        <v>20</v>
      </c>
      <c r="AN7" s="26" t="s">
        <v>19</v>
      </c>
      <c r="AR7" s="21"/>
      <c r="BE7" s="295"/>
      <c r="BS7" s="18" t="s">
        <v>6</v>
      </c>
    </row>
    <row r="8" spans="1:74" ht="12" customHeight="1">
      <c r="B8" s="21"/>
      <c r="D8" s="28" t="s">
        <v>21</v>
      </c>
      <c r="K8" s="26" t="s">
        <v>22</v>
      </c>
      <c r="AK8" s="28" t="s">
        <v>23</v>
      </c>
      <c r="AN8" s="29" t="s">
        <v>24</v>
      </c>
      <c r="AR8" s="21"/>
      <c r="BE8" s="295"/>
      <c r="BS8" s="18" t="s">
        <v>6</v>
      </c>
    </row>
    <row r="9" spans="1:74" ht="14.4" customHeight="1">
      <c r="B9" s="21"/>
      <c r="AR9" s="21"/>
      <c r="BE9" s="295"/>
      <c r="BS9" s="18" t="s">
        <v>6</v>
      </c>
    </row>
    <row r="10" spans="1:74" ht="12" customHeight="1">
      <c r="B10" s="21"/>
      <c r="D10" s="28" t="s">
        <v>25</v>
      </c>
      <c r="AK10" s="28" t="s">
        <v>26</v>
      </c>
      <c r="AN10" s="26" t="s">
        <v>19</v>
      </c>
      <c r="AR10" s="21"/>
      <c r="BE10" s="295"/>
      <c r="BS10" s="18" t="s">
        <v>6</v>
      </c>
    </row>
    <row r="11" spans="1:74" ht="18.45" customHeight="1">
      <c r="B11" s="21"/>
      <c r="E11" s="26" t="s">
        <v>27</v>
      </c>
      <c r="AK11" s="28" t="s">
        <v>28</v>
      </c>
      <c r="AN11" s="26" t="s">
        <v>19</v>
      </c>
      <c r="AR11" s="21"/>
      <c r="BE11" s="295"/>
      <c r="BS11" s="18" t="s">
        <v>6</v>
      </c>
    </row>
    <row r="12" spans="1:74" ht="6.9" customHeight="1">
      <c r="B12" s="21"/>
      <c r="AR12" s="21"/>
      <c r="BE12" s="295"/>
      <c r="BS12" s="18" t="s">
        <v>6</v>
      </c>
    </row>
    <row r="13" spans="1:74" ht="12" customHeight="1">
      <c r="B13" s="21"/>
      <c r="D13" s="28" t="s">
        <v>29</v>
      </c>
      <c r="AK13" s="28" t="s">
        <v>26</v>
      </c>
      <c r="AN13" s="30" t="s">
        <v>30</v>
      </c>
      <c r="AR13" s="21"/>
      <c r="BE13" s="295"/>
      <c r="BS13" s="18" t="s">
        <v>6</v>
      </c>
    </row>
    <row r="14" spans="1:74" ht="13.2">
      <c r="B14" s="21"/>
      <c r="E14" s="300" t="s">
        <v>30</v>
      </c>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28" t="s">
        <v>28</v>
      </c>
      <c r="AN14" s="30" t="s">
        <v>30</v>
      </c>
      <c r="AR14" s="21"/>
      <c r="BE14" s="295"/>
      <c r="BS14" s="18" t="s">
        <v>6</v>
      </c>
    </row>
    <row r="15" spans="1:74" ht="6.9" customHeight="1">
      <c r="B15" s="21"/>
      <c r="AR15" s="21"/>
      <c r="BE15" s="295"/>
      <c r="BS15" s="18" t="s">
        <v>4</v>
      </c>
    </row>
    <row r="16" spans="1:74" ht="12" customHeight="1">
      <c r="B16" s="21"/>
      <c r="D16" s="28" t="s">
        <v>31</v>
      </c>
      <c r="AK16" s="28" t="s">
        <v>26</v>
      </c>
      <c r="AN16" s="26" t="s">
        <v>19</v>
      </c>
      <c r="AR16" s="21"/>
      <c r="BE16" s="295"/>
      <c r="BS16" s="18" t="s">
        <v>4</v>
      </c>
    </row>
    <row r="17" spans="2:71" ht="18.45" customHeight="1">
      <c r="B17" s="21"/>
      <c r="E17" s="26" t="s">
        <v>32</v>
      </c>
      <c r="AK17" s="28" t="s">
        <v>28</v>
      </c>
      <c r="AN17" s="26" t="s">
        <v>19</v>
      </c>
      <c r="AR17" s="21"/>
      <c r="BE17" s="295"/>
      <c r="BS17" s="18" t="s">
        <v>33</v>
      </c>
    </row>
    <row r="18" spans="2:71" ht="6.9" customHeight="1">
      <c r="B18" s="21"/>
      <c r="AR18" s="21"/>
      <c r="BE18" s="295"/>
      <c r="BS18" s="18" t="s">
        <v>6</v>
      </c>
    </row>
    <row r="19" spans="2:71" ht="12" customHeight="1">
      <c r="B19" s="21"/>
      <c r="D19" s="28" t="s">
        <v>34</v>
      </c>
      <c r="AK19" s="28" t="s">
        <v>26</v>
      </c>
      <c r="AN19" s="26" t="s">
        <v>19</v>
      </c>
      <c r="AR19" s="21"/>
      <c r="BE19" s="295"/>
      <c r="BS19" s="18" t="s">
        <v>6</v>
      </c>
    </row>
    <row r="20" spans="2:71" ht="18.45" customHeight="1">
      <c r="B20" s="21"/>
      <c r="E20" s="26" t="s">
        <v>35</v>
      </c>
      <c r="AK20" s="28" t="s">
        <v>28</v>
      </c>
      <c r="AN20" s="26" t="s">
        <v>19</v>
      </c>
      <c r="AR20" s="21"/>
      <c r="BE20" s="295"/>
      <c r="BS20" s="18" t="s">
        <v>33</v>
      </c>
    </row>
    <row r="21" spans="2:71" ht="6.9" customHeight="1">
      <c r="B21" s="21"/>
      <c r="AR21" s="21"/>
      <c r="BE21" s="295"/>
    </row>
    <row r="22" spans="2:71" ht="12" customHeight="1">
      <c r="B22" s="21"/>
      <c r="D22" s="28" t="s">
        <v>36</v>
      </c>
      <c r="AR22" s="21"/>
      <c r="BE22" s="295"/>
    </row>
    <row r="23" spans="2:71" ht="323.25" customHeight="1">
      <c r="B23" s="21"/>
      <c r="E23" s="302" t="s">
        <v>37</v>
      </c>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R23" s="21"/>
      <c r="BE23" s="295"/>
    </row>
    <row r="24" spans="2:71" ht="6.9" customHeight="1">
      <c r="B24" s="21"/>
      <c r="AR24" s="21"/>
      <c r="BE24" s="295"/>
    </row>
    <row r="25" spans="2:71" ht="6.9"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295"/>
    </row>
    <row r="26" spans="2:71" s="1" customFormat="1" ht="25.95" customHeight="1">
      <c r="B26" s="33"/>
      <c r="D26" s="34" t="s">
        <v>38</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03">
        <f>ROUND(AG54,2)</f>
        <v>0</v>
      </c>
      <c r="AL26" s="304"/>
      <c r="AM26" s="304"/>
      <c r="AN26" s="304"/>
      <c r="AO26" s="304"/>
      <c r="AR26" s="33"/>
      <c r="BE26" s="295"/>
    </row>
    <row r="27" spans="2:71" s="1" customFormat="1" ht="6.9" customHeight="1">
      <c r="B27" s="33"/>
      <c r="AR27" s="33"/>
      <c r="BE27" s="295"/>
    </row>
    <row r="28" spans="2:71" s="1" customFormat="1" ht="13.2">
      <c r="B28" s="33"/>
      <c r="L28" s="305" t="s">
        <v>39</v>
      </c>
      <c r="M28" s="305"/>
      <c r="N28" s="305"/>
      <c r="O28" s="305"/>
      <c r="P28" s="305"/>
      <c r="W28" s="305" t="s">
        <v>40</v>
      </c>
      <c r="X28" s="305"/>
      <c r="Y28" s="305"/>
      <c r="Z28" s="305"/>
      <c r="AA28" s="305"/>
      <c r="AB28" s="305"/>
      <c r="AC28" s="305"/>
      <c r="AD28" s="305"/>
      <c r="AE28" s="305"/>
      <c r="AK28" s="305" t="s">
        <v>41</v>
      </c>
      <c r="AL28" s="305"/>
      <c r="AM28" s="305"/>
      <c r="AN28" s="305"/>
      <c r="AO28" s="305"/>
      <c r="AR28" s="33"/>
      <c r="BE28" s="295"/>
    </row>
    <row r="29" spans="2:71" s="2" customFormat="1" ht="14.4" customHeight="1">
      <c r="B29" s="37"/>
      <c r="D29" s="28" t="s">
        <v>42</v>
      </c>
      <c r="F29" s="28" t="s">
        <v>43</v>
      </c>
      <c r="L29" s="308">
        <v>0.21</v>
      </c>
      <c r="M29" s="307"/>
      <c r="N29" s="307"/>
      <c r="O29" s="307"/>
      <c r="P29" s="307"/>
      <c r="W29" s="306">
        <f>ROUND(AZ54, 2)</f>
        <v>0</v>
      </c>
      <c r="X29" s="307"/>
      <c r="Y29" s="307"/>
      <c r="Z29" s="307"/>
      <c r="AA29" s="307"/>
      <c r="AB29" s="307"/>
      <c r="AC29" s="307"/>
      <c r="AD29" s="307"/>
      <c r="AE29" s="307"/>
      <c r="AK29" s="306">
        <f>ROUND(AV54, 2)</f>
        <v>0</v>
      </c>
      <c r="AL29" s="307"/>
      <c r="AM29" s="307"/>
      <c r="AN29" s="307"/>
      <c r="AO29" s="307"/>
      <c r="AR29" s="37"/>
      <c r="BE29" s="296"/>
    </row>
    <row r="30" spans="2:71" s="2" customFormat="1" ht="14.4" customHeight="1">
      <c r="B30" s="37"/>
      <c r="F30" s="28" t="s">
        <v>44</v>
      </c>
      <c r="L30" s="308">
        <v>0.12</v>
      </c>
      <c r="M30" s="307"/>
      <c r="N30" s="307"/>
      <c r="O30" s="307"/>
      <c r="P30" s="307"/>
      <c r="W30" s="306">
        <f>ROUND(BA54, 2)</f>
        <v>0</v>
      </c>
      <c r="X30" s="307"/>
      <c r="Y30" s="307"/>
      <c r="Z30" s="307"/>
      <c r="AA30" s="307"/>
      <c r="AB30" s="307"/>
      <c r="AC30" s="307"/>
      <c r="AD30" s="307"/>
      <c r="AE30" s="307"/>
      <c r="AK30" s="306">
        <f>ROUND(AW54, 2)</f>
        <v>0</v>
      </c>
      <c r="AL30" s="307"/>
      <c r="AM30" s="307"/>
      <c r="AN30" s="307"/>
      <c r="AO30" s="307"/>
      <c r="AR30" s="37"/>
      <c r="BE30" s="296"/>
    </row>
    <row r="31" spans="2:71" s="2" customFormat="1" ht="14.4" hidden="1" customHeight="1">
      <c r="B31" s="37"/>
      <c r="F31" s="28" t="s">
        <v>45</v>
      </c>
      <c r="L31" s="308">
        <v>0.21</v>
      </c>
      <c r="M31" s="307"/>
      <c r="N31" s="307"/>
      <c r="O31" s="307"/>
      <c r="P31" s="307"/>
      <c r="W31" s="306">
        <f>ROUND(BB54, 2)</f>
        <v>0</v>
      </c>
      <c r="X31" s="307"/>
      <c r="Y31" s="307"/>
      <c r="Z31" s="307"/>
      <c r="AA31" s="307"/>
      <c r="AB31" s="307"/>
      <c r="AC31" s="307"/>
      <c r="AD31" s="307"/>
      <c r="AE31" s="307"/>
      <c r="AK31" s="306">
        <v>0</v>
      </c>
      <c r="AL31" s="307"/>
      <c r="AM31" s="307"/>
      <c r="AN31" s="307"/>
      <c r="AO31" s="307"/>
      <c r="AR31" s="37"/>
      <c r="BE31" s="296"/>
    </row>
    <row r="32" spans="2:71" s="2" customFormat="1" ht="14.4" hidden="1" customHeight="1">
      <c r="B32" s="37"/>
      <c r="F32" s="28" t="s">
        <v>46</v>
      </c>
      <c r="L32" s="308">
        <v>0.12</v>
      </c>
      <c r="M32" s="307"/>
      <c r="N32" s="307"/>
      <c r="O32" s="307"/>
      <c r="P32" s="307"/>
      <c r="W32" s="306">
        <f>ROUND(BC54, 2)</f>
        <v>0</v>
      </c>
      <c r="X32" s="307"/>
      <c r="Y32" s="307"/>
      <c r="Z32" s="307"/>
      <c r="AA32" s="307"/>
      <c r="AB32" s="307"/>
      <c r="AC32" s="307"/>
      <c r="AD32" s="307"/>
      <c r="AE32" s="307"/>
      <c r="AK32" s="306">
        <v>0</v>
      </c>
      <c r="AL32" s="307"/>
      <c r="AM32" s="307"/>
      <c r="AN32" s="307"/>
      <c r="AO32" s="307"/>
      <c r="AR32" s="37"/>
      <c r="BE32" s="296"/>
    </row>
    <row r="33" spans="2:44" s="2" customFormat="1" ht="14.4" hidden="1" customHeight="1">
      <c r="B33" s="37"/>
      <c r="F33" s="28" t="s">
        <v>47</v>
      </c>
      <c r="L33" s="308">
        <v>0</v>
      </c>
      <c r="M33" s="307"/>
      <c r="N33" s="307"/>
      <c r="O33" s="307"/>
      <c r="P33" s="307"/>
      <c r="W33" s="306">
        <f>ROUND(BD54, 2)</f>
        <v>0</v>
      </c>
      <c r="X33" s="307"/>
      <c r="Y33" s="307"/>
      <c r="Z33" s="307"/>
      <c r="AA33" s="307"/>
      <c r="AB33" s="307"/>
      <c r="AC33" s="307"/>
      <c r="AD33" s="307"/>
      <c r="AE33" s="307"/>
      <c r="AK33" s="306">
        <v>0</v>
      </c>
      <c r="AL33" s="307"/>
      <c r="AM33" s="307"/>
      <c r="AN33" s="307"/>
      <c r="AO33" s="307"/>
      <c r="AR33" s="37"/>
    </row>
    <row r="34" spans="2:44" s="1" customFormat="1" ht="6.9" customHeight="1">
      <c r="B34" s="33"/>
      <c r="AR34" s="33"/>
    </row>
    <row r="35" spans="2:44" s="1" customFormat="1" ht="25.95" customHeight="1">
      <c r="B35" s="33"/>
      <c r="C35" s="38"/>
      <c r="D35" s="39" t="s">
        <v>48</v>
      </c>
      <c r="E35" s="40"/>
      <c r="F35" s="40"/>
      <c r="G35" s="40"/>
      <c r="H35" s="40"/>
      <c r="I35" s="40"/>
      <c r="J35" s="40"/>
      <c r="K35" s="40"/>
      <c r="L35" s="40"/>
      <c r="M35" s="40"/>
      <c r="N35" s="40"/>
      <c r="O35" s="40"/>
      <c r="P35" s="40"/>
      <c r="Q35" s="40"/>
      <c r="R35" s="40"/>
      <c r="S35" s="40"/>
      <c r="T35" s="41" t="s">
        <v>49</v>
      </c>
      <c r="U35" s="40"/>
      <c r="V35" s="40"/>
      <c r="W35" s="40"/>
      <c r="X35" s="312" t="s">
        <v>50</v>
      </c>
      <c r="Y35" s="310"/>
      <c r="Z35" s="310"/>
      <c r="AA35" s="310"/>
      <c r="AB35" s="310"/>
      <c r="AC35" s="40"/>
      <c r="AD35" s="40"/>
      <c r="AE35" s="40"/>
      <c r="AF35" s="40"/>
      <c r="AG35" s="40"/>
      <c r="AH35" s="40"/>
      <c r="AI35" s="40"/>
      <c r="AJ35" s="40"/>
      <c r="AK35" s="309">
        <f>SUM(AK26:AK33)</f>
        <v>0</v>
      </c>
      <c r="AL35" s="310"/>
      <c r="AM35" s="310"/>
      <c r="AN35" s="310"/>
      <c r="AO35" s="311"/>
      <c r="AP35" s="38"/>
      <c r="AQ35" s="38"/>
      <c r="AR35" s="33"/>
    </row>
    <row r="36" spans="2:44" s="1" customFormat="1" ht="6.9" customHeight="1">
      <c r="B36" s="33"/>
      <c r="AR36" s="33"/>
    </row>
    <row r="37" spans="2:44" s="1" customFormat="1" ht="6.9"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6.9"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4.9" customHeight="1">
      <c r="B42" s="33"/>
      <c r="C42" s="22" t="s">
        <v>51</v>
      </c>
      <c r="AR42" s="33"/>
    </row>
    <row r="43" spans="2:44" s="1" customFormat="1" ht="6.9" customHeight="1">
      <c r="B43" s="33"/>
      <c r="AR43" s="33"/>
    </row>
    <row r="44" spans="2:44" s="3" customFormat="1" ht="12" customHeight="1">
      <c r="B44" s="46"/>
      <c r="C44" s="28" t="s">
        <v>13</v>
      </c>
      <c r="L44" s="3" t="str">
        <f>K5</f>
        <v>1654ZS-CirkevniU2</v>
      </c>
      <c r="AR44" s="46"/>
    </row>
    <row r="45" spans="2:44" s="4" customFormat="1" ht="36.9" customHeight="1">
      <c r="B45" s="47"/>
      <c r="C45" s="48" t="s">
        <v>16</v>
      </c>
      <c r="L45" s="276" t="str">
        <f>K6</f>
        <v>Zřízení dílen a učeben pro Církevní ZŠ</v>
      </c>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R45" s="47"/>
    </row>
    <row r="46" spans="2:44" s="1" customFormat="1" ht="6.9" customHeight="1">
      <c r="B46" s="33"/>
      <c r="AR46" s="33"/>
    </row>
    <row r="47" spans="2:44" s="1" customFormat="1" ht="12" customHeight="1">
      <c r="B47" s="33"/>
      <c r="C47" s="28" t="s">
        <v>21</v>
      </c>
      <c r="L47" s="49" t="str">
        <f>IF(K8="","",K8)</f>
        <v>Dlouhá 190, Hradec Králové</v>
      </c>
      <c r="AI47" s="28" t="s">
        <v>23</v>
      </c>
      <c r="AM47" s="278" t="str">
        <f>IF(AN8= "","",AN8)</f>
        <v>8. 1. 2026</v>
      </c>
      <c r="AN47" s="278"/>
      <c r="AR47" s="33"/>
    </row>
    <row r="48" spans="2:44" s="1" customFormat="1" ht="6.9" customHeight="1">
      <c r="B48" s="33"/>
      <c r="AR48" s="33"/>
    </row>
    <row r="49" spans="1:91" s="1" customFormat="1" ht="25.65" customHeight="1">
      <c r="B49" s="33"/>
      <c r="C49" s="28" t="s">
        <v>25</v>
      </c>
      <c r="L49" s="3" t="str">
        <f>IF(E11= "","",E11)</f>
        <v>Biskup.Královehradecké, Velké Nám.35, Hr.Králové</v>
      </c>
      <c r="AI49" s="28" t="s">
        <v>31</v>
      </c>
      <c r="AM49" s="279" t="str">
        <f>IF(E17="","",E17)</f>
        <v>Atelier Tsunami s.r.o., Palachova 1742, Náchod</v>
      </c>
      <c r="AN49" s="280"/>
      <c r="AO49" s="280"/>
      <c r="AP49" s="280"/>
      <c r="AR49" s="33"/>
      <c r="AS49" s="281" t="s">
        <v>52</v>
      </c>
      <c r="AT49" s="282"/>
      <c r="AU49" s="51"/>
      <c r="AV49" s="51"/>
      <c r="AW49" s="51"/>
      <c r="AX49" s="51"/>
      <c r="AY49" s="51"/>
      <c r="AZ49" s="51"/>
      <c r="BA49" s="51"/>
      <c r="BB49" s="51"/>
      <c r="BC49" s="51"/>
      <c r="BD49" s="52"/>
    </row>
    <row r="50" spans="1:91" s="1" customFormat="1" ht="15.15" customHeight="1">
      <c r="B50" s="33"/>
      <c r="C50" s="28" t="s">
        <v>29</v>
      </c>
      <c r="L50" s="3" t="str">
        <f>IF(E14= "Vyplň údaj","",E14)</f>
        <v/>
      </c>
      <c r="AI50" s="28" t="s">
        <v>34</v>
      </c>
      <c r="AM50" s="279" t="str">
        <f>IF(E20="","",E20)</f>
        <v>Ondřej Gerhart</v>
      </c>
      <c r="AN50" s="280"/>
      <c r="AO50" s="280"/>
      <c r="AP50" s="280"/>
      <c r="AR50" s="33"/>
      <c r="AS50" s="283"/>
      <c r="AT50" s="284"/>
      <c r="BD50" s="54"/>
    </row>
    <row r="51" spans="1:91" s="1" customFormat="1" ht="10.8" customHeight="1">
      <c r="B51" s="33"/>
      <c r="AR51" s="33"/>
      <c r="AS51" s="283"/>
      <c r="AT51" s="284"/>
      <c r="BD51" s="54"/>
    </row>
    <row r="52" spans="1:91" s="1" customFormat="1" ht="29.25" customHeight="1">
      <c r="B52" s="33"/>
      <c r="C52" s="285" t="s">
        <v>53</v>
      </c>
      <c r="D52" s="286"/>
      <c r="E52" s="286"/>
      <c r="F52" s="286"/>
      <c r="G52" s="286"/>
      <c r="H52" s="55"/>
      <c r="I52" s="288" t="s">
        <v>54</v>
      </c>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7" t="s">
        <v>55</v>
      </c>
      <c r="AH52" s="286"/>
      <c r="AI52" s="286"/>
      <c r="AJ52" s="286"/>
      <c r="AK52" s="286"/>
      <c r="AL52" s="286"/>
      <c r="AM52" s="286"/>
      <c r="AN52" s="288" t="s">
        <v>56</v>
      </c>
      <c r="AO52" s="286"/>
      <c r="AP52" s="286"/>
      <c r="AQ52" s="56" t="s">
        <v>57</v>
      </c>
      <c r="AR52" s="33"/>
      <c r="AS52" s="57" t="s">
        <v>58</v>
      </c>
      <c r="AT52" s="58" t="s">
        <v>59</v>
      </c>
      <c r="AU52" s="58" t="s">
        <v>60</v>
      </c>
      <c r="AV52" s="58" t="s">
        <v>61</v>
      </c>
      <c r="AW52" s="58" t="s">
        <v>62</v>
      </c>
      <c r="AX52" s="58" t="s">
        <v>63</v>
      </c>
      <c r="AY52" s="58" t="s">
        <v>64</v>
      </c>
      <c r="AZ52" s="58" t="s">
        <v>65</v>
      </c>
      <c r="BA52" s="58" t="s">
        <v>66</v>
      </c>
      <c r="BB52" s="58" t="s">
        <v>67</v>
      </c>
      <c r="BC52" s="58" t="s">
        <v>68</v>
      </c>
      <c r="BD52" s="59" t="s">
        <v>69</v>
      </c>
    </row>
    <row r="53" spans="1:91" s="1" customFormat="1" ht="10.8" customHeight="1">
      <c r="B53" s="33"/>
      <c r="AR53" s="33"/>
      <c r="AS53" s="60"/>
      <c r="AT53" s="51"/>
      <c r="AU53" s="51"/>
      <c r="AV53" s="51"/>
      <c r="AW53" s="51"/>
      <c r="AX53" s="51"/>
      <c r="AY53" s="51"/>
      <c r="AZ53" s="51"/>
      <c r="BA53" s="51"/>
      <c r="BB53" s="51"/>
      <c r="BC53" s="51"/>
      <c r="BD53" s="52"/>
    </row>
    <row r="54" spans="1:91" s="5" customFormat="1" ht="32.4" customHeight="1">
      <c r="B54" s="61"/>
      <c r="C54" s="62" t="s">
        <v>70</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92">
        <f>ROUND(SUM(AG55:AG61),2)</f>
        <v>0</v>
      </c>
      <c r="AH54" s="292"/>
      <c r="AI54" s="292"/>
      <c r="AJ54" s="292"/>
      <c r="AK54" s="292"/>
      <c r="AL54" s="292"/>
      <c r="AM54" s="292"/>
      <c r="AN54" s="293">
        <f t="shared" ref="AN54:AN61" si="0">SUM(AG54,AT54)</f>
        <v>0</v>
      </c>
      <c r="AO54" s="293"/>
      <c r="AP54" s="293"/>
      <c r="AQ54" s="65" t="s">
        <v>19</v>
      </c>
      <c r="AR54" s="61"/>
      <c r="AS54" s="66">
        <f>ROUND(SUM(AS55:AS61),2)</f>
        <v>0</v>
      </c>
      <c r="AT54" s="67">
        <f t="shared" ref="AT54:AT61" si="1">ROUND(SUM(AV54:AW54),2)</f>
        <v>0</v>
      </c>
      <c r="AU54" s="68">
        <f>ROUND(SUM(AU55:AU61),5)</f>
        <v>0</v>
      </c>
      <c r="AV54" s="67">
        <f>ROUND(AZ54*L29,2)</f>
        <v>0</v>
      </c>
      <c r="AW54" s="67">
        <f>ROUND(BA54*L30,2)</f>
        <v>0</v>
      </c>
      <c r="AX54" s="67">
        <f>ROUND(BB54*L29,2)</f>
        <v>0</v>
      </c>
      <c r="AY54" s="67">
        <f>ROUND(BC54*L30,2)</f>
        <v>0</v>
      </c>
      <c r="AZ54" s="67">
        <f>ROUND(SUM(AZ55:AZ61),2)</f>
        <v>0</v>
      </c>
      <c r="BA54" s="67">
        <f>ROUND(SUM(BA55:BA61),2)</f>
        <v>0</v>
      </c>
      <c r="BB54" s="67">
        <f>ROUND(SUM(BB55:BB61),2)</f>
        <v>0</v>
      </c>
      <c r="BC54" s="67">
        <f>ROUND(SUM(BC55:BC61),2)</f>
        <v>0</v>
      </c>
      <c r="BD54" s="69">
        <f>ROUND(SUM(BD55:BD61),2)</f>
        <v>0</v>
      </c>
      <c r="BS54" s="70" t="s">
        <v>71</v>
      </c>
      <c r="BT54" s="70" t="s">
        <v>72</v>
      </c>
      <c r="BU54" s="71" t="s">
        <v>73</v>
      </c>
      <c r="BV54" s="70" t="s">
        <v>74</v>
      </c>
      <c r="BW54" s="70" t="s">
        <v>5</v>
      </c>
      <c r="BX54" s="70" t="s">
        <v>75</v>
      </c>
      <c r="CL54" s="70" t="s">
        <v>19</v>
      </c>
    </row>
    <row r="55" spans="1:91" s="6" customFormat="1" ht="16.5" customHeight="1">
      <c r="A55" s="72" t="s">
        <v>76</v>
      </c>
      <c r="B55" s="73"/>
      <c r="C55" s="74"/>
      <c r="D55" s="289" t="s">
        <v>77</v>
      </c>
      <c r="E55" s="289"/>
      <c r="F55" s="289"/>
      <c r="G55" s="289"/>
      <c r="H55" s="289"/>
      <c r="I55" s="75"/>
      <c r="J55" s="289" t="s">
        <v>78</v>
      </c>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90">
        <f>'01 - SO -  Vnitřní konekt...'!J30</f>
        <v>0</v>
      </c>
      <c r="AH55" s="291"/>
      <c r="AI55" s="291"/>
      <c r="AJ55" s="291"/>
      <c r="AK55" s="291"/>
      <c r="AL55" s="291"/>
      <c r="AM55" s="291"/>
      <c r="AN55" s="290">
        <f t="shared" si="0"/>
        <v>0</v>
      </c>
      <c r="AO55" s="291"/>
      <c r="AP55" s="291"/>
      <c r="AQ55" s="76" t="s">
        <v>79</v>
      </c>
      <c r="AR55" s="73"/>
      <c r="AS55" s="77">
        <v>0</v>
      </c>
      <c r="AT55" s="78">
        <f t="shared" si="1"/>
        <v>0</v>
      </c>
      <c r="AU55" s="79">
        <f>'01 - SO -  Vnitřní konekt...'!P81</f>
        <v>0</v>
      </c>
      <c r="AV55" s="78">
        <f>'01 - SO -  Vnitřní konekt...'!J33</f>
        <v>0</v>
      </c>
      <c r="AW55" s="78">
        <f>'01 - SO -  Vnitřní konekt...'!J34</f>
        <v>0</v>
      </c>
      <c r="AX55" s="78">
        <f>'01 - SO -  Vnitřní konekt...'!J35</f>
        <v>0</v>
      </c>
      <c r="AY55" s="78">
        <f>'01 - SO -  Vnitřní konekt...'!J36</f>
        <v>0</v>
      </c>
      <c r="AZ55" s="78">
        <f>'01 - SO -  Vnitřní konekt...'!F33</f>
        <v>0</v>
      </c>
      <c r="BA55" s="78">
        <f>'01 - SO -  Vnitřní konekt...'!F34</f>
        <v>0</v>
      </c>
      <c r="BB55" s="78">
        <f>'01 - SO -  Vnitřní konekt...'!F35</f>
        <v>0</v>
      </c>
      <c r="BC55" s="78">
        <f>'01 - SO -  Vnitřní konekt...'!F36</f>
        <v>0</v>
      </c>
      <c r="BD55" s="80">
        <f>'01 - SO -  Vnitřní konekt...'!F37</f>
        <v>0</v>
      </c>
      <c r="BT55" s="81" t="s">
        <v>80</v>
      </c>
      <c r="BV55" s="81" t="s">
        <v>74</v>
      </c>
      <c r="BW55" s="81" t="s">
        <v>81</v>
      </c>
      <c r="BX55" s="81" t="s">
        <v>5</v>
      </c>
      <c r="CL55" s="81" t="s">
        <v>19</v>
      </c>
      <c r="CM55" s="81" t="s">
        <v>82</v>
      </c>
    </row>
    <row r="56" spans="1:91" s="6" customFormat="1" ht="16.5" customHeight="1">
      <c r="A56" s="72" t="s">
        <v>76</v>
      </c>
      <c r="B56" s="73"/>
      <c r="C56" s="74"/>
      <c r="D56" s="289" t="s">
        <v>83</v>
      </c>
      <c r="E56" s="289"/>
      <c r="F56" s="289"/>
      <c r="G56" s="289"/>
      <c r="H56" s="289"/>
      <c r="I56" s="75"/>
      <c r="J56" s="289" t="s">
        <v>84</v>
      </c>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90">
        <f>'02 - SO - Rekonstrukce ul...'!J30</f>
        <v>0</v>
      </c>
      <c r="AH56" s="291"/>
      <c r="AI56" s="291"/>
      <c r="AJ56" s="291"/>
      <c r="AK56" s="291"/>
      <c r="AL56" s="291"/>
      <c r="AM56" s="291"/>
      <c r="AN56" s="290">
        <f t="shared" si="0"/>
        <v>0</v>
      </c>
      <c r="AO56" s="291"/>
      <c r="AP56" s="291"/>
      <c r="AQ56" s="76" t="s">
        <v>79</v>
      </c>
      <c r="AR56" s="73"/>
      <c r="AS56" s="77">
        <v>0</v>
      </c>
      <c r="AT56" s="78">
        <f t="shared" si="1"/>
        <v>0</v>
      </c>
      <c r="AU56" s="79">
        <f>'02 - SO - Rekonstrukce ul...'!P90</f>
        <v>0</v>
      </c>
      <c r="AV56" s="78">
        <f>'02 - SO - Rekonstrukce ul...'!J33</f>
        <v>0</v>
      </c>
      <c r="AW56" s="78">
        <f>'02 - SO - Rekonstrukce ul...'!J34</f>
        <v>0</v>
      </c>
      <c r="AX56" s="78">
        <f>'02 - SO - Rekonstrukce ul...'!J35</f>
        <v>0</v>
      </c>
      <c r="AY56" s="78">
        <f>'02 - SO - Rekonstrukce ul...'!J36</f>
        <v>0</v>
      </c>
      <c r="AZ56" s="78">
        <f>'02 - SO - Rekonstrukce ul...'!F33</f>
        <v>0</v>
      </c>
      <c r="BA56" s="78">
        <f>'02 - SO - Rekonstrukce ul...'!F34</f>
        <v>0</v>
      </c>
      <c r="BB56" s="78">
        <f>'02 - SO - Rekonstrukce ul...'!F35</f>
        <v>0</v>
      </c>
      <c r="BC56" s="78">
        <f>'02 - SO - Rekonstrukce ul...'!F36</f>
        <v>0</v>
      </c>
      <c r="BD56" s="80">
        <f>'02 - SO - Rekonstrukce ul...'!F37</f>
        <v>0</v>
      </c>
      <c r="BT56" s="81" t="s">
        <v>80</v>
      </c>
      <c r="BV56" s="81" t="s">
        <v>74</v>
      </c>
      <c r="BW56" s="81" t="s">
        <v>85</v>
      </c>
      <c r="BX56" s="81" t="s">
        <v>5</v>
      </c>
      <c r="CL56" s="81" t="s">
        <v>19</v>
      </c>
      <c r="CM56" s="81" t="s">
        <v>82</v>
      </c>
    </row>
    <row r="57" spans="1:91" s="6" customFormat="1" ht="16.5" customHeight="1">
      <c r="A57" s="72" t="s">
        <v>76</v>
      </c>
      <c r="B57" s="73"/>
      <c r="C57" s="74"/>
      <c r="D57" s="289" t="s">
        <v>86</v>
      </c>
      <c r="E57" s="289"/>
      <c r="F57" s="289"/>
      <c r="G57" s="289"/>
      <c r="H57" s="289"/>
      <c r="I57" s="75"/>
      <c r="J57" s="289" t="s">
        <v>87</v>
      </c>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90">
        <f>'03 - SO - Rekonstrukce ob...'!J30</f>
        <v>0</v>
      </c>
      <c r="AH57" s="291"/>
      <c r="AI57" s="291"/>
      <c r="AJ57" s="291"/>
      <c r="AK57" s="291"/>
      <c r="AL57" s="291"/>
      <c r="AM57" s="291"/>
      <c r="AN57" s="290">
        <f t="shared" si="0"/>
        <v>0</v>
      </c>
      <c r="AO57" s="291"/>
      <c r="AP57" s="291"/>
      <c r="AQ57" s="76" t="s">
        <v>79</v>
      </c>
      <c r="AR57" s="73"/>
      <c r="AS57" s="77">
        <v>0</v>
      </c>
      <c r="AT57" s="78">
        <f t="shared" si="1"/>
        <v>0</v>
      </c>
      <c r="AU57" s="79">
        <f>'03 - SO - Rekonstrukce ob...'!P113</f>
        <v>0</v>
      </c>
      <c r="AV57" s="78">
        <f>'03 - SO - Rekonstrukce ob...'!J33</f>
        <v>0</v>
      </c>
      <c r="AW57" s="78">
        <f>'03 - SO - Rekonstrukce ob...'!J34</f>
        <v>0</v>
      </c>
      <c r="AX57" s="78">
        <f>'03 - SO - Rekonstrukce ob...'!J35</f>
        <v>0</v>
      </c>
      <c r="AY57" s="78">
        <f>'03 - SO - Rekonstrukce ob...'!J36</f>
        <v>0</v>
      </c>
      <c r="AZ57" s="78">
        <f>'03 - SO - Rekonstrukce ob...'!F33</f>
        <v>0</v>
      </c>
      <c r="BA57" s="78">
        <f>'03 - SO - Rekonstrukce ob...'!F34</f>
        <v>0</v>
      </c>
      <c r="BB57" s="78">
        <f>'03 - SO - Rekonstrukce ob...'!F35</f>
        <v>0</v>
      </c>
      <c r="BC57" s="78">
        <f>'03 - SO - Rekonstrukce ob...'!F36</f>
        <v>0</v>
      </c>
      <c r="BD57" s="80">
        <f>'03 - SO - Rekonstrukce ob...'!F37</f>
        <v>0</v>
      </c>
      <c r="BT57" s="81" t="s">
        <v>80</v>
      </c>
      <c r="BV57" s="81" t="s">
        <v>74</v>
      </c>
      <c r="BW57" s="81" t="s">
        <v>88</v>
      </c>
      <c r="BX57" s="81" t="s">
        <v>5</v>
      </c>
      <c r="CL57" s="81" t="s">
        <v>19</v>
      </c>
      <c r="CM57" s="81" t="s">
        <v>82</v>
      </c>
    </row>
    <row r="58" spans="1:91" s="6" customFormat="1" ht="24.75" customHeight="1">
      <c r="A58" s="72" t="s">
        <v>76</v>
      </c>
      <c r="B58" s="73"/>
      <c r="C58" s="74"/>
      <c r="D58" s="289" t="s">
        <v>89</v>
      </c>
      <c r="E58" s="289"/>
      <c r="F58" s="289"/>
      <c r="G58" s="289"/>
      <c r="H58" s="289"/>
      <c r="I58" s="75"/>
      <c r="J58" s="289" t="s">
        <v>90</v>
      </c>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90">
        <f>'04 - SO - Energeticky úsp...'!J30</f>
        <v>0</v>
      </c>
      <c r="AH58" s="291"/>
      <c r="AI58" s="291"/>
      <c r="AJ58" s="291"/>
      <c r="AK58" s="291"/>
      <c r="AL58" s="291"/>
      <c r="AM58" s="291"/>
      <c r="AN58" s="290">
        <f t="shared" si="0"/>
        <v>0</v>
      </c>
      <c r="AO58" s="291"/>
      <c r="AP58" s="291"/>
      <c r="AQ58" s="76" t="s">
        <v>79</v>
      </c>
      <c r="AR58" s="73"/>
      <c r="AS58" s="77">
        <v>0</v>
      </c>
      <c r="AT58" s="78">
        <f t="shared" si="1"/>
        <v>0</v>
      </c>
      <c r="AU58" s="79">
        <f>'04 - SO - Energeticky úsp...'!P93</f>
        <v>0</v>
      </c>
      <c r="AV58" s="78">
        <f>'04 - SO - Energeticky úsp...'!J33</f>
        <v>0</v>
      </c>
      <c r="AW58" s="78">
        <f>'04 - SO - Energeticky úsp...'!J34</f>
        <v>0</v>
      </c>
      <c r="AX58" s="78">
        <f>'04 - SO - Energeticky úsp...'!J35</f>
        <v>0</v>
      </c>
      <c r="AY58" s="78">
        <f>'04 - SO - Energeticky úsp...'!J36</f>
        <v>0</v>
      </c>
      <c r="AZ58" s="78">
        <f>'04 - SO - Energeticky úsp...'!F33</f>
        <v>0</v>
      </c>
      <c r="BA58" s="78">
        <f>'04 - SO - Energeticky úsp...'!F34</f>
        <v>0</v>
      </c>
      <c r="BB58" s="78">
        <f>'04 - SO - Energeticky úsp...'!F35</f>
        <v>0</v>
      </c>
      <c r="BC58" s="78">
        <f>'04 - SO - Energeticky úsp...'!F36</f>
        <v>0</v>
      </c>
      <c r="BD58" s="80">
        <f>'04 - SO - Energeticky úsp...'!F37</f>
        <v>0</v>
      </c>
      <c r="BT58" s="81" t="s">
        <v>80</v>
      </c>
      <c r="BV58" s="81" t="s">
        <v>74</v>
      </c>
      <c r="BW58" s="81" t="s">
        <v>91</v>
      </c>
      <c r="BX58" s="81" t="s">
        <v>5</v>
      </c>
      <c r="CL58" s="81" t="s">
        <v>19</v>
      </c>
      <c r="CM58" s="81" t="s">
        <v>82</v>
      </c>
    </row>
    <row r="59" spans="1:91" s="6" customFormat="1" ht="24.75" customHeight="1">
      <c r="A59" s="72" t="s">
        <v>76</v>
      </c>
      <c r="B59" s="73"/>
      <c r="C59" s="74"/>
      <c r="D59" s="289" t="s">
        <v>92</v>
      </c>
      <c r="E59" s="289"/>
      <c r="F59" s="289"/>
      <c r="G59" s="289"/>
      <c r="H59" s="289"/>
      <c r="I59" s="75"/>
      <c r="J59" s="289" t="s">
        <v>93</v>
      </c>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90">
        <f>'05 - SO - Rekonstrukce vn...'!J30</f>
        <v>0</v>
      </c>
      <c r="AH59" s="291"/>
      <c r="AI59" s="291"/>
      <c r="AJ59" s="291"/>
      <c r="AK59" s="291"/>
      <c r="AL59" s="291"/>
      <c r="AM59" s="291"/>
      <c r="AN59" s="290">
        <f t="shared" si="0"/>
        <v>0</v>
      </c>
      <c r="AO59" s="291"/>
      <c r="AP59" s="291"/>
      <c r="AQ59" s="76" t="s">
        <v>79</v>
      </c>
      <c r="AR59" s="73"/>
      <c r="AS59" s="77">
        <v>0</v>
      </c>
      <c r="AT59" s="78">
        <f t="shared" si="1"/>
        <v>0</v>
      </c>
      <c r="AU59" s="79">
        <f>'05 - SO - Rekonstrukce vn...'!P89</f>
        <v>0</v>
      </c>
      <c r="AV59" s="78">
        <f>'05 - SO - Rekonstrukce vn...'!J33</f>
        <v>0</v>
      </c>
      <c r="AW59" s="78">
        <f>'05 - SO - Rekonstrukce vn...'!J34</f>
        <v>0</v>
      </c>
      <c r="AX59" s="78">
        <f>'05 - SO - Rekonstrukce vn...'!J35</f>
        <v>0</v>
      </c>
      <c r="AY59" s="78">
        <f>'05 - SO - Rekonstrukce vn...'!J36</f>
        <v>0</v>
      </c>
      <c r="AZ59" s="78">
        <f>'05 - SO - Rekonstrukce vn...'!F33</f>
        <v>0</v>
      </c>
      <c r="BA59" s="78">
        <f>'05 - SO - Rekonstrukce vn...'!F34</f>
        <v>0</v>
      </c>
      <c r="BB59" s="78">
        <f>'05 - SO - Rekonstrukce vn...'!F35</f>
        <v>0</v>
      </c>
      <c r="BC59" s="78">
        <f>'05 - SO - Rekonstrukce vn...'!F36</f>
        <v>0</v>
      </c>
      <c r="BD59" s="80">
        <f>'05 - SO - Rekonstrukce vn...'!F37</f>
        <v>0</v>
      </c>
      <c r="BT59" s="81" t="s">
        <v>80</v>
      </c>
      <c r="BV59" s="81" t="s">
        <v>74</v>
      </c>
      <c r="BW59" s="81" t="s">
        <v>94</v>
      </c>
      <c r="BX59" s="81" t="s">
        <v>5</v>
      </c>
      <c r="CL59" s="81" t="s">
        <v>19</v>
      </c>
      <c r="CM59" s="81" t="s">
        <v>82</v>
      </c>
    </row>
    <row r="60" spans="1:91" s="6" customFormat="1" ht="24.75" customHeight="1">
      <c r="A60" s="72" t="s">
        <v>76</v>
      </c>
      <c r="B60" s="73"/>
      <c r="C60" s="74"/>
      <c r="D60" s="289" t="s">
        <v>95</v>
      </c>
      <c r="E60" s="289"/>
      <c r="F60" s="289"/>
      <c r="G60" s="289"/>
      <c r="H60" s="289"/>
      <c r="I60" s="75"/>
      <c r="J60" s="289" t="s">
        <v>96</v>
      </c>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90">
        <f>'06 - SO - Restaurování vn...'!J30</f>
        <v>0</v>
      </c>
      <c r="AH60" s="291"/>
      <c r="AI60" s="291"/>
      <c r="AJ60" s="291"/>
      <c r="AK60" s="291"/>
      <c r="AL60" s="291"/>
      <c r="AM60" s="291"/>
      <c r="AN60" s="290">
        <f t="shared" si="0"/>
        <v>0</v>
      </c>
      <c r="AO60" s="291"/>
      <c r="AP60" s="291"/>
      <c r="AQ60" s="76" t="s">
        <v>79</v>
      </c>
      <c r="AR60" s="73"/>
      <c r="AS60" s="77">
        <v>0</v>
      </c>
      <c r="AT60" s="78">
        <f t="shared" si="1"/>
        <v>0</v>
      </c>
      <c r="AU60" s="79">
        <f>'06 - SO - Restaurování vn...'!P81</f>
        <v>0</v>
      </c>
      <c r="AV60" s="78">
        <f>'06 - SO - Restaurování vn...'!J33</f>
        <v>0</v>
      </c>
      <c r="AW60" s="78">
        <f>'06 - SO - Restaurování vn...'!J34</f>
        <v>0</v>
      </c>
      <c r="AX60" s="78">
        <f>'06 - SO - Restaurování vn...'!J35</f>
        <v>0</v>
      </c>
      <c r="AY60" s="78">
        <f>'06 - SO - Restaurování vn...'!J36</f>
        <v>0</v>
      </c>
      <c r="AZ60" s="78">
        <f>'06 - SO - Restaurování vn...'!F33</f>
        <v>0</v>
      </c>
      <c r="BA60" s="78">
        <f>'06 - SO - Restaurování vn...'!F34</f>
        <v>0</v>
      </c>
      <c r="BB60" s="78">
        <f>'06 - SO - Restaurování vn...'!F35</f>
        <v>0</v>
      </c>
      <c r="BC60" s="78">
        <f>'06 - SO - Restaurování vn...'!F36</f>
        <v>0</v>
      </c>
      <c r="BD60" s="80">
        <f>'06 - SO - Restaurování vn...'!F37</f>
        <v>0</v>
      </c>
      <c r="BT60" s="81" t="s">
        <v>80</v>
      </c>
      <c r="BV60" s="81" t="s">
        <v>74</v>
      </c>
      <c r="BW60" s="81" t="s">
        <v>97</v>
      </c>
      <c r="BX60" s="81" t="s">
        <v>5</v>
      </c>
      <c r="CL60" s="81" t="s">
        <v>19</v>
      </c>
      <c r="CM60" s="81" t="s">
        <v>82</v>
      </c>
    </row>
    <row r="61" spans="1:91" s="6" customFormat="1" ht="16.5" customHeight="1">
      <c r="A61" s="72" t="s">
        <v>76</v>
      </c>
      <c r="B61" s="73"/>
      <c r="C61" s="74"/>
      <c r="D61" s="289" t="s">
        <v>98</v>
      </c>
      <c r="E61" s="289"/>
      <c r="F61" s="289"/>
      <c r="G61" s="289"/>
      <c r="H61" s="289"/>
      <c r="I61" s="75"/>
      <c r="J61" s="289" t="s">
        <v>99</v>
      </c>
      <c r="K61" s="289"/>
      <c r="L61" s="289"/>
      <c r="M61" s="289"/>
      <c r="N61" s="289"/>
      <c r="O61" s="289"/>
      <c r="P61" s="289"/>
      <c r="Q61" s="289"/>
      <c r="R61" s="289"/>
      <c r="S61" s="289"/>
      <c r="T61" s="289"/>
      <c r="U61" s="289"/>
      <c r="V61" s="289"/>
      <c r="W61" s="289"/>
      <c r="X61" s="289"/>
      <c r="Y61" s="289"/>
      <c r="Z61" s="289"/>
      <c r="AA61" s="289"/>
      <c r="AB61" s="289"/>
      <c r="AC61" s="289"/>
      <c r="AD61" s="289"/>
      <c r="AE61" s="289"/>
      <c r="AF61" s="289"/>
      <c r="AG61" s="290">
        <f>'VON - Vedlejší a ostatní ...'!J30</f>
        <v>0</v>
      </c>
      <c r="AH61" s="291"/>
      <c r="AI61" s="291"/>
      <c r="AJ61" s="291"/>
      <c r="AK61" s="291"/>
      <c r="AL61" s="291"/>
      <c r="AM61" s="291"/>
      <c r="AN61" s="290">
        <f t="shared" si="0"/>
        <v>0</v>
      </c>
      <c r="AO61" s="291"/>
      <c r="AP61" s="291"/>
      <c r="AQ61" s="76" t="s">
        <v>98</v>
      </c>
      <c r="AR61" s="73"/>
      <c r="AS61" s="82">
        <v>0</v>
      </c>
      <c r="AT61" s="83">
        <f t="shared" si="1"/>
        <v>0</v>
      </c>
      <c r="AU61" s="84">
        <f>'VON - Vedlejší a ostatní ...'!P80</f>
        <v>0</v>
      </c>
      <c r="AV61" s="83">
        <f>'VON - Vedlejší a ostatní ...'!J33</f>
        <v>0</v>
      </c>
      <c r="AW61" s="83">
        <f>'VON - Vedlejší a ostatní ...'!J34</f>
        <v>0</v>
      </c>
      <c r="AX61" s="83">
        <f>'VON - Vedlejší a ostatní ...'!J35</f>
        <v>0</v>
      </c>
      <c r="AY61" s="83">
        <f>'VON - Vedlejší a ostatní ...'!J36</f>
        <v>0</v>
      </c>
      <c r="AZ61" s="83">
        <f>'VON - Vedlejší a ostatní ...'!F33</f>
        <v>0</v>
      </c>
      <c r="BA61" s="83">
        <f>'VON - Vedlejší a ostatní ...'!F34</f>
        <v>0</v>
      </c>
      <c r="BB61" s="83">
        <f>'VON - Vedlejší a ostatní ...'!F35</f>
        <v>0</v>
      </c>
      <c r="BC61" s="83">
        <f>'VON - Vedlejší a ostatní ...'!F36</f>
        <v>0</v>
      </c>
      <c r="BD61" s="85">
        <f>'VON - Vedlejší a ostatní ...'!F37</f>
        <v>0</v>
      </c>
      <c r="BT61" s="81" t="s">
        <v>80</v>
      </c>
      <c r="BV61" s="81" t="s">
        <v>74</v>
      </c>
      <c r="BW61" s="81" t="s">
        <v>100</v>
      </c>
      <c r="BX61" s="81" t="s">
        <v>5</v>
      </c>
      <c r="CL61" s="81" t="s">
        <v>19</v>
      </c>
      <c r="CM61" s="81" t="s">
        <v>82</v>
      </c>
    </row>
    <row r="62" spans="1:91" s="1" customFormat="1" ht="30" customHeight="1">
      <c r="B62" s="33"/>
      <c r="AR62" s="33"/>
    </row>
    <row r="63" spans="1:91" s="1" customFormat="1" ht="6.9" customHeight="1">
      <c r="B63" s="42"/>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33"/>
    </row>
  </sheetData>
  <sheetProtection algorithmName="SHA-512" hashValue="bL4lgnM9Pm6yYIiRuGckFc/goJfwWQAnmG0PUqe2Z8LzK8qyBE85MnZEL9b6JX+Z4w8Cakuwl03Y7m8hPftpBA==" saltValue="qN43xuYkSy6DiKsFMJOIjfZi0Z2wZ0E1s01R17+TlIOU54czpBmolA1wd12ddmn6C7VcN5DoFg9wAcV7ChQP4A=="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AG54:AM54"/>
    <mergeCell ref="AN54:AP54"/>
    <mergeCell ref="L45:AO45"/>
    <mergeCell ref="AM47:AN47"/>
    <mergeCell ref="AM49:AP49"/>
    <mergeCell ref="AS49:AT51"/>
    <mergeCell ref="AM50:AP50"/>
  </mergeCells>
  <hyperlinks>
    <hyperlink ref="A55" location="'01 - SO -  Vnitřní konekt...'!C2" display="/" xr:uid="{00000000-0004-0000-0000-000000000000}"/>
    <hyperlink ref="A56" location="'02 - SO - Rekonstrukce ul...'!C2" display="/" xr:uid="{00000000-0004-0000-0000-000001000000}"/>
    <hyperlink ref="A57" location="'03 - SO - Rekonstrukce ob...'!C2" display="/" xr:uid="{00000000-0004-0000-0000-000002000000}"/>
    <hyperlink ref="A58" location="'04 - SO - Energeticky úsp...'!C2" display="/" xr:uid="{00000000-0004-0000-0000-000003000000}"/>
    <hyperlink ref="A59" location="'05 - SO - Rekonstrukce vn...'!C2" display="/" xr:uid="{00000000-0004-0000-0000-000004000000}"/>
    <hyperlink ref="A60" location="'06 - SO - Restaurování vn...'!C2" display="/" xr:uid="{00000000-0004-0000-0000-000005000000}"/>
    <hyperlink ref="A61" location="'VON - Vedlejší a ostatní ...'!C2" display="/" xr:uid="{00000000-0004-0000-0000-000006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4AAC9-8ADC-4983-8E3E-7564A27E39B5}">
  <dimension ref="A5:I54"/>
  <sheetViews>
    <sheetView showGridLines="0" view="pageBreakPreview" zoomScale="150" zoomScaleNormal="100" zoomScaleSheetLayoutView="150" workbookViewId="0">
      <selection activeCell="H12" sqref="H12"/>
    </sheetView>
  </sheetViews>
  <sheetFormatPr defaultRowHeight="13.2"/>
  <cols>
    <col min="1" max="1" width="13" style="327" bestFit="1" customWidth="1"/>
    <col min="2" max="16384" width="9.140625" style="327"/>
  </cols>
  <sheetData>
    <row r="5" spans="1:9" ht="24.6">
      <c r="A5" s="325" t="s">
        <v>3433</v>
      </c>
      <c r="B5" s="326"/>
      <c r="C5" s="326"/>
      <c r="D5" s="326"/>
      <c r="E5" s="326"/>
      <c r="F5" s="326"/>
      <c r="G5" s="326"/>
      <c r="H5" s="326"/>
      <c r="I5" s="326"/>
    </row>
    <row r="7" spans="1:9" ht="17.399999999999999">
      <c r="A7" s="328" t="s">
        <v>3434</v>
      </c>
      <c r="B7" s="326"/>
      <c r="C7" s="326"/>
      <c r="D7" s="326"/>
      <c r="E7" s="326"/>
      <c r="F7" s="326"/>
      <c r="G7" s="326"/>
      <c r="H7" s="326"/>
      <c r="I7" s="326"/>
    </row>
    <row r="9" spans="1:9">
      <c r="A9" s="329" t="s">
        <v>3435</v>
      </c>
      <c r="B9" s="326"/>
      <c r="C9" s="326"/>
      <c r="D9" s="326"/>
      <c r="E9" s="329"/>
      <c r="F9" s="326"/>
      <c r="G9" s="326"/>
      <c r="H9" s="326"/>
      <c r="I9" s="326"/>
    </row>
    <row r="10" spans="1:9">
      <c r="A10" s="326" t="s">
        <v>3436</v>
      </c>
      <c r="B10" s="326"/>
      <c r="C10" s="326"/>
      <c r="D10" s="326"/>
      <c r="E10" s="326"/>
      <c r="F10" s="326"/>
      <c r="G10" s="326"/>
      <c r="H10" s="326"/>
      <c r="I10" s="326"/>
    </row>
    <row r="11" spans="1:9">
      <c r="A11" s="326" t="s">
        <v>3437</v>
      </c>
      <c r="B11" s="326"/>
      <c r="C11" s="326"/>
      <c r="D11" s="326"/>
      <c r="E11" s="326"/>
      <c r="F11" s="326"/>
      <c r="G11" s="326"/>
      <c r="H11" s="326"/>
      <c r="I11" s="326"/>
    </row>
    <row r="12" spans="1:9">
      <c r="A12" s="326"/>
      <c r="B12" s="326"/>
      <c r="C12" s="326"/>
      <c r="D12" s="326"/>
      <c r="E12" s="326"/>
      <c r="F12" s="326"/>
      <c r="G12" s="326"/>
      <c r="H12" s="326"/>
      <c r="I12" s="326"/>
    </row>
    <row r="13" spans="1:9">
      <c r="A13" s="329" t="s">
        <v>3438</v>
      </c>
      <c r="B13" s="326"/>
      <c r="C13" s="326"/>
      <c r="D13" s="326"/>
      <c r="E13" s="326"/>
      <c r="F13" s="326"/>
      <c r="G13" s="326"/>
      <c r="H13" s="326"/>
      <c r="I13" s="326"/>
    </row>
    <row r="14" spans="1:9">
      <c r="A14" s="326" t="s">
        <v>3439</v>
      </c>
      <c r="B14" s="326"/>
      <c r="C14" s="326"/>
      <c r="D14" s="326"/>
      <c r="E14" s="326"/>
      <c r="F14" s="326"/>
      <c r="G14" s="326"/>
      <c r="H14" s="326"/>
      <c r="I14" s="326"/>
    </row>
    <row r="15" spans="1:9">
      <c r="A15" s="326"/>
      <c r="B15" s="326"/>
      <c r="C15" s="326"/>
      <c r="D15" s="326"/>
      <c r="E15" s="326"/>
      <c r="F15" s="326"/>
      <c r="G15" s="326"/>
      <c r="H15" s="326"/>
      <c r="I15" s="326"/>
    </row>
    <row r="17" spans="1:9" ht="15.6">
      <c r="A17" s="330" t="s">
        <v>3440</v>
      </c>
      <c r="B17" s="326"/>
      <c r="C17" s="326"/>
      <c r="D17" s="326"/>
      <c r="E17" s="326"/>
      <c r="F17" s="326"/>
      <c r="G17" s="326"/>
      <c r="H17" s="326"/>
      <c r="I17" s="326"/>
    </row>
    <row r="26" spans="1:9" s="332" customFormat="1" ht="12">
      <c r="A26" s="331" t="s">
        <v>3441</v>
      </c>
    </row>
    <row r="27" spans="1:9" s="332" customFormat="1" ht="9.6">
      <c r="A27" s="332" t="s">
        <v>3442</v>
      </c>
    </row>
    <row r="28" spans="1:9" s="332" customFormat="1" ht="9.6">
      <c r="A28" s="332" t="s">
        <v>3443</v>
      </c>
    </row>
    <row r="29" spans="1:9" s="332" customFormat="1" ht="9.6">
      <c r="A29" s="332" t="s">
        <v>3444</v>
      </c>
    </row>
    <row r="30" spans="1:9" s="332" customFormat="1" ht="9.6">
      <c r="A30" s="332" t="s">
        <v>3445</v>
      </c>
    </row>
    <row r="31" spans="1:9" s="332" customFormat="1" ht="9.6">
      <c r="A31" s="332" t="s">
        <v>3446</v>
      </c>
    </row>
    <row r="32" spans="1:9" s="332" customFormat="1" ht="9.6">
      <c r="A32" s="332" t="s">
        <v>3447</v>
      </c>
    </row>
    <row r="33" spans="1:9" s="332" customFormat="1" ht="9.6">
      <c r="A33" s="332" t="s">
        <v>3448</v>
      </c>
    </row>
    <row r="34" spans="1:9" s="332" customFormat="1" ht="9.6">
      <c r="A34" s="332" t="s">
        <v>3448</v>
      </c>
    </row>
    <row r="35" spans="1:9" s="332" customFormat="1" ht="9.6">
      <c r="A35" s="332" t="s">
        <v>3448</v>
      </c>
    </row>
    <row r="36" spans="1:9" s="332" customFormat="1" ht="9.6"/>
    <row r="37" spans="1:9" s="332" customFormat="1" ht="9.6"/>
    <row r="38" spans="1:9" s="332" customFormat="1" ht="9.6"/>
    <row r="39" spans="1:9" s="332" customFormat="1" ht="9.75" customHeight="1">
      <c r="A39" s="331" t="s">
        <v>3449</v>
      </c>
    </row>
    <row r="40" spans="1:9" s="332" customFormat="1" ht="50.25" customHeight="1">
      <c r="A40" s="333" t="s">
        <v>3450</v>
      </c>
      <c r="B40" s="333"/>
      <c r="C40" s="333"/>
      <c r="D40" s="333"/>
      <c r="E40" s="333"/>
      <c r="F40" s="333"/>
      <c r="G40" s="333"/>
      <c r="H40" s="333"/>
      <c r="I40" s="333"/>
    </row>
    <row r="41" spans="1:9" s="332" customFormat="1" ht="9.6">
      <c r="A41" s="332" t="s">
        <v>3451</v>
      </c>
    </row>
    <row r="42" spans="1:9" s="332" customFormat="1" ht="21" customHeight="1">
      <c r="A42" s="333"/>
      <c r="B42" s="333"/>
      <c r="C42" s="333"/>
      <c r="D42" s="333"/>
      <c r="E42" s="333"/>
      <c r="F42" s="333"/>
      <c r="G42" s="333"/>
      <c r="H42" s="333"/>
      <c r="I42" s="333"/>
    </row>
    <row r="43" spans="1:9" s="332" customFormat="1" ht="21.75" customHeight="1">
      <c r="A43" s="333"/>
      <c r="B43" s="333"/>
      <c r="C43" s="333"/>
      <c r="D43" s="333"/>
      <c r="E43" s="333"/>
      <c r="F43" s="333"/>
      <c r="G43" s="333"/>
      <c r="H43" s="333"/>
      <c r="I43" s="333"/>
    </row>
    <row r="44" spans="1:9" s="332" customFormat="1" ht="9.6"/>
    <row r="45" spans="1:9" s="332" customFormat="1" ht="9.6"/>
    <row r="53" spans="1:1" s="332" customFormat="1" ht="9.6">
      <c r="A53" s="332" t="s">
        <v>3452</v>
      </c>
    </row>
    <row r="54" spans="1:1" s="332" customFormat="1" ht="9.6">
      <c r="A54" s="332">
        <v>45796</v>
      </c>
    </row>
  </sheetData>
  <sheetProtection algorithmName="SHA-512" hashValue="pgmTICR09KnH+obn0SznNEmU5dgOQFzrwsoGW7tdwzmabRh/3Lyo5c6TqMfkn6MXBEl1UrTHg++LG+XONchUng==" saltValue="WMftJfHQGKFlzAmJP/eP1Q==" spinCount="100000" sheet="1" objects="1" scenarios="1"/>
  <mergeCells count="3">
    <mergeCell ref="A40:I40"/>
    <mergeCell ref="A42:I42"/>
    <mergeCell ref="A43:I43"/>
  </mergeCells>
  <printOptions horizontalCentered="1"/>
  <pageMargins left="0.78740157480314965" right="0.78740157480314965" top="0.98425196850393704" bottom="0.98425196850393704" header="0.51181102362204722" footer="0.51181102362204722"/>
  <pageSetup paperSize="9" orientation="portrait"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BF91-AA81-4513-BC01-FBD4E5E22644}">
  <dimension ref="A1:R270"/>
  <sheetViews>
    <sheetView showGridLines="0" view="pageBreakPreview" zoomScale="150" zoomScaleNormal="150" zoomScaleSheetLayoutView="150" zoomScalePageLayoutView="130" workbookViewId="0">
      <selection activeCell="S105" sqref="S105"/>
    </sheetView>
  </sheetViews>
  <sheetFormatPr defaultRowHeight="13.2"/>
  <cols>
    <col min="1" max="1" width="3.140625" style="340" customWidth="1"/>
    <col min="2" max="2" width="81.85546875" style="340" customWidth="1"/>
    <col min="3" max="3" width="3.85546875" style="340" customWidth="1"/>
    <col min="4" max="4" width="9.5703125" style="340" customWidth="1"/>
    <col min="5" max="5" width="12.42578125" style="340" customWidth="1"/>
    <col min="6" max="6" width="12.7109375" style="340" customWidth="1"/>
    <col min="7" max="7" width="12.42578125" style="340" hidden="1" customWidth="1"/>
    <col min="8" max="8" width="12.7109375" style="340" hidden="1" customWidth="1"/>
    <col min="9" max="10" width="12.42578125" style="340" hidden="1" customWidth="1"/>
    <col min="11" max="12" width="12.85546875" style="340" hidden="1" customWidth="1"/>
    <col min="13" max="13" width="0" style="340" hidden="1" customWidth="1"/>
    <col min="14" max="14" width="18.42578125" style="340" hidden="1" customWidth="1"/>
    <col min="15" max="15" width="16.28515625" style="340" hidden="1" customWidth="1"/>
    <col min="16" max="17" width="0" style="340" hidden="1" customWidth="1"/>
    <col min="18" max="16384" width="9.140625" style="340"/>
  </cols>
  <sheetData>
    <row r="1" spans="1:16" ht="9.9" customHeight="1">
      <c r="A1" s="334"/>
      <c r="B1" s="335" t="s">
        <v>3453</v>
      </c>
      <c r="C1" s="336"/>
      <c r="D1" s="336"/>
      <c r="E1" s="337" t="s">
        <v>3454</v>
      </c>
      <c r="F1" s="337"/>
      <c r="G1" s="337" t="s">
        <v>3455</v>
      </c>
      <c r="H1" s="337"/>
      <c r="I1" s="337" t="s">
        <v>3456</v>
      </c>
      <c r="J1" s="337"/>
      <c r="K1" s="338">
        <v>1.6</v>
      </c>
      <c r="L1" s="338">
        <v>5.3</v>
      </c>
      <c r="M1" s="338">
        <v>1.2</v>
      </c>
      <c r="N1" s="339" t="s">
        <v>3457</v>
      </c>
      <c r="O1" s="339" t="s">
        <v>3458</v>
      </c>
      <c r="P1" s="339" t="s">
        <v>57</v>
      </c>
    </row>
    <row r="2" spans="1:16" ht="8.1" customHeight="1">
      <c r="A2" s="341" t="s">
        <v>3459</v>
      </c>
      <c r="B2" s="342" t="s">
        <v>3460</v>
      </c>
      <c r="C2" s="343" t="s">
        <v>3461</v>
      </c>
      <c r="D2" s="344" t="s">
        <v>3462</v>
      </c>
      <c r="E2" s="343" t="s">
        <v>3463</v>
      </c>
      <c r="F2" s="344" t="s">
        <v>3464</v>
      </c>
      <c r="G2" s="343" t="s">
        <v>3463</v>
      </c>
      <c r="H2" s="344" t="s">
        <v>3464</v>
      </c>
      <c r="I2" s="343" t="s">
        <v>3463</v>
      </c>
      <c r="J2" s="344" t="s">
        <v>3464</v>
      </c>
      <c r="K2" s="345" t="s">
        <v>3455</v>
      </c>
      <c r="L2" s="345" t="s">
        <v>3456</v>
      </c>
    </row>
    <row r="3" spans="1:16" ht="8.1" customHeight="1">
      <c r="A3" s="346">
        <v>1</v>
      </c>
      <c r="B3" s="347" t="s">
        <v>3465</v>
      </c>
      <c r="C3" s="348" t="s">
        <v>228</v>
      </c>
      <c r="D3" s="349">
        <v>60</v>
      </c>
      <c r="E3" s="350"/>
      <c r="F3" s="351">
        <f>D3*E3</f>
        <v>0</v>
      </c>
      <c r="G3" s="352">
        <f>ROUND($K$1*K3,1)</f>
        <v>14.3</v>
      </c>
      <c r="H3" s="351">
        <f t="shared" ref="H3:H10" si="0">PRODUCT(D3,G3)</f>
        <v>858</v>
      </c>
      <c r="I3" s="352">
        <f>ROUND($L$1*L3,1)</f>
        <v>53</v>
      </c>
      <c r="J3" s="351">
        <f t="shared" ref="J3:J10" si="1">PRODUCT(D3,I3)</f>
        <v>3180</v>
      </c>
      <c r="K3" s="353">
        <f t="shared" ref="K3:K8" si="2">M3*$M$1/($K$1)</f>
        <v>8.9249999999999989</v>
      </c>
      <c r="L3" s="353">
        <v>10</v>
      </c>
      <c r="M3" s="353">
        <v>11.9</v>
      </c>
      <c r="N3" s="354" t="s">
        <v>3466</v>
      </c>
      <c r="P3" s="355" t="s">
        <v>3467</v>
      </c>
    </row>
    <row r="4" spans="1:16" ht="8.1" customHeight="1">
      <c r="A4" s="346">
        <f>(SUM(A3,1))</f>
        <v>2</v>
      </c>
      <c r="B4" s="356" t="s">
        <v>3468</v>
      </c>
      <c r="C4" s="357" t="s">
        <v>228</v>
      </c>
      <c r="D4" s="358">
        <v>50</v>
      </c>
      <c r="E4" s="350"/>
      <c r="F4" s="351">
        <f t="shared" ref="F4:F10" si="3">D4*E4</f>
        <v>0</v>
      </c>
      <c r="G4" s="352">
        <f>ROUND($K$1*K4,1)</f>
        <v>30</v>
      </c>
      <c r="H4" s="351">
        <f t="shared" si="0"/>
        <v>1500</v>
      </c>
      <c r="I4" s="352">
        <f>ROUND($L$1*L4,1)</f>
        <v>22.3</v>
      </c>
      <c r="J4" s="351">
        <f t="shared" si="1"/>
        <v>1115</v>
      </c>
      <c r="K4" s="353">
        <f t="shared" si="2"/>
        <v>18.772500000000001</v>
      </c>
      <c r="L4" s="353">
        <v>4.2</v>
      </c>
      <c r="M4" s="353">
        <v>25.03</v>
      </c>
      <c r="N4" s="354" t="s">
        <v>3469</v>
      </c>
      <c r="O4" s="359" t="s">
        <v>3470</v>
      </c>
      <c r="P4" s="359" t="s">
        <v>3471</v>
      </c>
    </row>
    <row r="5" spans="1:16" ht="8.1" customHeight="1">
      <c r="A5" s="346">
        <f t="shared" ref="A5:A11" si="4">(SUM(A4,1))</f>
        <v>3</v>
      </c>
      <c r="B5" s="356" t="s">
        <v>3472</v>
      </c>
      <c r="C5" s="357" t="s">
        <v>228</v>
      </c>
      <c r="D5" s="360">
        <v>20</v>
      </c>
      <c r="E5" s="350"/>
      <c r="F5" s="351">
        <f t="shared" si="3"/>
        <v>0</v>
      </c>
      <c r="G5" s="352">
        <f t="shared" ref="G5:G10" si="5">ROUND(K5*$K$1,1)</f>
        <v>31.9</v>
      </c>
      <c r="H5" s="351">
        <f t="shared" si="0"/>
        <v>638</v>
      </c>
      <c r="I5" s="352">
        <f t="shared" ref="I5:I10" si="6">ROUND(L5*$L$1,1)</f>
        <v>21.7</v>
      </c>
      <c r="J5" s="351">
        <f t="shared" si="1"/>
        <v>434</v>
      </c>
      <c r="K5" s="353">
        <f t="shared" si="2"/>
        <v>19.95</v>
      </c>
      <c r="L5" s="353">
        <v>4.0999999999999996</v>
      </c>
      <c r="M5" s="353">
        <v>26.6</v>
      </c>
      <c r="N5" s="354" t="s">
        <v>3469</v>
      </c>
      <c r="O5" s="359" t="s">
        <v>3473</v>
      </c>
      <c r="P5" s="359" t="s">
        <v>3474</v>
      </c>
    </row>
    <row r="6" spans="1:16" ht="8.1" customHeight="1">
      <c r="A6" s="346">
        <f t="shared" si="4"/>
        <v>4</v>
      </c>
      <c r="B6" s="347" t="s">
        <v>3475</v>
      </c>
      <c r="C6" s="348" t="s">
        <v>228</v>
      </c>
      <c r="D6" s="360">
        <v>20</v>
      </c>
      <c r="E6" s="350"/>
      <c r="F6" s="351">
        <f t="shared" si="3"/>
        <v>0</v>
      </c>
      <c r="G6" s="352">
        <f t="shared" si="5"/>
        <v>52</v>
      </c>
      <c r="H6" s="351">
        <f t="shared" si="0"/>
        <v>1040</v>
      </c>
      <c r="I6" s="352">
        <f t="shared" si="6"/>
        <v>21.7</v>
      </c>
      <c r="J6" s="351">
        <f t="shared" si="1"/>
        <v>434</v>
      </c>
      <c r="K6" s="353">
        <f t="shared" si="2"/>
        <v>32.474999999999994</v>
      </c>
      <c r="L6" s="353">
        <v>4.0999999999999996</v>
      </c>
      <c r="M6" s="353">
        <v>43.3</v>
      </c>
      <c r="N6" s="354" t="s">
        <v>3476</v>
      </c>
      <c r="O6" s="359" t="s">
        <v>3477</v>
      </c>
      <c r="P6" s="359" t="s">
        <v>3478</v>
      </c>
    </row>
    <row r="7" spans="1:16" ht="8.1" customHeight="1">
      <c r="A7" s="346">
        <f t="shared" si="4"/>
        <v>5</v>
      </c>
      <c r="B7" s="347" t="s">
        <v>3479</v>
      </c>
      <c r="C7" s="348" t="s">
        <v>228</v>
      </c>
      <c r="D7" s="361">
        <v>20</v>
      </c>
      <c r="E7" s="350"/>
      <c r="F7" s="351">
        <f t="shared" si="3"/>
        <v>0</v>
      </c>
      <c r="G7" s="352">
        <f t="shared" si="5"/>
        <v>3.6</v>
      </c>
      <c r="H7" s="351">
        <f t="shared" si="0"/>
        <v>72</v>
      </c>
      <c r="I7" s="352">
        <f t="shared" si="6"/>
        <v>6.9</v>
      </c>
      <c r="J7" s="351">
        <f t="shared" si="1"/>
        <v>138</v>
      </c>
      <c r="K7" s="353">
        <f t="shared" si="2"/>
        <v>2.2574999999999998</v>
      </c>
      <c r="L7" s="353">
        <v>1.3</v>
      </c>
      <c r="M7" s="353">
        <v>3.01</v>
      </c>
      <c r="N7" s="354" t="s">
        <v>3480</v>
      </c>
      <c r="O7" s="359" t="s">
        <v>3481</v>
      </c>
      <c r="P7" s="354"/>
    </row>
    <row r="8" spans="1:16" ht="8.1" customHeight="1">
      <c r="A8" s="346">
        <f t="shared" si="4"/>
        <v>6</v>
      </c>
      <c r="B8" s="347" t="s">
        <v>3482</v>
      </c>
      <c r="C8" s="348" t="s">
        <v>3483</v>
      </c>
      <c r="D8" s="361">
        <v>2</v>
      </c>
      <c r="E8" s="350"/>
      <c r="F8" s="351">
        <f t="shared" si="3"/>
        <v>0</v>
      </c>
      <c r="G8" s="352">
        <f t="shared" si="5"/>
        <v>1684.8</v>
      </c>
      <c r="H8" s="351">
        <f t="shared" si="0"/>
        <v>3369.6</v>
      </c>
      <c r="I8" s="352">
        <f t="shared" si="6"/>
        <v>238.5</v>
      </c>
      <c r="J8" s="351">
        <f t="shared" si="1"/>
        <v>477</v>
      </c>
      <c r="K8" s="353">
        <f t="shared" si="2"/>
        <v>1053</v>
      </c>
      <c r="L8" s="353">
        <v>45</v>
      </c>
      <c r="M8" s="353">
        <v>1404</v>
      </c>
      <c r="N8" s="354" t="s">
        <v>3484</v>
      </c>
      <c r="O8" s="359" t="s">
        <v>3485</v>
      </c>
      <c r="P8" s="354" t="s">
        <v>3486</v>
      </c>
    </row>
    <row r="9" spans="1:16" ht="8.1" customHeight="1">
      <c r="A9" s="346">
        <f t="shared" si="4"/>
        <v>7</v>
      </c>
      <c r="B9" s="362" t="s">
        <v>3487</v>
      </c>
      <c r="C9" s="363" t="s">
        <v>3488</v>
      </c>
      <c r="D9" s="364">
        <v>1</v>
      </c>
      <c r="E9" s="350"/>
      <c r="F9" s="351">
        <f t="shared" si="3"/>
        <v>0</v>
      </c>
      <c r="G9" s="352">
        <f t="shared" si="5"/>
        <v>224.3</v>
      </c>
      <c r="H9" s="351">
        <f t="shared" si="0"/>
        <v>224.3</v>
      </c>
      <c r="I9" s="352">
        <f t="shared" si="6"/>
        <v>0</v>
      </c>
      <c r="J9" s="351">
        <f t="shared" si="1"/>
        <v>0</v>
      </c>
      <c r="K9" s="353">
        <f>ROUND(SUM(H3:H8)*M9*0.01,1)/$K$1</f>
        <v>140.1875</v>
      </c>
      <c r="L9" s="353"/>
      <c r="M9" s="365">
        <v>3</v>
      </c>
      <c r="N9" s="354" t="s">
        <v>3489</v>
      </c>
      <c r="O9" s="354" t="s">
        <v>3490</v>
      </c>
    </row>
    <row r="10" spans="1:16" ht="8.1" customHeight="1">
      <c r="A10" s="346">
        <f t="shared" si="4"/>
        <v>8</v>
      </c>
      <c r="B10" s="366" t="s">
        <v>3491</v>
      </c>
      <c r="C10" s="367" t="s">
        <v>3488</v>
      </c>
      <c r="D10" s="368">
        <v>1</v>
      </c>
      <c r="E10" s="350"/>
      <c r="F10" s="351">
        <f t="shared" si="3"/>
        <v>0</v>
      </c>
      <c r="G10" s="352">
        <f t="shared" si="5"/>
        <v>0</v>
      </c>
      <c r="H10" s="351">
        <f t="shared" si="0"/>
        <v>0</v>
      </c>
      <c r="I10" s="352">
        <f t="shared" si="6"/>
        <v>1444.5</v>
      </c>
      <c r="J10" s="351">
        <f t="shared" si="1"/>
        <v>1444.5</v>
      </c>
      <c r="K10" s="353"/>
      <c r="L10" s="353">
        <f>ROUND(SUM(J3:J8)*M10*0.01,1)/$L$1</f>
        <v>272.54716981132077</v>
      </c>
      <c r="M10" s="365">
        <v>25</v>
      </c>
      <c r="N10" s="354" t="s">
        <v>3489</v>
      </c>
      <c r="O10" s="354" t="s">
        <v>3492</v>
      </c>
    </row>
    <row r="11" spans="1:16" ht="8.1" customHeight="1">
      <c r="A11" s="369">
        <f t="shared" si="4"/>
        <v>9</v>
      </c>
      <c r="B11" s="370" t="s">
        <v>3493</v>
      </c>
      <c r="C11" s="371"/>
      <c r="D11" s="371"/>
      <c r="E11" s="371"/>
      <c r="F11" s="372">
        <f>SUM(F3:F10)</f>
        <v>0</v>
      </c>
      <c r="G11" s="371"/>
      <c r="H11" s="372">
        <f>SUM(H3:H10)</f>
        <v>7701.9000000000005</v>
      </c>
      <c r="I11" s="373"/>
      <c r="J11" s="372">
        <f>SUM(J3:J10)</f>
        <v>7222.5</v>
      </c>
    </row>
    <row r="12" spans="1:16" ht="8.1" customHeight="1">
      <c r="A12" s="374"/>
      <c r="B12" s="375"/>
      <c r="C12" s="375"/>
      <c r="D12" s="376"/>
      <c r="E12" s="377"/>
      <c r="F12" s="377"/>
      <c r="G12" s="376"/>
      <c r="H12" s="376"/>
      <c r="I12" s="375"/>
      <c r="J12" s="375"/>
    </row>
    <row r="13" spans="1:16" ht="8.1" customHeight="1">
      <c r="B13" s="378"/>
      <c r="C13" s="354"/>
      <c r="D13" s="354"/>
      <c r="E13" s="354"/>
      <c r="F13" s="354"/>
      <c r="G13" s="354"/>
      <c r="H13" s="379"/>
      <c r="I13" s="354"/>
      <c r="J13" s="379"/>
    </row>
    <row r="14" spans="1:16" ht="8.1" customHeight="1">
      <c r="B14" s="378"/>
      <c r="C14" s="354"/>
      <c r="D14" s="354"/>
      <c r="E14" s="354"/>
      <c r="F14" s="354"/>
      <c r="G14" s="354"/>
      <c r="H14" s="379"/>
      <c r="I14" s="354"/>
      <c r="J14" s="379"/>
    </row>
    <row r="15" spans="1:16" ht="9.9" customHeight="1">
      <c r="A15" s="334"/>
      <c r="B15" s="335" t="s">
        <v>3494</v>
      </c>
      <c r="C15" s="336"/>
      <c r="D15" s="336"/>
      <c r="E15" s="337" t="s">
        <v>3454</v>
      </c>
      <c r="F15" s="337"/>
      <c r="G15" s="337" t="s">
        <v>3455</v>
      </c>
      <c r="H15" s="337"/>
      <c r="I15" s="337" t="s">
        <v>3456</v>
      </c>
      <c r="J15" s="337"/>
      <c r="K15" s="353"/>
    </row>
    <row r="16" spans="1:16" ht="8.1" customHeight="1">
      <c r="A16" s="341" t="s">
        <v>3459</v>
      </c>
      <c r="B16" s="342" t="s">
        <v>3460</v>
      </c>
      <c r="C16" s="343" t="s">
        <v>3461</v>
      </c>
      <c r="D16" s="344" t="s">
        <v>3462</v>
      </c>
      <c r="E16" s="343" t="s">
        <v>3463</v>
      </c>
      <c r="F16" s="344" t="s">
        <v>3464</v>
      </c>
      <c r="G16" s="343" t="s">
        <v>3463</v>
      </c>
      <c r="H16" s="344" t="s">
        <v>3464</v>
      </c>
      <c r="I16" s="343" t="s">
        <v>3463</v>
      </c>
      <c r="J16" s="344" t="s">
        <v>3464</v>
      </c>
    </row>
    <row r="17" spans="1:16" ht="8.1" customHeight="1">
      <c r="A17" s="346">
        <f>(SUM(A11,1))</f>
        <v>10</v>
      </c>
      <c r="B17" s="380" t="s">
        <v>3495</v>
      </c>
      <c r="C17" s="348" t="s">
        <v>3483</v>
      </c>
      <c r="D17" s="361">
        <v>1</v>
      </c>
      <c r="E17" s="350"/>
      <c r="F17" s="351">
        <f t="shared" ref="F17:F75" si="7">D17*E17</f>
        <v>0</v>
      </c>
      <c r="G17" s="352">
        <f t="shared" ref="G17:G31" si="8">ROUND($K$1*K17,1)</f>
        <v>20520</v>
      </c>
      <c r="H17" s="351">
        <f t="shared" ref="H17:H75" si="9">PRODUCT(D17,G17)</f>
        <v>20520</v>
      </c>
      <c r="I17" s="352">
        <f t="shared" ref="I17:I31" si="10">ROUND($L$1*L17,1)</f>
        <v>15900</v>
      </c>
      <c r="J17" s="351">
        <f t="shared" ref="J17:J75" si="11">PRODUCT(D17,I17)</f>
        <v>15900</v>
      </c>
      <c r="K17" s="353">
        <f>M17*$M$1/($K$1)</f>
        <v>12825</v>
      </c>
      <c r="L17" s="353">
        <v>3000</v>
      </c>
      <c r="M17" s="353">
        <v>17100</v>
      </c>
    </row>
    <row r="18" spans="1:16" ht="8.1" customHeight="1">
      <c r="A18" s="346">
        <f>(SUM(A17,1))</f>
        <v>11</v>
      </c>
      <c r="B18" s="380" t="s">
        <v>3496</v>
      </c>
      <c r="C18" s="357" t="s">
        <v>3483</v>
      </c>
      <c r="D18" s="360">
        <v>1</v>
      </c>
      <c r="E18" s="350"/>
      <c r="F18" s="351">
        <f t="shared" si="7"/>
        <v>0</v>
      </c>
      <c r="G18" s="352">
        <f t="shared" si="8"/>
        <v>4768</v>
      </c>
      <c r="H18" s="351">
        <f t="shared" si="9"/>
        <v>4768</v>
      </c>
      <c r="I18" s="352">
        <f t="shared" si="10"/>
        <v>265</v>
      </c>
      <c r="J18" s="351">
        <f t="shared" si="11"/>
        <v>265</v>
      </c>
      <c r="K18" s="381">
        <v>2980</v>
      </c>
      <c r="L18" s="353">
        <v>50</v>
      </c>
    </row>
    <row r="19" spans="1:16" ht="8.1" customHeight="1">
      <c r="A19" s="346">
        <f t="shared" ref="A19:A76" si="12">(SUM(A18,1))</f>
        <v>12</v>
      </c>
      <c r="B19" s="356" t="s">
        <v>3497</v>
      </c>
      <c r="C19" s="357" t="s">
        <v>3483</v>
      </c>
      <c r="D19" s="360">
        <v>2</v>
      </c>
      <c r="E19" s="350"/>
      <c r="F19" s="351">
        <f t="shared" si="7"/>
        <v>0</v>
      </c>
      <c r="G19" s="352">
        <f t="shared" si="8"/>
        <v>3360</v>
      </c>
      <c r="H19" s="351">
        <f t="shared" si="9"/>
        <v>6720</v>
      </c>
      <c r="I19" s="352">
        <f t="shared" si="10"/>
        <v>0</v>
      </c>
      <c r="J19" s="351">
        <f t="shared" si="11"/>
        <v>0</v>
      </c>
      <c r="K19" s="381">
        <v>2100</v>
      </c>
      <c r="L19" s="353">
        <v>0</v>
      </c>
    </row>
    <row r="20" spans="1:16" ht="8.1" customHeight="1">
      <c r="A20" s="346">
        <f t="shared" si="12"/>
        <v>13</v>
      </c>
      <c r="B20" s="382" t="s">
        <v>3498</v>
      </c>
      <c r="C20" s="357" t="s">
        <v>3483</v>
      </c>
      <c r="D20" s="360">
        <v>24</v>
      </c>
      <c r="E20" s="350"/>
      <c r="F20" s="351">
        <f t="shared" si="7"/>
        <v>0</v>
      </c>
      <c r="G20" s="352">
        <f t="shared" si="8"/>
        <v>240</v>
      </c>
      <c r="H20" s="351">
        <f t="shared" si="9"/>
        <v>5760</v>
      </c>
      <c r="I20" s="352">
        <f t="shared" si="10"/>
        <v>477</v>
      </c>
      <c r="J20" s="351">
        <f t="shared" si="11"/>
        <v>11448</v>
      </c>
      <c r="K20" s="381">
        <v>150</v>
      </c>
      <c r="L20" s="353">
        <v>90</v>
      </c>
    </row>
    <row r="21" spans="1:16" ht="8.1" customHeight="1">
      <c r="A21" s="346">
        <f t="shared" si="12"/>
        <v>14</v>
      </c>
      <c r="B21" s="380" t="s">
        <v>3499</v>
      </c>
      <c r="C21" s="357" t="s">
        <v>3483</v>
      </c>
      <c r="D21" s="360">
        <v>1</v>
      </c>
      <c r="E21" s="350"/>
      <c r="F21" s="351">
        <f t="shared" si="7"/>
        <v>0</v>
      </c>
      <c r="G21" s="352">
        <f t="shared" si="8"/>
        <v>3360</v>
      </c>
      <c r="H21" s="351">
        <f t="shared" si="9"/>
        <v>3360</v>
      </c>
      <c r="I21" s="352">
        <f t="shared" si="10"/>
        <v>0</v>
      </c>
      <c r="J21" s="351">
        <f t="shared" si="11"/>
        <v>0</v>
      </c>
      <c r="K21" s="381">
        <v>2100</v>
      </c>
      <c r="L21" s="353">
        <v>0</v>
      </c>
    </row>
    <row r="22" spans="1:16" ht="8.1" customHeight="1">
      <c r="A22" s="346">
        <f t="shared" si="12"/>
        <v>15</v>
      </c>
      <c r="B22" s="380" t="s">
        <v>3500</v>
      </c>
      <c r="C22" s="357" t="s">
        <v>3483</v>
      </c>
      <c r="D22" s="360">
        <v>7</v>
      </c>
      <c r="E22" s="350"/>
      <c r="F22" s="351">
        <f t="shared" si="7"/>
        <v>0</v>
      </c>
      <c r="G22" s="352">
        <f t="shared" si="8"/>
        <v>3360</v>
      </c>
      <c r="H22" s="351">
        <f t="shared" si="9"/>
        <v>23520</v>
      </c>
      <c r="I22" s="352">
        <f t="shared" si="10"/>
        <v>0</v>
      </c>
      <c r="J22" s="351">
        <f t="shared" si="11"/>
        <v>0</v>
      </c>
      <c r="K22" s="381">
        <v>2100</v>
      </c>
      <c r="L22" s="353">
        <v>0</v>
      </c>
    </row>
    <row r="23" spans="1:16" ht="8.1" customHeight="1">
      <c r="A23" s="346">
        <f t="shared" si="12"/>
        <v>16</v>
      </c>
      <c r="B23" s="380" t="s">
        <v>3501</v>
      </c>
      <c r="C23" s="357" t="s">
        <v>3483</v>
      </c>
      <c r="D23" s="360">
        <v>7</v>
      </c>
      <c r="E23" s="350"/>
      <c r="F23" s="351">
        <f t="shared" si="7"/>
        <v>0</v>
      </c>
      <c r="G23" s="352">
        <f t="shared" si="8"/>
        <v>1040</v>
      </c>
      <c r="H23" s="351">
        <f t="shared" si="9"/>
        <v>7280</v>
      </c>
      <c r="I23" s="352">
        <f t="shared" si="10"/>
        <v>0</v>
      </c>
      <c r="J23" s="351">
        <f t="shared" si="11"/>
        <v>0</v>
      </c>
      <c r="K23" s="381">
        <v>650</v>
      </c>
      <c r="L23" s="353">
        <v>0</v>
      </c>
    </row>
    <row r="24" spans="1:16" ht="8.1" customHeight="1">
      <c r="A24" s="346">
        <f t="shared" si="12"/>
        <v>17</v>
      </c>
      <c r="B24" s="380" t="s">
        <v>3502</v>
      </c>
      <c r="C24" s="357" t="s">
        <v>3483</v>
      </c>
      <c r="D24" s="360">
        <v>2</v>
      </c>
      <c r="E24" s="350"/>
      <c r="F24" s="351">
        <f t="shared" si="7"/>
        <v>0</v>
      </c>
      <c r="G24" s="352">
        <f t="shared" si="8"/>
        <v>2624</v>
      </c>
      <c r="H24" s="351">
        <f t="shared" si="9"/>
        <v>5248</v>
      </c>
      <c r="I24" s="352">
        <f t="shared" si="10"/>
        <v>0</v>
      </c>
      <c r="J24" s="351">
        <f t="shared" si="11"/>
        <v>0</v>
      </c>
      <c r="K24" s="381">
        <v>1640</v>
      </c>
      <c r="L24" s="353">
        <v>0</v>
      </c>
    </row>
    <row r="25" spans="1:16" ht="8.1" customHeight="1">
      <c r="A25" s="346">
        <f t="shared" si="12"/>
        <v>18</v>
      </c>
      <c r="B25" s="380" t="s">
        <v>3503</v>
      </c>
      <c r="C25" s="357" t="s">
        <v>3483</v>
      </c>
      <c r="D25" s="360">
        <v>4</v>
      </c>
      <c r="E25" s="350"/>
      <c r="F25" s="351">
        <f t="shared" si="7"/>
        <v>0</v>
      </c>
      <c r="G25" s="352">
        <f t="shared" si="8"/>
        <v>1360</v>
      </c>
      <c r="H25" s="351">
        <f t="shared" si="9"/>
        <v>5440</v>
      </c>
      <c r="I25" s="352">
        <f t="shared" si="10"/>
        <v>0</v>
      </c>
      <c r="J25" s="351">
        <f t="shared" si="11"/>
        <v>0</v>
      </c>
      <c r="K25" s="381">
        <v>850</v>
      </c>
      <c r="L25" s="353">
        <v>0</v>
      </c>
    </row>
    <row r="26" spans="1:16" ht="8.1" customHeight="1">
      <c r="A26" s="346">
        <f t="shared" si="12"/>
        <v>19</v>
      </c>
      <c r="B26" s="380" t="s">
        <v>3504</v>
      </c>
      <c r="C26" s="357" t="s">
        <v>3483</v>
      </c>
      <c r="D26" s="360">
        <v>150</v>
      </c>
      <c r="E26" s="350"/>
      <c r="F26" s="351">
        <f t="shared" si="7"/>
        <v>0</v>
      </c>
      <c r="G26" s="352">
        <f t="shared" si="8"/>
        <v>46.4</v>
      </c>
      <c r="H26" s="351">
        <f t="shared" si="9"/>
        <v>6960</v>
      </c>
      <c r="I26" s="352">
        <f t="shared" si="10"/>
        <v>0</v>
      </c>
      <c r="J26" s="351">
        <f t="shared" si="11"/>
        <v>0</v>
      </c>
      <c r="K26" s="381">
        <v>29</v>
      </c>
      <c r="L26" s="353">
        <v>0</v>
      </c>
    </row>
    <row r="27" spans="1:16" ht="8.1" customHeight="1">
      <c r="A27" s="346">
        <f t="shared" si="12"/>
        <v>20</v>
      </c>
      <c r="B27" s="380" t="s">
        <v>3505</v>
      </c>
      <c r="C27" s="357" t="s">
        <v>3483</v>
      </c>
      <c r="D27" s="360">
        <v>50</v>
      </c>
      <c r="E27" s="350"/>
      <c r="F27" s="351">
        <f t="shared" si="7"/>
        <v>0</v>
      </c>
      <c r="G27" s="352">
        <f t="shared" si="8"/>
        <v>73.599999999999994</v>
      </c>
      <c r="H27" s="351">
        <f t="shared" si="9"/>
        <v>3679.9999999999995</v>
      </c>
      <c r="I27" s="352">
        <f t="shared" si="10"/>
        <v>0</v>
      </c>
      <c r="J27" s="351">
        <f t="shared" si="11"/>
        <v>0</v>
      </c>
      <c r="K27" s="381">
        <v>46</v>
      </c>
      <c r="L27" s="353">
        <v>0</v>
      </c>
    </row>
    <row r="28" spans="1:16" ht="8.1" customHeight="1">
      <c r="A28" s="346">
        <f t="shared" si="12"/>
        <v>21</v>
      </c>
      <c r="B28" s="380" t="s">
        <v>3506</v>
      </c>
      <c r="C28" s="357" t="s">
        <v>3483</v>
      </c>
      <c r="D28" s="360">
        <v>24</v>
      </c>
      <c r="E28" s="350"/>
      <c r="F28" s="351">
        <f t="shared" si="7"/>
        <v>0</v>
      </c>
      <c r="G28" s="352">
        <f t="shared" si="8"/>
        <v>94.4</v>
      </c>
      <c r="H28" s="351">
        <f t="shared" si="9"/>
        <v>2265.6000000000004</v>
      </c>
      <c r="I28" s="352">
        <f t="shared" si="10"/>
        <v>0</v>
      </c>
      <c r="J28" s="351">
        <f t="shared" si="11"/>
        <v>0</v>
      </c>
      <c r="K28" s="381">
        <v>59</v>
      </c>
      <c r="L28" s="353">
        <v>0</v>
      </c>
    </row>
    <row r="29" spans="1:16" ht="8.1" customHeight="1">
      <c r="A29" s="346">
        <f t="shared" si="12"/>
        <v>22</v>
      </c>
      <c r="B29" s="380" t="s">
        <v>3507</v>
      </c>
      <c r="C29" s="357" t="s">
        <v>3483</v>
      </c>
      <c r="D29" s="360">
        <v>2</v>
      </c>
      <c r="E29" s="350"/>
      <c r="F29" s="351">
        <f t="shared" si="7"/>
        <v>0</v>
      </c>
      <c r="G29" s="352">
        <f t="shared" si="8"/>
        <v>11920</v>
      </c>
      <c r="H29" s="351">
        <f t="shared" si="9"/>
        <v>23840</v>
      </c>
      <c r="I29" s="352">
        <f t="shared" si="10"/>
        <v>0</v>
      </c>
      <c r="J29" s="351">
        <f t="shared" si="11"/>
        <v>0</v>
      </c>
      <c r="K29" s="381">
        <v>7450</v>
      </c>
      <c r="L29" s="353">
        <v>0</v>
      </c>
    </row>
    <row r="30" spans="1:16" ht="8.1" customHeight="1">
      <c r="A30" s="346">
        <f t="shared" si="12"/>
        <v>23</v>
      </c>
      <c r="B30" s="380" t="s">
        <v>3508</v>
      </c>
      <c r="C30" s="357" t="s">
        <v>3483</v>
      </c>
      <c r="D30" s="360">
        <v>153</v>
      </c>
      <c r="E30" s="350"/>
      <c r="F30" s="351">
        <f t="shared" si="7"/>
        <v>0</v>
      </c>
      <c r="G30" s="352">
        <f t="shared" si="8"/>
        <v>0</v>
      </c>
      <c r="H30" s="351">
        <f t="shared" si="9"/>
        <v>0</v>
      </c>
      <c r="I30" s="352">
        <f t="shared" si="10"/>
        <v>42.4</v>
      </c>
      <c r="J30" s="351">
        <f t="shared" si="11"/>
        <v>6487.2</v>
      </c>
      <c r="K30" s="381">
        <v>0</v>
      </c>
      <c r="L30" s="353">
        <v>8</v>
      </c>
    </row>
    <row r="31" spans="1:16" ht="8.1" customHeight="1">
      <c r="A31" s="346">
        <f t="shared" si="12"/>
        <v>24</v>
      </c>
      <c r="B31" s="380" t="s">
        <v>3509</v>
      </c>
      <c r="C31" s="357" t="s">
        <v>228</v>
      </c>
      <c r="D31" s="360">
        <v>4700</v>
      </c>
      <c r="E31" s="350"/>
      <c r="F31" s="351">
        <f t="shared" si="7"/>
        <v>0</v>
      </c>
      <c r="G31" s="352">
        <f t="shared" si="8"/>
        <v>22.1</v>
      </c>
      <c r="H31" s="351">
        <f t="shared" si="9"/>
        <v>103870</v>
      </c>
      <c r="I31" s="352">
        <f t="shared" si="10"/>
        <v>14.8</v>
      </c>
      <c r="J31" s="351">
        <f t="shared" si="11"/>
        <v>69560</v>
      </c>
      <c r="K31" s="353">
        <f>M31*$M$1/($K$1)</f>
        <v>13.799999999999999</v>
      </c>
      <c r="L31" s="353">
        <v>2.8</v>
      </c>
      <c r="M31" s="353">
        <f>9200/500</f>
        <v>18.399999999999999</v>
      </c>
      <c r="N31" s="354" t="s">
        <v>3510</v>
      </c>
    </row>
    <row r="32" spans="1:16" ht="8.1" customHeight="1">
      <c r="A32" s="346">
        <f t="shared" si="12"/>
        <v>25</v>
      </c>
      <c r="B32" s="356" t="s">
        <v>3511</v>
      </c>
      <c r="C32" s="357" t="s">
        <v>228</v>
      </c>
      <c r="D32" s="360">
        <v>50</v>
      </c>
      <c r="E32" s="350"/>
      <c r="F32" s="351">
        <f t="shared" si="7"/>
        <v>0</v>
      </c>
      <c r="G32" s="352">
        <f>ROUND(K32*$K$1,1)</f>
        <v>25</v>
      </c>
      <c r="H32" s="351">
        <f>PRODUCT(D32,G32)</f>
        <v>1250</v>
      </c>
      <c r="I32" s="352">
        <f>ROUND(L32*$L$1,1)</f>
        <v>27.6</v>
      </c>
      <c r="J32" s="351">
        <f>PRODUCT(D32,I32)</f>
        <v>1380</v>
      </c>
      <c r="K32" s="353">
        <f>M32*$M$1/($K$1)</f>
        <v>15.6</v>
      </c>
      <c r="L32" s="353">
        <v>5.2</v>
      </c>
      <c r="M32" s="353">
        <v>20.8</v>
      </c>
      <c r="N32" s="354" t="s">
        <v>3512</v>
      </c>
      <c r="O32" s="359"/>
      <c r="P32" s="359"/>
    </row>
    <row r="33" spans="1:16" ht="8.1" customHeight="1">
      <c r="A33" s="346">
        <f t="shared" si="12"/>
        <v>26</v>
      </c>
      <c r="B33" s="356" t="s">
        <v>3513</v>
      </c>
      <c r="C33" s="357" t="s">
        <v>228</v>
      </c>
      <c r="D33" s="360">
        <v>50</v>
      </c>
      <c r="E33" s="350"/>
      <c r="F33" s="351">
        <f t="shared" si="7"/>
        <v>0</v>
      </c>
      <c r="G33" s="352">
        <f t="shared" ref="G33:G75" si="13">ROUND($K$1*K33,1)</f>
        <v>15.3</v>
      </c>
      <c r="H33" s="351">
        <f t="shared" si="9"/>
        <v>765</v>
      </c>
      <c r="I33" s="352">
        <f t="shared" ref="I33:I52" si="14">ROUND($L$1*L33,1)</f>
        <v>38.200000000000003</v>
      </c>
      <c r="J33" s="351">
        <f t="shared" si="11"/>
        <v>1910.0000000000002</v>
      </c>
      <c r="K33" s="381">
        <v>9.56</v>
      </c>
      <c r="L33" s="353">
        <v>7.2</v>
      </c>
      <c r="M33" s="353">
        <v>7.59</v>
      </c>
      <c r="N33" s="354" t="s">
        <v>3514</v>
      </c>
    </row>
    <row r="34" spans="1:16" ht="8.1" customHeight="1">
      <c r="A34" s="346">
        <f t="shared" si="12"/>
        <v>27</v>
      </c>
      <c r="B34" s="356" t="s">
        <v>3515</v>
      </c>
      <c r="C34" s="357" t="s">
        <v>228</v>
      </c>
      <c r="D34" s="360">
        <v>30</v>
      </c>
      <c r="E34" s="350"/>
      <c r="F34" s="351">
        <f t="shared" si="7"/>
        <v>0</v>
      </c>
      <c r="G34" s="352">
        <f t="shared" si="13"/>
        <v>15.3</v>
      </c>
      <c r="H34" s="351">
        <f t="shared" si="9"/>
        <v>459</v>
      </c>
      <c r="I34" s="352">
        <f t="shared" si="14"/>
        <v>38.200000000000003</v>
      </c>
      <c r="J34" s="351">
        <f t="shared" si="11"/>
        <v>1146</v>
      </c>
      <c r="K34" s="381">
        <v>9.56</v>
      </c>
      <c r="L34" s="353">
        <v>7.2</v>
      </c>
      <c r="M34" s="353">
        <v>9.5</v>
      </c>
      <c r="N34" s="354" t="s">
        <v>3514</v>
      </c>
    </row>
    <row r="35" spans="1:16" ht="8.1" customHeight="1">
      <c r="A35" s="346">
        <f t="shared" si="12"/>
        <v>28</v>
      </c>
      <c r="B35" s="380" t="s">
        <v>3516</v>
      </c>
      <c r="C35" s="357" t="s">
        <v>3483</v>
      </c>
      <c r="D35" s="360">
        <v>2</v>
      </c>
      <c r="E35" s="350"/>
      <c r="F35" s="351">
        <f t="shared" si="7"/>
        <v>0</v>
      </c>
      <c r="G35" s="352">
        <f t="shared" si="13"/>
        <v>0</v>
      </c>
      <c r="H35" s="351">
        <f t="shared" si="9"/>
        <v>0</v>
      </c>
      <c r="I35" s="352">
        <f t="shared" si="14"/>
        <v>21.2</v>
      </c>
      <c r="J35" s="351">
        <f t="shared" si="11"/>
        <v>42.4</v>
      </c>
      <c r="K35" s="353">
        <f>M35*$M$1/($K$1)</f>
        <v>0</v>
      </c>
      <c r="L35" s="353">
        <f>2*2</f>
        <v>4</v>
      </c>
      <c r="M35" s="353">
        <v>0</v>
      </c>
    </row>
    <row r="36" spans="1:16" ht="8.1" customHeight="1">
      <c r="A36" s="346">
        <f t="shared" si="12"/>
        <v>29</v>
      </c>
      <c r="B36" s="380" t="s">
        <v>3517</v>
      </c>
      <c r="C36" s="357" t="s">
        <v>3483</v>
      </c>
      <c r="D36" s="360">
        <v>20</v>
      </c>
      <c r="E36" s="350"/>
      <c r="F36" s="351">
        <f t="shared" si="7"/>
        <v>0</v>
      </c>
      <c r="G36" s="352">
        <f t="shared" si="13"/>
        <v>640</v>
      </c>
      <c r="H36" s="351">
        <f>PRODUCT(D36,G36)</f>
        <v>12800</v>
      </c>
      <c r="I36" s="352">
        <f t="shared" si="14"/>
        <v>530</v>
      </c>
      <c r="J36" s="351">
        <f>PRODUCT(D36,I36)</f>
        <v>10600</v>
      </c>
      <c r="K36" s="381">
        <v>400</v>
      </c>
      <c r="L36" s="353">
        <v>100</v>
      </c>
    </row>
    <row r="37" spans="1:16" ht="8.1" customHeight="1">
      <c r="A37" s="346">
        <f t="shared" si="12"/>
        <v>30</v>
      </c>
      <c r="B37" s="380" t="s">
        <v>3518</v>
      </c>
      <c r="C37" s="357" t="s">
        <v>3483</v>
      </c>
      <c r="D37" s="360">
        <v>27</v>
      </c>
      <c r="E37" s="350"/>
      <c r="F37" s="351">
        <f t="shared" si="7"/>
        <v>0</v>
      </c>
      <c r="G37" s="352">
        <f t="shared" si="13"/>
        <v>480</v>
      </c>
      <c r="H37" s="351">
        <f>PRODUCT(D37,G37)</f>
        <v>12960</v>
      </c>
      <c r="I37" s="352">
        <f t="shared" si="14"/>
        <v>530</v>
      </c>
      <c r="J37" s="351">
        <f>PRODUCT(D37,I37)</f>
        <v>14310</v>
      </c>
      <c r="K37" s="381">
        <v>300</v>
      </c>
      <c r="L37" s="353">
        <v>100</v>
      </c>
    </row>
    <row r="38" spans="1:16" ht="17.25" customHeight="1">
      <c r="A38" s="346">
        <f t="shared" si="12"/>
        <v>31</v>
      </c>
      <c r="B38" s="383" t="s">
        <v>3519</v>
      </c>
      <c r="C38" s="357" t="s">
        <v>3483</v>
      </c>
      <c r="D38" s="360">
        <v>12</v>
      </c>
      <c r="E38" s="350"/>
      <c r="F38" s="351">
        <f t="shared" si="7"/>
        <v>0</v>
      </c>
      <c r="G38" s="352">
        <f t="shared" si="13"/>
        <v>2400</v>
      </c>
      <c r="H38" s="351">
        <f t="shared" si="9"/>
        <v>28800</v>
      </c>
      <c r="I38" s="352">
        <f t="shared" si="14"/>
        <v>238.5</v>
      </c>
      <c r="J38" s="351">
        <f t="shared" si="11"/>
        <v>2862</v>
      </c>
      <c r="K38" s="381">
        <v>1500</v>
      </c>
      <c r="L38" s="353">
        <v>45</v>
      </c>
    </row>
    <row r="39" spans="1:16" ht="8.1" customHeight="1">
      <c r="A39" s="346">
        <f t="shared" si="12"/>
        <v>32</v>
      </c>
      <c r="B39" s="380" t="s">
        <v>3520</v>
      </c>
      <c r="C39" s="357" t="s">
        <v>3483</v>
      </c>
      <c r="D39" s="360">
        <v>4</v>
      </c>
      <c r="E39" s="350"/>
      <c r="F39" s="351">
        <f t="shared" si="7"/>
        <v>0</v>
      </c>
      <c r="G39" s="352">
        <f t="shared" si="13"/>
        <v>1120</v>
      </c>
      <c r="H39" s="351">
        <f t="shared" si="9"/>
        <v>4480</v>
      </c>
      <c r="I39" s="352">
        <f t="shared" si="14"/>
        <v>53</v>
      </c>
      <c r="J39" s="351">
        <f t="shared" si="11"/>
        <v>212</v>
      </c>
      <c r="K39" s="381">
        <v>700</v>
      </c>
      <c r="L39" s="353">
        <v>10</v>
      </c>
    </row>
    <row r="40" spans="1:16" ht="8.1" customHeight="1">
      <c r="A40" s="346">
        <f t="shared" si="12"/>
        <v>33</v>
      </c>
      <c r="B40" s="380" t="s">
        <v>3521</v>
      </c>
      <c r="C40" s="348" t="s">
        <v>3483</v>
      </c>
      <c r="D40" s="361">
        <v>1</v>
      </c>
      <c r="E40" s="350"/>
      <c r="F40" s="351">
        <f t="shared" si="7"/>
        <v>0</v>
      </c>
      <c r="G40" s="352">
        <f t="shared" si="13"/>
        <v>40430.400000000001</v>
      </c>
      <c r="H40" s="351">
        <f t="shared" si="9"/>
        <v>40430.400000000001</v>
      </c>
      <c r="I40" s="352">
        <f t="shared" si="14"/>
        <v>185.5</v>
      </c>
      <c r="J40" s="351">
        <f t="shared" si="11"/>
        <v>185.5</v>
      </c>
      <c r="K40" s="353">
        <f t="shared" ref="K40:K68" si="15">M40*$M$1/($K$1)</f>
        <v>25269</v>
      </c>
      <c r="L40" s="353">
        <v>35</v>
      </c>
      <c r="M40" s="353">
        <f>31574+1644+474</f>
        <v>33692</v>
      </c>
      <c r="N40" s="354" t="s">
        <v>3522</v>
      </c>
      <c r="O40" s="359" t="s">
        <v>3523</v>
      </c>
      <c r="P40" s="359" t="s">
        <v>3524</v>
      </c>
    </row>
    <row r="41" spans="1:16" ht="8.1" customHeight="1">
      <c r="A41" s="346">
        <f t="shared" si="12"/>
        <v>34</v>
      </c>
      <c r="B41" s="380" t="s">
        <v>3525</v>
      </c>
      <c r="C41" s="348" t="s">
        <v>3483</v>
      </c>
      <c r="D41" s="361">
        <v>1</v>
      </c>
      <c r="E41" s="350"/>
      <c r="F41" s="351">
        <f t="shared" si="7"/>
        <v>0</v>
      </c>
      <c r="G41" s="352">
        <f t="shared" si="13"/>
        <v>2114.4</v>
      </c>
      <c r="H41" s="351">
        <f t="shared" si="9"/>
        <v>2114.4</v>
      </c>
      <c r="I41" s="352">
        <f t="shared" si="14"/>
        <v>344.5</v>
      </c>
      <c r="J41" s="351">
        <f t="shared" si="11"/>
        <v>344.5</v>
      </c>
      <c r="K41" s="353">
        <f t="shared" si="15"/>
        <v>1321.5</v>
      </c>
      <c r="L41" s="353">
        <v>65</v>
      </c>
      <c r="M41" s="353">
        <f>1160+602</f>
        <v>1762</v>
      </c>
      <c r="N41" s="354" t="s">
        <v>3526</v>
      </c>
      <c r="O41" s="359" t="s">
        <v>3527</v>
      </c>
      <c r="P41" s="359" t="s">
        <v>3528</v>
      </c>
    </row>
    <row r="42" spans="1:16" ht="8.1" customHeight="1">
      <c r="A42" s="346">
        <f t="shared" si="12"/>
        <v>35</v>
      </c>
      <c r="B42" s="356" t="s">
        <v>3529</v>
      </c>
      <c r="C42" s="348" t="s">
        <v>3483</v>
      </c>
      <c r="D42" s="361">
        <v>4</v>
      </c>
      <c r="E42" s="350"/>
      <c r="F42" s="351">
        <f t="shared" si="7"/>
        <v>0</v>
      </c>
      <c r="G42" s="352">
        <f t="shared" si="13"/>
        <v>2281.8000000000002</v>
      </c>
      <c r="H42" s="351">
        <f t="shared" si="9"/>
        <v>9127.2000000000007</v>
      </c>
      <c r="I42" s="352">
        <f t="shared" si="14"/>
        <v>132.5</v>
      </c>
      <c r="J42" s="351">
        <f t="shared" si="11"/>
        <v>530</v>
      </c>
      <c r="K42" s="381">
        <f t="shared" si="15"/>
        <v>1426.1157024793388</v>
      </c>
      <c r="L42" s="353">
        <v>25</v>
      </c>
      <c r="M42" s="353">
        <f>(2224+76.8)/1.21</f>
        <v>1901.4876033057853</v>
      </c>
      <c r="N42" s="354" t="s">
        <v>3530</v>
      </c>
      <c r="O42" s="359" t="s">
        <v>3531</v>
      </c>
      <c r="P42" s="359" t="s">
        <v>3532</v>
      </c>
    </row>
    <row r="43" spans="1:16" ht="8.1" customHeight="1">
      <c r="A43" s="346">
        <f t="shared" si="12"/>
        <v>36</v>
      </c>
      <c r="B43" s="356" t="s">
        <v>3533</v>
      </c>
      <c r="C43" s="348" t="s">
        <v>3483</v>
      </c>
      <c r="D43" s="361">
        <v>2</v>
      </c>
      <c r="E43" s="350"/>
      <c r="F43" s="351">
        <f t="shared" si="7"/>
        <v>0</v>
      </c>
      <c r="G43" s="352">
        <f t="shared" si="13"/>
        <v>1771</v>
      </c>
      <c r="H43" s="351">
        <f t="shared" si="9"/>
        <v>3542</v>
      </c>
      <c r="I43" s="352">
        <f t="shared" si="14"/>
        <v>132.5</v>
      </c>
      <c r="J43" s="351">
        <f t="shared" si="11"/>
        <v>265</v>
      </c>
      <c r="K43" s="381">
        <f t="shared" si="15"/>
        <v>1106.9008264462809</v>
      </c>
      <c r="L43" s="353">
        <v>25</v>
      </c>
      <c r="M43" s="353">
        <f>(1709+76.8)/1.21</f>
        <v>1475.8677685950413</v>
      </c>
      <c r="N43" s="354" t="s">
        <v>3530</v>
      </c>
      <c r="O43" s="359" t="s">
        <v>3534</v>
      </c>
      <c r="P43" s="359" t="s">
        <v>3535</v>
      </c>
    </row>
    <row r="44" spans="1:16" ht="8.1" customHeight="1">
      <c r="A44" s="346">
        <f t="shared" si="12"/>
        <v>37</v>
      </c>
      <c r="B44" s="356" t="s">
        <v>3536</v>
      </c>
      <c r="C44" s="348" t="s">
        <v>3483</v>
      </c>
      <c r="D44" s="361">
        <v>2</v>
      </c>
      <c r="E44" s="350"/>
      <c r="F44" s="351">
        <f t="shared" si="7"/>
        <v>0</v>
      </c>
      <c r="G44" s="352">
        <f t="shared" si="13"/>
        <v>3684.1</v>
      </c>
      <c r="H44" s="351">
        <f t="shared" si="9"/>
        <v>7368.2</v>
      </c>
      <c r="I44" s="352">
        <f t="shared" si="14"/>
        <v>132.5</v>
      </c>
      <c r="J44" s="351">
        <f t="shared" si="11"/>
        <v>265</v>
      </c>
      <c r="K44" s="381">
        <f t="shared" si="15"/>
        <v>2302.5619834710742</v>
      </c>
      <c r="L44" s="353">
        <v>25</v>
      </c>
      <c r="M44" s="353">
        <f>(3638+76.8)/1.21</f>
        <v>3070.0826446280994</v>
      </c>
      <c r="N44" s="354" t="s">
        <v>3530</v>
      </c>
      <c r="O44" s="359" t="s">
        <v>3537</v>
      </c>
      <c r="P44" s="359" t="s">
        <v>3538</v>
      </c>
    </row>
    <row r="45" spans="1:16" ht="8.1" customHeight="1">
      <c r="A45" s="346">
        <f t="shared" si="12"/>
        <v>38</v>
      </c>
      <c r="B45" s="347" t="s">
        <v>3539</v>
      </c>
      <c r="C45" s="348" t="s">
        <v>3483</v>
      </c>
      <c r="D45" s="361">
        <v>15</v>
      </c>
      <c r="E45" s="350"/>
      <c r="F45" s="351">
        <f t="shared" si="7"/>
        <v>0</v>
      </c>
      <c r="G45" s="352">
        <f t="shared" si="13"/>
        <v>6420</v>
      </c>
      <c r="H45" s="351">
        <f t="shared" si="9"/>
        <v>96300</v>
      </c>
      <c r="I45" s="352">
        <f t="shared" si="14"/>
        <v>238.5</v>
      </c>
      <c r="J45" s="351">
        <f t="shared" si="11"/>
        <v>3577.5</v>
      </c>
      <c r="K45" s="381">
        <f t="shared" si="15"/>
        <v>4012.5</v>
      </c>
      <c r="L45" s="353">
        <v>45</v>
      </c>
      <c r="M45" s="353">
        <v>5350</v>
      </c>
      <c r="N45" s="354" t="s">
        <v>3540</v>
      </c>
      <c r="O45" s="359"/>
      <c r="P45" s="359" t="s">
        <v>3541</v>
      </c>
    </row>
    <row r="46" spans="1:16" ht="8.1" customHeight="1">
      <c r="A46" s="346">
        <f t="shared" si="12"/>
        <v>39</v>
      </c>
      <c r="B46" s="347" t="s">
        <v>3542</v>
      </c>
      <c r="C46" s="348" t="s">
        <v>3483</v>
      </c>
      <c r="D46" s="361">
        <v>14</v>
      </c>
      <c r="E46" s="350"/>
      <c r="F46" s="351">
        <f t="shared" si="7"/>
        <v>0</v>
      </c>
      <c r="G46" s="352">
        <f t="shared" si="13"/>
        <v>9411.6</v>
      </c>
      <c r="H46" s="351">
        <f t="shared" si="9"/>
        <v>131762.4</v>
      </c>
      <c r="I46" s="352">
        <f t="shared" si="14"/>
        <v>238.5</v>
      </c>
      <c r="J46" s="351">
        <f t="shared" si="11"/>
        <v>3339</v>
      </c>
      <c r="K46" s="381">
        <f t="shared" si="15"/>
        <v>5882.2314049586776</v>
      </c>
      <c r="L46" s="353">
        <v>45</v>
      </c>
      <c r="M46" s="353">
        <f>9490/1.21</f>
        <v>7842.9752066115707</v>
      </c>
      <c r="N46" s="354" t="s">
        <v>3543</v>
      </c>
      <c r="O46" s="359" t="s">
        <v>3544</v>
      </c>
      <c r="P46" s="359" t="s">
        <v>3545</v>
      </c>
    </row>
    <row r="47" spans="1:16" ht="8.1" customHeight="1">
      <c r="A47" s="346">
        <f t="shared" si="12"/>
        <v>40</v>
      </c>
      <c r="B47" s="347" t="s">
        <v>3546</v>
      </c>
      <c r="C47" s="348" t="s">
        <v>3483</v>
      </c>
      <c r="D47" s="361">
        <v>4</v>
      </c>
      <c r="E47" s="350"/>
      <c r="F47" s="351">
        <f t="shared" si="7"/>
        <v>0</v>
      </c>
      <c r="G47" s="352">
        <f t="shared" si="13"/>
        <v>8390.1</v>
      </c>
      <c r="H47" s="351">
        <f t="shared" si="9"/>
        <v>33560.400000000001</v>
      </c>
      <c r="I47" s="352">
        <f t="shared" si="14"/>
        <v>238.5</v>
      </c>
      <c r="J47" s="351">
        <f t="shared" si="11"/>
        <v>954</v>
      </c>
      <c r="K47" s="381">
        <f t="shared" si="15"/>
        <v>5243.8016528925618</v>
      </c>
      <c r="L47" s="353">
        <v>45</v>
      </c>
      <c r="M47" s="353">
        <f>8460/1.21</f>
        <v>6991.7355371900831</v>
      </c>
      <c r="N47" s="354" t="s">
        <v>3543</v>
      </c>
      <c r="O47" s="359" t="s">
        <v>3547</v>
      </c>
      <c r="P47" s="359" t="s">
        <v>3548</v>
      </c>
    </row>
    <row r="48" spans="1:16" ht="36.75" customHeight="1">
      <c r="A48" s="346">
        <f t="shared" si="12"/>
        <v>41</v>
      </c>
      <c r="B48" s="384" t="s">
        <v>3549</v>
      </c>
      <c r="C48" s="348" t="s">
        <v>3483</v>
      </c>
      <c r="D48" s="361">
        <v>3</v>
      </c>
      <c r="E48" s="350"/>
      <c r="F48" s="351">
        <f t="shared" si="7"/>
        <v>0</v>
      </c>
      <c r="G48" s="352">
        <f t="shared" si="13"/>
        <v>7405.2</v>
      </c>
      <c r="H48" s="351">
        <f t="shared" si="9"/>
        <v>22215.599999999999</v>
      </c>
      <c r="I48" s="352">
        <f t="shared" si="14"/>
        <v>238.5</v>
      </c>
      <c r="J48" s="351">
        <f t="shared" si="11"/>
        <v>715.5</v>
      </c>
      <c r="K48" s="381">
        <f t="shared" si="15"/>
        <v>4628.25</v>
      </c>
      <c r="L48" s="353">
        <v>45</v>
      </c>
      <c r="M48" s="353">
        <f>6171</f>
        <v>6171</v>
      </c>
      <c r="N48" s="354" t="s">
        <v>3526</v>
      </c>
      <c r="O48" s="359" t="s">
        <v>3550</v>
      </c>
      <c r="P48" s="359" t="s">
        <v>3551</v>
      </c>
    </row>
    <row r="49" spans="1:18" ht="27" customHeight="1">
      <c r="A49" s="346">
        <f t="shared" si="12"/>
        <v>42</v>
      </c>
      <c r="B49" s="384" t="s">
        <v>3552</v>
      </c>
      <c r="C49" s="348" t="s">
        <v>3483</v>
      </c>
      <c r="D49" s="361">
        <v>3</v>
      </c>
      <c r="E49" s="350"/>
      <c r="F49" s="351">
        <f t="shared" si="7"/>
        <v>0</v>
      </c>
      <c r="G49" s="352">
        <f t="shared" si="13"/>
        <v>7405.2</v>
      </c>
      <c r="H49" s="351">
        <f t="shared" si="9"/>
        <v>22215.599999999999</v>
      </c>
      <c r="I49" s="352">
        <f t="shared" si="14"/>
        <v>238.5</v>
      </c>
      <c r="J49" s="351">
        <f t="shared" si="11"/>
        <v>715.5</v>
      </c>
      <c r="K49" s="381">
        <f t="shared" si="15"/>
        <v>4628.25</v>
      </c>
      <c r="L49" s="353">
        <v>45</v>
      </c>
      <c r="M49" s="353">
        <f>6171</f>
        <v>6171</v>
      </c>
      <c r="N49" s="354" t="s">
        <v>3526</v>
      </c>
      <c r="O49" s="359" t="s">
        <v>3553</v>
      </c>
      <c r="P49" s="359" t="s">
        <v>3554</v>
      </c>
    </row>
    <row r="50" spans="1:18" ht="8.1" customHeight="1">
      <c r="A50" s="346">
        <f t="shared" si="12"/>
        <v>43</v>
      </c>
      <c r="B50" s="347" t="s">
        <v>3555</v>
      </c>
      <c r="C50" s="348" t="s">
        <v>3483</v>
      </c>
      <c r="D50" s="361">
        <v>2</v>
      </c>
      <c r="E50" s="350"/>
      <c r="F50" s="351">
        <f t="shared" si="7"/>
        <v>0</v>
      </c>
      <c r="G50" s="352">
        <f t="shared" si="13"/>
        <v>2638.8</v>
      </c>
      <c r="H50" s="351">
        <f t="shared" si="9"/>
        <v>5277.6</v>
      </c>
      <c r="I50" s="352">
        <f t="shared" si="14"/>
        <v>53</v>
      </c>
      <c r="J50" s="351">
        <f t="shared" si="11"/>
        <v>106</v>
      </c>
      <c r="K50" s="353">
        <f t="shared" si="15"/>
        <v>1649.2499999999998</v>
      </c>
      <c r="L50" s="353">
        <v>10</v>
      </c>
      <c r="M50" s="353">
        <v>2199</v>
      </c>
      <c r="N50" s="354" t="s">
        <v>3526</v>
      </c>
      <c r="O50" s="359" t="s">
        <v>3556</v>
      </c>
      <c r="P50" s="359" t="s">
        <v>3557</v>
      </c>
    </row>
    <row r="51" spans="1:18" ht="8.1" customHeight="1">
      <c r="A51" s="346">
        <f t="shared" si="12"/>
        <v>44</v>
      </c>
      <c r="B51" s="380" t="s">
        <v>3558</v>
      </c>
      <c r="C51" s="357" t="s">
        <v>3483</v>
      </c>
      <c r="D51" s="360">
        <v>20</v>
      </c>
      <c r="E51" s="350"/>
      <c r="F51" s="351">
        <f t="shared" si="7"/>
        <v>0</v>
      </c>
      <c r="G51" s="352">
        <f t="shared" si="13"/>
        <v>10.199999999999999</v>
      </c>
      <c r="H51" s="351">
        <f t="shared" si="9"/>
        <v>204</v>
      </c>
      <c r="I51" s="352">
        <f t="shared" si="14"/>
        <v>24.6</v>
      </c>
      <c r="J51" s="351">
        <f t="shared" si="11"/>
        <v>492</v>
      </c>
      <c r="K51" s="353">
        <f t="shared" si="15"/>
        <v>6.3824999999999994</v>
      </c>
      <c r="L51" s="353">
        <v>4.6500000000000004</v>
      </c>
      <c r="M51" s="353">
        <v>8.51</v>
      </c>
      <c r="N51" s="354" t="s">
        <v>3469</v>
      </c>
      <c r="O51" s="359" t="s">
        <v>3559</v>
      </c>
      <c r="P51" s="359" t="s">
        <v>3560</v>
      </c>
    </row>
    <row r="52" spans="1:18" ht="8.1" customHeight="1">
      <c r="A52" s="346">
        <f t="shared" si="12"/>
        <v>45</v>
      </c>
      <c r="B52" s="380" t="s">
        <v>3561</v>
      </c>
      <c r="C52" s="357" t="s">
        <v>3483</v>
      </c>
      <c r="D52" s="358">
        <v>30</v>
      </c>
      <c r="E52" s="350"/>
      <c r="F52" s="351">
        <f t="shared" si="7"/>
        <v>0</v>
      </c>
      <c r="G52" s="352">
        <f t="shared" si="13"/>
        <v>12.3</v>
      </c>
      <c r="H52" s="351">
        <f>PRODUCT(D52,G52)</f>
        <v>369</v>
      </c>
      <c r="I52" s="352">
        <f t="shared" si="14"/>
        <v>24.6</v>
      </c>
      <c r="J52" s="351">
        <f>PRODUCT(D52,I52)</f>
        <v>738</v>
      </c>
      <c r="K52" s="353">
        <f t="shared" si="15"/>
        <v>7.6589999999999989</v>
      </c>
      <c r="L52" s="353">
        <v>4.6500000000000004</v>
      </c>
      <c r="M52" s="353">
        <f>8.51*1.2</f>
        <v>10.212</v>
      </c>
      <c r="N52" s="354" t="s">
        <v>3562</v>
      </c>
      <c r="O52" s="359" t="s">
        <v>3563</v>
      </c>
      <c r="P52" s="359" t="s">
        <v>3564</v>
      </c>
    </row>
    <row r="53" spans="1:18" ht="8.1" customHeight="1">
      <c r="A53" s="346">
        <f t="shared" si="12"/>
        <v>46</v>
      </c>
      <c r="B53" s="380" t="s">
        <v>3565</v>
      </c>
      <c r="C53" s="357" t="s">
        <v>3483</v>
      </c>
      <c r="D53" s="360">
        <v>27</v>
      </c>
      <c r="E53" s="350"/>
      <c r="F53" s="351">
        <f t="shared" si="7"/>
        <v>0</v>
      </c>
      <c r="G53" s="352">
        <f t="shared" si="13"/>
        <v>80.900000000000006</v>
      </c>
      <c r="H53" s="351">
        <f t="shared" ref="H53:H68" si="16">PRODUCT(D53,G53)</f>
        <v>2184.3000000000002</v>
      </c>
      <c r="I53" s="352">
        <v>3.2</v>
      </c>
      <c r="J53" s="351">
        <f t="shared" ref="J53:J68" si="17">PRODUCT(D53,I53)</f>
        <v>86.4</v>
      </c>
      <c r="K53" s="353">
        <f t="shared" si="15"/>
        <v>50.550000000000004</v>
      </c>
      <c r="L53" s="353">
        <v>4.6500000000000004</v>
      </c>
      <c r="M53" s="353">
        <v>67.400000000000006</v>
      </c>
      <c r="N53" s="354" t="s">
        <v>3469</v>
      </c>
      <c r="O53" s="359" t="s">
        <v>3566</v>
      </c>
      <c r="P53" s="359" t="s">
        <v>3567</v>
      </c>
    </row>
    <row r="54" spans="1:18" ht="8.1" customHeight="1">
      <c r="A54" s="346">
        <f t="shared" si="12"/>
        <v>47</v>
      </c>
      <c r="B54" s="380" t="s">
        <v>3568</v>
      </c>
      <c r="C54" s="357" t="s">
        <v>3483</v>
      </c>
      <c r="D54" s="360">
        <v>20</v>
      </c>
      <c r="E54" s="350"/>
      <c r="F54" s="351">
        <f t="shared" si="7"/>
        <v>0</v>
      </c>
      <c r="G54" s="352">
        <f t="shared" si="13"/>
        <v>47.1</v>
      </c>
      <c r="H54" s="351">
        <f t="shared" si="16"/>
        <v>942</v>
      </c>
      <c r="I54" s="352">
        <f t="shared" ref="I54:I73" si="18">ROUND($L$1*L54,1)</f>
        <v>24.6</v>
      </c>
      <c r="J54" s="351">
        <f t="shared" si="17"/>
        <v>492</v>
      </c>
      <c r="K54" s="353">
        <f t="shared" si="15"/>
        <v>29.422499999999996</v>
      </c>
      <c r="L54" s="353">
        <v>4.6500000000000004</v>
      </c>
      <c r="M54" s="353">
        <v>39.229999999999997</v>
      </c>
      <c r="N54" s="354" t="s">
        <v>3469</v>
      </c>
      <c r="O54" s="359" t="s">
        <v>3569</v>
      </c>
      <c r="P54" s="359" t="s">
        <v>3570</v>
      </c>
    </row>
    <row r="55" spans="1:18" ht="8.1" customHeight="1">
      <c r="A55" s="346">
        <f t="shared" si="12"/>
        <v>48</v>
      </c>
      <c r="B55" s="380" t="s">
        <v>3571</v>
      </c>
      <c r="C55" s="357" t="s">
        <v>3483</v>
      </c>
      <c r="D55" s="360">
        <v>10</v>
      </c>
      <c r="E55" s="350"/>
      <c r="F55" s="351">
        <f t="shared" si="7"/>
        <v>0</v>
      </c>
      <c r="G55" s="352">
        <f t="shared" si="13"/>
        <v>519.20000000000005</v>
      </c>
      <c r="H55" s="351">
        <f t="shared" si="16"/>
        <v>5192</v>
      </c>
      <c r="I55" s="352">
        <f t="shared" si="18"/>
        <v>113.4</v>
      </c>
      <c r="J55" s="351">
        <f t="shared" si="17"/>
        <v>1134</v>
      </c>
      <c r="K55" s="353">
        <f t="shared" si="15"/>
        <v>324.495</v>
      </c>
      <c r="L55" s="353">
        <v>21.4</v>
      </c>
      <c r="M55" s="353">
        <v>432.66</v>
      </c>
      <c r="N55" s="354" t="s">
        <v>3469</v>
      </c>
      <c r="O55" s="359" t="s">
        <v>3572</v>
      </c>
      <c r="P55" s="359" t="s">
        <v>3573</v>
      </c>
    </row>
    <row r="56" spans="1:18" ht="8.1" customHeight="1">
      <c r="A56" s="346">
        <f t="shared" si="12"/>
        <v>49</v>
      </c>
      <c r="B56" s="356" t="s">
        <v>3574</v>
      </c>
      <c r="C56" s="357" t="s">
        <v>228</v>
      </c>
      <c r="D56" s="358">
        <v>300</v>
      </c>
      <c r="E56" s="350"/>
      <c r="F56" s="351">
        <f t="shared" si="7"/>
        <v>0</v>
      </c>
      <c r="G56" s="352">
        <f t="shared" si="13"/>
        <v>7.2</v>
      </c>
      <c r="H56" s="351">
        <f t="shared" si="16"/>
        <v>2160</v>
      </c>
      <c r="I56" s="352">
        <f t="shared" si="18"/>
        <v>22.3</v>
      </c>
      <c r="J56" s="351">
        <f t="shared" si="17"/>
        <v>6690</v>
      </c>
      <c r="K56" s="353">
        <f t="shared" si="15"/>
        <v>4.5074999999999994</v>
      </c>
      <c r="L56" s="353">
        <v>4.2</v>
      </c>
      <c r="M56" s="353">
        <v>6.01</v>
      </c>
      <c r="N56" s="354" t="s">
        <v>3469</v>
      </c>
      <c r="O56" s="359" t="s">
        <v>3575</v>
      </c>
      <c r="P56" s="359" t="s">
        <v>3576</v>
      </c>
    </row>
    <row r="57" spans="1:18" ht="8.1" customHeight="1">
      <c r="A57" s="346">
        <f t="shared" si="12"/>
        <v>50</v>
      </c>
      <c r="B57" s="356" t="s">
        <v>3577</v>
      </c>
      <c r="C57" s="357" t="s">
        <v>228</v>
      </c>
      <c r="D57" s="360">
        <v>200</v>
      </c>
      <c r="E57" s="350"/>
      <c r="F57" s="351">
        <f t="shared" si="7"/>
        <v>0</v>
      </c>
      <c r="G57" s="352">
        <f t="shared" si="13"/>
        <v>16.600000000000001</v>
      </c>
      <c r="H57" s="351">
        <f t="shared" si="16"/>
        <v>3320.0000000000005</v>
      </c>
      <c r="I57" s="352">
        <f t="shared" si="18"/>
        <v>22.3</v>
      </c>
      <c r="J57" s="351">
        <f t="shared" si="17"/>
        <v>4460</v>
      </c>
      <c r="K57" s="353">
        <f t="shared" si="15"/>
        <v>10.379999999999999</v>
      </c>
      <c r="L57" s="353">
        <v>4.2</v>
      </c>
      <c r="M57" s="353">
        <v>13.84</v>
      </c>
      <c r="N57" s="354" t="s">
        <v>3469</v>
      </c>
      <c r="O57" s="359" t="s">
        <v>3578</v>
      </c>
      <c r="P57" s="359" t="s">
        <v>3579</v>
      </c>
    </row>
    <row r="58" spans="1:18" ht="8.1" customHeight="1">
      <c r="A58" s="346">
        <f t="shared" si="12"/>
        <v>51</v>
      </c>
      <c r="B58" s="356" t="s">
        <v>3468</v>
      </c>
      <c r="C58" s="357" t="s">
        <v>228</v>
      </c>
      <c r="D58" s="360">
        <v>100</v>
      </c>
      <c r="E58" s="350"/>
      <c r="F58" s="351">
        <f t="shared" si="7"/>
        <v>0</v>
      </c>
      <c r="G58" s="352">
        <f t="shared" si="13"/>
        <v>30</v>
      </c>
      <c r="H58" s="351">
        <f t="shared" si="16"/>
        <v>3000</v>
      </c>
      <c r="I58" s="352">
        <f t="shared" si="18"/>
        <v>22.3</v>
      </c>
      <c r="J58" s="351">
        <f t="shared" si="17"/>
        <v>2230</v>
      </c>
      <c r="K58" s="353">
        <f t="shared" si="15"/>
        <v>18.772500000000001</v>
      </c>
      <c r="L58" s="353">
        <v>4.2</v>
      </c>
      <c r="M58" s="353">
        <v>25.03</v>
      </c>
      <c r="N58" s="354" t="s">
        <v>3469</v>
      </c>
      <c r="O58" s="359" t="s">
        <v>3470</v>
      </c>
      <c r="P58" s="359" t="s">
        <v>3471</v>
      </c>
    </row>
    <row r="59" spans="1:18" ht="8.1" customHeight="1">
      <c r="A59" s="346">
        <f t="shared" si="12"/>
        <v>52</v>
      </c>
      <c r="B59" s="356" t="s">
        <v>3580</v>
      </c>
      <c r="C59" s="357" t="s">
        <v>228</v>
      </c>
      <c r="D59" s="360">
        <v>20</v>
      </c>
      <c r="E59" s="350"/>
      <c r="F59" s="351">
        <f t="shared" si="7"/>
        <v>0</v>
      </c>
      <c r="G59" s="352">
        <f t="shared" si="13"/>
        <v>18</v>
      </c>
      <c r="H59" s="351">
        <f t="shared" si="16"/>
        <v>360</v>
      </c>
      <c r="I59" s="352">
        <f t="shared" si="18"/>
        <v>22.3</v>
      </c>
      <c r="J59" s="351">
        <f t="shared" si="17"/>
        <v>446</v>
      </c>
      <c r="K59" s="353">
        <f t="shared" si="15"/>
        <v>11.268749999999997</v>
      </c>
      <c r="L59" s="353">
        <v>4.2</v>
      </c>
      <c r="M59" s="353">
        <f>6.01*2.5</f>
        <v>15.024999999999999</v>
      </c>
      <c r="N59" s="354" t="s">
        <v>3581</v>
      </c>
      <c r="O59" s="359" t="s">
        <v>3575</v>
      </c>
      <c r="P59" s="359" t="s">
        <v>3576</v>
      </c>
    </row>
    <row r="60" spans="1:18" ht="8.1" customHeight="1">
      <c r="A60" s="346">
        <f t="shared" si="12"/>
        <v>53</v>
      </c>
      <c r="B60" s="356" t="s">
        <v>3582</v>
      </c>
      <c r="C60" s="357" t="s">
        <v>228</v>
      </c>
      <c r="D60" s="360">
        <v>20</v>
      </c>
      <c r="E60" s="350"/>
      <c r="F60" s="351">
        <f t="shared" si="7"/>
        <v>0</v>
      </c>
      <c r="G60" s="352">
        <f t="shared" si="13"/>
        <v>24.6</v>
      </c>
      <c r="H60" s="351">
        <f t="shared" si="16"/>
        <v>492</v>
      </c>
      <c r="I60" s="352">
        <f t="shared" si="18"/>
        <v>22.3</v>
      </c>
      <c r="J60" s="351">
        <f t="shared" si="17"/>
        <v>446</v>
      </c>
      <c r="K60" s="353">
        <f t="shared" si="15"/>
        <v>15.386999999999997</v>
      </c>
      <c r="L60" s="353">
        <v>4.2</v>
      </c>
      <c r="M60" s="353">
        <f>8.92*2.3</f>
        <v>20.515999999999998</v>
      </c>
      <c r="N60" s="354" t="s">
        <v>3583</v>
      </c>
      <c r="O60" s="359" t="s">
        <v>3584</v>
      </c>
      <c r="P60" s="359" t="s">
        <v>3585</v>
      </c>
    </row>
    <row r="61" spans="1:18" ht="8.1" customHeight="1">
      <c r="A61" s="346">
        <f t="shared" si="12"/>
        <v>54</v>
      </c>
      <c r="B61" s="356" t="s">
        <v>3586</v>
      </c>
      <c r="C61" s="357" t="s">
        <v>228</v>
      </c>
      <c r="D61" s="360">
        <v>20</v>
      </c>
      <c r="E61" s="350"/>
      <c r="F61" s="351">
        <f t="shared" si="7"/>
        <v>0</v>
      </c>
      <c r="G61" s="352">
        <f t="shared" si="13"/>
        <v>41.9</v>
      </c>
      <c r="H61" s="351">
        <f t="shared" si="16"/>
        <v>838</v>
      </c>
      <c r="I61" s="352">
        <f t="shared" si="18"/>
        <v>21.7</v>
      </c>
      <c r="J61" s="351">
        <f t="shared" si="17"/>
        <v>434</v>
      </c>
      <c r="K61" s="353">
        <f t="shared" si="15"/>
        <v>26.15625</v>
      </c>
      <c r="L61" s="353">
        <v>4.0999999999999996</v>
      </c>
      <c r="M61" s="353">
        <f>13.95*2.5</f>
        <v>34.875</v>
      </c>
      <c r="N61" s="354" t="s">
        <v>3581</v>
      </c>
      <c r="O61" s="359" t="s">
        <v>3587</v>
      </c>
      <c r="P61" s="359" t="s">
        <v>3588</v>
      </c>
    </row>
    <row r="62" spans="1:18" ht="8.1" customHeight="1">
      <c r="A62" s="346">
        <f t="shared" si="12"/>
        <v>55</v>
      </c>
      <c r="B62" s="356" t="s">
        <v>3589</v>
      </c>
      <c r="C62" s="357" t="s">
        <v>228</v>
      </c>
      <c r="D62" s="360">
        <v>20</v>
      </c>
      <c r="E62" s="350"/>
      <c r="F62" s="351">
        <f t="shared" si="7"/>
        <v>0</v>
      </c>
      <c r="G62" s="352">
        <f t="shared" si="13"/>
        <v>53.3</v>
      </c>
      <c r="H62" s="351">
        <f t="shared" si="16"/>
        <v>1066</v>
      </c>
      <c r="I62" s="352">
        <f t="shared" si="18"/>
        <v>21.7</v>
      </c>
      <c r="J62" s="351">
        <f t="shared" si="17"/>
        <v>434</v>
      </c>
      <c r="K62" s="353">
        <f t="shared" si="15"/>
        <v>33.292499999999997</v>
      </c>
      <c r="L62" s="353">
        <v>4.0999999999999996</v>
      </c>
      <c r="M62" s="353">
        <f>19.3*2.3</f>
        <v>44.39</v>
      </c>
      <c r="N62" s="354" t="s">
        <v>3583</v>
      </c>
      <c r="O62" s="359" t="s">
        <v>3590</v>
      </c>
      <c r="P62" s="359" t="s">
        <v>3591</v>
      </c>
    </row>
    <row r="63" spans="1:18" ht="8.1" customHeight="1">
      <c r="A63" s="346">
        <f t="shared" si="12"/>
        <v>56</v>
      </c>
      <c r="B63" s="356" t="s">
        <v>3592</v>
      </c>
      <c r="C63" s="357" t="s">
        <v>228</v>
      </c>
      <c r="D63" s="360">
        <v>20</v>
      </c>
      <c r="E63" s="350"/>
      <c r="F63" s="351">
        <f t="shared" si="7"/>
        <v>0</v>
      </c>
      <c r="G63" s="352">
        <f t="shared" si="13"/>
        <v>43.9</v>
      </c>
      <c r="H63" s="351">
        <f t="shared" si="16"/>
        <v>878</v>
      </c>
      <c r="I63" s="352">
        <f t="shared" si="18"/>
        <v>46.1</v>
      </c>
      <c r="J63" s="351">
        <f t="shared" si="17"/>
        <v>922</v>
      </c>
      <c r="K63" s="353">
        <f t="shared" si="15"/>
        <v>27.431999999999999</v>
      </c>
      <c r="L63" s="353">
        <v>8.6999999999999993</v>
      </c>
      <c r="M63" s="353">
        <f>22.86*1.6</f>
        <v>36.576000000000001</v>
      </c>
      <c r="N63" s="354" t="s">
        <v>3593</v>
      </c>
      <c r="O63" s="359" t="s">
        <v>3594</v>
      </c>
      <c r="P63" s="359" t="s">
        <v>3595</v>
      </c>
      <c r="R63" s="353"/>
    </row>
    <row r="64" spans="1:18" ht="8.1" customHeight="1">
      <c r="A64" s="346">
        <f t="shared" si="12"/>
        <v>57</v>
      </c>
      <c r="B64" s="356" t="s">
        <v>3596</v>
      </c>
      <c r="C64" s="357" t="s">
        <v>228</v>
      </c>
      <c r="D64" s="360">
        <v>30</v>
      </c>
      <c r="E64" s="350"/>
      <c r="F64" s="351">
        <f t="shared" si="7"/>
        <v>0</v>
      </c>
      <c r="G64" s="352">
        <f t="shared" si="13"/>
        <v>136.19999999999999</v>
      </c>
      <c r="H64" s="351">
        <f t="shared" si="16"/>
        <v>4085.9999999999995</v>
      </c>
      <c r="I64" s="352">
        <f t="shared" si="18"/>
        <v>65.7</v>
      </c>
      <c r="J64" s="351">
        <f t="shared" si="17"/>
        <v>1971</v>
      </c>
      <c r="K64" s="353">
        <f t="shared" si="15"/>
        <v>85.128</v>
      </c>
      <c r="L64" s="353">
        <v>12.4</v>
      </c>
      <c r="M64" s="353">
        <f>70.94*1.6</f>
        <v>113.504</v>
      </c>
      <c r="N64" s="354" t="s">
        <v>3593</v>
      </c>
      <c r="O64" s="359" t="s">
        <v>3597</v>
      </c>
      <c r="P64" s="359" t="s">
        <v>3598</v>
      </c>
    </row>
    <row r="65" spans="1:16" ht="8.1" customHeight="1">
      <c r="A65" s="346">
        <f t="shared" si="12"/>
        <v>58</v>
      </c>
      <c r="B65" s="356" t="s">
        <v>3599</v>
      </c>
      <c r="C65" s="357" t="s">
        <v>228</v>
      </c>
      <c r="D65" s="360">
        <v>30</v>
      </c>
      <c r="E65" s="350"/>
      <c r="F65" s="351">
        <f t="shared" si="7"/>
        <v>0</v>
      </c>
      <c r="G65" s="352">
        <f t="shared" si="13"/>
        <v>241.8</v>
      </c>
      <c r="H65" s="351">
        <f t="shared" si="16"/>
        <v>7254</v>
      </c>
      <c r="I65" s="352">
        <f t="shared" si="18"/>
        <v>85.3</v>
      </c>
      <c r="J65" s="351">
        <f t="shared" si="17"/>
        <v>2559</v>
      </c>
      <c r="K65" s="353">
        <f t="shared" si="15"/>
        <v>151.10399999999998</v>
      </c>
      <c r="L65" s="353">
        <v>16.100000000000001</v>
      </c>
      <c r="M65" s="353">
        <f>125.92*1.6</f>
        <v>201.47200000000001</v>
      </c>
      <c r="N65" s="354" t="s">
        <v>3593</v>
      </c>
      <c r="O65" s="359" t="s">
        <v>3600</v>
      </c>
      <c r="P65" s="359" t="s">
        <v>3601</v>
      </c>
    </row>
    <row r="66" spans="1:16" ht="8.1" customHeight="1">
      <c r="A66" s="346">
        <f t="shared" si="12"/>
        <v>59</v>
      </c>
      <c r="B66" s="382" t="s">
        <v>3602</v>
      </c>
      <c r="C66" s="357" t="s">
        <v>228</v>
      </c>
      <c r="D66" s="360">
        <v>20</v>
      </c>
      <c r="E66" s="350"/>
      <c r="F66" s="351">
        <f t="shared" si="7"/>
        <v>0</v>
      </c>
      <c r="G66" s="352">
        <f t="shared" si="13"/>
        <v>425.2</v>
      </c>
      <c r="H66" s="351">
        <f t="shared" si="16"/>
        <v>8504</v>
      </c>
      <c r="I66" s="352">
        <f t="shared" si="18"/>
        <v>114</v>
      </c>
      <c r="J66" s="351">
        <f t="shared" si="17"/>
        <v>2280</v>
      </c>
      <c r="K66" s="353">
        <f t="shared" si="15"/>
        <v>265.77600000000001</v>
      </c>
      <c r="L66" s="353">
        <v>21.5</v>
      </c>
      <c r="M66" s="353">
        <f>221.48*1.6</f>
        <v>354.36799999999999</v>
      </c>
      <c r="N66" s="354" t="s">
        <v>3593</v>
      </c>
      <c r="O66" s="359" t="s">
        <v>3603</v>
      </c>
      <c r="P66" s="359" t="s">
        <v>3604</v>
      </c>
    </row>
    <row r="67" spans="1:16" ht="8.1" customHeight="1">
      <c r="A67" s="346">
        <f t="shared" si="12"/>
        <v>60</v>
      </c>
      <c r="B67" s="382" t="s">
        <v>3605</v>
      </c>
      <c r="C67" s="357" t="s">
        <v>228</v>
      </c>
      <c r="D67" s="360">
        <v>60</v>
      </c>
      <c r="E67" s="350"/>
      <c r="F67" s="351">
        <f t="shared" si="7"/>
        <v>0</v>
      </c>
      <c r="G67" s="352">
        <f t="shared" si="13"/>
        <v>504</v>
      </c>
      <c r="H67" s="351">
        <f t="shared" si="16"/>
        <v>30240</v>
      </c>
      <c r="I67" s="352">
        <f t="shared" si="18"/>
        <v>161.69999999999999</v>
      </c>
      <c r="J67" s="351">
        <f t="shared" si="17"/>
        <v>9702</v>
      </c>
      <c r="K67" s="353">
        <f t="shared" si="15"/>
        <v>315</v>
      </c>
      <c r="L67" s="353">
        <v>30.5</v>
      </c>
      <c r="M67" s="353">
        <v>420</v>
      </c>
      <c r="N67" s="354" t="s">
        <v>3606</v>
      </c>
      <c r="O67" s="359"/>
      <c r="P67" s="359"/>
    </row>
    <row r="68" spans="1:16" ht="8.1" customHeight="1">
      <c r="A68" s="346">
        <f t="shared" si="12"/>
        <v>61</v>
      </c>
      <c r="B68" s="382" t="s">
        <v>3607</v>
      </c>
      <c r="C68" s="357" t="s">
        <v>228</v>
      </c>
      <c r="D68" s="360">
        <v>60</v>
      </c>
      <c r="E68" s="350"/>
      <c r="F68" s="351">
        <f t="shared" si="7"/>
        <v>0</v>
      </c>
      <c r="G68" s="352">
        <f t="shared" si="13"/>
        <v>547.20000000000005</v>
      </c>
      <c r="H68" s="351">
        <f t="shared" si="16"/>
        <v>32832</v>
      </c>
      <c r="I68" s="352">
        <f t="shared" si="18"/>
        <v>177.6</v>
      </c>
      <c r="J68" s="351">
        <f t="shared" si="17"/>
        <v>10656</v>
      </c>
      <c r="K68" s="353">
        <f t="shared" si="15"/>
        <v>341.99999999999994</v>
      </c>
      <c r="L68" s="353">
        <v>33.5</v>
      </c>
      <c r="M68" s="353">
        <v>456</v>
      </c>
      <c r="N68" s="354" t="s">
        <v>3606</v>
      </c>
      <c r="O68" s="359"/>
      <c r="P68" s="359"/>
    </row>
    <row r="69" spans="1:16" ht="8.1" customHeight="1">
      <c r="A69" s="346">
        <f t="shared" si="12"/>
        <v>62</v>
      </c>
      <c r="B69" s="385" t="s">
        <v>3608</v>
      </c>
      <c r="C69" s="348" t="s">
        <v>2764</v>
      </c>
      <c r="D69" s="361">
        <v>4</v>
      </c>
      <c r="E69" s="350"/>
      <c r="F69" s="351">
        <f t="shared" si="7"/>
        <v>0</v>
      </c>
      <c r="G69" s="352">
        <f t="shared" si="13"/>
        <v>0</v>
      </c>
      <c r="H69" s="351">
        <f t="shared" si="9"/>
        <v>0</v>
      </c>
      <c r="I69" s="352">
        <f t="shared" si="18"/>
        <v>600</v>
      </c>
      <c r="J69" s="351">
        <f t="shared" si="11"/>
        <v>2400</v>
      </c>
      <c r="K69" s="381">
        <v>0</v>
      </c>
      <c r="L69" s="353">
        <f>600/$L$1</f>
        <v>113.20754716981132</v>
      </c>
    </row>
    <row r="70" spans="1:16" ht="8.1" customHeight="1">
      <c r="A70" s="346">
        <f t="shared" si="12"/>
        <v>63</v>
      </c>
      <c r="B70" s="385" t="s">
        <v>3609</v>
      </c>
      <c r="C70" s="348" t="s">
        <v>2764</v>
      </c>
      <c r="D70" s="361">
        <v>4</v>
      </c>
      <c r="E70" s="350"/>
      <c r="F70" s="351">
        <f t="shared" si="7"/>
        <v>0</v>
      </c>
      <c r="G70" s="352">
        <f t="shared" si="13"/>
        <v>0</v>
      </c>
      <c r="H70" s="351">
        <f t="shared" si="9"/>
        <v>0</v>
      </c>
      <c r="I70" s="352">
        <f t="shared" si="18"/>
        <v>600</v>
      </c>
      <c r="J70" s="351">
        <f t="shared" si="11"/>
        <v>2400</v>
      </c>
      <c r="K70" s="381">
        <v>0</v>
      </c>
      <c r="L70" s="353">
        <f>600/$L$1</f>
        <v>113.20754716981132</v>
      </c>
    </row>
    <row r="71" spans="1:16" ht="8.1" customHeight="1">
      <c r="A71" s="346">
        <f t="shared" si="12"/>
        <v>64</v>
      </c>
      <c r="B71" s="385" t="s">
        <v>3610</v>
      </c>
      <c r="C71" s="348" t="s">
        <v>2764</v>
      </c>
      <c r="D71" s="361">
        <v>10</v>
      </c>
      <c r="E71" s="350"/>
      <c r="F71" s="351">
        <f t="shared" si="7"/>
        <v>0</v>
      </c>
      <c r="G71" s="352">
        <f t="shared" si="13"/>
        <v>0</v>
      </c>
      <c r="H71" s="351">
        <f t="shared" si="9"/>
        <v>0</v>
      </c>
      <c r="I71" s="352">
        <f t="shared" si="18"/>
        <v>600</v>
      </c>
      <c r="J71" s="351">
        <f t="shared" si="11"/>
        <v>6000</v>
      </c>
      <c r="K71" s="381">
        <v>0</v>
      </c>
      <c r="L71" s="353">
        <f>600/$L$1</f>
        <v>113.20754716981132</v>
      </c>
    </row>
    <row r="72" spans="1:16" ht="8.1" customHeight="1">
      <c r="A72" s="346">
        <f t="shared" si="12"/>
        <v>65</v>
      </c>
      <c r="B72" s="356" t="s">
        <v>3611</v>
      </c>
      <c r="C72" s="357" t="s">
        <v>3612</v>
      </c>
      <c r="D72" s="360">
        <v>1</v>
      </c>
      <c r="E72" s="350"/>
      <c r="F72" s="351">
        <f t="shared" si="7"/>
        <v>0</v>
      </c>
      <c r="G72" s="352">
        <f t="shared" si="13"/>
        <v>6400</v>
      </c>
      <c r="H72" s="351">
        <f t="shared" si="9"/>
        <v>6400</v>
      </c>
      <c r="I72" s="352">
        <f t="shared" si="18"/>
        <v>2120</v>
      </c>
      <c r="J72" s="351">
        <f t="shared" si="11"/>
        <v>2120</v>
      </c>
      <c r="K72" s="353">
        <v>4000</v>
      </c>
      <c r="L72" s="353">
        <v>400</v>
      </c>
      <c r="M72" s="353"/>
      <c r="N72" s="354"/>
      <c r="O72" s="359"/>
      <c r="P72" s="359"/>
    </row>
    <row r="73" spans="1:16" ht="8.1" customHeight="1">
      <c r="A73" s="346">
        <f t="shared" si="12"/>
        <v>66</v>
      </c>
      <c r="B73" s="356" t="s">
        <v>3613</v>
      </c>
      <c r="C73" s="357" t="s">
        <v>1858</v>
      </c>
      <c r="D73" s="360">
        <v>90</v>
      </c>
      <c r="E73" s="350"/>
      <c r="F73" s="351">
        <f t="shared" si="7"/>
        <v>0</v>
      </c>
      <c r="G73" s="352">
        <f t="shared" si="13"/>
        <v>34.1</v>
      </c>
      <c r="H73" s="351">
        <f t="shared" si="9"/>
        <v>3069</v>
      </c>
      <c r="I73" s="352">
        <f t="shared" si="18"/>
        <v>0</v>
      </c>
      <c r="J73" s="351">
        <f t="shared" si="11"/>
        <v>0</v>
      </c>
      <c r="K73" s="353">
        <f>M73*$M$1/($K$1)</f>
        <v>21.337499999999999</v>
      </c>
      <c r="L73" s="353">
        <v>0</v>
      </c>
      <c r="M73" s="353">
        <v>28.45</v>
      </c>
    </row>
    <row r="74" spans="1:16" ht="8.1" customHeight="1">
      <c r="A74" s="346">
        <f t="shared" si="12"/>
        <v>67</v>
      </c>
      <c r="B74" s="362" t="s">
        <v>3487</v>
      </c>
      <c r="C74" s="363" t="s">
        <v>3488</v>
      </c>
      <c r="D74" s="364">
        <v>1</v>
      </c>
      <c r="E74" s="350"/>
      <c r="F74" s="351">
        <f t="shared" si="7"/>
        <v>0</v>
      </c>
      <c r="G74" s="352">
        <f t="shared" si="13"/>
        <v>23161.5</v>
      </c>
      <c r="H74" s="351">
        <f t="shared" si="9"/>
        <v>23161.5</v>
      </c>
      <c r="I74" s="352">
        <f>ROUND(L74*$L$1,1)</f>
        <v>0</v>
      </c>
      <c r="J74" s="351">
        <f t="shared" si="11"/>
        <v>0</v>
      </c>
      <c r="K74" s="353">
        <f>ROUND(SUM(H17:H73)*M74*0.01,1)/$K$1</f>
        <v>14475.9375</v>
      </c>
      <c r="L74" s="353"/>
      <c r="M74" s="365">
        <v>3</v>
      </c>
      <c r="N74" s="354" t="s">
        <v>3489</v>
      </c>
      <c r="O74" s="354" t="s">
        <v>3490</v>
      </c>
    </row>
    <row r="75" spans="1:16" ht="8.1" customHeight="1">
      <c r="A75" s="346">
        <f t="shared" si="12"/>
        <v>68</v>
      </c>
      <c r="B75" s="366" t="s">
        <v>3491</v>
      </c>
      <c r="C75" s="367" t="s">
        <v>3488</v>
      </c>
      <c r="D75" s="368">
        <v>1</v>
      </c>
      <c r="E75" s="350"/>
      <c r="F75" s="351">
        <f t="shared" si="7"/>
        <v>0</v>
      </c>
      <c r="G75" s="352">
        <f t="shared" si="13"/>
        <v>0</v>
      </c>
      <c r="H75" s="351">
        <f t="shared" si="9"/>
        <v>0</v>
      </c>
      <c r="I75" s="352">
        <f>ROUND(L75*$L$1,1)</f>
        <v>30931.9</v>
      </c>
      <c r="J75" s="351">
        <f t="shared" si="11"/>
        <v>30931.9</v>
      </c>
      <c r="K75" s="353"/>
      <c r="L75" s="353">
        <f>ROUND(SUM(J17:J73)*M75*0.01,1)/$L$1</f>
        <v>5836.2075471698117</v>
      </c>
      <c r="M75" s="365">
        <v>15</v>
      </c>
      <c r="N75" s="354" t="s">
        <v>3489</v>
      </c>
      <c r="O75" s="354" t="s">
        <v>3492</v>
      </c>
    </row>
    <row r="76" spans="1:16" ht="8.1" customHeight="1">
      <c r="A76" s="369">
        <f t="shared" si="12"/>
        <v>69</v>
      </c>
      <c r="B76" s="370" t="s">
        <v>3493</v>
      </c>
      <c r="C76" s="371"/>
      <c r="D76" s="371"/>
      <c r="E76" s="371"/>
      <c r="F76" s="372">
        <f>SUM(F17:F75)</f>
        <v>0</v>
      </c>
      <c r="G76" s="371"/>
      <c r="H76" s="372">
        <f>SUM(H17:H75)</f>
        <v>795211.20000000007</v>
      </c>
      <c r="I76" s="373"/>
      <c r="J76" s="372">
        <f>SUM(J17:J75)</f>
        <v>237144.39999999997</v>
      </c>
    </row>
    <row r="77" spans="1:16" ht="8.1" customHeight="1">
      <c r="A77" s="374"/>
      <c r="B77" s="375"/>
      <c r="C77" s="375"/>
      <c r="D77" s="376"/>
      <c r="E77" s="377"/>
      <c r="F77" s="377"/>
      <c r="G77" s="376"/>
      <c r="H77" s="376"/>
      <c r="I77" s="375"/>
      <c r="J77" s="375"/>
    </row>
    <row r="78" spans="1:16" ht="8.1" customHeight="1">
      <c r="A78" s="386"/>
      <c r="B78" s="354"/>
      <c r="C78" s="354"/>
      <c r="E78" s="365"/>
      <c r="F78" s="365"/>
      <c r="I78" s="354"/>
      <c r="J78" s="354"/>
    </row>
    <row r="79" spans="1:16" ht="8.1" customHeight="1">
      <c r="A79" s="386"/>
      <c r="B79" s="354"/>
      <c r="C79" s="354"/>
      <c r="E79" s="365"/>
      <c r="F79" s="365"/>
      <c r="I79" s="354"/>
      <c r="J79" s="354"/>
    </row>
    <row r="80" spans="1:16" ht="9.9" customHeight="1">
      <c r="B80" s="335" t="s">
        <v>3614</v>
      </c>
      <c r="C80" s="336"/>
      <c r="D80" s="336"/>
      <c r="E80" s="337" t="s">
        <v>3454</v>
      </c>
      <c r="F80" s="337"/>
      <c r="G80" s="337" t="s">
        <v>3455</v>
      </c>
      <c r="H80" s="337"/>
      <c r="I80" s="337" t="s">
        <v>3456</v>
      </c>
      <c r="J80" s="337"/>
    </row>
    <row r="81" spans="1:16" ht="8.1" customHeight="1">
      <c r="A81" s="341" t="s">
        <v>3459</v>
      </c>
      <c r="B81" s="342" t="s">
        <v>3460</v>
      </c>
      <c r="C81" s="343" t="s">
        <v>3461</v>
      </c>
      <c r="D81" s="344" t="s">
        <v>3462</v>
      </c>
      <c r="E81" s="343" t="s">
        <v>3463</v>
      </c>
      <c r="F81" s="344" t="s">
        <v>3464</v>
      </c>
      <c r="G81" s="343" t="s">
        <v>3463</v>
      </c>
      <c r="H81" s="344" t="s">
        <v>3464</v>
      </c>
      <c r="I81" s="343" t="s">
        <v>3463</v>
      </c>
      <c r="J81" s="344" t="s">
        <v>3464</v>
      </c>
    </row>
    <row r="82" spans="1:16" ht="8.1" customHeight="1">
      <c r="A82" s="346">
        <f>(SUM(A76,1))</f>
        <v>70</v>
      </c>
      <c r="B82" s="380" t="s">
        <v>3615</v>
      </c>
      <c r="C82" s="348" t="s">
        <v>3483</v>
      </c>
      <c r="D82" s="361">
        <v>1</v>
      </c>
      <c r="E82" s="350"/>
      <c r="F82" s="351">
        <f t="shared" ref="F82:F103" si="19">D82*E82</f>
        <v>0</v>
      </c>
      <c r="G82" s="352">
        <f t="shared" ref="G82:G100" si="20">ROUND($K$1*K82,1)</f>
        <v>23128.799999999999</v>
      </c>
      <c r="H82" s="351">
        <f t="shared" ref="H82:H103" si="21">PRODUCT(D82,G82)</f>
        <v>23128.799999999999</v>
      </c>
      <c r="I82" s="352">
        <f t="shared" ref="I82:I100" si="22">ROUND($L$1*L82,1)</f>
        <v>795</v>
      </c>
      <c r="J82" s="351">
        <f t="shared" ref="J82:J103" si="23">PRODUCT(D82,I82)</f>
        <v>795</v>
      </c>
      <c r="K82" s="353">
        <f t="shared" ref="K82:K96" si="24">M82*$M$1/($K$1)</f>
        <v>14455.499999999998</v>
      </c>
      <c r="L82" s="353">
        <v>150</v>
      </c>
      <c r="M82" s="353">
        <v>19274</v>
      </c>
      <c r="N82" s="354" t="s">
        <v>3522</v>
      </c>
      <c r="O82" s="359"/>
      <c r="P82" s="359" t="s">
        <v>3616</v>
      </c>
    </row>
    <row r="83" spans="1:16" ht="8.1" customHeight="1">
      <c r="A83" s="346">
        <f>(SUM(A82,1))</f>
        <v>71</v>
      </c>
      <c r="B83" s="380" t="s">
        <v>3617</v>
      </c>
      <c r="C83" s="348" t="s">
        <v>3483</v>
      </c>
      <c r="D83" s="361">
        <v>1</v>
      </c>
      <c r="E83" s="350"/>
      <c r="F83" s="351">
        <f t="shared" si="19"/>
        <v>0</v>
      </c>
      <c r="G83" s="352">
        <f t="shared" si="20"/>
        <v>12144</v>
      </c>
      <c r="H83" s="351">
        <f t="shared" si="21"/>
        <v>12144</v>
      </c>
      <c r="I83" s="352">
        <f t="shared" si="22"/>
        <v>344.5</v>
      </c>
      <c r="J83" s="351">
        <f t="shared" si="23"/>
        <v>344.5</v>
      </c>
      <c r="K83" s="353">
        <f t="shared" si="24"/>
        <v>7590</v>
      </c>
      <c r="L83" s="353">
        <v>65</v>
      </c>
      <c r="M83" s="353">
        <v>10120</v>
      </c>
      <c r="N83" s="354" t="s">
        <v>3522</v>
      </c>
      <c r="O83" s="359"/>
      <c r="P83" s="359" t="s">
        <v>3618</v>
      </c>
    </row>
    <row r="84" spans="1:16" ht="8.1" customHeight="1">
      <c r="A84" s="346">
        <f t="shared" ref="A84:A104" si="25">(SUM(A83,1))</f>
        <v>72</v>
      </c>
      <c r="B84" s="380" t="s">
        <v>3619</v>
      </c>
      <c r="C84" s="348" t="s">
        <v>3483</v>
      </c>
      <c r="D84" s="361">
        <v>2</v>
      </c>
      <c r="E84" s="350"/>
      <c r="F84" s="351">
        <f t="shared" si="19"/>
        <v>0</v>
      </c>
      <c r="G84" s="352">
        <f t="shared" si="20"/>
        <v>2256</v>
      </c>
      <c r="H84" s="351">
        <f t="shared" si="21"/>
        <v>4512</v>
      </c>
      <c r="I84" s="352">
        <f t="shared" si="22"/>
        <v>53</v>
      </c>
      <c r="J84" s="351">
        <f t="shared" si="23"/>
        <v>106</v>
      </c>
      <c r="K84" s="353">
        <f t="shared" si="24"/>
        <v>1410</v>
      </c>
      <c r="L84" s="353">
        <v>10</v>
      </c>
      <c r="M84" s="353">
        <v>1880</v>
      </c>
      <c r="N84" s="354" t="s">
        <v>3522</v>
      </c>
      <c r="O84" s="359"/>
      <c r="P84" s="359" t="s">
        <v>3620</v>
      </c>
    </row>
    <row r="85" spans="1:16" ht="8.1" customHeight="1">
      <c r="A85" s="346">
        <f t="shared" si="25"/>
        <v>73</v>
      </c>
      <c r="B85" s="380" t="s">
        <v>3621</v>
      </c>
      <c r="C85" s="348" t="s">
        <v>3483</v>
      </c>
      <c r="D85" s="361">
        <v>1</v>
      </c>
      <c r="E85" s="350"/>
      <c r="F85" s="351">
        <f t="shared" si="19"/>
        <v>0</v>
      </c>
      <c r="G85" s="352">
        <f t="shared" si="20"/>
        <v>16130.4</v>
      </c>
      <c r="H85" s="351">
        <f t="shared" si="21"/>
        <v>16130.4</v>
      </c>
      <c r="I85" s="352">
        <f t="shared" si="22"/>
        <v>53</v>
      </c>
      <c r="J85" s="351">
        <f t="shared" si="23"/>
        <v>53</v>
      </c>
      <c r="K85" s="353">
        <f t="shared" si="24"/>
        <v>10081.5</v>
      </c>
      <c r="L85" s="353">
        <v>10</v>
      </c>
      <c r="M85" s="353">
        <v>13442</v>
      </c>
      <c r="N85" s="354" t="s">
        <v>3522</v>
      </c>
      <c r="O85" s="359"/>
      <c r="P85" s="359" t="s">
        <v>3622</v>
      </c>
    </row>
    <row r="86" spans="1:16" ht="8.1" customHeight="1">
      <c r="A86" s="346">
        <f t="shared" si="25"/>
        <v>74</v>
      </c>
      <c r="B86" s="380" t="s">
        <v>3623</v>
      </c>
      <c r="C86" s="348" t="s">
        <v>3483</v>
      </c>
      <c r="D86" s="361">
        <v>1</v>
      </c>
      <c r="E86" s="350"/>
      <c r="F86" s="351">
        <f t="shared" si="19"/>
        <v>0</v>
      </c>
      <c r="G86" s="352">
        <f t="shared" si="20"/>
        <v>14336.4</v>
      </c>
      <c r="H86" s="351">
        <f t="shared" si="21"/>
        <v>14336.4</v>
      </c>
      <c r="I86" s="352">
        <f t="shared" si="22"/>
        <v>53</v>
      </c>
      <c r="J86" s="351">
        <f t="shared" si="23"/>
        <v>53</v>
      </c>
      <c r="K86" s="353">
        <f t="shared" si="24"/>
        <v>8960.25</v>
      </c>
      <c r="L86" s="353">
        <v>10</v>
      </c>
      <c r="M86" s="353">
        <v>11947</v>
      </c>
      <c r="N86" s="354" t="s">
        <v>3522</v>
      </c>
      <c r="O86" s="359"/>
      <c r="P86" s="359" t="s">
        <v>3624</v>
      </c>
    </row>
    <row r="87" spans="1:16" ht="8.1" customHeight="1">
      <c r="A87" s="346">
        <f t="shared" si="25"/>
        <v>75</v>
      </c>
      <c r="B87" s="380" t="s">
        <v>3625</v>
      </c>
      <c r="C87" s="348" t="s">
        <v>3483</v>
      </c>
      <c r="D87" s="361">
        <v>1</v>
      </c>
      <c r="E87" s="350"/>
      <c r="F87" s="351">
        <f t="shared" si="19"/>
        <v>0</v>
      </c>
      <c r="G87" s="352">
        <f t="shared" si="20"/>
        <v>6548.4</v>
      </c>
      <c r="H87" s="351">
        <f t="shared" si="21"/>
        <v>6548.4</v>
      </c>
      <c r="I87" s="352">
        <f t="shared" si="22"/>
        <v>185.5</v>
      </c>
      <c r="J87" s="351">
        <f t="shared" si="23"/>
        <v>185.5</v>
      </c>
      <c r="K87" s="353">
        <f t="shared" si="24"/>
        <v>4092.7499999999995</v>
      </c>
      <c r="L87" s="353">
        <v>35</v>
      </c>
      <c r="M87" s="353">
        <v>5457</v>
      </c>
      <c r="N87" s="354" t="s">
        <v>3522</v>
      </c>
      <c r="O87" s="359"/>
      <c r="P87" s="359" t="s">
        <v>3626</v>
      </c>
    </row>
    <row r="88" spans="1:16" ht="8.1" customHeight="1">
      <c r="A88" s="346">
        <f t="shared" si="25"/>
        <v>76</v>
      </c>
      <c r="B88" s="380" t="s">
        <v>3627</v>
      </c>
      <c r="C88" s="348" t="s">
        <v>3483</v>
      </c>
      <c r="D88" s="361">
        <v>2</v>
      </c>
      <c r="E88" s="350"/>
      <c r="F88" s="351">
        <f t="shared" si="19"/>
        <v>0</v>
      </c>
      <c r="G88" s="352">
        <f t="shared" si="20"/>
        <v>5041.2</v>
      </c>
      <c r="H88" s="351">
        <f t="shared" si="21"/>
        <v>10082.4</v>
      </c>
      <c r="I88" s="352">
        <f t="shared" si="22"/>
        <v>344.5</v>
      </c>
      <c r="J88" s="351">
        <f t="shared" si="23"/>
        <v>689</v>
      </c>
      <c r="K88" s="353">
        <f t="shared" si="24"/>
        <v>3150.7499999999995</v>
      </c>
      <c r="L88" s="353">
        <v>65</v>
      </c>
      <c r="M88" s="353">
        <v>4201</v>
      </c>
      <c r="N88" s="354" t="s">
        <v>3522</v>
      </c>
      <c r="O88" s="359"/>
      <c r="P88" s="359" t="s">
        <v>3628</v>
      </c>
    </row>
    <row r="89" spans="1:16" ht="8.1" customHeight="1">
      <c r="A89" s="346">
        <f t="shared" si="25"/>
        <v>77</v>
      </c>
      <c r="B89" s="380" t="s">
        <v>3629</v>
      </c>
      <c r="C89" s="348" t="s">
        <v>3483</v>
      </c>
      <c r="D89" s="349">
        <v>4</v>
      </c>
      <c r="E89" s="350"/>
      <c r="F89" s="351">
        <f t="shared" si="19"/>
        <v>0</v>
      </c>
      <c r="G89" s="352">
        <f t="shared" si="20"/>
        <v>12276</v>
      </c>
      <c r="H89" s="351">
        <f t="shared" si="21"/>
        <v>49104</v>
      </c>
      <c r="I89" s="352">
        <f t="shared" si="22"/>
        <v>344.5</v>
      </c>
      <c r="J89" s="351">
        <f t="shared" si="23"/>
        <v>1378</v>
      </c>
      <c r="K89" s="353">
        <f t="shared" si="24"/>
        <v>7672.5</v>
      </c>
      <c r="L89" s="353">
        <v>65</v>
      </c>
      <c r="M89" s="353">
        <v>10230</v>
      </c>
      <c r="N89" s="354" t="s">
        <v>3522</v>
      </c>
      <c r="O89" s="359"/>
      <c r="P89" s="359" t="s">
        <v>3630</v>
      </c>
    </row>
    <row r="90" spans="1:16" ht="8.1" customHeight="1">
      <c r="A90" s="346">
        <f t="shared" si="25"/>
        <v>78</v>
      </c>
      <c r="B90" s="380" t="s">
        <v>3631</v>
      </c>
      <c r="C90" s="348" t="s">
        <v>3483</v>
      </c>
      <c r="D90" s="349">
        <v>6</v>
      </c>
      <c r="E90" s="350"/>
      <c r="F90" s="351">
        <f t="shared" si="19"/>
        <v>0</v>
      </c>
      <c r="G90" s="352">
        <f t="shared" si="20"/>
        <v>8517.6</v>
      </c>
      <c r="H90" s="351">
        <f t="shared" si="21"/>
        <v>51105.600000000006</v>
      </c>
      <c r="I90" s="352">
        <f t="shared" si="22"/>
        <v>344.5</v>
      </c>
      <c r="J90" s="351">
        <f t="shared" si="23"/>
        <v>2067</v>
      </c>
      <c r="K90" s="353">
        <f t="shared" si="24"/>
        <v>5323.5</v>
      </c>
      <c r="L90" s="353">
        <v>65</v>
      </c>
      <c r="M90" s="353">
        <f>6450+648</f>
        <v>7098</v>
      </c>
      <c r="N90" s="354" t="s">
        <v>3522</v>
      </c>
      <c r="O90" s="359"/>
      <c r="P90" s="359" t="s">
        <v>3632</v>
      </c>
    </row>
    <row r="91" spans="1:16" ht="8.1" customHeight="1">
      <c r="A91" s="346">
        <f t="shared" si="25"/>
        <v>79</v>
      </c>
      <c r="B91" s="380" t="s">
        <v>3633</v>
      </c>
      <c r="C91" s="348" t="s">
        <v>3483</v>
      </c>
      <c r="D91" s="361">
        <v>100</v>
      </c>
      <c r="E91" s="350"/>
      <c r="F91" s="351">
        <f t="shared" si="19"/>
        <v>0</v>
      </c>
      <c r="G91" s="352">
        <f t="shared" si="20"/>
        <v>237.6</v>
      </c>
      <c r="H91" s="351">
        <f t="shared" si="21"/>
        <v>23760</v>
      </c>
      <c r="I91" s="352">
        <f t="shared" si="22"/>
        <v>26.5</v>
      </c>
      <c r="J91" s="351">
        <f t="shared" si="23"/>
        <v>2650</v>
      </c>
      <c r="K91" s="353">
        <f t="shared" si="24"/>
        <v>148.5</v>
      </c>
      <c r="L91" s="353">
        <v>5</v>
      </c>
      <c r="M91" s="353">
        <v>198</v>
      </c>
      <c r="N91" s="354" t="s">
        <v>3522</v>
      </c>
      <c r="O91" s="359"/>
      <c r="P91" s="359" t="s">
        <v>3634</v>
      </c>
    </row>
    <row r="92" spans="1:16" ht="8.1" customHeight="1">
      <c r="A92" s="346">
        <f t="shared" si="25"/>
        <v>80</v>
      </c>
      <c r="B92" s="380" t="s">
        <v>3635</v>
      </c>
      <c r="C92" s="348" t="s">
        <v>3483</v>
      </c>
      <c r="D92" s="361">
        <v>1</v>
      </c>
      <c r="E92" s="350"/>
      <c r="F92" s="351">
        <f t="shared" si="19"/>
        <v>0</v>
      </c>
      <c r="G92" s="352">
        <f t="shared" si="20"/>
        <v>2640</v>
      </c>
      <c r="H92" s="351">
        <f t="shared" si="21"/>
        <v>2640</v>
      </c>
      <c r="I92" s="352">
        <f t="shared" si="22"/>
        <v>238.5</v>
      </c>
      <c r="J92" s="351">
        <f t="shared" si="23"/>
        <v>238.5</v>
      </c>
      <c r="K92" s="353">
        <f t="shared" si="24"/>
        <v>1650</v>
      </c>
      <c r="L92" s="353">
        <v>45</v>
      </c>
      <c r="M92" s="353">
        <v>2200</v>
      </c>
      <c r="N92" s="354" t="s">
        <v>3522</v>
      </c>
      <c r="O92" s="359"/>
      <c r="P92" s="359" t="s">
        <v>3636</v>
      </c>
    </row>
    <row r="93" spans="1:16" ht="8.1" customHeight="1">
      <c r="A93" s="346">
        <f t="shared" si="25"/>
        <v>81</v>
      </c>
      <c r="B93" s="380" t="s">
        <v>3637</v>
      </c>
      <c r="C93" s="348" t="s">
        <v>3483</v>
      </c>
      <c r="D93" s="361">
        <v>1</v>
      </c>
      <c r="E93" s="350"/>
      <c r="F93" s="351">
        <f t="shared" si="19"/>
        <v>0</v>
      </c>
      <c r="G93" s="352">
        <f t="shared" si="20"/>
        <v>445.2</v>
      </c>
      <c r="H93" s="351">
        <f t="shared" si="21"/>
        <v>445.2</v>
      </c>
      <c r="I93" s="352">
        <f t="shared" si="22"/>
        <v>238.5</v>
      </c>
      <c r="J93" s="351">
        <f t="shared" si="23"/>
        <v>238.5</v>
      </c>
      <c r="K93" s="353">
        <f t="shared" si="24"/>
        <v>278.25</v>
      </c>
      <c r="L93" s="353">
        <v>45</v>
      </c>
      <c r="M93" s="353">
        <v>371</v>
      </c>
      <c r="N93" s="354" t="s">
        <v>3522</v>
      </c>
      <c r="O93" s="359"/>
      <c r="P93" s="359" t="s">
        <v>3638</v>
      </c>
    </row>
    <row r="94" spans="1:16" ht="8.1" customHeight="1">
      <c r="A94" s="346">
        <f t="shared" si="25"/>
        <v>82</v>
      </c>
      <c r="B94" s="380" t="s">
        <v>3639</v>
      </c>
      <c r="C94" s="348" t="s">
        <v>3483</v>
      </c>
      <c r="D94" s="361">
        <v>16</v>
      </c>
      <c r="E94" s="350"/>
      <c r="F94" s="351">
        <f t="shared" si="19"/>
        <v>0</v>
      </c>
      <c r="G94" s="352">
        <f t="shared" si="20"/>
        <v>240</v>
      </c>
      <c r="H94" s="351">
        <f t="shared" si="21"/>
        <v>3840</v>
      </c>
      <c r="I94" s="352">
        <f t="shared" si="22"/>
        <v>238.5</v>
      </c>
      <c r="J94" s="351">
        <f t="shared" si="23"/>
        <v>3816</v>
      </c>
      <c r="K94" s="353">
        <f t="shared" si="24"/>
        <v>150</v>
      </c>
      <c r="L94" s="353">
        <v>45</v>
      </c>
      <c r="M94" s="353">
        <v>200</v>
      </c>
      <c r="N94" s="354"/>
      <c r="O94" s="359"/>
      <c r="P94" s="359"/>
    </row>
    <row r="95" spans="1:16" ht="8.1" customHeight="1">
      <c r="A95" s="346">
        <f t="shared" si="25"/>
        <v>83</v>
      </c>
      <c r="B95" s="380" t="s">
        <v>3640</v>
      </c>
      <c r="C95" s="348" t="s">
        <v>3483</v>
      </c>
      <c r="D95" s="361">
        <v>12</v>
      </c>
      <c r="E95" s="350"/>
      <c r="F95" s="351">
        <f t="shared" si="19"/>
        <v>0</v>
      </c>
      <c r="G95" s="352">
        <f t="shared" si="20"/>
        <v>1722</v>
      </c>
      <c r="H95" s="351">
        <f t="shared" si="21"/>
        <v>20664</v>
      </c>
      <c r="I95" s="352">
        <f t="shared" si="22"/>
        <v>185.5</v>
      </c>
      <c r="J95" s="351">
        <f t="shared" si="23"/>
        <v>2226</v>
      </c>
      <c r="K95" s="353">
        <f t="shared" si="24"/>
        <v>1076.25</v>
      </c>
      <c r="L95" s="353">
        <v>35</v>
      </c>
      <c r="M95" s="353">
        <v>1435</v>
      </c>
      <c r="N95" s="354" t="s">
        <v>3522</v>
      </c>
      <c r="O95" s="359"/>
      <c r="P95" s="359" t="s">
        <v>3641</v>
      </c>
    </row>
    <row r="96" spans="1:16" ht="8.1" customHeight="1">
      <c r="A96" s="346">
        <f t="shared" si="25"/>
        <v>84</v>
      </c>
      <c r="B96" s="380" t="s">
        <v>3642</v>
      </c>
      <c r="C96" s="348" t="s">
        <v>3483</v>
      </c>
      <c r="D96" s="361">
        <v>36</v>
      </c>
      <c r="E96" s="350"/>
      <c r="F96" s="351">
        <f t="shared" si="19"/>
        <v>0</v>
      </c>
      <c r="G96" s="352">
        <f t="shared" si="20"/>
        <v>1148.4000000000001</v>
      </c>
      <c r="H96" s="351">
        <f t="shared" si="21"/>
        <v>41342.400000000001</v>
      </c>
      <c r="I96" s="352">
        <f t="shared" si="22"/>
        <v>185.5</v>
      </c>
      <c r="J96" s="351">
        <f t="shared" si="23"/>
        <v>6678</v>
      </c>
      <c r="K96" s="353">
        <f t="shared" si="24"/>
        <v>717.74999999999989</v>
      </c>
      <c r="L96" s="353">
        <v>35</v>
      </c>
      <c r="M96" s="353">
        <v>957</v>
      </c>
      <c r="N96" s="354" t="s">
        <v>3522</v>
      </c>
      <c r="O96" s="359"/>
      <c r="P96" s="359" t="s">
        <v>3643</v>
      </c>
    </row>
    <row r="97" spans="1:16" ht="8.1" customHeight="1">
      <c r="A97" s="346">
        <f t="shared" si="25"/>
        <v>85</v>
      </c>
      <c r="B97" s="356" t="s">
        <v>3644</v>
      </c>
      <c r="C97" s="357" t="s">
        <v>228</v>
      </c>
      <c r="D97" s="358">
        <v>200</v>
      </c>
      <c r="E97" s="350"/>
      <c r="F97" s="351">
        <f t="shared" si="19"/>
        <v>0</v>
      </c>
      <c r="G97" s="352">
        <f t="shared" si="20"/>
        <v>19.2</v>
      </c>
      <c r="H97" s="351">
        <f t="shared" si="21"/>
        <v>3840</v>
      </c>
      <c r="I97" s="352">
        <f t="shared" si="22"/>
        <v>15.9</v>
      </c>
      <c r="J97" s="351">
        <f t="shared" si="23"/>
        <v>3180</v>
      </c>
      <c r="K97" s="381">
        <v>12</v>
      </c>
      <c r="L97" s="353">
        <v>3</v>
      </c>
      <c r="M97" s="353"/>
      <c r="N97" s="354"/>
      <c r="O97" s="359"/>
      <c r="P97" s="359"/>
    </row>
    <row r="98" spans="1:16" ht="8.1" customHeight="1">
      <c r="A98" s="346">
        <f t="shared" si="25"/>
        <v>86</v>
      </c>
      <c r="B98" s="356" t="s">
        <v>3645</v>
      </c>
      <c r="C98" s="357" t="s">
        <v>228</v>
      </c>
      <c r="D98" s="358">
        <v>800</v>
      </c>
      <c r="E98" s="350"/>
      <c r="F98" s="351">
        <f t="shared" si="19"/>
        <v>0</v>
      </c>
      <c r="G98" s="352">
        <f t="shared" si="20"/>
        <v>19.2</v>
      </c>
      <c r="H98" s="351">
        <f t="shared" si="21"/>
        <v>15360</v>
      </c>
      <c r="I98" s="352">
        <f t="shared" si="22"/>
        <v>15.9</v>
      </c>
      <c r="J98" s="351">
        <f t="shared" si="23"/>
        <v>12720</v>
      </c>
      <c r="K98" s="381">
        <v>12</v>
      </c>
      <c r="L98" s="353">
        <v>3</v>
      </c>
      <c r="M98" s="353"/>
      <c r="N98" s="354"/>
      <c r="O98" s="359"/>
      <c r="P98" s="359"/>
    </row>
    <row r="99" spans="1:16" ht="8.1" customHeight="1">
      <c r="A99" s="346">
        <f t="shared" si="25"/>
        <v>87</v>
      </c>
      <c r="B99" s="356" t="s">
        <v>3646</v>
      </c>
      <c r="C99" s="357" t="s">
        <v>3612</v>
      </c>
      <c r="D99" s="360">
        <v>1</v>
      </c>
      <c r="E99" s="350"/>
      <c r="F99" s="351">
        <f t="shared" si="19"/>
        <v>0</v>
      </c>
      <c r="G99" s="352">
        <f t="shared" si="20"/>
        <v>3200</v>
      </c>
      <c r="H99" s="351">
        <f t="shared" si="21"/>
        <v>3200</v>
      </c>
      <c r="I99" s="352">
        <f t="shared" si="22"/>
        <v>1060</v>
      </c>
      <c r="J99" s="351">
        <f t="shared" si="23"/>
        <v>1060</v>
      </c>
      <c r="K99" s="353">
        <v>2000</v>
      </c>
      <c r="L99" s="353">
        <v>200</v>
      </c>
      <c r="M99" s="353"/>
      <c r="N99" s="354"/>
      <c r="O99" s="359"/>
      <c r="P99" s="359"/>
    </row>
    <row r="100" spans="1:16" ht="8.1" customHeight="1">
      <c r="A100" s="346">
        <f t="shared" si="25"/>
        <v>88</v>
      </c>
      <c r="B100" s="380" t="s">
        <v>3647</v>
      </c>
      <c r="C100" s="357" t="s">
        <v>228</v>
      </c>
      <c r="D100" s="360">
        <v>500</v>
      </c>
      <c r="E100" s="350"/>
      <c r="F100" s="351">
        <f t="shared" si="19"/>
        <v>0</v>
      </c>
      <c r="G100" s="352">
        <f t="shared" si="20"/>
        <v>80</v>
      </c>
      <c r="H100" s="351">
        <f t="shared" si="21"/>
        <v>40000</v>
      </c>
      <c r="I100" s="352">
        <f t="shared" si="22"/>
        <v>31.8</v>
      </c>
      <c r="J100" s="351">
        <f t="shared" si="23"/>
        <v>15900</v>
      </c>
      <c r="K100" s="381">
        <v>50</v>
      </c>
      <c r="L100" s="353">
        <v>6</v>
      </c>
      <c r="M100" s="353"/>
      <c r="N100" s="354"/>
      <c r="O100" s="359"/>
      <c r="P100" s="359"/>
    </row>
    <row r="101" spans="1:16" ht="8.1" customHeight="1">
      <c r="A101" s="346">
        <f t="shared" si="25"/>
        <v>89</v>
      </c>
      <c r="B101" s="362" t="s">
        <v>3648</v>
      </c>
      <c r="C101" s="363" t="s">
        <v>1858</v>
      </c>
      <c r="D101" s="364">
        <v>60</v>
      </c>
      <c r="E101" s="350"/>
      <c r="F101" s="351">
        <f t="shared" si="19"/>
        <v>0</v>
      </c>
      <c r="G101" s="352">
        <f>ROUND(K101*$K$1,1)</f>
        <v>14.7</v>
      </c>
      <c r="H101" s="351">
        <f t="shared" si="21"/>
        <v>882</v>
      </c>
      <c r="I101" s="352">
        <f>ROUND(L101*$L$1,1)</f>
        <v>0</v>
      </c>
      <c r="J101" s="351">
        <f t="shared" si="23"/>
        <v>0</v>
      </c>
      <c r="K101" s="353">
        <f>M101*$M$1/($K$1)</f>
        <v>9.2107438016528906</v>
      </c>
      <c r="L101" s="353">
        <v>0</v>
      </c>
      <c r="M101" s="353">
        <f>14.86/1.21</f>
        <v>12.28099173553719</v>
      </c>
      <c r="N101" s="354" t="s">
        <v>3649</v>
      </c>
    </row>
    <row r="102" spans="1:16" ht="8.1" customHeight="1">
      <c r="A102" s="346">
        <f t="shared" si="25"/>
        <v>90</v>
      </c>
      <c r="B102" s="362" t="s">
        <v>3487</v>
      </c>
      <c r="C102" s="363" t="s">
        <v>3488</v>
      </c>
      <c r="D102" s="364">
        <v>1</v>
      </c>
      <c r="E102" s="350"/>
      <c r="F102" s="351">
        <f t="shared" si="19"/>
        <v>0</v>
      </c>
      <c r="G102" s="352">
        <f>ROUND(K102*$K$1,1)</f>
        <v>10292</v>
      </c>
      <c r="H102" s="351">
        <f t="shared" si="21"/>
        <v>10292</v>
      </c>
      <c r="I102" s="352">
        <f>ROUND(L102*$L$1,1)</f>
        <v>0</v>
      </c>
      <c r="J102" s="351">
        <f t="shared" si="23"/>
        <v>0</v>
      </c>
      <c r="K102" s="353">
        <f>ROUND(SUM(H82:H101)*M102*0.01,1)/$K$1</f>
        <v>6432.5</v>
      </c>
      <c r="L102" s="353"/>
      <c r="M102" s="365">
        <v>3</v>
      </c>
      <c r="N102" s="354" t="s">
        <v>3489</v>
      </c>
      <c r="O102" s="354" t="s">
        <v>3490</v>
      </c>
    </row>
    <row r="103" spans="1:16" ht="8.1" customHeight="1">
      <c r="A103" s="346">
        <f t="shared" si="25"/>
        <v>91</v>
      </c>
      <c r="B103" s="366" t="s">
        <v>3491</v>
      </c>
      <c r="C103" s="367" t="s">
        <v>3488</v>
      </c>
      <c r="D103" s="368">
        <v>1</v>
      </c>
      <c r="E103" s="350"/>
      <c r="F103" s="351">
        <f t="shared" si="19"/>
        <v>0</v>
      </c>
      <c r="G103" s="352">
        <f>ROUND(K103*$K$1,1)</f>
        <v>0</v>
      </c>
      <c r="H103" s="351">
        <f t="shared" si="21"/>
        <v>0</v>
      </c>
      <c r="I103" s="352">
        <f>ROUND(L103*$L$1,1)</f>
        <v>8156.7</v>
      </c>
      <c r="J103" s="351">
        <f t="shared" si="23"/>
        <v>8156.7</v>
      </c>
      <c r="K103" s="353"/>
      <c r="L103" s="353">
        <f>ROUND(SUM(J82:J101)*M103*0.01,1)/$L$1</f>
        <v>1539</v>
      </c>
      <c r="M103" s="365">
        <v>15</v>
      </c>
      <c r="N103" s="354" t="s">
        <v>3489</v>
      </c>
      <c r="O103" s="354" t="s">
        <v>3492</v>
      </c>
    </row>
    <row r="104" spans="1:16" ht="8.1" customHeight="1">
      <c r="A104" s="369">
        <f t="shared" si="25"/>
        <v>92</v>
      </c>
      <c r="B104" s="370" t="s">
        <v>3493</v>
      </c>
      <c r="C104" s="371"/>
      <c r="D104" s="371"/>
      <c r="E104" s="371"/>
      <c r="F104" s="372">
        <f>SUM(F82:F103)</f>
        <v>0</v>
      </c>
      <c r="G104" s="371"/>
      <c r="H104" s="372">
        <f>SUM(H82:H103)</f>
        <v>353357.60000000003</v>
      </c>
      <c r="I104" s="373"/>
      <c r="J104" s="372">
        <f>SUM(J82:J103)</f>
        <v>62534.7</v>
      </c>
    </row>
    <row r="105" spans="1:16" ht="8.1" customHeight="1">
      <c r="A105" s="386"/>
      <c r="B105" s="354"/>
      <c r="C105" s="354"/>
      <c r="E105" s="365"/>
      <c r="F105" s="365"/>
      <c r="I105" s="354"/>
      <c r="J105" s="354"/>
    </row>
    <row r="106" spans="1:16" ht="8.1" customHeight="1">
      <c r="A106" s="345"/>
      <c r="B106" s="378"/>
      <c r="C106" s="354"/>
      <c r="D106" s="354"/>
      <c r="E106" s="354"/>
      <c r="F106" s="354"/>
      <c r="G106" s="354"/>
      <c r="H106" s="379"/>
      <c r="I106" s="354"/>
      <c r="J106" s="379"/>
    </row>
    <row r="107" spans="1:16" ht="8.1" customHeight="1"/>
    <row r="108" spans="1:16" ht="9.9" customHeight="1">
      <c r="B108" s="335" t="s">
        <v>3650</v>
      </c>
      <c r="C108" s="336"/>
      <c r="D108" s="336"/>
      <c r="E108" s="337" t="s">
        <v>3454</v>
      </c>
      <c r="F108" s="337"/>
      <c r="G108" s="337" t="s">
        <v>3455</v>
      </c>
      <c r="H108" s="337"/>
      <c r="I108" s="337" t="s">
        <v>3456</v>
      </c>
      <c r="J108" s="337"/>
    </row>
    <row r="109" spans="1:16" ht="8.1" customHeight="1">
      <c r="A109" s="341" t="s">
        <v>3459</v>
      </c>
      <c r="B109" s="342" t="s">
        <v>3460</v>
      </c>
      <c r="C109" s="343" t="s">
        <v>3461</v>
      </c>
      <c r="D109" s="344" t="s">
        <v>3462</v>
      </c>
      <c r="E109" s="343" t="s">
        <v>3463</v>
      </c>
      <c r="F109" s="344" t="s">
        <v>3464</v>
      </c>
      <c r="G109" s="343" t="s">
        <v>3463</v>
      </c>
      <c r="H109" s="344" t="s">
        <v>3464</v>
      </c>
      <c r="I109" s="343" t="s">
        <v>3463</v>
      </c>
      <c r="J109" s="344" t="s">
        <v>3464</v>
      </c>
      <c r="K109" s="338"/>
      <c r="L109" s="338"/>
    </row>
    <row r="110" spans="1:16" ht="8.1" customHeight="1">
      <c r="A110" s="346">
        <f>(SUM(A104,1))</f>
        <v>93</v>
      </c>
      <c r="B110" s="385" t="s">
        <v>3651</v>
      </c>
      <c r="C110" s="348" t="s">
        <v>3612</v>
      </c>
      <c r="D110" s="361">
        <v>1</v>
      </c>
      <c r="E110" s="350"/>
      <c r="F110" s="351">
        <f t="shared" ref="F110:F115" si="26">D110*E110</f>
        <v>0</v>
      </c>
      <c r="G110" s="352">
        <f t="shared" ref="G110:G115" si="27">ROUND($K$1*K110,1)</f>
        <v>0</v>
      </c>
      <c r="H110" s="351">
        <f t="shared" ref="H110:H115" si="28">PRODUCT(D110,G110)</f>
        <v>0</v>
      </c>
      <c r="I110" s="352">
        <f t="shared" ref="I110:I115" si="29">ROUND($L$1*L110,1)</f>
        <v>5000</v>
      </c>
      <c r="J110" s="351">
        <f t="shared" ref="J110:J115" si="30">PRODUCT(D110,I110)</f>
        <v>5000</v>
      </c>
      <c r="K110" s="381">
        <v>0</v>
      </c>
      <c r="L110" s="353">
        <f>5000/$L$1</f>
        <v>943.39622641509436</v>
      </c>
    </row>
    <row r="111" spans="1:16" ht="8.1" customHeight="1">
      <c r="A111" s="346">
        <f>(SUM(A110,1))</f>
        <v>94</v>
      </c>
      <c r="B111" s="385" t="s">
        <v>3652</v>
      </c>
      <c r="C111" s="348" t="s">
        <v>2764</v>
      </c>
      <c r="D111" s="361">
        <v>20</v>
      </c>
      <c r="E111" s="350"/>
      <c r="F111" s="351">
        <f t="shared" si="26"/>
        <v>0</v>
      </c>
      <c r="G111" s="352">
        <f t="shared" si="27"/>
        <v>0</v>
      </c>
      <c r="H111" s="351">
        <f t="shared" si="28"/>
        <v>0</v>
      </c>
      <c r="I111" s="352">
        <f t="shared" si="29"/>
        <v>450</v>
      </c>
      <c r="J111" s="351">
        <f t="shared" si="30"/>
        <v>9000</v>
      </c>
      <c r="K111" s="381">
        <v>0</v>
      </c>
      <c r="L111" s="353">
        <f>450/$L$1</f>
        <v>84.905660377358487</v>
      </c>
    </row>
    <row r="112" spans="1:16" ht="8.1" customHeight="1">
      <c r="A112" s="346">
        <f t="shared" ref="A112:A116" si="31">(SUM(A111,1))</f>
        <v>95</v>
      </c>
      <c r="B112" s="385" t="s">
        <v>3653</v>
      </c>
      <c r="C112" s="348" t="s">
        <v>2764</v>
      </c>
      <c r="D112" s="361">
        <v>20</v>
      </c>
      <c r="E112" s="350"/>
      <c r="F112" s="351">
        <f t="shared" si="26"/>
        <v>0</v>
      </c>
      <c r="G112" s="352">
        <f t="shared" si="27"/>
        <v>0</v>
      </c>
      <c r="H112" s="351">
        <f t="shared" si="28"/>
        <v>0</v>
      </c>
      <c r="I112" s="352">
        <f t="shared" si="29"/>
        <v>450</v>
      </c>
      <c r="J112" s="351">
        <f t="shared" si="30"/>
        <v>9000</v>
      </c>
      <c r="K112" s="381">
        <v>0</v>
      </c>
      <c r="L112" s="353">
        <f>450/$L$1</f>
        <v>84.905660377358487</v>
      </c>
    </row>
    <row r="113" spans="1:12" ht="8.1" customHeight="1">
      <c r="A113" s="346">
        <f t="shared" si="31"/>
        <v>96</v>
      </c>
      <c r="B113" s="385" t="s">
        <v>3654</v>
      </c>
      <c r="C113" s="348" t="s">
        <v>2764</v>
      </c>
      <c r="D113" s="361">
        <v>20</v>
      </c>
      <c r="E113" s="350"/>
      <c r="F113" s="351">
        <f t="shared" si="26"/>
        <v>0</v>
      </c>
      <c r="G113" s="352">
        <f t="shared" si="27"/>
        <v>320</v>
      </c>
      <c r="H113" s="351">
        <f t="shared" si="28"/>
        <v>6400</v>
      </c>
      <c r="I113" s="352">
        <f t="shared" si="29"/>
        <v>450</v>
      </c>
      <c r="J113" s="351">
        <f t="shared" si="30"/>
        <v>9000</v>
      </c>
      <c r="K113" s="381">
        <v>200</v>
      </c>
      <c r="L113" s="353">
        <f>450/$L$1</f>
        <v>84.905660377358487</v>
      </c>
    </row>
    <row r="114" spans="1:12" ht="8.1" customHeight="1">
      <c r="A114" s="346">
        <f t="shared" si="31"/>
        <v>97</v>
      </c>
      <c r="B114" s="356" t="s">
        <v>3655</v>
      </c>
      <c r="C114" s="357" t="s">
        <v>3612</v>
      </c>
      <c r="D114" s="360">
        <v>1</v>
      </c>
      <c r="E114" s="350"/>
      <c r="F114" s="351">
        <f t="shared" si="26"/>
        <v>0</v>
      </c>
      <c r="G114" s="352">
        <f t="shared" si="27"/>
        <v>0</v>
      </c>
      <c r="H114" s="351">
        <f t="shared" si="28"/>
        <v>0</v>
      </c>
      <c r="I114" s="352">
        <f t="shared" si="29"/>
        <v>15000</v>
      </c>
      <c r="J114" s="351">
        <f t="shared" si="30"/>
        <v>15000</v>
      </c>
      <c r="K114" s="381">
        <v>0</v>
      </c>
      <c r="L114" s="353">
        <f>15000/$L$1</f>
        <v>2830.1886792452833</v>
      </c>
    </row>
    <row r="115" spans="1:12" ht="8.1" customHeight="1">
      <c r="A115" s="346">
        <f t="shared" si="31"/>
        <v>98</v>
      </c>
      <c r="B115" s="356" t="s">
        <v>3656</v>
      </c>
      <c r="C115" s="357" t="s">
        <v>3612</v>
      </c>
      <c r="D115" s="360">
        <v>1</v>
      </c>
      <c r="E115" s="350"/>
      <c r="F115" s="351">
        <f t="shared" si="26"/>
        <v>0</v>
      </c>
      <c r="G115" s="352">
        <f t="shared" si="27"/>
        <v>0</v>
      </c>
      <c r="H115" s="351">
        <f t="shared" si="28"/>
        <v>0</v>
      </c>
      <c r="I115" s="352">
        <f t="shared" si="29"/>
        <v>10000</v>
      </c>
      <c r="J115" s="351">
        <f t="shared" si="30"/>
        <v>10000</v>
      </c>
      <c r="K115" s="381">
        <v>0</v>
      </c>
      <c r="L115" s="353">
        <f>10000/$L$1</f>
        <v>1886.7924528301887</v>
      </c>
    </row>
    <row r="116" spans="1:12" ht="8.1" customHeight="1">
      <c r="A116" s="369">
        <f t="shared" si="31"/>
        <v>99</v>
      </c>
      <c r="B116" s="370" t="s">
        <v>3493</v>
      </c>
      <c r="C116" s="371"/>
      <c r="D116" s="371"/>
      <c r="E116" s="371"/>
      <c r="F116" s="372">
        <f>SUM(F110:F115)</f>
        <v>0</v>
      </c>
      <c r="G116" s="371"/>
      <c r="H116" s="372">
        <f>SUM(H110:H115)</f>
        <v>6400</v>
      </c>
      <c r="I116" s="373"/>
      <c r="J116" s="372">
        <f>SUM(J110:J115)</f>
        <v>57000</v>
      </c>
    </row>
    <row r="117" spans="1:12" ht="8.1" customHeight="1">
      <c r="A117" s="374"/>
      <c r="B117" s="375"/>
      <c r="C117" s="375"/>
      <c r="D117" s="376"/>
      <c r="E117" s="377"/>
      <c r="F117" s="377"/>
      <c r="G117" s="376"/>
      <c r="H117" s="376"/>
      <c r="I117" s="375"/>
      <c r="J117" s="375"/>
    </row>
    <row r="118" spans="1:12" ht="8.1" customHeight="1">
      <c r="A118" s="386"/>
      <c r="B118" s="354"/>
      <c r="C118" s="354"/>
      <c r="E118" s="365"/>
      <c r="F118" s="365"/>
      <c r="H118" s="353"/>
      <c r="I118" s="354"/>
      <c r="K118" s="353"/>
    </row>
    <row r="119" spans="1:12" ht="8.1" customHeight="1">
      <c r="A119" s="345"/>
      <c r="B119" s="378"/>
      <c r="C119" s="354"/>
      <c r="D119" s="354"/>
      <c r="E119" s="354"/>
      <c r="F119" s="354"/>
      <c r="G119" s="354"/>
      <c r="H119" s="379"/>
      <c r="I119" s="354"/>
      <c r="J119" s="379"/>
    </row>
    <row r="120" spans="1:12" ht="8.1" customHeight="1">
      <c r="A120" s="345"/>
      <c r="B120" s="378"/>
      <c r="C120" s="354"/>
      <c r="D120" s="354"/>
      <c r="E120" s="354"/>
      <c r="F120" s="354"/>
      <c r="G120" s="354"/>
      <c r="H120" s="379"/>
      <c r="I120" s="354"/>
      <c r="J120" s="379"/>
    </row>
    <row r="121" spans="1:12" ht="8.1" customHeight="1"/>
    <row r="122" spans="1:12" ht="8.1" customHeight="1"/>
    <row r="123" spans="1:12" ht="8.1" customHeight="1"/>
    <row r="124" spans="1:12" ht="8.1" customHeight="1"/>
    <row r="125" spans="1:12" ht="8.1" customHeight="1"/>
    <row r="126" spans="1:12" ht="8.1" customHeight="1" thickBot="1">
      <c r="A126" s="387"/>
      <c r="B126" s="387"/>
      <c r="C126" s="387"/>
      <c r="D126" s="387"/>
      <c r="E126" s="387"/>
      <c r="F126" s="387"/>
      <c r="G126" s="387"/>
      <c r="H126" s="387"/>
      <c r="I126" s="387"/>
      <c r="J126" s="387"/>
    </row>
    <row r="127" spans="1:12" ht="8.1" customHeight="1" thickTop="1"/>
    <row r="128" spans="1:12" ht="9.9" customHeight="1">
      <c r="B128" s="334" t="s">
        <v>3657</v>
      </c>
      <c r="C128" s="336"/>
      <c r="D128" s="336"/>
      <c r="E128" s="337" t="s">
        <v>3454</v>
      </c>
      <c r="F128" s="337"/>
      <c r="G128" s="337" t="s">
        <v>3455</v>
      </c>
      <c r="H128" s="337"/>
      <c r="I128" s="337" t="s">
        <v>3456</v>
      </c>
      <c r="J128" s="337"/>
    </row>
    <row r="129" spans="1:13" ht="8.1" customHeight="1">
      <c r="A129" s="341" t="s">
        <v>3459</v>
      </c>
      <c r="B129" s="388" t="s">
        <v>3460</v>
      </c>
      <c r="C129" s="389"/>
      <c r="D129" s="390"/>
      <c r="E129" s="343"/>
      <c r="F129" s="344" t="s">
        <v>3464</v>
      </c>
      <c r="G129" s="369"/>
      <c r="H129" s="344" t="s">
        <v>3464</v>
      </c>
      <c r="I129" s="343"/>
      <c r="J129" s="344" t="s">
        <v>3464</v>
      </c>
    </row>
    <row r="130" spans="1:13" ht="8.1" customHeight="1">
      <c r="A130" s="346">
        <f>(SUM(A116,1))</f>
        <v>100</v>
      </c>
      <c r="B130" s="391" t="str">
        <f>B1</f>
        <v>1. Elektroinstalace -  SLP - propojení budov</v>
      </c>
      <c r="C130" s="392"/>
      <c r="D130" s="393">
        <v>21</v>
      </c>
      <c r="E130" s="394">
        <f>F11</f>
        <v>0</v>
      </c>
      <c r="F130" s="395"/>
      <c r="G130" s="394">
        <f>H11</f>
        <v>7701.9000000000005</v>
      </c>
      <c r="H130" s="395"/>
      <c r="I130" s="394">
        <f>J11</f>
        <v>7222.5</v>
      </c>
      <c r="J130" s="395"/>
    </row>
    <row r="131" spans="1:13" ht="8.1" customHeight="1">
      <c r="A131" s="346">
        <f>(SUM(A130,1))</f>
        <v>101</v>
      </c>
      <c r="B131" s="391" t="str">
        <f>B15</f>
        <v>2. Elektroinstalace - SLP -  SKS, A/V, Ozvučení, Jednotný čas, Nouz. Sign.</v>
      </c>
      <c r="C131" s="392"/>
      <c r="D131" s="393">
        <v>21</v>
      </c>
      <c r="E131" s="394">
        <f>F76</f>
        <v>0</v>
      </c>
      <c r="F131" s="395"/>
      <c r="G131" s="394">
        <f>H76</f>
        <v>795211.20000000007</v>
      </c>
      <c r="H131" s="395"/>
      <c r="I131" s="394">
        <f>J76</f>
        <v>237144.39999999997</v>
      </c>
      <c r="J131" s="395"/>
    </row>
    <row r="132" spans="1:13" ht="8.1" customHeight="1">
      <c r="A132" s="346">
        <f>(SUM(A131,1))</f>
        <v>102</v>
      </c>
      <c r="B132" s="391" t="str">
        <f>B80</f>
        <v>3. PZTS (EZS) - požární detekce</v>
      </c>
      <c r="C132" s="392"/>
      <c r="D132" s="393">
        <v>21</v>
      </c>
      <c r="E132" s="394">
        <f>F104</f>
        <v>0</v>
      </c>
      <c r="F132" s="395"/>
      <c r="G132" s="394">
        <f>H104</f>
        <v>353357.60000000003</v>
      </c>
      <c r="H132" s="395"/>
      <c r="I132" s="394">
        <f>J104</f>
        <v>62534.7</v>
      </c>
      <c r="J132" s="395"/>
    </row>
    <row r="133" spans="1:13" ht="8.1" customHeight="1">
      <c r="A133" s="346">
        <f>(SUM(A132,1))</f>
        <v>103</v>
      </c>
      <c r="B133" s="391" t="str">
        <f>B108</f>
        <v>4. HZS, PD, revize</v>
      </c>
      <c r="C133" s="392"/>
      <c r="D133" s="393">
        <v>21</v>
      </c>
      <c r="E133" s="394">
        <f>F116</f>
        <v>0</v>
      </c>
      <c r="F133" s="395"/>
      <c r="G133" s="394">
        <f>H116</f>
        <v>6400</v>
      </c>
      <c r="H133" s="395"/>
      <c r="I133" s="394">
        <f>J116</f>
        <v>57000</v>
      </c>
      <c r="J133" s="395"/>
    </row>
    <row r="134" spans="1:13" ht="8.1" customHeight="1">
      <c r="A134" s="396"/>
      <c r="B134" s="397"/>
      <c r="C134" s="375"/>
      <c r="D134" s="375"/>
      <c r="E134" s="375"/>
      <c r="F134" s="398"/>
      <c r="G134" s="375"/>
      <c r="H134" s="398"/>
      <c r="I134" s="397"/>
      <c r="J134" s="399"/>
    </row>
    <row r="135" spans="1:13" ht="8.1" customHeight="1">
      <c r="A135" s="400">
        <f>(SUM(A133,1))</f>
        <v>104</v>
      </c>
      <c r="B135" s="401" t="s">
        <v>3493</v>
      </c>
      <c r="C135" s="402"/>
      <c r="D135" s="402"/>
      <c r="E135" s="403">
        <f>SUM(E130:F133)</f>
        <v>0</v>
      </c>
      <c r="F135" s="404"/>
      <c r="G135" s="405">
        <f>SUM(G130:H133)</f>
        <v>1162670.7000000002</v>
      </c>
      <c r="H135" s="404"/>
      <c r="I135" s="405">
        <f>SUM(I130:J133)</f>
        <v>363901.6</v>
      </c>
      <c r="J135" s="404"/>
    </row>
    <row r="136" spans="1:13" ht="8.1" customHeight="1"/>
    <row r="137" spans="1:13" ht="8.1" customHeight="1"/>
    <row r="138" spans="1:13" ht="12" customHeight="1">
      <c r="A138" s="345">
        <f>(SUM(A135,1))</f>
        <v>105</v>
      </c>
      <c r="B138" s="406" t="s">
        <v>3658</v>
      </c>
      <c r="C138" s="406"/>
      <c r="D138" s="406"/>
      <c r="E138" s="407">
        <f>SUM(E130:F133)</f>
        <v>0</v>
      </c>
      <c r="F138" s="407"/>
      <c r="G138" s="408"/>
    </row>
    <row r="139" spans="1:13" ht="8.1" customHeight="1">
      <c r="B139" s="409"/>
      <c r="M139" s="410"/>
    </row>
    <row r="140" spans="1:13" ht="8.1" customHeight="1"/>
    <row r="141" spans="1:13" ht="9.9" customHeight="1">
      <c r="B141" s="411"/>
      <c r="C141" s="409"/>
      <c r="D141" s="412">
        <v>12</v>
      </c>
      <c r="E141" s="413">
        <f>SUMIF(D130:D133,D141,E130:E133)</f>
        <v>0</v>
      </c>
      <c r="F141" s="413"/>
    </row>
    <row r="142" spans="1:13" ht="9.9" customHeight="1">
      <c r="B142" s="414"/>
      <c r="C142" s="409"/>
      <c r="E142" s="415">
        <f>CEILING(E141*D141/100,0.1)</f>
        <v>0</v>
      </c>
      <c r="F142" s="415"/>
    </row>
    <row r="143" spans="1:13" ht="9.9" customHeight="1">
      <c r="B143" s="414"/>
      <c r="C143" s="409"/>
      <c r="D143" s="412">
        <v>21</v>
      </c>
      <c r="E143" s="413">
        <f>SUMIF(D130:D133,D143,E130:E133)</f>
        <v>0</v>
      </c>
      <c r="F143" s="413"/>
      <c r="I143" s="416"/>
      <c r="J143" s="416"/>
      <c r="K143" s="412"/>
    </row>
    <row r="144" spans="1:13" ht="9.9" customHeight="1">
      <c r="B144" s="414"/>
      <c r="C144" s="409"/>
      <c r="E144" s="415">
        <f>CEILING(E143*D143/100,0.1)</f>
        <v>0</v>
      </c>
      <c r="F144" s="415"/>
      <c r="I144" s="416"/>
      <c r="J144" s="416"/>
      <c r="K144" s="412"/>
    </row>
    <row r="145" spans="1:10" ht="8.1" customHeight="1"/>
    <row r="146" spans="1:10" ht="8.1" customHeight="1"/>
    <row r="147" spans="1:10" ht="12" customHeight="1">
      <c r="A147" s="345">
        <f>(SUM(A138,1))</f>
        <v>106</v>
      </c>
      <c r="B147" s="417" t="s">
        <v>3659</v>
      </c>
      <c r="E147" s="418">
        <f>SUM(E141:E144)</f>
        <v>0</v>
      </c>
      <c r="F147" s="418"/>
      <c r="I147" s="406"/>
    </row>
    <row r="148" spans="1:10" ht="8.1" customHeight="1" thickBot="1">
      <c r="A148" s="387"/>
      <c r="B148" s="419"/>
      <c r="C148" s="387"/>
      <c r="D148" s="387"/>
      <c r="E148" s="387"/>
      <c r="F148" s="387"/>
      <c r="G148" s="387"/>
      <c r="H148" s="387"/>
      <c r="I148" s="387"/>
      <c r="J148" s="387"/>
    </row>
    <row r="149" spans="1:10" ht="8.1" customHeight="1" thickTop="1"/>
    <row r="150" spans="1:10" ht="8.1" customHeight="1"/>
    <row r="151" spans="1:10" ht="8.1" customHeight="1"/>
    <row r="152" spans="1:10" ht="8.1" customHeight="1"/>
    <row r="153" spans="1:10" ht="8.1" customHeight="1"/>
    <row r="154" spans="1:10" ht="8.1" customHeight="1"/>
    <row r="155" spans="1:10" ht="8.1" customHeight="1"/>
    <row r="156" spans="1:10" ht="8.1" customHeight="1"/>
    <row r="157" spans="1:10" ht="8.1" customHeight="1"/>
    <row r="158" spans="1:10" ht="8.1" customHeight="1"/>
    <row r="159" spans="1:10" ht="8.1" customHeight="1"/>
    <row r="160" spans="1:10" ht="8.1" customHeight="1"/>
    <row r="161" s="340" customFormat="1" ht="8.1" customHeight="1"/>
    <row r="162" s="340" customFormat="1" ht="8.1" customHeight="1"/>
    <row r="163" s="340" customFormat="1" ht="8.1" customHeight="1"/>
    <row r="164" s="340" customFormat="1" ht="8.1" customHeight="1"/>
    <row r="165" s="340" customFormat="1" ht="8.1" customHeight="1"/>
    <row r="166" s="340" customFormat="1" ht="8.1" customHeight="1"/>
    <row r="167" s="340" customFormat="1" ht="8.1" customHeight="1"/>
    <row r="168" s="340" customFormat="1" ht="8.1" customHeight="1"/>
    <row r="169" s="340" customFormat="1" ht="8.1" customHeight="1"/>
    <row r="170" s="340" customFormat="1" ht="8.1" customHeight="1"/>
    <row r="171" s="340" customFormat="1" ht="8.1" customHeight="1"/>
    <row r="172" s="340" customFormat="1" ht="8.1" customHeight="1"/>
    <row r="173" s="340" customFormat="1" ht="8.1" customHeight="1"/>
    <row r="174" s="340" customFormat="1" ht="8.1" customHeight="1"/>
    <row r="175" s="340" customFormat="1" ht="8.1" customHeight="1"/>
    <row r="176" s="340" customFormat="1" ht="8.1" customHeight="1"/>
    <row r="177" s="340" customFormat="1" ht="8.1" customHeight="1"/>
    <row r="178" s="340" customFormat="1" ht="8.1" customHeight="1"/>
    <row r="179" s="340" customFormat="1" ht="8.1" customHeight="1"/>
    <row r="180" s="340" customFormat="1" ht="8.1" customHeight="1"/>
    <row r="181" s="340" customFormat="1" ht="8.1" customHeight="1"/>
    <row r="182" s="340" customFormat="1" ht="8.1" customHeight="1"/>
    <row r="183" s="340" customFormat="1" ht="8.1" customHeight="1"/>
    <row r="184" s="340" customFormat="1" ht="8.1" customHeight="1"/>
    <row r="185" s="340" customFormat="1" ht="8.1" customHeight="1"/>
    <row r="186" s="340" customFormat="1" ht="8.1" customHeight="1"/>
    <row r="187" s="340" customFormat="1" ht="8.1" customHeight="1"/>
    <row r="188" s="340" customFormat="1" ht="8.1" customHeight="1"/>
    <row r="189" s="340" customFormat="1" ht="8.1" customHeight="1"/>
    <row r="190" s="340" customFormat="1" ht="8.1" customHeight="1"/>
    <row r="191" s="340" customFormat="1" ht="8.1" customHeight="1"/>
    <row r="192" s="340" customFormat="1" ht="8.1" customHeight="1"/>
    <row r="193" s="340" customFormat="1" ht="8.1" customHeight="1"/>
    <row r="194" s="340" customFormat="1" ht="8.1" customHeight="1"/>
    <row r="195" s="340" customFormat="1" ht="8.1" customHeight="1"/>
    <row r="196" s="340" customFormat="1" ht="8.1" customHeight="1"/>
    <row r="197" s="340" customFormat="1" ht="8.1" customHeight="1"/>
    <row r="198" s="340" customFormat="1" ht="8.1" customHeight="1"/>
    <row r="199" s="340" customFormat="1" ht="8.1" customHeight="1"/>
    <row r="200" s="340" customFormat="1" ht="8.1" customHeight="1"/>
    <row r="201" s="340" customFormat="1" ht="8.1" customHeight="1"/>
    <row r="202" s="340" customFormat="1" ht="8.1" customHeight="1"/>
    <row r="203" s="340" customFormat="1" ht="8.1" customHeight="1"/>
    <row r="204" s="340" customFormat="1" ht="8.1" customHeight="1"/>
    <row r="205" s="340" customFormat="1" ht="8.1" customHeight="1"/>
    <row r="206" s="340" customFormat="1" ht="8.1" customHeight="1"/>
    <row r="207" s="340" customFormat="1" ht="8.1" customHeight="1"/>
    <row r="208" s="340" customFormat="1" ht="8.1" customHeight="1"/>
    <row r="209" s="340" customFormat="1" ht="8.1" customHeight="1"/>
    <row r="210" s="340" customFormat="1" ht="8.1" customHeight="1"/>
    <row r="211" s="340" customFormat="1" ht="8.1" customHeight="1"/>
    <row r="212" s="340" customFormat="1" ht="8.1" customHeight="1"/>
    <row r="213" s="340" customFormat="1" ht="8.1" customHeight="1"/>
    <row r="214" s="340" customFormat="1" ht="8.1" customHeight="1"/>
    <row r="215" s="340" customFormat="1" ht="8.1" customHeight="1"/>
    <row r="216" s="340" customFormat="1" ht="8.1" customHeight="1"/>
    <row r="217" s="340" customFormat="1" ht="8.1" customHeight="1"/>
    <row r="218" s="340" customFormat="1" ht="8.1" customHeight="1"/>
    <row r="219" s="340" customFormat="1" ht="8.1" customHeight="1"/>
    <row r="220" s="340" customFormat="1" ht="8.1" customHeight="1"/>
    <row r="221" s="340" customFormat="1" ht="8.1" customHeight="1"/>
    <row r="222" s="340" customFormat="1" ht="8.1" customHeight="1"/>
    <row r="223" s="340" customFormat="1" ht="8.1" customHeight="1"/>
    <row r="224" s="340" customFormat="1" ht="8.1" customHeight="1"/>
    <row r="225" s="340" customFormat="1" ht="8.1" customHeight="1"/>
    <row r="226" s="340" customFormat="1" ht="8.1" customHeight="1"/>
    <row r="227" s="340" customFormat="1" ht="8.1" customHeight="1"/>
    <row r="228" s="340" customFormat="1" ht="8.1" customHeight="1"/>
    <row r="229" s="340" customFormat="1" ht="8.1" customHeight="1"/>
    <row r="230" s="340" customFormat="1" ht="8.1" customHeight="1"/>
    <row r="231" s="340" customFormat="1" ht="8.1" customHeight="1"/>
    <row r="232" s="340" customFormat="1" ht="8.1" customHeight="1"/>
    <row r="233" s="340" customFormat="1" ht="8.1" customHeight="1"/>
    <row r="234" s="340" customFormat="1" ht="8.1" customHeight="1"/>
    <row r="235" s="340" customFormat="1" ht="8.1" customHeight="1"/>
    <row r="236" s="340" customFormat="1" ht="8.1" customHeight="1"/>
    <row r="237" s="340" customFormat="1" ht="8.1" customHeight="1"/>
    <row r="238" s="340" customFormat="1" ht="8.1" customHeight="1"/>
    <row r="239" s="340" customFormat="1" ht="8.1" customHeight="1"/>
    <row r="240" s="340" customFormat="1" ht="8.1" customHeight="1"/>
    <row r="241" s="340" customFormat="1" ht="8.1" customHeight="1"/>
    <row r="242" s="340" customFormat="1" ht="8.1" customHeight="1"/>
    <row r="243" s="340" customFormat="1" ht="8.1" customHeight="1"/>
    <row r="244" s="340" customFormat="1" ht="8.1" customHeight="1"/>
    <row r="245" s="340" customFormat="1" ht="8.1" customHeight="1"/>
    <row r="246" s="340" customFormat="1" ht="8.1" customHeight="1"/>
    <row r="247" s="340" customFormat="1" ht="8.1" customHeight="1"/>
    <row r="248" s="340" customFormat="1" ht="8.1" customHeight="1"/>
    <row r="249" s="340" customFormat="1" ht="8.1" customHeight="1"/>
    <row r="250" s="340" customFormat="1" ht="8.1" customHeight="1"/>
    <row r="251" s="340" customFormat="1" ht="8.1" customHeight="1"/>
    <row r="252" s="340" customFormat="1" ht="8.1" customHeight="1"/>
    <row r="253" s="340" customFormat="1" ht="8.1" customHeight="1"/>
    <row r="254" s="340" customFormat="1" ht="8.1" customHeight="1"/>
    <row r="255" s="340" customFormat="1" ht="8.1" customHeight="1"/>
    <row r="256" s="340" customFormat="1" ht="8.1" customHeight="1"/>
    <row r="257" s="340" customFormat="1" ht="8.1" customHeight="1"/>
    <row r="258" s="340" customFormat="1" ht="8.1" customHeight="1"/>
    <row r="259" s="340" customFormat="1" ht="8.1" customHeight="1"/>
    <row r="260" s="340" customFormat="1" ht="8.1" customHeight="1"/>
    <row r="261" s="340" customFormat="1" ht="8.1" customHeight="1"/>
    <row r="262" s="340" customFormat="1" ht="8.1" customHeight="1"/>
    <row r="263" s="340" customFormat="1" ht="8.1" customHeight="1"/>
    <row r="264" s="340" customFormat="1" ht="8.1" customHeight="1"/>
    <row r="265" s="340" customFormat="1" ht="8.1" customHeight="1"/>
    <row r="266" s="340" customFormat="1" ht="8.1" customHeight="1"/>
    <row r="267" s="340" customFormat="1" ht="8.1" customHeight="1"/>
    <row r="268" s="340" customFormat="1" ht="8.1" customHeight="1"/>
    <row r="269" s="340" customFormat="1" ht="8.1" customHeight="1"/>
    <row r="270" s="340" customFormat="1" ht="8.1" customHeight="1"/>
  </sheetData>
  <sheetProtection algorithmName="SHA-512" hashValue="XcqwFVi1JC5PVshhUrlDCWDlLZ4IKqKpOPwX0m5Q/J7dWbdiQnsadaKs7TyXsKr0I1qib4aCLXaOZsaxonJNBg==" saltValue="JMhG3ugU5HxKOYHI2xln4w==" spinCount="100000" sheet="1" objects="1" scenarios="1"/>
  <mergeCells count="37">
    <mergeCell ref="E138:F138"/>
    <mergeCell ref="E141:F141"/>
    <mergeCell ref="E142:F142"/>
    <mergeCell ref="E143:F143"/>
    <mergeCell ref="E144:F144"/>
    <mergeCell ref="E147:F147"/>
    <mergeCell ref="E133:F133"/>
    <mergeCell ref="G133:H133"/>
    <mergeCell ref="I133:J133"/>
    <mergeCell ref="E135:F135"/>
    <mergeCell ref="G135:H135"/>
    <mergeCell ref="I135:J135"/>
    <mergeCell ref="E131:F131"/>
    <mergeCell ref="G131:H131"/>
    <mergeCell ref="I131:J131"/>
    <mergeCell ref="E132:F132"/>
    <mergeCell ref="G132:H132"/>
    <mergeCell ref="I132:J132"/>
    <mergeCell ref="E128:F128"/>
    <mergeCell ref="G128:H128"/>
    <mergeCell ref="I128:J128"/>
    <mergeCell ref="B129:D129"/>
    <mergeCell ref="E130:F130"/>
    <mergeCell ref="G130:H130"/>
    <mergeCell ref="I130:J130"/>
    <mergeCell ref="E80:F80"/>
    <mergeCell ref="G80:H80"/>
    <mergeCell ref="I80:J80"/>
    <mergeCell ref="E108:F108"/>
    <mergeCell ref="G108:H108"/>
    <mergeCell ref="I108:J108"/>
    <mergeCell ref="E1:F1"/>
    <mergeCell ref="G1:H1"/>
    <mergeCell ref="I1:J1"/>
    <mergeCell ref="E15:F15"/>
    <mergeCell ref="G15:H15"/>
    <mergeCell ref="I15:J15"/>
  </mergeCells>
  <printOptions horizontalCentered="1"/>
  <pageMargins left="0.39370078740157483" right="0.39370078740157483" top="0.59055118110236227" bottom="0.78740157480314965" header="0.39370078740157483" footer="0.39370078740157483"/>
  <pageSetup paperSize="9" orientation="portrait" r:id="rId1"/>
  <headerFooter alignWithMargins="0">
    <oddHeader>&amp;C&amp;6Elektroinstalace SLP - &amp;"Arial CE,Tučné"ZŘÍZENÍ DÍLEN A UČEBEN PRO CÍRKEVNÍ ZŠ, &amp;"Arial CE,Obyčejné"DLOUHÁ 190, HRADEC KRÁLOVÉ</oddHeader>
    <oddFooter>&amp;L&amp;6Vypracoval :
Roman Hladík&amp;C&amp;6Stránka &amp;P z &amp;N&amp;R&amp;6Datum vytvoření - 19.05.2025
Datum tisku -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F85D7-46C3-49C1-A33D-6D35C350641B}">
  <sheetPr>
    <pageSetUpPr fitToPage="1"/>
  </sheetPr>
  <dimension ref="B2:BM422"/>
  <sheetViews>
    <sheetView showGridLines="0" workbookViewId="0">
      <selection activeCell="L41" sqref="L41"/>
    </sheetView>
  </sheetViews>
  <sheetFormatPr defaultRowHeight="10.199999999999999"/>
  <cols>
    <col min="1" max="1" width="8.28515625" style="420" customWidth="1"/>
    <col min="2" max="2" width="1.140625" style="420" customWidth="1"/>
    <col min="3" max="3" width="4.140625" style="420" customWidth="1"/>
    <col min="4" max="4" width="4.28515625" style="420" customWidth="1"/>
    <col min="5" max="5" width="17.140625" style="420" customWidth="1"/>
    <col min="6" max="6" width="100.85546875" style="420" customWidth="1"/>
    <col min="7" max="7" width="7.42578125" style="420" customWidth="1"/>
    <col min="8" max="8" width="14" style="420" customWidth="1"/>
    <col min="9" max="9" width="15.85546875" style="420" customWidth="1"/>
    <col min="10" max="11" width="22.28515625" style="420" customWidth="1"/>
    <col min="12" max="12" width="9.28515625" style="420" customWidth="1"/>
    <col min="13" max="13" width="10.85546875" style="420" hidden="1" customWidth="1"/>
    <col min="14" max="14" width="9.140625" style="420"/>
    <col min="15" max="20" width="14.140625" style="420" hidden="1" customWidth="1"/>
    <col min="21" max="21" width="16.28515625" style="420" hidden="1" customWidth="1"/>
    <col min="22" max="22" width="12.28515625" style="420" customWidth="1"/>
    <col min="23" max="23" width="16.28515625" style="420" customWidth="1"/>
    <col min="24" max="24" width="12.28515625" style="420" customWidth="1"/>
    <col min="25" max="25" width="15" style="420" customWidth="1"/>
    <col min="26" max="26" width="11" style="420" customWidth="1"/>
    <col min="27" max="27" width="15" style="420" customWidth="1"/>
    <col min="28" max="28" width="16.28515625" style="420" customWidth="1"/>
    <col min="29" max="29" width="11" style="420" customWidth="1"/>
    <col min="30" max="30" width="15" style="420" customWidth="1"/>
    <col min="31" max="31" width="16.28515625" style="420" customWidth="1"/>
    <col min="32" max="16384" width="9.140625" style="420"/>
  </cols>
  <sheetData>
    <row r="2" spans="2:46" ht="36.9" customHeight="1">
      <c r="L2" s="421"/>
      <c r="M2" s="421"/>
      <c r="N2" s="421"/>
      <c r="O2" s="421"/>
      <c r="P2" s="421"/>
      <c r="Q2" s="421"/>
      <c r="R2" s="421"/>
      <c r="S2" s="421"/>
      <c r="T2" s="421"/>
      <c r="U2" s="421"/>
      <c r="V2" s="421"/>
      <c r="AT2" s="422" t="s">
        <v>3660</v>
      </c>
    </row>
    <row r="3" spans="2:46" ht="6.9" customHeight="1">
      <c r="B3" s="423"/>
      <c r="C3" s="424"/>
      <c r="D3" s="424"/>
      <c r="E3" s="424"/>
      <c r="F3" s="424"/>
      <c r="G3" s="424"/>
      <c r="H3" s="424"/>
      <c r="I3" s="424"/>
      <c r="J3" s="424"/>
      <c r="K3" s="424"/>
      <c r="L3" s="425"/>
      <c r="AT3" s="422" t="s">
        <v>82</v>
      </c>
    </row>
    <row r="4" spans="2:46" ht="24.9" customHeight="1">
      <c r="B4" s="425"/>
      <c r="D4" s="426" t="s">
        <v>101</v>
      </c>
      <c r="L4" s="425"/>
      <c r="M4" s="427" t="s">
        <v>10</v>
      </c>
      <c r="AT4" s="422" t="s">
        <v>4</v>
      </c>
    </row>
    <row r="5" spans="2:46" ht="6.9" customHeight="1">
      <c r="B5" s="425"/>
      <c r="L5" s="425"/>
    </row>
    <row r="6" spans="2:46" ht="12" customHeight="1">
      <c r="B6" s="425"/>
      <c r="D6" s="428" t="s">
        <v>16</v>
      </c>
      <c r="L6" s="425"/>
    </row>
    <row r="7" spans="2:46" ht="16.5" customHeight="1">
      <c r="B7" s="425"/>
      <c r="E7" s="429" t="str">
        <f>'[1]Rekapitulace stavby'!K6</f>
        <v>ZŘÍZENÍ DÍLEN A UČEBEN PRO CÍRKEVNÍ ZŠ</v>
      </c>
      <c r="F7" s="430"/>
      <c r="G7" s="430"/>
      <c r="H7" s="430"/>
      <c r="L7" s="425"/>
    </row>
    <row r="8" spans="2:46" s="432" customFormat="1" ht="12" customHeight="1">
      <c r="B8" s="431"/>
      <c r="D8" s="428" t="s">
        <v>102</v>
      </c>
      <c r="L8" s="431"/>
    </row>
    <row r="9" spans="2:46" s="432" customFormat="1" ht="16.5" customHeight="1">
      <c r="B9" s="431"/>
      <c r="E9" s="433" t="s">
        <v>3661</v>
      </c>
      <c r="F9" s="434"/>
      <c r="G9" s="434"/>
      <c r="H9" s="434"/>
      <c r="L9" s="431"/>
    </row>
    <row r="10" spans="2:46" s="432" customFormat="1">
      <c r="B10" s="431"/>
      <c r="L10" s="431"/>
    </row>
    <row r="11" spans="2:46" s="432" customFormat="1" ht="12" customHeight="1">
      <c r="B11" s="431"/>
      <c r="D11" s="428" t="s">
        <v>18</v>
      </c>
      <c r="F11" s="435" t="s">
        <v>19</v>
      </c>
      <c r="I11" s="428" t="s">
        <v>20</v>
      </c>
      <c r="J11" s="435" t="s">
        <v>19</v>
      </c>
      <c r="L11" s="431"/>
    </row>
    <row r="12" spans="2:46" s="432" customFormat="1" ht="12" customHeight="1">
      <c r="B12" s="431"/>
      <c r="D12" s="428" t="s">
        <v>21</v>
      </c>
      <c r="F12" s="435" t="s">
        <v>3437</v>
      </c>
      <c r="I12" s="428" t="s">
        <v>23</v>
      </c>
      <c r="J12" s="436" t="str">
        <f>'[1]Rekapitulace stavby'!AN8</f>
        <v>10. 12. 2024</v>
      </c>
      <c r="L12" s="431"/>
    </row>
    <row r="13" spans="2:46" s="432" customFormat="1" ht="10.8" customHeight="1">
      <c r="B13" s="431"/>
      <c r="L13" s="431"/>
    </row>
    <row r="14" spans="2:46" s="432" customFormat="1" ht="12" customHeight="1">
      <c r="B14" s="431"/>
      <c r="D14" s="428" t="s">
        <v>25</v>
      </c>
      <c r="I14" s="428" t="s">
        <v>26</v>
      </c>
      <c r="J14" s="435" t="str">
        <f>IF('[1]Rekapitulace stavby'!AN10="","",'[1]Rekapitulace stavby'!AN10)</f>
        <v/>
      </c>
      <c r="L14" s="431"/>
    </row>
    <row r="15" spans="2:46" s="432" customFormat="1" ht="18" customHeight="1">
      <c r="B15" s="431"/>
      <c r="E15" s="435" t="str">
        <f>IF('[1]Rekapitulace stavby'!E11="","",'[1]Rekapitulace stavby'!E11)</f>
        <v xml:space="preserve"> </v>
      </c>
      <c r="I15" s="428" t="s">
        <v>28</v>
      </c>
      <c r="J15" s="435" t="str">
        <f>IF('[1]Rekapitulace stavby'!AN11="","",'[1]Rekapitulace stavby'!AN11)</f>
        <v/>
      </c>
      <c r="L15" s="431"/>
    </row>
    <row r="16" spans="2:46" s="432" customFormat="1" ht="6.9" customHeight="1">
      <c r="B16" s="431"/>
      <c r="L16" s="431"/>
    </row>
    <row r="17" spans="2:12" s="432" customFormat="1" ht="12" customHeight="1">
      <c r="B17" s="431"/>
      <c r="D17" s="428" t="s">
        <v>29</v>
      </c>
      <c r="I17" s="428" t="s">
        <v>26</v>
      </c>
      <c r="J17" s="437" t="str">
        <f>'[1]Rekapitulace stavby'!AN13</f>
        <v>Vyplň údaj</v>
      </c>
      <c r="L17" s="431"/>
    </row>
    <row r="18" spans="2:12" s="432" customFormat="1" ht="18" customHeight="1">
      <c r="B18" s="431"/>
      <c r="E18" s="438" t="str">
        <f>'[1]Rekapitulace stavby'!E14</f>
        <v>Vyplň údaj</v>
      </c>
      <c r="F18" s="439"/>
      <c r="G18" s="439"/>
      <c r="H18" s="439"/>
      <c r="I18" s="428" t="s">
        <v>28</v>
      </c>
      <c r="J18" s="437" t="str">
        <f>'[1]Rekapitulace stavby'!AN14</f>
        <v>Vyplň údaj</v>
      </c>
      <c r="L18" s="431"/>
    </row>
    <row r="19" spans="2:12" s="432" customFormat="1" ht="6.9" customHeight="1">
      <c r="B19" s="431"/>
      <c r="L19" s="431"/>
    </row>
    <row r="20" spans="2:12" s="432" customFormat="1" ht="12" customHeight="1">
      <c r="B20" s="431"/>
      <c r="D20" s="428" t="s">
        <v>31</v>
      </c>
      <c r="I20" s="428" t="s">
        <v>26</v>
      </c>
      <c r="J20" s="435" t="str">
        <f>IF('[1]Rekapitulace stavby'!AN16="","",'[1]Rekapitulace stavby'!AN16)</f>
        <v/>
      </c>
      <c r="L20" s="431"/>
    </row>
    <row r="21" spans="2:12" s="432" customFormat="1" ht="18" customHeight="1">
      <c r="B21" s="431"/>
      <c r="E21" s="435" t="str">
        <f>IF('[1]Rekapitulace stavby'!E17="","",'[1]Rekapitulace stavby'!E17)</f>
        <v xml:space="preserve"> </v>
      </c>
      <c r="I21" s="428" t="s">
        <v>28</v>
      </c>
      <c r="J21" s="435" t="str">
        <f>IF('[1]Rekapitulace stavby'!AN17="","",'[1]Rekapitulace stavby'!AN17)</f>
        <v/>
      </c>
      <c r="L21" s="431"/>
    </row>
    <row r="22" spans="2:12" s="432" customFormat="1" ht="6.9" customHeight="1">
      <c r="B22" s="431"/>
      <c r="L22" s="431"/>
    </row>
    <row r="23" spans="2:12" s="432" customFormat="1" ht="12" customHeight="1">
      <c r="B23" s="431"/>
      <c r="D23" s="428" t="s">
        <v>34</v>
      </c>
      <c r="I23" s="428" t="s">
        <v>26</v>
      </c>
      <c r="J23" s="435" t="str">
        <f>IF('[1]Rekapitulace stavby'!AN19="","",'[1]Rekapitulace stavby'!AN19)</f>
        <v/>
      </c>
      <c r="L23" s="431"/>
    </row>
    <row r="24" spans="2:12" s="432" customFormat="1" ht="18" customHeight="1">
      <c r="B24" s="431"/>
      <c r="E24" s="435" t="str">
        <f>IF('[1]Rekapitulace stavby'!E20="","",'[1]Rekapitulace stavby'!E20)</f>
        <v xml:space="preserve"> </v>
      </c>
      <c r="I24" s="428" t="s">
        <v>28</v>
      </c>
      <c r="J24" s="435" t="str">
        <f>IF('[1]Rekapitulace stavby'!AN20="","",'[1]Rekapitulace stavby'!AN20)</f>
        <v/>
      </c>
      <c r="L24" s="431"/>
    </row>
    <row r="25" spans="2:12" s="432" customFormat="1" ht="6.9" customHeight="1">
      <c r="B25" s="431"/>
      <c r="L25" s="431"/>
    </row>
    <row r="26" spans="2:12" s="432" customFormat="1" ht="12" customHeight="1">
      <c r="B26" s="431"/>
      <c r="D26" s="428" t="s">
        <v>36</v>
      </c>
      <c r="L26" s="431"/>
    </row>
    <row r="27" spans="2:12" s="441" customFormat="1" ht="16.5" customHeight="1">
      <c r="B27" s="440"/>
      <c r="E27" s="442" t="s">
        <v>19</v>
      </c>
      <c r="F27" s="442"/>
      <c r="G27" s="442"/>
      <c r="H27" s="442"/>
      <c r="L27" s="440"/>
    </row>
    <row r="28" spans="2:12" s="432" customFormat="1" ht="6.9" customHeight="1">
      <c r="B28" s="431"/>
      <c r="L28" s="431"/>
    </row>
    <row r="29" spans="2:12" s="432" customFormat="1" ht="6.9" customHeight="1">
      <c r="B29" s="431"/>
      <c r="D29" s="443"/>
      <c r="E29" s="443"/>
      <c r="F29" s="443"/>
      <c r="G29" s="443"/>
      <c r="H29" s="443"/>
      <c r="I29" s="443"/>
      <c r="J29" s="443"/>
      <c r="K29" s="443"/>
      <c r="L29" s="431"/>
    </row>
    <row r="30" spans="2:12" s="432" customFormat="1" ht="25.35" customHeight="1">
      <c r="B30" s="431"/>
      <c r="D30" s="444" t="s">
        <v>38</v>
      </c>
      <c r="J30" s="445">
        <f>ROUND(J91, 2)</f>
        <v>0</v>
      </c>
      <c r="L30" s="431"/>
    </row>
    <row r="31" spans="2:12" s="432" customFormat="1" ht="6.9" customHeight="1">
      <c r="B31" s="431"/>
      <c r="D31" s="443"/>
      <c r="E31" s="443"/>
      <c r="F31" s="443"/>
      <c r="G31" s="443"/>
      <c r="H31" s="443"/>
      <c r="I31" s="443"/>
      <c r="J31" s="443"/>
      <c r="K31" s="443"/>
      <c r="L31" s="431"/>
    </row>
    <row r="32" spans="2:12" s="432" customFormat="1" ht="14.4" customHeight="1">
      <c r="B32" s="431"/>
      <c r="F32" s="446" t="s">
        <v>40</v>
      </c>
      <c r="I32" s="446" t="s">
        <v>39</v>
      </c>
      <c r="J32" s="446" t="s">
        <v>41</v>
      </c>
      <c r="L32" s="431"/>
    </row>
    <row r="33" spans="2:12" s="432" customFormat="1" ht="14.4" customHeight="1">
      <c r="B33" s="431"/>
      <c r="D33" s="447" t="s">
        <v>42</v>
      </c>
      <c r="E33" s="428" t="s">
        <v>43</v>
      </c>
      <c r="F33" s="448">
        <f>ROUND((SUM(BE91:BE421)),  2)</f>
        <v>0</v>
      </c>
      <c r="I33" s="449">
        <v>0.21</v>
      </c>
      <c r="J33" s="448">
        <f>ROUND(((SUM(BE91:BE421))*I33),  2)</f>
        <v>0</v>
      </c>
      <c r="L33" s="431"/>
    </row>
    <row r="34" spans="2:12" s="432" customFormat="1" ht="14.4" customHeight="1">
      <c r="B34" s="431"/>
      <c r="E34" s="428" t="s">
        <v>44</v>
      </c>
      <c r="F34" s="448">
        <f>ROUND((SUM(BF91:BF421)),  2)</f>
        <v>0</v>
      </c>
      <c r="I34" s="449">
        <v>0.12</v>
      </c>
      <c r="J34" s="448">
        <f>ROUND(((SUM(BF91:BF421))*I34),  2)</f>
        <v>0</v>
      </c>
      <c r="L34" s="431"/>
    </row>
    <row r="35" spans="2:12" s="432" customFormat="1" ht="14.4" hidden="1" customHeight="1">
      <c r="B35" s="431"/>
      <c r="E35" s="428" t="s">
        <v>45</v>
      </c>
      <c r="F35" s="448">
        <f>ROUND((SUM(BG91:BG421)),  2)</f>
        <v>0</v>
      </c>
      <c r="I35" s="449">
        <v>0.21</v>
      </c>
      <c r="J35" s="448">
        <f>0</f>
        <v>0</v>
      </c>
      <c r="L35" s="431"/>
    </row>
    <row r="36" spans="2:12" s="432" customFormat="1" ht="14.4" hidden="1" customHeight="1">
      <c r="B36" s="431"/>
      <c r="E36" s="428" t="s">
        <v>46</v>
      </c>
      <c r="F36" s="448">
        <f>ROUND((SUM(BH91:BH421)),  2)</f>
        <v>0</v>
      </c>
      <c r="I36" s="449">
        <v>0.12</v>
      </c>
      <c r="J36" s="448">
        <f>0</f>
        <v>0</v>
      </c>
      <c r="L36" s="431"/>
    </row>
    <row r="37" spans="2:12" s="432" customFormat="1" ht="14.4" hidden="1" customHeight="1">
      <c r="B37" s="431"/>
      <c r="E37" s="428" t="s">
        <v>47</v>
      </c>
      <c r="F37" s="448">
        <f>ROUND((SUM(BI91:BI421)),  2)</f>
        <v>0</v>
      </c>
      <c r="I37" s="449">
        <v>0</v>
      </c>
      <c r="J37" s="448">
        <f>0</f>
        <v>0</v>
      </c>
      <c r="L37" s="431"/>
    </row>
    <row r="38" spans="2:12" s="432" customFormat="1" ht="6.9" customHeight="1">
      <c r="B38" s="431"/>
      <c r="L38" s="431"/>
    </row>
    <row r="39" spans="2:12" s="432" customFormat="1" ht="25.35" customHeight="1">
      <c r="B39" s="431"/>
      <c r="C39" s="450"/>
      <c r="D39" s="451" t="s">
        <v>48</v>
      </c>
      <c r="E39" s="452"/>
      <c r="F39" s="452"/>
      <c r="G39" s="453" t="s">
        <v>49</v>
      </c>
      <c r="H39" s="454" t="s">
        <v>50</v>
      </c>
      <c r="I39" s="452"/>
      <c r="J39" s="455">
        <f>SUM(J30:J37)</f>
        <v>0</v>
      </c>
      <c r="K39" s="456"/>
      <c r="L39" s="431"/>
    </row>
    <row r="40" spans="2:12" s="432" customFormat="1" ht="14.4" customHeight="1">
      <c r="B40" s="457"/>
      <c r="C40" s="458"/>
      <c r="D40" s="458"/>
      <c r="E40" s="458"/>
      <c r="F40" s="458"/>
      <c r="G40" s="458"/>
      <c r="H40" s="458"/>
      <c r="I40" s="458"/>
      <c r="J40" s="458"/>
      <c r="K40" s="458"/>
      <c r="L40" s="431"/>
    </row>
    <row r="44" spans="2:12" s="432" customFormat="1" ht="6.9" customHeight="1">
      <c r="B44" s="459"/>
      <c r="C44" s="460"/>
      <c r="D44" s="460"/>
      <c r="E44" s="460"/>
      <c r="F44" s="460"/>
      <c r="G44" s="460"/>
      <c r="H44" s="460"/>
      <c r="I44" s="460"/>
      <c r="J44" s="460"/>
      <c r="K44" s="460"/>
      <c r="L44" s="431"/>
    </row>
    <row r="45" spans="2:12" s="432" customFormat="1" ht="24.9" customHeight="1">
      <c r="B45" s="431"/>
      <c r="C45" s="426" t="s">
        <v>104</v>
      </c>
      <c r="L45" s="431"/>
    </row>
    <row r="46" spans="2:12" s="432" customFormat="1" ht="6.9" customHeight="1">
      <c r="B46" s="431"/>
      <c r="L46" s="431"/>
    </row>
    <row r="47" spans="2:12" s="432" customFormat="1" ht="12" customHeight="1">
      <c r="B47" s="431"/>
      <c r="C47" s="428" t="s">
        <v>16</v>
      </c>
      <c r="L47" s="431"/>
    </row>
    <row r="48" spans="2:12" s="432" customFormat="1" ht="16.5" customHeight="1">
      <c r="B48" s="431"/>
      <c r="E48" s="429" t="str">
        <f>E7</f>
        <v>ZŘÍZENÍ DÍLEN A UČEBEN PRO CÍRKEVNÍ ZŠ</v>
      </c>
      <c r="F48" s="430"/>
      <c r="G48" s="430"/>
      <c r="H48" s="430"/>
      <c r="L48" s="431"/>
    </row>
    <row r="49" spans="2:47" s="432" customFormat="1" ht="12" customHeight="1">
      <c r="B49" s="431"/>
      <c r="C49" s="428" t="s">
        <v>102</v>
      </c>
      <c r="L49" s="431"/>
    </row>
    <row r="50" spans="2:47" s="432" customFormat="1" ht="16.5" customHeight="1">
      <c r="B50" s="431"/>
      <c r="E50" s="433" t="str">
        <f>E9</f>
        <v>050a - ZDRAVOTNÍ TECHNIKA - VNITŘNÍ ČÁST</v>
      </c>
      <c r="F50" s="434"/>
      <c r="G50" s="434"/>
      <c r="H50" s="434"/>
      <c r="L50" s="431"/>
    </row>
    <row r="51" spans="2:47" s="432" customFormat="1" ht="6.9" customHeight="1">
      <c r="B51" s="431"/>
      <c r="L51" s="431"/>
    </row>
    <row r="52" spans="2:47" s="432" customFormat="1" ht="12" customHeight="1">
      <c r="B52" s="431"/>
      <c r="C52" s="428" t="s">
        <v>21</v>
      </c>
      <c r="F52" s="435" t="str">
        <f>F12</f>
        <v>DLOUHÁ 190, HRADEC KRÁLOVÉ</v>
      </c>
      <c r="I52" s="428" t="s">
        <v>23</v>
      </c>
      <c r="J52" s="436" t="str">
        <f>IF(J12="","",J12)</f>
        <v>10. 12. 2024</v>
      </c>
      <c r="L52" s="431"/>
    </row>
    <row r="53" spans="2:47" s="432" customFormat="1" ht="6.9" customHeight="1">
      <c r="B53" s="431"/>
      <c r="L53" s="431"/>
    </row>
    <row r="54" spans="2:47" s="432" customFormat="1" ht="15.15" customHeight="1">
      <c r="B54" s="431"/>
      <c r="C54" s="428" t="s">
        <v>25</v>
      </c>
      <c r="F54" s="435" t="str">
        <f>E15</f>
        <v xml:space="preserve"> </v>
      </c>
      <c r="I54" s="428" t="s">
        <v>31</v>
      </c>
      <c r="J54" s="461" t="str">
        <f>E21</f>
        <v xml:space="preserve"> </v>
      </c>
      <c r="L54" s="431"/>
    </row>
    <row r="55" spans="2:47" s="432" customFormat="1" ht="15.15" customHeight="1">
      <c r="B55" s="431"/>
      <c r="C55" s="428" t="s">
        <v>29</v>
      </c>
      <c r="F55" s="435" t="str">
        <f>IF(E18="","",E18)</f>
        <v>Vyplň údaj</v>
      </c>
      <c r="I55" s="428" t="s">
        <v>34</v>
      </c>
      <c r="J55" s="461" t="str">
        <f>E24</f>
        <v xml:space="preserve"> </v>
      </c>
      <c r="L55" s="431"/>
    </row>
    <row r="56" spans="2:47" s="432" customFormat="1" ht="10.35" customHeight="1">
      <c r="B56" s="431"/>
      <c r="L56" s="431"/>
    </row>
    <row r="57" spans="2:47" s="432" customFormat="1" ht="29.25" customHeight="1">
      <c r="B57" s="431"/>
      <c r="C57" s="462" t="s">
        <v>105</v>
      </c>
      <c r="D57" s="450"/>
      <c r="E57" s="450"/>
      <c r="F57" s="450"/>
      <c r="G57" s="450"/>
      <c r="H57" s="450"/>
      <c r="I57" s="450"/>
      <c r="J57" s="463" t="s">
        <v>106</v>
      </c>
      <c r="K57" s="450"/>
      <c r="L57" s="431"/>
    </row>
    <row r="58" spans="2:47" s="432" customFormat="1" ht="10.35" customHeight="1">
      <c r="B58" s="431"/>
      <c r="L58" s="431"/>
    </row>
    <row r="59" spans="2:47" s="432" customFormat="1" ht="22.8" customHeight="1">
      <c r="B59" s="431"/>
      <c r="C59" s="464" t="s">
        <v>70</v>
      </c>
      <c r="J59" s="445">
        <f>J91</f>
        <v>0</v>
      </c>
      <c r="L59" s="431"/>
      <c r="AU59" s="422" t="s">
        <v>107</v>
      </c>
    </row>
    <row r="60" spans="2:47" s="466" customFormat="1" ht="24.9" customHeight="1">
      <c r="B60" s="465"/>
      <c r="D60" s="467" t="s">
        <v>138</v>
      </c>
      <c r="E60" s="468"/>
      <c r="F60" s="468"/>
      <c r="G60" s="468"/>
      <c r="H60" s="468"/>
      <c r="I60" s="468"/>
      <c r="J60" s="469">
        <f>J92</f>
        <v>0</v>
      </c>
      <c r="L60" s="465"/>
    </row>
    <row r="61" spans="2:47" s="471" customFormat="1" ht="19.95" customHeight="1">
      <c r="B61" s="470"/>
      <c r="D61" s="472" t="s">
        <v>3662</v>
      </c>
      <c r="E61" s="473"/>
      <c r="F61" s="473"/>
      <c r="G61" s="473"/>
      <c r="H61" s="473"/>
      <c r="I61" s="473"/>
      <c r="J61" s="474">
        <f>J93</f>
        <v>0</v>
      </c>
      <c r="L61" s="470"/>
    </row>
    <row r="62" spans="2:47" s="471" customFormat="1" ht="19.95" customHeight="1">
      <c r="B62" s="470"/>
      <c r="D62" s="472" t="s">
        <v>3047</v>
      </c>
      <c r="E62" s="473"/>
      <c r="F62" s="473"/>
      <c r="G62" s="473"/>
      <c r="H62" s="473"/>
      <c r="I62" s="473"/>
      <c r="J62" s="474">
        <f>J102</f>
        <v>0</v>
      </c>
      <c r="L62" s="470"/>
    </row>
    <row r="63" spans="2:47" s="471" customFormat="1" ht="19.95" customHeight="1">
      <c r="B63" s="470"/>
      <c r="D63" s="472" t="s">
        <v>3663</v>
      </c>
      <c r="E63" s="473"/>
      <c r="F63" s="473"/>
      <c r="G63" s="473"/>
      <c r="H63" s="473"/>
      <c r="I63" s="473"/>
      <c r="J63" s="474">
        <f>J111</f>
        <v>0</v>
      </c>
      <c r="L63" s="470"/>
    </row>
    <row r="64" spans="2:47" s="466" customFormat="1" ht="24.9" customHeight="1">
      <c r="B64" s="465"/>
      <c r="D64" s="467" t="s">
        <v>144</v>
      </c>
      <c r="E64" s="468"/>
      <c r="F64" s="468"/>
      <c r="G64" s="468"/>
      <c r="H64" s="468"/>
      <c r="I64" s="468"/>
      <c r="J64" s="469">
        <f>J121</f>
        <v>0</v>
      </c>
      <c r="L64" s="465"/>
    </row>
    <row r="65" spans="2:12" s="471" customFormat="1" ht="19.95" customHeight="1">
      <c r="B65" s="470"/>
      <c r="D65" s="472" t="s">
        <v>3664</v>
      </c>
      <c r="E65" s="473"/>
      <c r="F65" s="473"/>
      <c r="G65" s="473"/>
      <c r="H65" s="473"/>
      <c r="I65" s="473"/>
      <c r="J65" s="474">
        <f>J122</f>
        <v>0</v>
      </c>
      <c r="L65" s="470"/>
    </row>
    <row r="66" spans="2:12" s="471" customFormat="1" ht="19.95" customHeight="1">
      <c r="B66" s="470"/>
      <c r="D66" s="472" t="s">
        <v>3665</v>
      </c>
      <c r="E66" s="473"/>
      <c r="F66" s="473"/>
      <c r="G66" s="473"/>
      <c r="H66" s="473"/>
      <c r="I66" s="473"/>
      <c r="J66" s="474">
        <f>J194</f>
        <v>0</v>
      </c>
      <c r="L66" s="470"/>
    </row>
    <row r="67" spans="2:12" s="471" customFormat="1" ht="19.95" customHeight="1">
      <c r="B67" s="470"/>
      <c r="D67" s="472" t="s">
        <v>3666</v>
      </c>
      <c r="E67" s="473"/>
      <c r="F67" s="473"/>
      <c r="G67" s="473"/>
      <c r="H67" s="473"/>
      <c r="I67" s="473"/>
      <c r="J67" s="474">
        <f>J287</f>
        <v>0</v>
      </c>
      <c r="L67" s="470"/>
    </row>
    <row r="68" spans="2:12" s="471" customFormat="1" ht="19.95" customHeight="1">
      <c r="B68" s="470"/>
      <c r="D68" s="472" t="s">
        <v>3667</v>
      </c>
      <c r="E68" s="473"/>
      <c r="F68" s="473"/>
      <c r="G68" s="473"/>
      <c r="H68" s="473"/>
      <c r="I68" s="473"/>
      <c r="J68" s="474">
        <f>J292</f>
        <v>0</v>
      </c>
      <c r="L68" s="470"/>
    </row>
    <row r="69" spans="2:12" s="471" customFormat="1" ht="19.95" customHeight="1">
      <c r="B69" s="470"/>
      <c r="D69" s="472" t="s">
        <v>3668</v>
      </c>
      <c r="E69" s="473"/>
      <c r="F69" s="473"/>
      <c r="G69" s="473"/>
      <c r="H69" s="473"/>
      <c r="I69" s="473"/>
      <c r="J69" s="474">
        <f>J395</f>
        <v>0</v>
      </c>
      <c r="L69" s="470"/>
    </row>
    <row r="70" spans="2:12" s="471" customFormat="1" ht="19.95" customHeight="1">
      <c r="B70" s="470"/>
      <c r="D70" s="472" t="s">
        <v>3669</v>
      </c>
      <c r="E70" s="473"/>
      <c r="F70" s="473"/>
      <c r="G70" s="473"/>
      <c r="H70" s="473"/>
      <c r="I70" s="473"/>
      <c r="J70" s="474">
        <f>J408</f>
        <v>0</v>
      </c>
      <c r="L70" s="470"/>
    </row>
    <row r="71" spans="2:12" s="471" customFormat="1" ht="19.95" customHeight="1">
      <c r="B71" s="470"/>
      <c r="D71" s="472" t="s">
        <v>3670</v>
      </c>
      <c r="E71" s="473"/>
      <c r="F71" s="473"/>
      <c r="G71" s="473"/>
      <c r="H71" s="473"/>
      <c r="I71" s="473"/>
      <c r="J71" s="474">
        <f>J419</f>
        <v>0</v>
      </c>
      <c r="L71" s="470"/>
    </row>
    <row r="72" spans="2:12" s="432" customFormat="1" ht="21.75" customHeight="1">
      <c r="B72" s="431"/>
      <c r="L72" s="431"/>
    </row>
    <row r="73" spans="2:12" s="432" customFormat="1" ht="6.9" customHeight="1">
      <c r="B73" s="457"/>
      <c r="C73" s="458"/>
      <c r="D73" s="458"/>
      <c r="E73" s="458"/>
      <c r="F73" s="458"/>
      <c r="G73" s="458"/>
      <c r="H73" s="458"/>
      <c r="I73" s="458"/>
      <c r="J73" s="458"/>
      <c r="K73" s="458"/>
      <c r="L73" s="431"/>
    </row>
    <row r="77" spans="2:12" s="432" customFormat="1" ht="6.9" customHeight="1">
      <c r="B77" s="459"/>
      <c r="C77" s="460"/>
      <c r="D77" s="460"/>
      <c r="E77" s="460"/>
      <c r="F77" s="460"/>
      <c r="G77" s="460"/>
      <c r="H77" s="460"/>
      <c r="I77" s="460"/>
      <c r="J77" s="460"/>
      <c r="K77" s="460"/>
      <c r="L77" s="431"/>
    </row>
    <row r="78" spans="2:12" s="432" customFormat="1" ht="24.9" customHeight="1">
      <c r="B78" s="431"/>
      <c r="C78" s="426" t="s">
        <v>110</v>
      </c>
      <c r="L78" s="431"/>
    </row>
    <row r="79" spans="2:12" s="432" customFormat="1" ht="6.9" customHeight="1">
      <c r="B79" s="431"/>
      <c r="L79" s="431"/>
    </row>
    <row r="80" spans="2:12" s="432" customFormat="1" ht="12" customHeight="1">
      <c r="B80" s="431"/>
      <c r="C80" s="428" t="s">
        <v>16</v>
      </c>
      <c r="L80" s="431"/>
    </row>
    <row r="81" spans="2:65" s="432" customFormat="1" ht="16.5" customHeight="1">
      <c r="B81" s="431"/>
      <c r="E81" s="429" t="str">
        <f>E7</f>
        <v>ZŘÍZENÍ DÍLEN A UČEBEN PRO CÍRKEVNÍ ZŠ</v>
      </c>
      <c r="F81" s="430"/>
      <c r="G81" s="430"/>
      <c r="H81" s="430"/>
      <c r="L81" s="431"/>
    </row>
    <row r="82" spans="2:65" s="432" customFormat="1" ht="12" customHeight="1">
      <c r="B82" s="431"/>
      <c r="C82" s="428" t="s">
        <v>102</v>
      </c>
      <c r="L82" s="431"/>
    </row>
    <row r="83" spans="2:65" s="432" customFormat="1" ht="16.5" customHeight="1">
      <c r="B83" s="431"/>
      <c r="E83" s="433" t="str">
        <f>E9</f>
        <v>050a - ZDRAVOTNÍ TECHNIKA - VNITŘNÍ ČÁST</v>
      </c>
      <c r="F83" s="434"/>
      <c r="G83" s="434"/>
      <c r="H83" s="434"/>
      <c r="L83" s="431"/>
    </row>
    <row r="84" spans="2:65" s="432" customFormat="1" ht="6.9" customHeight="1">
      <c r="B84" s="431"/>
      <c r="L84" s="431"/>
    </row>
    <row r="85" spans="2:65" s="432" customFormat="1" ht="12" customHeight="1">
      <c r="B85" s="431"/>
      <c r="C85" s="428" t="s">
        <v>21</v>
      </c>
      <c r="F85" s="435" t="str">
        <f>F12</f>
        <v>DLOUHÁ 190, HRADEC KRÁLOVÉ</v>
      </c>
      <c r="I85" s="428" t="s">
        <v>23</v>
      </c>
      <c r="J85" s="436" t="str">
        <f>IF(J12="","",J12)</f>
        <v>10. 12. 2024</v>
      </c>
      <c r="L85" s="431"/>
    </row>
    <row r="86" spans="2:65" s="432" customFormat="1" ht="6.9" customHeight="1">
      <c r="B86" s="431"/>
      <c r="L86" s="431"/>
    </row>
    <row r="87" spans="2:65" s="432" customFormat="1" ht="15.15" customHeight="1">
      <c r="B87" s="431"/>
      <c r="C87" s="428" t="s">
        <v>25</v>
      </c>
      <c r="F87" s="435" t="str">
        <f>E15</f>
        <v xml:space="preserve"> </v>
      </c>
      <c r="I87" s="428" t="s">
        <v>31</v>
      </c>
      <c r="J87" s="461" t="str">
        <f>E21</f>
        <v xml:space="preserve"> </v>
      </c>
      <c r="L87" s="431"/>
    </row>
    <row r="88" spans="2:65" s="432" customFormat="1" ht="15.15" customHeight="1">
      <c r="B88" s="431"/>
      <c r="C88" s="428" t="s">
        <v>29</v>
      </c>
      <c r="F88" s="435" t="str">
        <f>IF(E18="","",E18)</f>
        <v>Vyplň údaj</v>
      </c>
      <c r="I88" s="428" t="s">
        <v>34</v>
      </c>
      <c r="J88" s="461" t="str">
        <f>E24</f>
        <v xml:space="preserve"> </v>
      </c>
      <c r="L88" s="431"/>
    </row>
    <row r="89" spans="2:65" s="432" customFormat="1" ht="10.35" customHeight="1">
      <c r="B89" s="431"/>
      <c r="L89" s="431"/>
    </row>
    <row r="90" spans="2:65" s="482" customFormat="1" ht="29.25" customHeight="1">
      <c r="B90" s="475"/>
      <c r="C90" s="476" t="s">
        <v>111</v>
      </c>
      <c r="D90" s="477" t="s">
        <v>57</v>
      </c>
      <c r="E90" s="477" t="s">
        <v>53</v>
      </c>
      <c r="F90" s="477" t="s">
        <v>54</v>
      </c>
      <c r="G90" s="477" t="s">
        <v>112</v>
      </c>
      <c r="H90" s="477" t="s">
        <v>113</v>
      </c>
      <c r="I90" s="477" t="s">
        <v>114</v>
      </c>
      <c r="J90" s="477" t="s">
        <v>106</v>
      </c>
      <c r="K90" s="478" t="s">
        <v>115</v>
      </c>
      <c r="L90" s="475"/>
      <c r="M90" s="479" t="s">
        <v>19</v>
      </c>
      <c r="N90" s="480" t="s">
        <v>42</v>
      </c>
      <c r="O90" s="480" t="s">
        <v>116</v>
      </c>
      <c r="P90" s="480" t="s">
        <v>117</v>
      </c>
      <c r="Q90" s="480" t="s">
        <v>118</v>
      </c>
      <c r="R90" s="480" t="s">
        <v>119</v>
      </c>
      <c r="S90" s="480" t="s">
        <v>120</v>
      </c>
      <c r="T90" s="481" t="s">
        <v>121</v>
      </c>
    </row>
    <row r="91" spans="2:65" s="432" customFormat="1" ht="22.8" customHeight="1">
      <c r="B91" s="431"/>
      <c r="C91" s="483" t="s">
        <v>122</v>
      </c>
      <c r="J91" s="484">
        <f>BK91</f>
        <v>0</v>
      </c>
      <c r="L91" s="431"/>
      <c r="M91" s="485"/>
      <c r="N91" s="443"/>
      <c r="O91" s="443"/>
      <c r="P91" s="486">
        <f>P92+P121</f>
        <v>0</v>
      </c>
      <c r="Q91" s="443"/>
      <c r="R91" s="486">
        <f>R92+R121</f>
        <v>2.1621021000000002</v>
      </c>
      <c r="S91" s="443"/>
      <c r="T91" s="487">
        <f>T92+T121</f>
        <v>6.7897399999999992</v>
      </c>
      <c r="AT91" s="422" t="s">
        <v>71</v>
      </c>
      <c r="AU91" s="422" t="s">
        <v>107</v>
      </c>
      <c r="BK91" s="488">
        <f>BK92+BK121</f>
        <v>0</v>
      </c>
    </row>
    <row r="92" spans="2:65" s="490" customFormat="1" ht="25.95" customHeight="1">
      <c r="B92" s="489"/>
      <c r="D92" s="491" t="s">
        <v>71</v>
      </c>
      <c r="E92" s="492" t="s">
        <v>149</v>
      </c>
      <c r="F92" s="492" t="s">
        <v>150</v>
      </c>
      <c r="I92" s="493"/>
      <c r="J92" s="494">
        <f>BK92</f>
        <v>0</v>
      </c>
      <c r="L92" s="489"/>
      <c r="M92" s="495"/>
      <c r="P92" s="496">
        <f>P93+P102+P111</f>
        <v>0</v>
      </c>
      <c r="R92" s="496">
        <f>R93+R102+R111</f>
        <v>1.2322100000000001E-2</v>
      </c>
      <c r="T92" s="497">
        <f>T93+T102+T111</f>
        <v>5.0519999999999996</v>
      </c>
      <c r="AR92" s="491" t="s">
        <v>80</v>
      </c>
      <c r="AT92" s="498" t="s">
        <v>71</v>
      </c>
      <c r="AU92" s="498" t="s">
        <v>72</v>
      </c>
      <c r="AY92" s="491" t="s">
        <v>126</v>
      </c>
      <c r="BK92" s="499">
        <f>BK93+BK102+BK111</f>
        <v>0</v>
      </c>
    </row>
    <row r="93" spans="2:65" s="490" customFormat="1" ht="22.8" customHeight="1">
      <c r="B93" s="489"/>
      <c r="D93" s="491" t="s">
        <v>71</v>
      </c>
      <c r="E93" s="500" t="s">
        <v>207</v>
      </c>
      <c r="F93" s="500" t="s">
        <v>3671</v>
      </c>
      <c r="I93" s="493"/>
      <c r="J93" s="501">
        <f>BK93</f>
        <v>0</v>
      </c>
      <c r="L93" s="489"/>
      <c r="M93" s="495"/>
      <c r="P93" s="496">
        <f>SUM(P94:P101)</f>
        <v>0</v>
      </c>
      <c r="R93" s="496">
        <f>SUM(R94:R101)</f>
        <v>1.2322100000000001E-2</v>
      </c>
      <c r="T93" s="497">
        <f>SUM(T94:T101)</f>
        <v>0</v>
      </c>
      <c r="AR93" s="491" t="s">
        <v>80</v>
      </c>
      <c r="AT93" s="498" t="s">
        <v>71</v>
      </c>
      <c r="AU93" s="498" t="s">
        <v>80</v>
      </c>
      <c r="AY93" s="491" t="s">
        <v>126</v>
      </c>
      <c r="BK93" s="499">
        <f>SUM(BK94:BK101)</f>
        <v>0</v>
      </c>
    </row>
    <row r="94" spans="2:65" s="432" customFormat="1" ht="24.15" customHeight="1">
      <c r="B94" s="431"/>
      <c r="C94" s="502" t="s">
        <v>80</v>
      </c>
      <c r="D94" s="502" t="s">
        <v>129</v>
      </c>
      <c r="E94" s="503" t="s">
        <v>3672</v>
      </c>
      <c r="F94" s="504" t="s">
        <v>3673</v>
      </c>
      <c r="G94" s="505" t="s">
        <v>228</v>
      </c>
      <c r="H94" s="506">
        <v>40</v>
      </c>
      <c r="I94" s="507"/>
      <c r="J94" s="508">
        <f>ROUND(I94*H94,2)</f>
        <v>0</v>
      </c>
      <c r="K94" s="504" t="s">
        <v>180</v>
      </c>
      <c r="L94" s="431"/>
      <c r="M94" s="509" t="s">
        <v>19</v>
      </c>
      <c r="N94" s="510" t="s">
        <v>43</v>
      </c>
      <c r="P94" s="511">
        <f>O94*H94</f>
        <v>0</v>
      </c>
      <c r="Q94" s="511">
        <v>0</v>
      </c>
      <c r="R94" s="511">
        <f>Q94*H94</f>
        <v>0</v>
      </c>
      <c r="S94" s="511">
        <v>0</v>
      </c>
      <c r="T94" s="512">
        <f>S94*H94</f>
        <v>0</v>
      </c>
      <c r="AR94" s="513" t="s">
        <v>156</v>
      </c>
      <c r="AT94" s="513" t="s">
        <v>129</v>
      </c>
      <c r="AU94" s="513" t="s">
        <v>82</v>
      </c>
      <c r="AY94" s="422" t="s">
        <v>126</v>
      </c>
      <c r="BE94" s="514">
        <f>IF(N94="základní",J94,0)</f>
        <v>0</v>
      </c>
      <c r="BF94" s="514">
        <f>IF(N94="snížená",J94,0)</f>
        <v>0</v>
      </c>
      <c r="BG94" s="514">
        <f>IF(N94="zákl. přenesená",J94,0)</f>
        <v>0</v>
      </c>
      <c r="BH94" s="514">
        <f>IF(N94="sníž. přenesená",J94,0)</f>
        <v>0</v>
      </c>
      <c r="BI94" s="514">
        <f>IF(N94="nulová",J94,0)</f>
        <v>0</v>
      </c>
      <c r="BJ94" s="422" t="s">
        <v>80</v>
      </c>
      <c r="BK94" s="514">
        <f>ROUND(I94*H94,2)</f>
        <v>0</v>
      </c>
      <c r="BL94" s="422" t="s">
        <v>156</v>
      </c>
      <c r="BM94" s="513" t="s">
        <v>3674</v>
      </c>
    </row>
    <row r="95" spans="2:65" s="432" customFormat="1">
      <c r="B95" s="431"/>
      <c r="D95" s="515" t="s">
        <v>183</v>
      </c>
      <c r="F95" s="516" t="s">
        <v>3675</v>
      </c>
      <c r="I95" s="517"/>
      <c r="L95" s="431"/>
      <c r="M95" s="518"/>
      <c r="T95" s="519"/>
      <c r="AT95" s="422" t="s">
        <v>183</v>
      </c>
      <c r="AU95" s="422" t="s">
        <v>82</v>
      </c>
    </row>
    <row r="96" spans="2:65" s="432" customFormat="1" ht="16.5" customHeight="1">
      <c r="B96" s="431"/>
      <c r="C96" s="520" t="s">
        <v>82</v>
      </c>
      <c r="D96" s="520" t="s">
        <v>123</v>
      </c>
      <c r="E96" s="521" t="s">
        <v>3676</v>
      </c>
      <c r="F96" s="522" t="s">
        <v>3677</v>
      </c>
      <c r="G96" s="523" t="s">
        <v>228</v>
      </c>
      <c r="H96" s="524">
        <v>40.6</v>
      </c>
      <c r="I96" s="525"/>
      <c r="J96" s="526">
        <f>ROUND(I96*H96,2)</f>
        <v>0</v>
      </c>
      <c r="K96" s="522" t="s">
        <v>180</v>
      </c>
      <c r="L96" s="527"/>
      <c r="M96" s="528" t="s">
        <v>19</v>
      </c>
      <c r="N96" s="529" t="s">
        <v>43</v>
      </c>
      <c r="P96" s="511">
        <f>O96*H96</f>
        <v>0</v>
      </c>
      <c r="Q96" s="511">
        <v>2.7E-4</v>
      </c>
      <c r="R96" s="511">
        <f>Q96*H96</f>
        <v>1.0962000000000001E-2</v>
      </c>
      <c r="S96" s="511">
        <v>0</v>
      </c>
      <c r="T96" s="512">
        <f>S96*H96</f>
        <v>0</v>
      </c>
      <c r="AR96" s="513" t="s">
        <v>207</v>
      </c>
      <c r="AT96" s="513" t="s">
        <v>123</v>
      </c>
      <c r="AU96" s="513" t="s">
        <v>82</v>
      </c>
      <c r="AY96" s="422" t="s">
        <v>126</v>
      </c>
      <c r="BE96" s="514">
        <f>IF(N96="základní",J96,0)</f>
        <v>0</v>
      </c>
      <c r="BF96" s="514">
        <f>IF(N96="snížená",J96,0)</f>
        <v>0</v>
      </c>
      <c r="BG96" s="514">
        <f>IF(N96="zákl. přenesená",J96,0)</f>
        <v>0</v>
      </c>
      <c r="BH96" s="514">
        <f>IF(N96="sníž. přenesená",J96,0)</f>
        <v>0</v>
      </c>
      <c r="BI96" s="514">
        <f>IF(N96="nulová",J96,0)</f>
        <v>0</v>
      </c>
      <c r="BJ96" s="422" t="s">
        <v>80</v>
      </c>
      <c r="BK96" s="514">
        <f>ROUND(I96*H96,2)</f>
        <v>0</v>
      </c>
      <c r="BL96" s="422" t="s">
        <v>156</v>
      </c>
      <c r="BM96" s="513" t="s">
        <v>3678</v>
      </c>
    </row>
    <row r="97" spans="2:65" s="531" customFormat="1">
      <c r="B97" s="530"/>
      <c r="D97" s="532" t="s">
        <v>159</v>
      </c>
      <c r="F97" s="533" t="s">
        <v>3679</v>
      </c>
      <c r="H97" s="534">
        <v>40.6</v>
      </c>
      <c r="I97" s="535"/>
      <c r="L97" s="530"/>
      <c r="M97" s="536"/>
      <c r="T97" s="537"/>
      <c r="AT97" s="538" t="s">
        <v>159</v>
      </c>
      <c r="AU97" s="538" t="s">
        <v>82</v>
      </c>
      <c r="AV97" s="531" t="s">
        <v>82</v>
      </c>
      <c r="AW97" s="531" t="s">
        <v>4</v>
      </c>
      <c r="AX97" s="531" t="s">
        <v>80</v>
      </c>
      <c r="AY97" s="538" t="s">
        <v>126</v>
      </c>
    </row>
    <row r="98" spans="2:65" s="432" customFormat="1" ht="24.15" customHeight="1">
      <c r="B98" s="431"/>
      <c r="C98" s="502" t="s">
        <v>125</v>
      </c>
      <c r="D98" s="502" t="s">
        <v>129</v>
      </c>
      <c r="E98" s="503" t="s">
        <v>3680</v>
      </c>
      <c r="F98" s="504" t="s">
        <v>3681</v>
      </c>
      <c r="G98" s="505" t="s">
        <v>228</v>
      </c>
      <c r="H98" s="506">
        <v>2</v>
      </c>
      <c r="I98" s="507"/>
      <c r="J98" s="508">
        <f>ROUND(I98*H98,2)</f>
        <v>0</v>
      </c>
      <c r="K98" s="504" t="s">
        <v>180</v>
      </c>
      <c r="L98" s="431"/>
      <c r="M98" s="509" t="s">
        <v>19</v>
      </c>
      <c r="N98" s="510" t="s">
        <v>43</v>
      </c>
      <c r="P98" s="511">
        <f>O98*H98</f>
        <v>0</v>
      </c>
      <c r="Q98" s="511">
        <v>0</v>
      </c>
      <c r="R98" s="511">
        <f>Q98*H98</f>
        <v>0</v>
      </c>
      <c r="S98" s="511">
        <v>0</v>
      </c>
      <c r="T98" s="512">
        <f>S98*H98</f>
        <v>0</v>
      </c>
      <c r="AR98" s="513" t="s">
        <v>156</v>
      </c>
      <c r="AT98" s="513" t="s">
        <v>129</v>
      </c>
      <c r="AU98" s="513" t="s">
        <v>82</v>
      </c>
      <c r="AY98" s="422" t="s">
        <v>126</v>
      </c>
      <c r="BE98" s="514">
        <f>IF(N98="základní",J98,0)</f>
        <v>0</v>
      </c>
      <c r="BF98" s="514">
        <f>IF(N98="snížená",J98,0)</f>
        <v>0</v>
      </c>
      <c r="BG98" s="514">
        <f>IF(N98="zákl. přenesená",J98,0)</f>
        <v>0</v>
      </c>
      <c r="BH98" s="514">
        <f>IF(N98="sníž. přenesená",J98,0)</f>
        <v>0</v>
      </c>
      <c r="BI98" s="514">
        <f>IF(N98="nulová",J98,0)</f>
        <v>0</v>
      </c>
      <c r="BJ98" s="422" t="s">
        <v>80</v>
      </c>
      <c r="BK98" s="514">
        <f>ROUND(I98*H98,2)</f>
        <v>0</v>
      </c>
      <c r="BL98" s="422" t="s">
        <v>156</v>
      </c>
      <c r="BM98" s="513" t="s">
        <v>3682</v>
      </c>
    </row>
    <row r="99" spans="2:65" s="432" customFormat="1">
      <c r="B99" s="431"/>
      <c r="D99" s="515" t="s">
        <v>183</v>
      </c>
      <c r="F99" s="516" t="s">
        <v>3683</v>
      </c>
      <c r="I99" s="517"/>
      <c r="L99" s="431"/>
      <c r="M99" s="518"/>
      <c r="T99" s="519"/>
      <c r="AT99" s="422" t="s">
        <v>183</v>
      </c>
      <c r="AU99" s="422" t="s">
        <v>82</v>
      </c>
    </row>
    <row r="100" spans="2:65" s="432" customFormat="1" ht="16.5" customHeight="1">
      <c r="B100" s="431"/>
      <c r="C100" s="520" t="s">
        <v>156</v>
      </c>
      <c r="D100" s="520" t="s">
        <v>123</v>
      </c>
      <c r="E100" s="521" t="s">
        <v>3684</v>
      </c>
      <c r="F100" s="522" t="s">
        <v>3685</v>
      </c>
      <c r="G100" s="523" t="s">
        <v>228</v>
      </c>
      <c r="H100" s="524">
        <v>2.0299999999999998</v>
      </c>
      <c r="I100" s="525"/>
      <c r="J100" s="526">
        <f>ROUND(I100*H100,2)</f>
        <v>0</v>
      </c>
      <c r="K100" s="522" t="s">
        <v>180</v>
      </c>
      <c r="L100" s="527"/>
      <c r="M100" s="528" t="s">
        <v>19</v>
      </c>
      <c r="N100" s="529" t="s">
        <v>43</v>
      </c>
      <c r="P100" s="511">
        <f>O100*H100</f>
        <v>0</v>
      </c>
      <c r="Q100" s="511">
        <v>6.7000000000000002E-4</v>
      </c>
      <c r="R100" s="511">
        <f>Q100*H100</f>
        <v>1.3600999999999999E-3</v>
      </c>
      <c r="S100" s="511">
        <v>0</v>
      </c>
      <c r="T100" s="512">
        <f>S100*H100</f>
        <v>0</v>
      </c>
      <c r="AR100" s="513" t="s">
        <v>207</v>
      </c>
      <c r="AT100" s="513" t="s">
        <v>123</v>
      </c>
      <c r="AU100" s="513" t="s">
        <v>82</v>
      </c>
      <c r="AY100" s="422" t="s">
        <v>126</v>
      </c>
      <c r="BE100" s="514">
        <f>IF(N100="základní",J100,0)</f>
        <v>0</v>
      </c>
      <c r="BF100" s="514">
        <f>IF(N100="snížená",J100,0)</f>
        <v>0</v>
      </c>
      <c r="BG100" s="514">
        <f>IF(N100="zákl. přenesená",J100,0)</f>
        <v>0</v>
      </c>
      <c r="BH100" s="514">
        <f>IF(N100="sníž. přenesená",J100,0)</f>
        <v>0</v>
      </c>
      <c r="BI100" s="514">
        <f>IF(N100="nulová",J100,0)</f>
        <v>0</v>
      </c>
      <c r="BJ100" s="422" t="s">
        <v>80</v>
      </c>
      <c r="BK100" s="514">
        <f>ROUND(I100*H100,2)</f>
        <v>0</v>
      </c>
      <c r="BL100" s="422" t="s">
        <v>156</v>
      </c>
      <c r="BM100" s="513" t="s">
        <v>3686</v>
      </c>
    </row>
    <row r="101" spans="2:65" s="531" customFormat="1">
      <c r="B101" s="530"/>
      <c r="D101" s="532" t="s">
        <v>159</v>
      </c>
      <c r="F101" s="533" t="s">
        <v>3687</v>
      </c>
      <c r="H101" s="534">
        <v>2.0299999999999998</v>
      </c>
      <c r="I101" s="535"/>
      <c r="L101" s="530"/>
      <c r="M101" s="536"/>
      <c r="T101" s="537"/>
      <c r="AT101" s="538" t="s">
        <v>159</v>
      </c>
      <c r="AU101" s="538" t="s">
        <v>82</v>
      </c>
      <c r="AV101" s="531" t="s">
        <v>82</v>
      </c>
      <c r="AW101" s="531" t="s">
        <v>4</v>
      </c>
      <c r="AX101" s="531" t="s">
        <v>80</v>
      </c>
      <c r="AY101" s="538" t="s">
        <v>126</v>
      </c>
    </row>
    <row r="102" spans="2:65" s="490" customFormat="1" ht="22.8" customHeight="1">
      <c r="B102" s="489"/>
      <c r="D102" s="491" t="s">
        <v>71</v>
      </c>
      <c r="E102" s="500" t="s">
        <v>213</v>
      </c>
      <c r="F102" s="500" t="s">
        <v>3122</v>
      </c>
      <c r="I102" s="493"/>
      <c r="J102" s="501">
        <f>BK102</f>
        <v>0</v>
      </c>
      <c r="L102" s="489"/>
      <c r="M102" s="495"/>
      <c r="P102" s="496">
        <f>SUM(P103:P110)</f>
        <v>0</v>
      </c>
      <c r="R102" s="496">
        <f>SUM(R103:R110)</f>
        <v>0</v>
      </c>
      <c r="T102" s="497">
        <f>SUM(T103:T110)</f>
        <v>5.0519999999999996</v>
      </c>
      <c r="AR102" s="491" t="s">
        <v>80</v>
      </c>
      <c r="AT102" s="498" t="s">
        <v>71</v>
      </c>
      <c r="AU102" s="498" t="s">
        <v>80</v>
      </c>
      <c r="AY102" s="491" t="s">
        <v>126</v>
      </c>
      <c r="BK102" s="499">
        <f>SUM(BK103:BK110)</f>
        <v>0</v>
      </c>
    </row>
    <row r="103" spans="2:65" s="432" customFormat="1" ht="16.5" customHeight="1">
      <c r="B103" s="431"/>
      <c r="C103" s="502" t="s">
        <v>188</v>
      </c>
      <c r="D103" s="502" t="s">
        <v>129</v>
      </c>
      <c r="E103" s="503" t="s">
        <v>3688</v>
      </c>
      <c r="F103" s="504" t="s">
        <v>3689</v>
      </c>
      <c r="G103" s="505" t="s">
        <v>487</v>
      </c>
      <c r="H103" s="506">
        <v>1.2</v>
      </c>
      <c r="I103" s="507"/>
      <c r="J103" s="508">
        <f>ROUND(I103*H103,2)</f>
        <v>0</v>
      </c>
      <c r="K103" s="504" t="s">
        <v>180</v>
      </c>
      <c r="L103" s="431"/>
      <c r="M103" s="509" t="s">
        <v>19</v>
      </c>
      <c r="N103" s="510" t="s">
        <v>43</v>
      </c>
      <c r="P103" s="511">
        <f>O103*H103</f>
        <v>0</v>
      </c>
      <c r="Q103" s="511">
        <v>0</v>
      </c>
      <c r="R103" s="511">
        <f>Q103*H103</f>
        <v>0</v>
      </c>
      <c r="S103" s="511">
        <v>2</v>
      </c>
      <c r="T103" s="512">
        <f>S103*H103</f>
        <v>2.4</v>
      </c>
      <c r="AR103" s="513" t="s">
        <v>156</v>
      </c>
      <c r="AT103" s="513" t="s">
        <v>129</v>
      </c>
      <c r="AU103" s="513" t="s">
        <v>82</v>
      </c>
      <c r="AY103" s="422" t="s">
        <v>126</v>
      </c>
      <c r="BE103" s="514">
        <f>IF(N103="základní",J103,0)</f>
        <v>0</v>
      </c>
      <c r="BF103" s="514">
        <f>IF(N103="snížená",J103,0)</f>
        <v>0</v>
      </c>
      <c r="BG103" s="514">
        <f>IF(N103="zákl. přenesená",J103,0)</f>
        <v>0</v>
      </c>
      <c r="BH103" s="514">
        <f>IF(N103="sníž. přenesená",J103,0)</f>
        <v>0</v>
      </c>
      <c r="BI103" s="514">
        <f>IF(N103="nulová",J103,0)</f>
        <v>0</v>
      </c>
      <c r="BJ103" s="422" t="s">
        <v>80</v>
      </c>
      <c r="BK103" s="514">
        <f>ROUND(I103*H103,2)</f>
        <v>0</v>
      </c>
      <c r="BL103" s="422" t="s">
        <v>156</v>
      </c>
      <c r="BM103" s="513" t="s">
        <v>3690</v>
      </c>
    </row>
    <row r="104" spans="2:65" s="432" customFormat="1">
      <c r="B104" s="431"/>
      <c r="D104" s="515" t="s">
        <v>183</v>
      </c>
      <c r="F104" s="516" t="s">
        <v>3691</v>
      </c>
      <c r="I104" s="517"/>
      <c r="L104" s="431"/>
      <c r="M104" s="518"/>
      <c r="T104" s="519"/>
      <c r="AT104" s="422" t="s">
        <v>183</v>
      </c>
      <c r="AU104" s="422" t="s">
        <v>82</v>
      </c>
    </row>
    <row r="105" spans="2:65" s="432" customFormat="1" ht="24.15" customHeight="1">
      <c r="B105" s="431"/>
      <c r="C105" s="502" t="s">
        <v>151</v>
      </c>
      <c r="D105" s="502" t="s">
        <v>129</v>
      </c>
      <c r="E105" s="503" t="s">
        <v>3692</v>
      </c>
      <c r="F105" s="504" t="s">
        <v>3693</v>
      </c>
      <c r="G105" s="505" t="s">
        <v>254</v>
      </c>
      <c r="H105" s="506">
        <v>24</v>
      </c>
      <c r="I105" s="507"/>
      <c r="J105" s="508">
        <f>ROUND(I105*H105,2)</f>
        <v>0</v>
      </c>
      <c r="K105" s="504" t="s">
        <v>180</v>
      </c>
      <c r="L105" s="431"/>
      <c r="M105" s="509" t="s">
        <v>19</v>
      </c>
      <c r="N105" s="510" t="s">
        <v>43</v>
      </c>
      <c r="P105" s="511">
        <f>O105*H105</f>
        <v>0</v>
      </c>
      <c r="Q105" s="511">
        <v>0</v>
      </c>
      <c r="R105" s="511">
        <f>Q105*H105</f>
        <v>0</v>
      </c>
      <c r="S105" s="511">
        <v>3.2000000000000001E-2</v>
      </c>
      <c r="T105" s="512">
        <f>S105*H105</f>
        <v>0.76800000000000002</v>
      </c>
      <c r="AR105" s="513" t="s">
        <v>156</v>
      </c>
      <c r="AT105" s="513" t="s">
        <v>129</v>
      </c>
      <c r="AU105" s="513" t="s">
        <v>82</v>
      </c>
      <c r="AY105" s="422" t="s">
        <v>126</v>
      </c>
      <c r="BE105" s="514">
        <f>IF(N105="základní",J105,0)</f>
        <v>0</v>
      </c>
      <c r="BF105" s="514">
        <f>IF(N105="snížená",J105,0)</f>
        <v>0</v>
      </c>
      <c r="BG105" s="514">
        <f>IF(N105="zákl. přenesená",J105,0)</f>
        <v>0</v>
      </c>
      <c r="BH105" s="514">
        <f>IF(N105="sníž. přenesená",J105,0)</f>
        <v>0</v>
      </c>
      <c r="BI105" s="514">
        <f>IF(N105="nulová",J105,0)</f>
        <v>0</v>
      </c>
      <c r="BJ105" s="422" t="s">
        <v>80</v>
      </c>
      <c r="BK105" s="514">
        <f>ROUND(I105*H105,2)</f>
        <v>0</v>
      </c>
      <c r="BL105" s="422" t="s">
        <v>156</v>
      </c>
      <c r="BM105" s="513" t="s">
        <v>3694</v>
      </c>
    </row>
    <row r="106" spans="2:65" s="432" customFormat="1">
      <c r="B106" s="431"/>
      <c r="D106" s="515" t="s">
        <v>183</v>
      </c>
      <c r="F106" s="516" t="s">
        <v>3695</v>
      </c>
      <c r="I106" s="517"/>
      <c r="L106" s="431"/>
      <c r="M106" s="518"/>
      <c r="T106" s="519"/>
      <c r="AT106" s="422" t="s">
        <v>183</v>
      </c>
      <c r="AU106" s="422" t="s">
        <v>82</v>
      </c>
    </row>
    <row r="107" spans="2:65" s="432" customFormat="1" ht="24.15" customHeight="1">
      <c r="B107" s="431"/>
      <c r="C107" s="502" t="s">
        <v>201</v>
      </c>
      <c r="D107" s="502" t="s">
        <v>129</v>
      </c>
      <c r="E107" s="503" t="s">
        <v>3696</v>
      </c>
      <c r="F107" s="504" t="s">
        <v>3697</v>
      </c>
      <c r="G107" s="505" t="s">
        <v>228</v>
      </c>
      <c r="H107" s="506">
        <v>60</v>
      </c>
      <c r="I107" s="507"/>
      <c r="J107" s="508">
        <f>ROUND(I107*H107,2)</f>
        <v>0</v>
      </c>
      <c r="K107" s="504" t="s">
        <v>180</v>
      </c>
      <c r="L107" s="431"/>
      <c r="M107" s="509" t="s">
        <v>19</v>
      </c>
      <c r="N107" s="510" t="s">
        <v>43</v>
      </c>
      <c r="P107" s="511">
        <f>O107*H107</f>
        <v>0</v>
      </c>
      <c r="Q107" s="511">
        <v>0</v>
      </c>
      <c r="R107" s="511">
        <f>Q107*H107</f>
        <v>0</v>
      </c>
      <c r="S107" s="511">
        <v>1.6E-2</v>
      </c>
      <c r="T107" s="512">
        <f>S107*H107</f>
        <v>0.96</v>
      </c>
      <c r="AR107" s="513" t="s">
        <v>156</v>
      </c>
      <c r="AT107" s="513" t="s">
        <v>129</v>
      </c>
      <c r="AU107" s="513" t="s">
        <v>82</v>
      </c>
      <c r="AY107" s="422" t="s">
        <v>126</v>
      </c>
      <c r="BE107" s="514">
        <f>IF(N107="základní",J107,0)</f>
        <v>0</v>
      </c>
      <c r="BF107" s="514">
        <f>IF(N107="snížená",J107,0)</f>
        <v>0</v>
      </c>
      <c r="BG107" s="514">
        <f>IF(N107="zákl. přenesená",J107,0)</f>
        <v>0</v>
      </c>
      <c r="BH107" s="514">
        <f>IF(N107="sníž. přenesená",J107,0)</f>
        <v>0</v>
      </c>
      <c r="BI107" s="514">
        <f>IF(N107="nulová",J107,0)</f>
        <v>0</v>
      </c>
      <c r="BJ107" s="422" t="s">
        <v>80</v>
      </c>
      <c r="BK107" s="514">
        <f>ROUND(I107*H107,2)</f>
        <v>0</v>
      </c>
      <c r="BL107" s="422" t="s">
        <v>156</v>
      </c>
      <c r="BM107" s="513" t="s">
        <v>3698</v>
      </c>
    </row>
    <row r="108" spans="2:65" s="432" customFormat="1">
      <c r="B108" s="431"/>
      <c r="D108" s="515" t="s">
        <v>183</v>
      </c>
      <c r="F108" s="516" t="s">
        <v>3699</v>
      </c>
      <c r="I108" s="517"/>
      <c r="L108" s="431"/>
      <c r="M108" s="518"/>
      <c r="T108" s="519"/>
      <c r="AT108" s="422" t="s">
        <v>183</v>
      </c>
      <c r="AU108" s="422" t="s">
        <v>82</v>
      </c>
    </row>
    <row r="109" spans="2:65" s="432" customFormat="1" ht="24.15" customHeight="1">
      <c r="B109" s="431"/>
      <c r="C109" s="502" t="s">
        <v>207</v>
      </c>
      <c r="D109" s="502" t="s">
        <v>129</v>
      </c>
      <c r="E109" s="503" t="s">
        <v>3700</v>
      </c>
      <c r="F109" s="504" t="s">
        <v>3701</v>
      </c>
      <c r="G109" s="505" t="s">
        <v>228</v>
      </c>
      <c r="H109" s="506">
        <v>42</v>
      </c>
      <c r="I109" s="507"/>
      <c r="J109" s="508">
        <f>ROUND(I109*H109,2)</f>
        <v>0</v>
      </c>
      <c r="K109" s="504" t="s">
        <v>180</v>
      </c>
      <c r="L109" s="431"/>
      <c r="M109" s="509" t="s">
        <v>19</v>
      </c>
      <c r="N109" s="510" t="s">
        <v>43</v>
      </c>
      <c r="P109" s="511">
        <f>O109*H109</f>
        <v>0</v>
      </c>
      <c r="Q109" s="511">
        <v>0</v>
      </c>
      <c r="R109" s="511">
        <f>Q109*H109</f>
        <v>0</v>
      </c>
      <c r="S109" s="511">
        <v>2.1999999999999999E-2</v>
      </c>
      <c r="T109" s="512">
        <f>S109*H109</f>
        <v>0.92399999999999993</v>
      </c>
      <c r="AR109" s="513" t="s">
        <v>156</v>
      </c>
      <c r="AT109" s="513" t="s">
        <v>129</v>
      </c>
      <c r="AU109" s="513" t="s">
        <v>82</v>
      </c>
      <c r="AY109" s="422" t="s">
        <v>126</v>
      </c>
      <c r="BE109" s="514">
        <f>IF(N109="základní",J109,0)</f>
        <v>0</v>
      </c>
      <c r="BF109" s="514">
        <f>IF(N109="snížená",J109,0)</f>
        <v>0</v>
      </c>
      <c r="BG109" s="514">
        <f>IF(N109="zákl. přenesená",J109,0)</f>
        <v>0</v>
      </c>
      <c r="BH109" s="514">
        <f>IF(N109="sníž. přenesená",J109,0)</f>
        <v>0</v>
      </c>
      <c r="BI109" s="514">
        <f>IF(N109="nulová",J109,0)</f>
        <v>0</v>
      </c>
      <c r="BJ109" s="422" t="s">
        <v>80</v>
      </c>
      <c r="BK109" s="514">
        <f>ROUND(I109*H109,2)</f>
        <v>0</v>
      </c>
      <c r="BL109" s="422" t="s">
        <v>156</v>
      </c>
      <c r="BM109" s="513" t="s">
        <v>3702</v>
      </c>
    </row>
    <row r="110" spans="2:65" s="432" customFormat="1">
      <c r="B110" s="431"/>
      <c r="D110" s="515" t="s">
        <v>183</v>
      </c>
      <c r="F110" s="516" t="s">
        <v>3703</v>
      </c>
      <c r="I110" s="517"/>
      <c r="L110" s="431"/>
      <c r="M110" s="518"/>
      <c r="T110" s="519"/>
      <c r="AT110" s="422" t="s">
        <v>183</v>
      </c>
      <c r="AU110" s="422" t="s">
        <v>82</v>
      </c>
    </row>
    <row r="111" spans="2:65" s="490" customFormat="1" ht="22.8" customHeight="1">
      <c r="B111" s="489"/>
      <c r="D111" s="491" t="s">
        <v>71</v>
      </c>
      <c r="E111" s="500" t="s">
        <v>299</v>
      </c>
      <c r="F111" s="500" t="s">
        <v>3704</v>
      </c>
      <c r="I111" s="493"/>
      <c r="J111" s="501">
        <f>BK111</f>
        <v>0</v>
      </c>
      <c r="L111" s="489"/>
      <c r="M111" s="495"/>
      <c r="P111" s="496">
        <f>SUM(P112:P120)</f>
        <v>0</v>
      </c>
      <c r="R111" s="496">
        <f>SUM(R112:R120)</f>
        <v>0</v>
      </c>
      <c r="T111" s="497">
        <f>SUM(T112:T120)</f>
        <v>0</v>
      </c>
      <c r="AR111" s="491" t="s">
        <v>80</v>
      </c>
      <c r="AT111" s="498" t="s">
        <v>71</v>
      </c>
      <c r="AU111" s="498" t="s">
        <v>80</v>
      </c>
      <c r="AY111" s="491" t="s">
        <v>126</v>
      </c>
      <c r="BK111" s="499">
        <f>SUM(BK112:BK120)</f>
        <v>0</v>
      </c>
    </row>
    <row r="112" spans="2:65" s="432" customFormat="1" ht="24.15" customHeight="1">
      <c r="B112" s="431"/>
      <c r="C112" s="502" t="s">
        <v>213</v>
      </c>
      <c r="D112" s="502" t="s">
        <v>129</v>
      </c>
      <c r="E112" s="503" t="s">
        <v>3705</v>
      </c>
      <c r="F112" s="504" t="s">
        <v>3706</v>
      </c>
      <c r="G112" s="505" t="s">
        <v>304</v>
      </c>
      <c r="H112" s="506">
        <v>6.79</v>
      </c>
      <c r="I112" s="507"/>
      <c r="J112" s="508">
        <f>ROUND(I112*H112,2)</f>
        <v>0</v>
      </c>
      <c r="K112" s="504" t="s">
        <v>180</v>
      </c>
      <c r="L112" s="431"/>
      <c r="M112" s="509" t="s">
        <v>19</v>
      </c>
      <c r="N112" s="510" t="s">
        <v>43</v>
      </c>
      <c r="P112" s="511">
        <f>O112*H112</f>
        <v>0</v>
      </c>
      <c r="Q112" s="511">
        <v>0</v>
      </c>
      <c r="R112" s="511">
        <f>Q112*H112</f>
        <v>0</v>
      </c>
      <c r="S112" s="511">
        <v>0</v>
      </c>
      <c r="T112" s="512">
        <f>S112*H112</f>
        <v>0</v>
      </c>
      <c r="AR112" s="513" t="s">
        <v>156</v>
      </c>
      <c r="AT112" s="513" t="s">
        <v>129</v>
      </c>
      <c r="AU112" s="513" t="s">
        <v>82</v>
      </c>
      <c r="AY112" s="422" t="s">
        <v>126</v>
      </c>
      <c r="BE112" s="514">
        <f>IF(N112="základní",J112,0)</f>
        <v>0</v>
      </c>
      <c r="BF112" s="514">
        <f>IF(N112="snížená",J112,0)</f>
        <v>0</v>
      </c>
      <c r="BG112" s="514">
        <f>IF(N112="zákl. přenesená",J112,0)</f>
        <v>0</v>
      </c>
      <c r="BH112" s="514">
        <f>IF(N112="sníž. přenesená",J112,0)</f>
        <v>0</v>
      </c>
      <c r="BI112" s="514">
        <f>IF(N112="nulová",J112,0)</f>
        <v>0</v>
      </c>
      <c r="BJ112" s="422" t="s">
        <v>80</v>
      </c>
      <c r="BK112" s="514">
        <f>ROUND(I112*H112,2)</f>
        <v>0</v>
      </c>
      <c r="BL112" s="422" t="s">
        <v>156</v>
      </c>
      <c r="BM112" s="513" t="s">
        <v>3707</v>
      </c>
    </row>
    <row r="113" spans="2:65" s="432" customFormat="1">
      <c r="B113" s="431"/>
      <c r="D113" s="515" t="s">
        <v>183</v>
      </c>
      <c r="F113" s="516" t="s">
        <v>3708</v>
      </c>
      <c r="I113" s="517"/>
      <c r="L113" s="431"/>
      <c r="M113" s="518"/>
      <c r="T113" s="519"/>
      <c r="AT113" s="422" t="s">
        <v>183</v>
      </c>
      <c r="AU113" s="422" t="s">
        <v>82</v>
      </c>
    </row>
    <row r="114" spans="2:65" s="432" customFormat="1" ht="21.75" customHeight="1">
      <c r="B114" s="431"/>
      <c r="C114" s="502" t="s">
        <v>219</v>
      </c>
      <c r="D114" s="502" t="s">
        <v>129</v>
      </c>
      <c r="E114" s="503" t="s">
        <v>309</v>
      </c>
      <c r="F114" s="504" t="s">
        <v>312</v>
      </c>
      <c r="G114" s="505" t="s">
        <v>304</v>
      </c>
      <c r="H114" s="506">
        <v>6.79</v>
      </c>
      <c r="I114" s="507"/>
      <c r="J114" s="508">
        <f>ROUND(I114*H114,2)</f>
        <v>0</v>
      </c>
      <c r="K114" s="504" t="s">
        <v>180</v>
      </c>
      <c r="L114" s="431"/>
      <c r="M114" s="509" t="s">
        <v>19</v>
      </c>
      <c r="N114" s="510" t="s">
        <v>43</v>
      </c>
      <c r="P114" s="511">
        <f>O114*H114</f>
        <v>0</v>
      </c>
      <c r="Q114" s="511">
        <v>0</v>
      </c>
      <c r="R114" s="511">
        <f>Q114*H114</f>
        <v>0</v>
      </c>
      <c r="S114" s="511">
        <v>0</v>
      </c>
      <c r="T114" s="512">
        <f>S114*H114</f>
        <v>0</v>
      </c>
      <c r="AR114" s="513" t="s">
        <v>156</v>
      </c>
      <c r="AT114" s="513" t="s">
        <v>129</v>
      </c>
      <c r="AU114" s="513" t="s">
        <v>82</v>
      </c>
      <c r="AY114" s="422" t="s">
        <v>126</v>
      </c>
      <c r="BE114" s="514">
        <f>IF(N114="základní",J114,0)</f>
        <v>0</v>
      </c>
      <c r="BF114" s="514">
        <f>IF(N114="snížená",J114,0)</f>
        <v>0</v>
      </c>
      <c r="BG114" s="514">
        <f>IF(N114="zákl. přenesená",J114,0)</f>
        <v>0</v>
      </c>
      <c r="BH114" s="514">
        <f>IF(N114="sníž. přenesená",J114,0)</f>
        <v>0</v>
      </c>
      <c r="BI114" s="514">
        <f>IF(N114="nulová",J114,0)</f>
        <v>0</v>
      </c>
      <c r="BJ114" s="422" t="s">
        <v>80</v>
      </c>
      <c r="BK114" s="514">
        <f>ROUND(I114*H114,2)</f>
        <v>0</v>
      </c>
      <c r="BL114" s="422" t="s">
        <v>156</v>
      </c>
      <c r="BM114" s="513" t="s">
        <v>3709</v>
      </c>
    </row>
    <row r="115" spans="2:65" s="432" customFormat="1">
      <c r="B115" s="431"/>
      <c r="D115" s="515" t="s">
        <v>183</v>
      </c>
      <c r="F115" s="516" t="s">
        <v>313</v>
      </c>
      <c r="I115" s="517"/>
      <c r="L115" s="431"/>
      <c r="M115" s="518"/>
      <c r="T115" s="519"/>
      <c r="AT115" s="422" t="s">
        <v>183</v>
      </c>
      <c r="AU115" s="422" t="s">
        <v>82</v>
      </c>
    </row>
    <row r="116" spans="2:65" s="432" customFormat="1" ht="24.15" customHeight="1">
      <c r="B116" s="431"/>
      <c r="C116" s="502" t="s">
        <v>225</v>
      </c>
      <c r="D116" s="502" t="s">
        <v>129</v>
      </c>
      <c r="E116" s="503" t="s">
        <v>315</v>
      </c>
      <c r="F116" s="504" t="s">
        <v>318</v>
      </c>
      <c r="G116" s="505" t="s">
        <v>304</v>
      </c>
      <c r="H116" s="506">
        <v>126.25</v>
      </c>
      <c r="I116" s="507"/>
      <c r="J116" s="508">
        <f>ROUND(I116*H116,2)</f>
        <v>0</v>
      </c>
      <c r="K116" s="504" t="s">
        <v>180</v>
      </c>
      <c r="L116" s="431"/>
      <c r="M116" s="509" t="s">
        <v>19</v>
      </c>
      <c r="N116" s="510" t="s">
        <v>43</v>
      </c>
      <c r="P116" s="511">
        <f>O116*H116</f>
        <v>0</v>
      </c>
      <c r="Q116" s="511">
        <v>0</v>
      </c>
      <c r="R116" s="511">
        <f>Q116*H116</f>
        <v>0</v>
      </c>
      <c r="S116" s="511">
        <v>0</v>
      </c>
      <c r="T116" s="512">
        <f>S116*H116</f>
        <v>0</v>
      </c>
      <c r="AR116" s="513" t="s">
        <v>156</v>
      </c>
      <c r="AT116" s="513" t="s">
        <v>129</v>
      </c>
      <c r="AU116" s="513" t="s">
        <v>82</v>
      </c>
      <c r="AY116" s="422" t="s">
        <v>126</v>
      </c>
      <c r="BE116" s="514">
        <f>IF(N116="základní",J116,0)</f>
        <v>0</v>
      </c>
      <c r="BF116" s="514">
        <f>IF(N116="snížená",J116,0)</f>
        <v>0</v>
      </c>
      <c r="BG116" s="514">
        <f>IF(N116="zákl. přenesená",J116,0)</f>
        <v>0</v>
      </c>
      <c r="BH116" s="514">
        <f>IF(N116="sníž. přenesená",J116,0)</f>
        <v>0</v>
      </c>
      <c r="BI116" s="514">
        <f>IF(N116="nulová",J116,0)</f>
        <v>0</v>
      </c>
      <c r="BJ116" s="422" t="s">
        <v>80</v>
      </c>
      <c r="BK116" s="514">
        <f>ROUND(I116*H116,2)</f>
        <v>0</v>
      </c>
      <c r="BL116" s="422" t="s">
        <v>156</v>
      </c>
      <c r="BM116" s="513" t="s">
        <v>3710</v>
      </c>
    </row>
    <row r="117" spans="2:65" s="432" customFormat="1">
      <c r="B117" s="431"/>
      <c r="D117" s="515" t="s">
        <v>183</v>
      </c>
      <c r="F117" s="516" t="s">
        <v>319</v>
      </c>
      <c r="I117" s="517"/>
      <c r="L117" s="431"/>
      <c r="M117" s="518"/>
      <c r="T117" s="519"/>
      <c r="AT117" s="422" t="s">
        <v>183</v>
      </c>
      <c r="AU117" s="422" t="s">
        <v>82</v>
      </c>
    </row>
    <row r="118" spans="2:65" s="531" customFormat="1">
      <c r="B118" s="530"/>
      <c r="D118" s="532" t="s">
        <v>159</v>
      </c>
      <c r="E118" s="538" t="s">
        <v>19</v>
      </c>
      <c r="F118" s="533" t="s">
        <v>3711</v>
      </c>
      <c r="H118" s="534">
        <v>126.25</v>
      </c>
      <c r="I118" s="535"/>
      <c r="L118" s="530"/>
      <c r="M118" s="536"/>
      <c r="T118" s="537"/>
      <c r="AT118" s="538" t="s">
        <v>159</v>
      </c>
      <c r="AU118" s="538" t="s">
        <v>82</v>
      </c>
      <c r="AV118" s="531" t="s">
        <v>82</v>
      </c>
      <c r="AW118" s="531" t="s">
        <v>33</v>
      </c>
      <c r="AX118" s="531" t="s">
        <v>80</v>
      </c>
      <c r="AY118" s="538" t="s">
        <v>126</v>
      </c>
    </row>
    <row r="119" spans="2:65" s="432" customFormat="1" ht="24.15" customHeight="1">
      <c r="B119" s="431"/>
      <c r="C119" s="502" t="s">
        <v>8</v>
      </c>
      <c r="D119" s="502" t="s">
        <v>129</v>
      </c>
      <c r="E119" s="503" t="s">
        <v>3712</v>
      </c>
      <c r="F119" s="504" t="s">
        <v>3713</v>
      </c>
      <c r="G119" s="505" t="s">
        <v>304</v>
      </c>
      <c r="H119" s="506">
        <v>5.05</v>
      </c>
      <c r="I119" s="507"/>
      <c r="J119" s="508">
        <f>ROUND(I119*H119,2)</f>
        <v>0</v>
      </c>
      <c r="K119" s="504" t="s">
        <v>180</v>
      </c>
      <c r="L119" s="431"/>
      <c r="M119" s="509" t="s">
        <v>19</v>
      </c>
      <c r="N119" s="510" t="s">
        <v>43</v>
      </c>
      <c r="P119" s="511">
        <f>O119*H119</f>
        <v>0</v>
      </c>
      <c r="Q119" s="511">
        <v>0</v>
      </c>
      <c r="R119" s="511">
        <f>Q119*H119</f>
        <v>0</v>
      </c>
      <c r="S119" s="511">
        <v>0</v>
      </c>
      <c r="T119" s="512">
        <f>S119*H119</f>
        <v>0</v>
      </c>
      <c r="AR119" s="513" t="s">
        <v>156</v>
      </c>
      <c r="AT119" s="513" t="s">
        <v>129</v>
      </c>
      <c r="AU119" s="513" t="s">
        <v>82</v>
      </c>
      <c r="AY119" s="422" t="s">
        <v>126</v>
      </c>
      <c r="BE119" s="514">
        <f>IF(N119="základní",J119,0)</f>
        <v>0</v>
      </c>
      <c r="BF119" s="514">
        <f>IF(N119="snížená",J119,0)</f>
        <v>0</v>
      </c>
      <c r="BG119" s="514">
        <f>IF(N119="zákl. přenesená",J119,0)</f>
        <v>0</v>
      </c>
      <c r="BH119" s="514">
        <f>IF(N119="sníž. přenesená",J119,0)</f>
        <v>0</v>
      </c>
      <c r="BI119" s="514">
        <f>IF(N119="nulová",J119,0)</f>
        <v>0</v>
      </c>
      <c r="BJ119" s="422" t="s">
        <v>80</v>
      </c>
      <c r="BK119" s="514">
        <f>ROUND(I119*H119,2)</f>
        <v>0</v>
      </c>
      <c r="BL119" s="422" t="s">
        <v>156</v>
      </c>
      <c r="BM119" s="513" t="s">
        <v>3714</v>
      </c>
    </row>
    <row r="120" spans="2:65" s="432" customFormat="1">
      <c r="B120" s="431"/>
      <c r="D120" s="515" t="s">
        <v>183</v>
      </c>
      <c r="F120" s="516" t="s">
        <v>3715</v>
      </c>
      <c r="I120" s="517"/>
      <c r="L120" s="431"/>
      <c r="M120" s="518"/>
      <c r="T120" s="519"/>
      <c r="AT120" s="422" t="s">
        <v>183</v>
      </c>
      <c r="AU120" s="422" t="s">
        <v>82</v>
      </c>
    </row>
    <row r="121" spans="2:65" s="490" customFormat="1" ht="25.95" customHeight="1">
      <c r="B121" s="489"/>
      <c r="D121" s="491" t="s">
        <v>71</v>
      </c>
      <c r="E121" s="492" t="s">
        <v>335</v>
      </c>
      <c r="F121" s="492" t="s">
        <v>336</v>
      </c>
      <c r="I121" s="493"/>
      <c r="J121" s="494">
        <f>BK121</f>
        <v>0</v>
      </c>
      <c r="L121" s="489"/>
      <c r="M121" s="495"/>
      <c r="P121" s="496">
        <f>P122+P194+P287+P292+P395+P408+P419</f>
        <v>0</v>
      </c>
      <c r="R121" s="496">
        <f>R122+R194+R287+R292+R395+R408+R419</f>
        <v>2.1497800000000002</v>
      </c>
      <c r="T121" s="497">
        <f>T122+T194+T287+T292+T395+T408+T419</f>
        <v>1.7377399999999996</v>
      </c>
      <c r="AR121" s="491" t="s">
        <v>82</v>
      </c>
      <c r="AT121" s="498" t="s">
        <v>71</v>
      </c>
      <c r="AU121" s="498" t="s">
        <v>72</v>
      </c>
      <c r="AY121" s="491" t="s">
        <v>126</v>
      </c>
      <c r="BK121" s="499">
        <f>BK122+BK194+BK287+BK292+BK395+BK408+BK419</f>
        <v>0</v>
      </c>
    </row>
    <row r="122" spans="2:65" s="490" customFormat="1" ht="22.8" customHeight="1">
      <c r="B122" s="489"/>
      <c r="D122" s="491" t="s">
        <v>71</v>
      </c>
      <c r="E122" s="500" t="s">
        <v>3716</v>
      </c>
      <c r="F122" s="500" t="s">
        <v>3717</v>
      </c>
      <c r="I122" s="493"/>
      <c r="J122" s="501">
        <f>BK122</f>
        <v>0</v>
      </c>
      <c r="L122" s="489"/>
      <c r="M122" s="495"/>
      <c r="P122" s="496">
        <f>SUM(P123:P193)</f>
        <v>0</v>
      </c>
      <c r="R122" s="496">
        <f>SUM(R123:R193)</f>
        <v>0.62887000000000004</v>
      </c>
      <c r="T122" s="497">
        <f>SUM(T123:T193)</f>
        <v>0.68864999999999987</v>
      </c>
      <c r="AR122" s="491" t="s">
        <v>82</v>
      </c>
      <c r="AT122" s="498" t="s">
        <v>71</v>
      </c>
      <c r="AU122" s="498" t="s">
        <v>80</v>
      </c>
      <c r="AY122" s="491" t="s">
        <v>126</v>
      </c>
      <c r="BK122" s="499">
        <f>SUM(BK123:BK193)</f>
        <v>0</v>
      </c>
    </row>
    <row r="123" spans="2:65" s="432" customFormat="1" ht="16.5" customHeight="1">
      <c r="B123" s="431"/>
      <c r="C123" s="502" t="s">
        <v>239</v>
      </c>
      <c r="D123" s="502" t="s">
        <v>129</v>
      </c>
      <c r="E123" s="503" t="s">
        <v>3718</v>
      </c>
      <c r="F123" s="504" t="s">
        <v>3719</v>
      </c>
      <c r="G123" s="505" t="s">
        <v>228</v>
      </c>
      <c r="H123" s="506">
        <v>30</v>
      </c>
      <c r="I123" s="507"/>
      <c r="J123" s="508">
        <f>ROUND(I123*H123,2)</f>
        <v>0</v>
      </c>
      <c r="K123" s="504" t="s">
        <v>180</v>
      </c>
      <c r="L123" s="431"/>
      <c r="M123" s="509" t="s">
        <v>19</v>
      </c>
      <c r="N123" s="510" t="s">
        <v>43</v>
      </c>
      <c r="P123" s="511">
        <f>O123*H123</f>
        <v>0</v>
      </c>
      <c r="Q123" s="511">
        <v>0</v>
      </c>
      <c r="R123" s="511">
        <f>Q123*H123</f>
        <v>0</v>
      </c>
      <c r="S123" s="511">
        <v>1.4919999999999999E-2</v>
      </c>
      <c r="T123" s="512">
        <f>S123*H123</f>
        <v>0.4476</v>
      </c>
      <c r="AR123" s="513" t="s">
        <v>260</v>
      </c>
      <c r="AT123" s="513" t="s">
        <v>129</v>
      </c>
      <c r="AU123" s="513" t="s">
        <v>82</v>
      </c>
      <c r="AY123" s="422" t="s">
        <v>126</v>
      </c>
      <c r="BE123" s="514">
        <f>IF(N123="základní",J123,0)</f>
        <v>0</v>
      </c>
      <c r="BF123" s="514">
        <f>IF(N123="snížená",J123,0)</f>
        <v>0</v>
      </c>
      <c r="BG123" s="514">
        <f>IF(N123="zákl. přenesená",J123,0)</f>
        <v>0</v>
      </c>
      <c r="BH123" s="514">
        <f>IF(N123="sníž. přenesená",J123,0)</f>
        <v>0</v>
      </c>
      <c r="BI123" s="514">
        <f>IF(N123="nulová",J123,0)</f>
        <v>0</v>
      </c>
      <c r="BJ123" s="422" t="s">
        <v>80</v>
      </c>
      <c r="BK123" s="514">
        <f>ROUND(I123*H123,2)</f>
        <v>0</v>
      </c>
      <c r="BL123" s="422" t="s">
        <v>260</v>
      </c>
      <c r="BM123" s="513" t="s">
        <v>3720</v>
      </c>
    </row>
    <row r="124" spans="2:65" s="432" customFormat="1">
      <c r="B124" s="431"/>
      <c r="D124" s="515" t="s">
        <v>183</v>
      </c>
      <c r="F124" s="516" t="s">
        <v>3721</v>
      </c>
      <c r="I124" s="517"/>
      <c r="L124" s="431"/>
      <c r="M124" s="518"/>
      <c r="T124" s="519"/>
      <c r="AT124" s="422" t="s">
        <v>183</v>
      </c>
      <c r="AU124" s="422" t="s">
        <v>82</v>
      </c>
    </row>
    <row r="125" spans="2:65" s="432" customFormat="1" ht="16.5" customHeight="1">
      <c r="B125" s="431"/>
      <c r="C125" s="502" t="s">
        <v>245</v>
      </c>
      <c r="D125" s="502" t="s">
        <v>129</v>
      </c>
      <c r="E125" s="503" t="s">
        <v>3722</v>
      </c>
      <c r="F125" s="504" t="s">
        <v>3723</v>
      </c>
      <c r="G125" s="505" t="s">
        <v>228</v>
      </c>
      <c r="H125" s="506">
        <v>30</v>
      </c>
      <c r="I125" s="507"/>
      <c r="J125" s="508">
        <f>ROUND(I125*H125,2)</f>
        <v>0</v>
      </c>
      <c r="K125" s="504" t="s">
        <v>180</v>
      </c>
      <c r="L125" s="431"/>
      <c r="M125" s="509" t="s">
        <v>19</v>
      </c>
      <c r="N125" s="510" t="s">
        <v>43</v>
      </c>
      <c r="P125" s="511">
        <f>O125*H125</f>
        <v>0</v>
      </c>
      <c r="Q125" s="511">
        <v>0</v>
      </c>
      <c r="R125" s="511">
        <f>Q125*H125</f>
        <v>0</v>
      </c>
      <c r="S125" s="511">
        <v>2.0999999999999999E-3</v>
      </c>
      <c r="T125" s="512">
        <f>S125*H125</f>
        <v>6.3E-2</v>
      </c>
      <c r="AR125" s="513" t="s">
        <v>260</v>
      </c>
      <c r="AT125" s="513" t="s">
        <v>129</v>
      </c>
      <c r="AU125" s="513" t="s">
        <v>82</v>
      </c>
      <c r="AY125" s="422" t="s">
        <v>126</v>
      </c>
      <c r="BE125" s="514">
        <f>IF(N125="základní",J125,0)</f>
        <v>0</v>
      </c>
      <c r="BF125" s="514">
        <f>IF(N125="snížená",J125,0)</f>
        <v>0</v>
      </c>
      <c r="BG125" s="514">
        <f>IF(N125="zákl. přenesená",J125,0)</f>
        <v>0</v>
      </c>
      <c r="BH125" s="514">
        <f>IF(N125="sníž. přenesená",J125,0)</f>
        <v>0</v>
      </c>
      <c r="BI125" s="514">
        <f>IF(N125="nulová",J125,0)</f>
        <v>0</v>
      </c>
      <c r="BJ125" s="422" t="s">
        <v>80</v>
      </c>
      <c r="BK125" s="514">
        <f>ROUND(I125*H125,2)</f>
        <v>0</v>
      </c>
      <c r="BL125" s="422" t="s">
        <v>260</v>
      </c>
      <c r="BM125" s="513" t="s">
        <v>3724</v>
      </c>
    </row>
    <row r="126" spans="2:65" s="432" customFormat="1">
      <c r="B126" s="431"/>
      <c r="D126" s="515" t="s">
        <v>183</v>
      </c>
      <c r="F126" s="516" t="s">
        <v>3725</v>
      </c>
      <c r="I126" s="517"/>
      <c r="L126" s="431"/>
      <c r="M126" s="518"/>
      <c r="T126" s="519"/>
      <c r="AT126" s="422" t="s">
        <v>183</v>
      </c>
      <c r="AU126" s="422" t="s">
        <v>82</v>
      </c>
    </row>
    <row r="127" spans="2:65" s="432" customFormat="1" ht="16.5" customHeight="1">
      <c r="B127" s="431"/>
      <c r="C127" s="502" t="s">
        <v>251</v>
      </c>
      <c r="D127" s="502" t="s">
        <v>129</v>
      </c>
      <c r="E127" s="503" t="s">
        <v>3726</v>
      </c>
      <c r="F127" s="504" t="s">
        <v>3727</v>
      </c>
      <c r="G127" s="505" t="s">
        <v>228</v>
      </c>
      <c r="H127" s="506">
        <v>33</v>
      </c>
      <c r="I127" s="507"/>
      <c r="J127" s="508">
        <f>ROUND(I127*H127,2)</f>
        <v>0</v>
      </c>
      <c r="K127" s="504" t="s">
        <v>180</v>
      </c>
      <c r="L127" s="431"/>
      <c r="M127" s="509" t="s">
        <v>19</v>
      </c>
      <c r="N127" s="510" t="s">
        <v>43</v>
      </c>
      <c r="P127" s="511">
        <f>O127*H127</f>
        <v>0</v>
      </c>
      <c r="Q127" s="511">
        <v>0</v>
      </c>
      <c r="R127" s="511">
        <f>Q127*H127</f>
        <v>0</v>
      </c>
      <c r="S127" s="511">
        <v>1.98E-3</v>
      </c>
      <c r="T127" s="512">
        <f>S127*H127</f>
        <v>6.5339999999999995E-2</v>
      </c>
      <c r="AR127" s="513" t="s">
        <v>260</v>
      </c>
      <c r="AT127" s="513" t="s">
        <v>129</v>
      </c>
      <c r="AU127" s="513" t="s">
        <v>82</v>
      </c>
      <c r="AY127" s="422" t="s">
        <v>126</v>
      </c>
      <c r="BE127" s="514">
        <f>IF(N127="základní",J127,0)</f>
        <v>0</v>
      </c>
      <c r="BF127" s="514">
        <f>IF(N127="snížená",J127,0)</f>
        <v>0</v>
      </c>
      <c r="BG127" s="514">
        <f>IF(N127="zákl. přenesená",J127,0)</f>
        <v>0</v>
      </c>
      <c r="BH127" s="514">
        <f>IF(N127="sníž. přenesená",J127,0)</f>
        <v>0</v>
      </c>
      <c r="BI127" s="514">
        <f>IF(N127="nulová",J127,0)</f>
        <v>0</v>
      </c>
      <c r="BJ127" s="422" t="s">
        <v>80</v>
      </c>
      <c r="BK127" s="514">
        <f>ROUND(I127*H127,2)</f>
        <v>0</v>
      </c>
      <c r="BL127" s="422" t="s">
        <v>260</v>
      </c>
      <c r="BM127" s="513" t="s">
        <v>3728</v>
      </c>
    </row>
    <row r="128" spans="2:65" s="432" customFormat="1">
      <c r="B128" s="431"/>
      <c r="D128" s="515" t="s">
        <v>183</v>
      </c>
      <c r="F128" s="516" t="s">
        <v>3729</v>
      </c>
      <c r="I128" s="517"/>
      <c r="L128" s="431"/>
      <c r="M128" s="518"/>
      <c r="T128" s="519"/>
      <c r="AT128" s="422" t="s">
        <v>183</v>
      </c>
      <c r="AU128" s="422" t="s">
        <v>82</v>
      </c>
    </row>
    <row r="129" spans="2:65" s="432" customFormat="1" ht="16.5" customHeight="1">
      <c r="B129" s="431"/>
      <c r="C129" s="502" t="s">
        <v>260</v>
      </c>
      <c r="D129" s="502" t="s">
        <v>129</v>
      </c>
      <c r="E129" s="503" t="s">
        <v>3730</v>
      </c>
      <c r="F129" s="504" t="s">
        <v>3731</v>
      </c>
      <c r="G129" s="505" t="s">
        <v>228</v>
      </c>
      <c r="H129" s="506">
        <v>16</v>
      </c>
      <c r="I129" s="507"/>
      <c r="J129" s="508">
        <f>ROUND(I129*H129,2)</f>
        <v>0</v>
      </c>
      <c r="K129" s="504" t="s">
        <v>180</v>
      </c>
      <c r="L129" s="431"/>
      <c r="M129" s="509" t="s">
        <v>19</v>
      </c>
      <c r="N129" s="510" t="s">
        <v>43</v>
      </c>
      <c r="P129" s="511">
        <f>O129*H129</f>
        <v>0</v>
      </c>
      <c r="Q129" s="511">
        <v>1.42E-3</v>
      </c>
      <c r="R129" s="511">
        <f>Q129*H129</f>
        <v>2.2720000000000001E-2</v>
      </c>
      <c r="S129" s="511">
        <v>0</v>
      </c>
      <c r="T129" s="512">
        <f>S129*H129</f>
        <v>0</v>
      </c>
      <c r="AR129" s="513" t="s">
        <v>260</v>
      </c>
      <c r="AT129" s="513" t="s">
        <v>129</v>
      </c>
      <c r="AU129" s="513" t="s">
        <v>82</v>
      </c>
      <c r="AY129" s="422" t="s">
        <v>126</v>
      </c>
      <c r="BE129" s="514">
        <f>IF(N129="základní",J129,0)</f>
        <v>0</v>
      </c>
      <c r="BF129" s="514">
        <f>IF(N129="snížená",J129,0)</f>
        <v>0</v>
      </c>
      <c r="BG129" s="514">
        <f>IF(N129="zákl. přenesená",J129,0)</f>
        <v>0</v>
      </c>
      <c r="BH129" s="514">
        <f>IF(N129="sníž. přenesená",J129,0)</f>
        <v>0</v>
      </c>
      <c r="BI129" s="514">
        <f>IF(N129="nulová",J129,0)</f>
        <v>0</v>
      </c>
      <c r="BJ129" s="422" t="s">
        <v>80</v>
      </c>
      <c r="BK129" s="514">
        <f>ROUND(I129*H129,2)</f>
        <v>0</v>
      </c>
      <c r="BL129" s="422" t="s">
        <v>260</v>
      </c>
      <c r="BM129" s="513" t="s">
        <v>3732</v>
      </c>
    </row>
    <row r="130" spans="2:65" s="432" customFormat="1">
      <c r="B130" s="431"/>
      <c r="D130" s="515" t="s">
        <v>183</v>
      </c>
      <c r="F130" s="516" t="s">
        <v>3733</v>
      </c>
      <c r="I130" s="517"/>
      <c r="L130" s="431"/>
      <c r="M130" s="518"/>
      <c r="T130" s="519"/>
      <c r="AT130" s="422" t="s">
        <v>183</v>
      </c>
      <c r="AU130" s="422" t="s">
        <v>82</v>
      </c>
    </row>
    <row r="131" spans="2:65" s="432" customFormat="1" ht="16.5" customHeight="1">
      <c r="B131" s="431"/>
      <c r="C131" s="502" t="s">
        <v>266</v>
      </c>
      <c r="D131" s="502" t="s">
        <v>129</v>
      </c>
      <c r="E131" s="503" t="s">
        <v>3734</v>
      </c>
      <c r="F131" s="504" t="s">
        <v>3735</v>
      </c>
      <c r="G131" s="505" t="s">
        <v>228</v>
      </c>
      <c r="H131" s="506">
        <v>40</v>
      </c>
      <c r="I131" s="507"/>
      <c r="J131" s="508">
        <f>ROUND(I131*H131,2)</f>
        <v>0</v>
      </c>
      <c r="K131" s="504" t="s">
        <v>180</v>
      </c>
      <c r="L131" s="431"/>
      <c r="M131" s="509" t="s">
        <v>19</v>
      </c>
      <c r="N131" s="510" t="s">
        <v>43</v>
      </c>
      <c r="P131" s="511">
        <f>O131*H131</f>
        <v>0</v>
      </c>
      <c r="Q131" s="511">
        <v>1.97E-3</v>
      </c>
      <c r="R131" s="511">
        <f>Q131*H131</f>
        <v>7.8799999999999995E-2</v>
      </c>
      <c r="S131" s="511">
        <v>0</v>
      </c>
      <c r="T131" s="512">
        <f>S131*H131</f>
        <v>0</v>
      </c>
      <c r="AR131" s="513" t="s">
        <v>260</v>
      </c>
      <c r="AT131" s="513" t="s">
        <v>129</v>
      </c>
      <c r="AU131" s="513" t="s">
        <v>82</v>
      </c>
      <c r="AY131" s="422" t="s">
        <v>126</v>
      </c>
      <c r="BE131" s="514">
        <f>IF(N131="základní",J131,0)</f>
        <v>0</v>
      </c>
      <c r="BF131" s="514">
        <f>IF(N131="snížená",J131,0)</f>
        <v>0</v>
      </c>
      <c r="BG131" s="514">
        <f>IF(N131="zákl. přenesená",J131,0)</f>
        <v>0</v>
      </c>
      <c r="BH131" s="514">
        <f>IF(N131="sníž. přenesená",J131,0)</f>
        <v>0</v>
      </c>
      <c r="BI131" s="514">
        <f>IF(N131="nulová",J131,0)</f>
        <v>0</v>
      </c>
      <c r="BJ131" s="422" t="s">
        <v>80</v>
      </c>
      <c r="BK131" s="514">
        <f>ROUND(I131*H131,2)</f>
        <v>0</v>
      </c>
      <c r="BL131" s="422" t="s">
        <v>260</v>
      </c>
      <c r="BM131" s="513" t="s">
        <v>3736</v>
      </c>
    </row>
    <row r="132" spans="2:65" s="432" customFormat="1">
      <c r="B132" s="431"/>
      <c r="D132" s="515" t="s">
        <v>183</v>
      </c>
      <c r="F132" s="516" t="s">
        <v>3737</v>
      </c>
      <c r="I132" s="517"/>
      <c r="L132" s="431"/>
      <c r="M132" s="518"/>
      <c r="T132" s="519"/>
      <c r="AT132" s="422" t="s">
        <v>183</v>
      </c>
      <c r="AU132" s="422" t="s">
        <v>82</v>
      </c>
    </row>
    <row r="133" spans="2:65" s="432" customFormat="1" ht="16.5" customHeight="1">
      <c r="B133" s="431"/>
      <c r="C133" s="502" t="s">
        <v>272</v>
      </c>
      <c r="D133" s="502" t="s">
        <v>129</v>
      </c>
      <c r="E133" s="503" t="s">
        <v>3738</v>
      </c>
      <c r="F133" s="504" t="s">
        <v>3739</v>
      </c>
      <c r="G133" s="505" t="s">
        <v>228</v>
      </c>
      <c r="H133" s="506">
        <v>4</v>
      </c>
      <c r="I133" s="507"/>
      <c r="J133" s="508">
        <f>ROUND(I133*H133,2)</f>
        <v>0</v>
      </c>
      <c r="K133" s="504" t="s">
        <v>180</v>
      </c>
      <c r="L133" s="431"/>
      <c r="M133" s="509" t="s">
        <v>19</v>
      </c>
      <c r="N133" s="510" t="s">
        <v>43</v>
      </c>
      <c r="P133" s="511">
        <f>O133*H133</f>
        <v>0</v>
      </c>
      <c r="Q133" s="511">
        <v>3.0400000000000002E-3</v>
      </c>
      <c r="R133" s="511">
        <f>Q133*H133</f>
        <v>1.2160000000000001E-2</v>
      </c>
      <c r="S133" s="511">
        <v>0</v>
      </c>
      <c r="T133" s="512">
        <f>S133*H133</f>
        <v>0</v>
      </c>
      <c r="AR133" s="513" t="s">
        <v>260</v>
      </c>
      <c r="AT133" s="513" t="s">
        <v>129</v>
      </c>
      <c r="AU133" s="513" t="s">
        <v>82</v>
      </c>
      <c r="AY133" s="422" t="s">
        <v>126</v>
      </c>
      <c r="BE133" s="514">
        <f>IF(N133="základní",J133,0)</f>
        <v>0</v>
      </c>
      <c r="BF133" s="514">
        <f>IF(N133="snížená",J133,0)</f>
        <v>0</v>
      </c>
      <c r="BG133" s="514">
        <f>IF(N133="zákl. přenesená",J133,0)</f>
        <v>0</v>
      </c>
      <c r="BH133" s="514">
        <f>IF(N133="sníž. přenesená",J133,0)</f>
        <v>0</v>
      </c>
      <c r="BI133" s="514">
        <f>IF(N133="nulová",J133,0)</f>
        <v>0</v>
      </c>
      <c r="BJ133" s="422" t="s">
        <v>80</v>
      </c>
      <c r="BK133" s="514">
        <f>ROUND(I133*H133,2)</f>
        <v>0</v>
      </c>
      <c r="BL133" s="422" t="s">
        <v>260</v>
      </c>
      <c r="BM133" s="513" t="s">
        <v>3740</v>
      </c>
    </row>
    <row r="134" spans="2:65" s="432" customFormat="1">
      <c r="B134" s="431"/>
      <c r="D134" s="515" t="s">
        <v>183</v>
      </c>
      <c r="F134" s="516" t="s">
        <v>3741</v>
      </c>
      <c r="I134" s="517"/>
      <c r="L134" s="431"/>
      <c r="M134" s="518"/>
      <c r="T134" s="519"/>
      <c r="AT134" s="422" t="s">
        <v>183</v>
      </c>
      <c r="AU134" s="422" t="s">
        <v>82</v>
      </c>
    </row>
    <row r="135" spans="2:65" s="432" customFormat="1" ht="16.5" customHeight="1">
      <c r="B135" s="431"/>
      <c r="C135" s="502" t="s">
        <v>279</v>
      </c>
      <c r="D135" s="502" t="s">
        <v>129</v>
      </c>
      <c r="E135" s="503" t="s">
        <v>3742</v>
      </c>
      <c r="F135" s="504" t="s">
        <v>3743</v>
      </c>
      <c r="G135" s="505" t="s">
        <v>228</v>
      </c>
      <c r="H135" s="506">
        <v>18</v>
      </c>
      <c r="I135" s="507"/>
      <c r="J135" s="508">
        <f>ROUND(I135*H135,2)</f>
        <v>0</v>
      </c>
      <c r="K135" s="504" t="s">
        <v>180</v>
      </c>
      <c r="L135" s="431"/>
      <c r="M135" s="509" t="s">
        <v>19</v>
      </c>
      <c r="N135" s="510" t="s">
        <v>43</v>
      </c>
      <c r="P135" s="511">
        <f>O135*H135</f>
        <v>0</v>
      </c>
      <c r="Q135" s="511">
        <v>4.9199999999999999E-3</v>
      </c>
      <c r="R135" s="511">
        <f>Q135*H135</f>
        <v>8.856E-2</v>
      </c>
      <c r="S135" s="511">
        <v>0</v>
      </c>
      <c r="T135" s="512">
        <f>S135*H135</f>
        <v>0</v>
      </c>
      <c r="AR135" s="513" t="s">
        <v>260</v>
      </c>
      <c r="AT135" s="513" t="s">
        <v>129</v>
      </c>
      <c r="AU135" s="513" t="s">
        <v>82</v>
      </c>
      <c r="AY135" s="422" t="s">
        <v>126</v>
      </c>
      <c r="BE135" s="514">
        <f>IF(N135="základní",J135,0)</f>
        <v>0</v>
      </c>
      <c r="BF135" s="514">
        <f>IF(N135="snížená",J135,0)</f>
        <v>0</v>
      </c>
      <c r="BG135" s="514">
        <f>IF(N135="zákl. přenesená",J135,0)</f>
        <v>0</v>
      </c>
      <c r="BH135" s="514">
        <f>IF(N135="sníž. přenesená",J135,0)</f>
        <v>0</v>
      </c>
      <c r="BI135" s="514">
        <f>IF(N135="nulová",J135,0)</f>
        <v>0</v>
      </c>
      <c r="BJ135" s="422" t="s">
        <v>80</v>
      </c>
      <c r="BK135" s="514">
        <f>ROUND(I135*H135,2)</f>
        <v>0</v>
      </c>
      <c r="BL135" s="422" t="s">
        <v>260</v>
      </c>
      <c r="BM135" s="513" t="s">
        <v>3744</v>
      </c>
    </row>
    <row r="136" spans="2:65" s="432" customFormat="1">
      <c r="B136" s="431"/>
      <c r="D136" s="515" t="s">
        <v>183</v>
      </c>
      <c r="F136" s="516" t="s">
        <v>3745</v>
      </c>
      <c r="I136" s="517"/>
      <c r="L136" s="431"/>
      <c r="M136" s="518"/>
      <c r="T136" s="519"/>
      <c r="AT136" s="422" t="s">
        <v>183</v>
      </c>
      <c r="AU136" s="422" t="s">
        <v>82</v>
      </c>
    </row>
    <row r="137" spans="2:65" s="432" customFormat="1" ht="16.5" customHeight="1">
      <c r="B137" s="431"/>
      <c r="C137" s="502" t="s">
        <v>286</v>
      </c>
      <c r="D137" s="502" t="s">
        <v>129</v>
      </c>
      <c r="E137" s="503" t="s">
        <v>3746</v>
      </c>
      <c r="F137" s="504" t="s">
        <v>3747</v>
      </c>
      <c r="G137" s="505" t="s">
        <v>228</v>
      </c>
      <c r="H137" s="506">
        <v>12</v>
      </c>
      <c r="I137" s="507"/>
      <c r="J137" s="508">
        <f>ROUND(I137*H137,2)</f>
        <v>0</v>
      </c>
      <c r="K137" s="504" t="s">
        <v>180</v>
      </c>
      <c r="L137" s="431"/>
      <c r="M137" s="509" t="s">
        <v>19</v>
      </c>
      <c r="N137" s="510" t="s">
        <v>43</v>
      </c>
      <c r="P137" s="511">
        <f>O137*H137</f>
        <v>0</v>
      </c>
      <c r="Q137" s="511">
        <v>4.0000000000000002E-4</v>
      </c>
      <c r="R137" s="511">
        <f>Q137*H137</f>
        <v>4.8000000000000004E-3</v>
      </c>
      <c r="S137" s="511">
        <v>0</v>
      </c>
      <c r="T137" s="512">
        <f>S137*H137</f>
        <v>0</v>
      </c>
      <c r="AR137" s="513" t="s">
        <v>260</v>
      </c>
      <c r="AT137" s="513" t="s">
        <v>129</v>
      </c>
      <c r="AU137" s="513" t="s">
        <v>82</v>
      </c>
      <c r="AY137" s="422" t="s">
        <v>126</v>
      </c>
      <c r="BE137" s="514">
        <f>IF(N137="základní",J137,0)</f>
        <v>0</v>
      </c>
      <c r="BF137" s="514">
        <f>IF(N137="snížená",J137,0)</f>
        <v>0</v>
      </c>
      <c r="BG137" s="514">
        <f>IF(N137="zákl. přenesená",J137,0)</f>
        <v>0</v>
      </c>
      <c r="BH137" s="514">
        <f>IF(N137="sníž. přenesená",J137,0)</f>
        <v>0</v>
      </c>
      <c r="BI137" s="514">
        <f>IF(N137="nulová",J137,0)</f>
        <v>0</v>
      </c>
      <c r="BJ137" s="422" t="s">
        <v>80</v>
      </c>
      <c r="BK137" s="514">
        <f>ROUND(I137*H137,2)</f>
        <v>0</v>
      </c>
      <c r="BL137" s="422" t="s">
        <v>260</v>
      </c>
      <c r="BM137" s="513" t="s">
        <v>3748</v>
      </c>
    </row>
    <row r="138" spans="2:65" s="432" customFormat="1">
      <c r="B138" s="431"/>
      <c r="D138" s="515" t="s">
        <v>183</v>
      </c>
      <c r="F138" s="516" t="s">
        <v>3749</v>
      </c>
      <c r="I138" s="517"/>
      <c r="L138" s="431"/>
      <c r="M138" s="518"/>
      <c r="T138" s="519"/>
      <c r="AT138" s="422" t="s">
        <v>183</v>
      </c>
      <c r="AU138" s="422" t="s">
        <v>82</v>
      </c>
    </row>
    <row r="139" spans="2:65" s="432" customFormat="1" ht="16.5" customHeight="1">
      <c r="B139" s="431"/>
      <c r="C139" s="502" t="s">
        <v>7</v>
      </c>
      <c r="D139" s="502" t="s">
        <v>129</v>
      </c>
      <c r="E139" s="503" t="s">
        <v>3750</v>
      </c>
      <c r="F139" s="504" t="s">
        <v>3751</v>
      </c>
      <c r="G139" s="505" t="s">
        <v>228</v>
      </c>
      <c r="H139" s="506">
        <v>22</v>
      </c>
      <c r="I139" s="507"/>
      <c r="J139" s="508">
        <f>ROUND(I139*H139,2)</f>
        <v>0</v>
      </c>
      <c r="K139" s="504" t="s">
        <v>180</v>
      </c>
      <c r="L139" s="431"/>
      <c r="M139" s="509" t="s">
        <v>19</v>
      </c>
      <c r="N139" s="510" t="s">
        <v>43</v>
      </c>
      <c r="P139" s="511">
        <f>O139*H139</f>
        <v>0</v>
      </c>
      <c r="Q139" s="511">
        <v>4.2999999999999999E-4</v>
      </c>
      <c r="R139" s="511">
        <f>Q139*H139</f>
        <v>9.4599999999999997E-3</v>
      </c>
      <c r="S139" s="511">
        <v>0</v>
      </c>
      <c r="T139" s="512">
        <f>S139*H139</f>
        <v>0</v>
      </c>
      <c r="AR139" s="513" t="s">
        <v>260</v>
      </c>
      <c r="AT139" s="513" t="s">
        <v>129</v>
      </c>
      <c r="AU139" s="513" t="s">
        <v>82</v>
      </c>
      <c r="AY139" s="422" t="s">
        <v>126</v>
      </c>
      <c r="BE139" s="514">
        <f>IF(N139="základní",J139,0)</f>
        <v>0</v>
      </c>
      <c r="BF139" s="514">
        <f>IF(N139="snížená",J139,0)</f>
        <v>0</v>
      </c>
      <c r="BG139" s="514">
        <f>IF(N139="zákl. přenesená",J139,0)</f>
        <v>0</v>
      </c>
      <c r="BH139" s="514">
        <f>IF(N139="sníž. přenesená",J139,0)</f>
        <v>0</v>
      </c>
      <c r="BI139" s="514">
        <f>IF(N139="nulová",J139,0)</f>
        <v>0</v>
      </c>
      <c r="BJ139" s="422" t="s">
        <v>80</v>
      </c>
      <c r="BK139" s="514">
        <f>ROUND(I139*H139,2)</f>
        <v>0</v>
      </c>
      <c r="BL139" s="422" t="s">
        <v>260</v>
      </c>
      <c r="BM139" s="513" t="s">
        <v>3752</v>
      </c>
    </row>
    <row r="140" spans="2:65" s="432" customFormat="1">
      <c r="B140" s="431"/>
      <c r="D140" s="515" t="s">
        <v>183</v>
      </c>
      <c r="F140" s="516" t="s">
        <v>3753</v>
      </c>
      <c r="I140" s="517"/>
      <c r="L140" s="431"/>
      <c r="M140" s="518"/>
      <c r="T140" s="519"/>
      <c r="AT140" s="422" t="s">
        <v>183</v>
      </c>
      <c r="AU140" s="422" t="s">
        <v>82</v>
      </c>
    </row>
    <row r="141" spans="2:65" s="432" customFormat="1" ht="16.5" customHeight="1">
      <c r="B141" s="431"/>
      <c r="C141" s="502" t="s">
        <v>301</v>
      </c>
      <c r="D141" s="502" t="s">
        <v>129</v>
      </c>
      <c r="E141" s="503" t="s">
        <v>3754</v>
      </c>
      <c r="F141" s="504" t="s">
        <v>3755</v>
      </c>
      <c r="G141" s="505" t="s">
        <v>228</v>
      </c>
      <c r="H141" s="506">
        <v>60</v>
      </c>
      <c r="I141" s="507"/>
      <c r="J141" s="508">
        <f>ROUND(I141*H141,2)</f>
        <v>0</v>
      </c>
      <c r="K141" s="504" t="s">
        <v>180</v>
      </c>
      <c r="L141" s="431"/>
      <c r="M141" s="509" t="s">
        <v>19</v>
      </c>
      <c r="N141" s="510" t="s">
        <v>43</v>
      </c>
      <c r="P141" s="511">
        <f>O141*H141</f>
        <v>0</v>
      </c>
      <c r="Q141" s="511">
        <v>5.5999999999999995E-4</v>
      </c>
      <c r="R141" s="511">
        <f>Q141*H141</f>
        <v>3.3599999999999998E-2</v>
      </c>
      <c r="S141" s="511">
        <v>0</v>
      </c>
      <c r="T141" s="512">
        <f>S141*H141</f>
        <v>0</v>
      </c>
      <c r="AR141" s="513" t="s">
        <v>260</v>
      </c>
      <c r="AT141" s="513" t="s">
        <v>129</v>
      </c>
      <c r="AU141" s="513" t="s">
        <v>82</v>
      </c>
      <c r="AY141" s="422" t="s">
        <v>126</v>
      </c>
      <c r="BE141" s="514">
        <f>IF(N141="základní",J141,0)</f>
        <v>0</v>
      </c>
      <c r="BF141" s="514">
        <f>IF(N141="snížená",J141,0)</f>
        <v>0</v>
      </c>
      <c r="BG141" s="514">
        <f>IF(N141="zákl. přenesená",J141,0)</f>
        <v>0</v>
      </c>
      <c r="BH141" s="514">
        <f>IF(N141="sníž. přenesená",J141,0)</f>
        <v>0</v>
      </c>
      <c r="BI141" s="514">
        <f>IF(N141="nulová",J141,0)</f>
        <v>0</v>
      </c>
      <c r="BJ141" s="422" t="s">
        <v>80</v>
      </c>
      <c r="BK141" s="514">
        <f>ROUND(I141*H141,2)</f>
        <v>0</v>
      </c>
      <c r="BL141" s="422" t="s">
        <v>260</v>
      </c>
      <c r="BM141" s="513" t="s">
        <v>3756</v>
      </c>
    </row>
    <row r="142" spans="2:65" s="432" customFormat="1">
      <c r="B142" s="431"/>
      <c r="D142" s="515" t="s">
        <v>183</v>
      </c>
      <c r="F142" s="516" t="s">
        <v>3757</v>
      </c>
      <c r="I142" s="517"/>
      <c r="L142" s="431"/>
      <c r="M142" s="518"/>
      <c r="T142" s="519"/>
      <c r="AT142" s="422" t="s">
        <v>183</v>
      </c>
      <c r="AU142" s="422" t="s">
        <v>82</v>
      </c>
    </row>
    <row r="143" spans="2:65" s="432" customFormat="1" ht="16.5" customHeight="1">
      <c r="B143" s="431"/>
      <c r="C143" s="502" t="s">
        <v>308</v>
      </c>
      <c r="D143" s="502" t="s">
        <v>129</v>
      </c>
      <c r="E143" s="503" t="s">
        <v>3758</v>
      </c>
      <c r="F143" s="504" t="s">
        <v>3759</v>
      </c>
      <c r="G143" s="505" t="s">
        <v>228</v>
      </c>
      <c r="H143" s="506">
        <v>33</v>
      </c>
      <c r="I143" s="507"/>
      <c r="J143" s="508">
        <f>ROUND(I143*H143,2)</f>
        <v>0</v>
      </c>
      <c r="K143" s="504" t="s">
        <v>180</v>
      </c>
      <c r="L143" s="431"/>
      <c r="M143" s="509" t="s">
        <v>19</v>
      </c>
      <c r="N143" s="510" t="s">
        <v>43</v>
      </c>
      <c r="P143" s="511">
        <f>O143*H143</f>
        <v>0</v>
      </c>
      <c r="Q143" s="511">
        <v>9.3999999999999997E-4</v>
      </c>
      <c r="R143" s="511">
        <f>Q143*H143</f>
        <v>3.1019999999999999E-2</v>
      </c>
      <c r="S143" s="511">
        <v>0</v>
      </c>
      <c r="T143" s="512">
        <f>S143*H143</f>
        <v>0</v>
      </c>
      <c r="AR143" s="513" t="s">
        <v>260</v>
      </c>
      <c r="AT143" s="513" t="s">
        <v>129</v>
      </c>
      <c r="AU143" s="513" t="s">
        <v>82</v>
      </c>
      <c r="AY143" s="422" t="s">
        <v>126</v>
      </c>
      <c r="BE143" s="514">
        <f>IF(N143="základní",J143,0)</f>
        <v>0</v>
      </c>
      <c r="BF143" s="514">
        <f>IF(N143="snížená",J143,0)</f>
        <v>0</v>
      </c>
      <c r="BG143" s="514">
        <f>IF(N143="zákl. přenesená",J143,0)</f>
        <v>0</v>
      </c>
      <c r="BH143" s="514">
        <f>IF(N143="sníž. přenesená",J143,0)</f>
        <v>0</v>
      </c>
      <c r="BI143" s="514">
        <f>IF(N143="nulová",J143,0)</f>
        <v>0</v>
      </c>
      <c r="BJ143" s="422" t="s">
        <v>80</v>
      </c>
      <c r="BK143" s="514">
        <f>ROUND(I143*H143,2)</f>
        <v>0</v>
      </c>
      <c r="BL143" s="422" t="s">
        <v>260</v>
      </c>
      <c r="BM143" s="513" t="s">
        <v>3760</v>
      </c>
    </row>
    <row r="144" spans="2:65" s="432" customFormat="1">
      <c r="B144" s="431"/>
      <c r="D144" s="515" t="s">
        <v>183</v>
      </c>
      <c r="F144" s="516" t="s">
        <v>3761</v>
      </c>
      <c r="I144" s="517"/>
      <c r="L144" s="431"/>
      <c r="M144" s="518"/>
      <c r="T144" s="519"/>
      <c r="AT144" s="422" t="s">
        <v>183</v>
      </c>
      <c r="AU144" s="422" t="s">
        <v>82</v>
      </c>
    </row>
    <row r="145" spans="2:65" s="432" customFormat="1" ht="16.5" customHeight="1">
      <c r="B145" s="431"/>
      <c r="C145" s="502" t="s">
        <v>314</v>
      </c>
      <c r="D145" s="502" t="s">
        <v>129</v>
      </c>
      <c r="E145" s="503" t="s">
        <v>3762</v>
      </c>
      <c r="F145" s="504" t="s">
        <v>3763</v>
      </c>
      <c r="G145" s="505" t="s">
        <v>228</v>
      </c>
      <c r="H145" s="506">
        <v>140</v>
      </c>
      <c r="I145" s="507"/>
      <c r="J145" s="508">
        <f>ROUND(I145*H145,2)</f>
        <v>0</v>
      </c>
      <c r="K145" s="504" t="s">
        <v>180</v>
      </c>
      <c r="L145" s="431"/>
      <c r="M145" s="509" t="s">
        <v>19</v>
      </c>
      <c r="N145" s="510" t="s">
        <v>43</v>
      </c>
      <c r="P145" s="511">
        <f>O145*H145</f>
        <v>0</v>
      </c>
      <c r="Q145" s="511">
        <v>1.8400000000000001E-3</v>
      </c>
      <c r="R145" s="511">
        <f>Q145*H145</f>
        <v>0.2576</v>
      </c>
      <c r="S145" s="511">
        <v>0</v>
      </c>
      <c r="T145" s="512">
        <f>S145*H145</f>
        <v>0</v>
      </c>
      <c r="AR145" s="513" t="s">
        <v>260</v>
      </c>
      <c r="AT145" s="513" t="s">
        <v>129</v>
      </c>
      <c r="AU145" s="513" t="s">
        <v>82</v>
      </c>
      <c r="AY145" s="422" t="s">
        <v>126</v>
      </c>
      <c r="BE145" s="514">
        <f>IF(N145="základní",J145,0)</f>
        <v>0</v>
      </c>
      <c r="BF145" s="514">
        <f>IF(N145="snížená",J145,0)</f>
        <v>0</v>
      </c>
      <c r="BG145" s="514">
        <f>IF(N145="zákl. přenesená",J145,0)</f>
        <v>0</v>
      </c>
      <c r="BH145" s="514">
        <f>IF(N145="sníž. přenesená",J145,0)</f>
        <v>0</v>
      </c>
      <c r="BI145" s="514">
        <f>IF(N145="nulová",J145,0)</f>
        <v>0</v>
      </c>
      <c r="BJ145" s="422" t="s">
        <v>80</v>
      </c>
      <c r="BK145" s="514">
        <f>ROUND(I145*H145,2)</f>
        <v>0</v>
      </c>
      <c r="BL145" s="422" t="s">
        <v>260</v>
      </c>
      <c r="BM145" s="513" t="s">
        <v>3764</v>
      </c>
    </row>
    <row r="146" spans="2:65" s="432" customFormat="1">
      <c r="B146" s="431"/>
      <c r="D146" s="515" t="s">
        <v>183</v>
      </c>
      <c r="F146" s="516" t="s">
        <v>3765</v>
      </c>
      <c r="I146" s="517"/>
      <c r="L146" s="431"/>
      <c r="M146" s="518"/>
      <c r="T146" s="519"/>
      <c r="AT146" s="422" t="s">
        <v>183</v>
      </c>
      <c r="AU146" s="422" t="s">
        <v>82</v>
      </c>
    </row>
    <row r="147" spans="2:65" s="432" customFormat="1" ht="16.5" customHeight="1">
      <c r="B147" s="431"/>
      <c r="C147" s="502" t="s">
        <v>321</v>
      </c>
      <c r="D147" s="502" t="s">
        <v>129</v>
      </c>
      <c r="E147" s="503" t="s">
        <v>3766</v>
      </c>
      <c r="F147" s="504" t="s">
        <v>3767</v>
      </c>
      <c r="G147" s="505" t="s">
        <v>254</v>
      </c>
      <c r="H147" s="506">
        <v>4</v>
      </c>
      <c r="I147" s="507"/>
      <c r="J147" s="508">
        <f>ROUND(I147*H147,2)</f>
        <v>0</v>
      </c>
      <c r="K147" s="504" t="s">
        <v>180</v>
      </c>
      <c r="L147" s="431"/>
      <c r="M147" s="509" t="s">
        <v>19</v>
      </c>
      <c r="N147" s="510" t="s">
        <v>43</v>
      </c>
      <c r="P147" s="511">
        <f>O147*H147</f>
        <v>0</v>
      </c>
      <c r="Q147" s="511">
        <v>0</v>
      </c>
      <c r="R147" s="511">
        <f>Q147*H147</f>
        <v>0</v>
      </c>
      <c r="S147" s="511">
        <v>0</v>
      </c>
      <c r="T147" s="512">
        <f>S147*H147</f>
        <v>0</v>
      </c>
      <c r="AR147" s="513" t="s">
        <v>260</v>
      </c>
      <c r="AT147" s="513" t="s">
        <v>129</v>
      </c>
      <c r="AU147" s="513" t="s">
        <v>82</v>
      </c>
      <c r="AY147" s="422" t="s">
        <v>126</v>
      </c>
      <c r="BE147" s="514">
        <f>IF(N147="základní",J147,0)</f>
        <v>0</v>
      </c>
      <c r="BF147" s="514">
        <f>IF(N147="snížená",J147,0)</f>
        <v>0</v>
      </c>
      <c r="BG147" s="514">
        <f>IF(N147="zákl. přenesená",J147,0)</f>
        <v>0</v>
      </c>
      <c r="BH147" s="514">
        <f>IF(N147="sníž. přenesená",J147,0)</f>
        <v>0</v>
      </c>
      <c r="BI147" s="514">
        <f>IF(N147="nulová",J147,0)</f>
        <v>0</v>
      </c>
      <c r="BJ147" s="422" t="s">
        <v>80</v>
      </c>
      <c r="BK147" s="514">
        <f>ROUND(I147*H147,2)</f>
        <v>0</v>
      </c>
      <c r="BL147" s="422" t="s">
        <v>260</v>
      </c>
      <c r="BM147" s="513" t="s">
        <v>3768</v>
      </c>
    </row>
    <row r="148" spans="2:65" s="432" customFormat="1">
      <c r="B148" s="431"/>
      <c r="D148" s="515" t="s">
        <v>183</v>
      </c>
      <c r="F148" s="516" t="s">
        <v>3769</v>
      </c>
      <c r="I148" s="517"/>
      <c r="L148" s="431"/>
      <c r="M148" s="518"/>
      <c r="T148" s="519"/>
      <c r="AT148" s="422" t="s">
        <v>183</v>
      </c>
      <c r="AU148" s="422" t="s">
        <v>82</v>
      </c>
    </row>
    <row r="149" spans="2:65" s="432" customFormat="1" ht="16.5" customHeight="1">
      <c r="B149" s="431"/>
      <c r="C149" s="502" t="s">
        <v>329</v>
      </c>
      <c r="D149" s="502" t="s">
        <v>129</v>
      </c>
      <c r="E149" s="503" t="s">
        <v>3770</v>
      </c>
      <c r="F149" s="504" t="s">
        <v>3771</v>
      </c>
      <c r="G149" s="505" t="s">
        <v>254</v>
      </c>
      <c r="H149" s="506">
        <v>27</v>
      </c>
      <c r="I149" s="507"/>
      <c r="J149" s="508">
        <f>ROUND(I149*H149,2)</f>
        <v>0</v>
      </c>
      <c r="K149" s="504" t="s">
        <v>180</v>
      </c>
      <c r="L149" s="431"/>
      <c r="M149" s="509" t="s">
        <v>19</v>
      </c>
      <c r="N149" s="510" t="s">
        <v>43</v>
      </c>
      <c r="P149" s="511">
        <f>O149*H149</f>
        <v>0</v>
      </c>
      <c r="Q149" s="511">
        <v>0</v>
      </c>
      <c r="R149" s="511">
        <f>Q149*H149</f>
        <v>0</v>
      </c>
      <c r="S149" s="511">
        <v>0</v>
      </c>
      <c r="T149" s="512">
        <f>S149*H149</f>
        <v>0</v>
      </c>
      <c r="AR149" s="513" t="s">
        <v>260</v>
      </c>
      <c r="AT149" s="513" t="s">
        <v>129</v>
      </c>
      <c r="AU149" s="513" t="s">
        <v>82</v>
      </c>
      <c r="AY149" s="422" t="s">
        <v>126</v>
      </c>
      <c r="BE149" s="514">
        <f>IF(N149="základní",J149,0)</f>
        <v>0</v>
      </c>
      <c r="BF149" s="514">
        <f>IF(N149="snížená",J149,0)</f>
        <v>0</v>
      </c>
      <c r="BG149" s="514">
        <f>IF(N149="zákl. přenesená",J149,0)</f>
        <v>0</v>
      </c>
      <c r="BH149" s="514">
        <f>IF(N149="sníž. přenesená",J149,0)</f>
        <v>0</v>
      </c>
      <c r="BI149" s="514">
        <f>IF(N149="nulová",J149,0)</f>
        <v>0</v>
      </c>
      <c r="BJ149" s="422" t="s">
        <v>80</v>
      </c>
      <c r="BK149" s="514">
        <f>ROUND(I149*H149,2)</f>
        <v>0</v>
      </c>
      <c r="BL149" s="422" t="s">
        <v>260</v>
      </c>
      <c r="BM149" s="513" t="s">
        <v>3772</v>
      </c>
    </row>
    <row r="150" spans="2:65" s="432" customFormat="1">
      <c r="B150" s="431"/>
      <c r="D150" s="515" t="s">
        <v>183</v>
      </c>
      <c r="F150" s="516" t="s">
        <v>3773</v>
      </c>
      <c r="I150" s="517"/>
      <c r="L150" s="431"/>
      <c r="M150" s="518"/>
      <c r="T150" s="519"/>
      <c r="AT150" s="422" t="s">
        <v>183</v>
      </c>
      <c r="AU150" s="422" t="s">
        <v>82</v>
      </c>
    </row>
    <row r="151" spans="2:65" s="432" customFormat="1" ht="16.5" customHeight="1">
      <c r="B151" s="431"/>
      <c r="C151" s="502" t="s">
        <v>339</v>
      </c>
      <c r="D151" s="502" t="s">
        <v>129</v>
      </c>
      <c r="E151" s="503" t="s">
        <v>3774</v>
      </c>
      <c r="F151" s="504" t="s">
        <v>3775</v>
      </c>
      <c r="G151" s="505" t="s">
        <v>254</v>
      </c>
      <c r="H151" s="506">
        <v>23</v>
      </c>
      <c r="I151" s="507"/>
      <c r="J151" s="508">
        <f>ROUND(I151*H151,2)</f>
        <v>0</v>
      </c>
      <c r="K151" s="504" t="s">
        <v>180</v>
      </c>
      <c r="L151" s="431"/>
      <c r="M151" s="509" t="s">
        <v>19</v>
      </c>
      <c r="N151" s="510" t="s">
        <v>43</v>
      </c>
      <c r="P151" s="511">
        <f>O151*H151</f>
        <v>0</v>
      </c>
      <c r="Q151" s="511">
        <v>0</v>
      </c>
      <c r="R151" s="511">
        <f>Q151*H151</f>
        <v>0</v>
      </c>
      <c r="S151" s="511">
        <v>0</v>
      </c>
      <c r="T151" s="512">
        <f>S151*H151</f>
        <v>0</v>
      </c>
      <c r="AR151" s="513" t="s">
        <v>260</v>
      </c>
      <c r="AT151" s="513" t="s">
        <v>129</v>
      </c>
      <c r="AU151" s="513" t="s">
        <v>82</v>
      </c>
      <c r="AY151" s="422" t="s">
        <v>126</v>
      </c>
      <c r="BE151" s="514">
        <f>IF(N151="základní",J151,0)</f>
        <v>0</v>
      </c>
      <c r="BF151" s="514">
        <f>IF(N151="snížená",J151,0)</f>
        <v>0</v>
      </c>
      <c r="BG151" s="514">
        <f>IF(N151="zákl. přenesená",J151,0)</f>
        <v>0</v>
      </c>
      <c r="BH151" s="514">
        <f>IF(N151="sníž. přenesená",J151,0)</f>
        <v>0</v>
      </c>
      <c r="BI151" s="514">
        <f>IF(N151="nulová",J151,0)</f>
        <v>0</v>
      </c>
      <c r="BJ151" s="422" t="s">
        <v>80</v>
      </c>
      <c r="BK151" s="514">
        <f>ROUND(I151*H151,2)</f>
        <v>0</v>
      </c>
      <c r="BL151" s="422" t="s">
        <v>260</v>
      </c>
      <c r="BM151" s="513" t="s">
        <v>3776</v>
      </c>
    </row>
    <row r="152" spans="2:65" s="432" customFormat="1">
      <c r="B152" s="431"/>
      <c r="D152" s="515" t="s">
        <v>183</v>
      </c>
      <c r="F152" s="516" t="s">
        <v>3777</v>
      </c>
      <c r="I152" s="517"/>
      <c r="L152" s="431"/>
      <c r="M152" s="518"/>
      <c r="T152" s="519"/>
      <c r="AT152" s="422" t="s">
        <v>183</v>
      </c>
      <c r="AU152" s="422" t="s">
        <v>82</v>
      </c>
    </row>
    <row r="153" spans="2:65" s="432" customFormat="1" ht="16.5" customHeight="1">
      <c r="B153" s="431"/>
      <c r="C153" s="502" t="s">
        <v>346</v>
      </c>
      <c r="D153" s="502" t="s">
        <v>129</v>
      </c>
      <c r="E153" s="503" t="s">
        <v>3778</v>
      </c>
      <c r="F153" s="504" t="s">
        <v>3779</v>
      </c>
      <c r="G153" s="505" t="s">
        <v>254</v>
      </c>
      <c r="H153" s="506">
        <v>12</v>
      </c>
      <c r="I153" s="507"/>
      <c r="J153" s="508">
        <f>ROUND(I153*H153,2)</f>
        <v>0</v>
      </c>
      <c r="K153" s="504" t="s">
        <v>180</v>
      </c>
      <c r="L153" s="431"/>
      <c r="M153" s="509" t="s">
        <v>19</v>
      </c>
      <c r="N153" s="510" t="s">
        <v>43</v>
      </c>
      <c r="P153" s="511">
        <f>O153*H153</f>
        <v>0</v>
      </c>
      <c r="Q153" s="511">
        <v>0</v>
      </c>
      <c r="R153" s="511">
        <f>Q153*H153</f>
        <v>0</v>
      </c>
      <c r="S153" s="511">
        <v>0</v>
      </c>
      <c r="T153" s="512">
        <f>S153*H153</f>
        <v>0</v>
      </c>
      <c r="AR153" s="513" t="s">
        <v>260</v>
      </c>
      <c r="AT153" s="513" t="s">
        <v>129</v>
      </c>
      <c r="AU153" s="513" t="s">
        <v>82</v>
      </c>
      <c r="AY153" s="422" t="s">
        <v>126</v>
      </c>
      <c r="BE153" s="514">
        <f>IF(N153="základní",J153,0)</f>
        <v>0</v>
      </c>
      <c r="BF153" s="514">
        <f>IF(N153="snížená",J153,0)</f>
        <v>0</v>
      </c>
      <c r="BG153" s="514">
        <f>IF(N153="zákl. přenesená",J153,0)</f>
        <v>0</v>
      </c>
      <c r="BH153" s="514">
        <f>IF(N153="sníž. přenesená",J153,0)</f>
        <v>0</v>
      </c>
      <c r="BI153" s="514">
        <f>IF(N153="nulová",J153,0)</f>
        <v>0</v>
      </c>
      <c r="BJ153" s="422" t="s">
        <v>80</v>
      </c>
      <c r="BK153" s="514">
        <f>ROUND(I153*H153,2)</f>
        <v>0</v>
      </c>
      <c r="BL153" s="422" t="s">
        <v>260</v>
      </c>
      <c r="BM153" s="513" t="s">
        <v>3780</v>
      </c>
    </row>
    <row r="154" spans="2:65" s="432" customFormat="1">
      <c r="B154" s="431"/>
      <c r="D154" s="515" t="s">
        <v>183</v>
      </c>
      <c r="F154" s="516" t="s">
        <v>3781</v>
      </c>
      <c r="I154" s="517"/>
      <c r="L154" s="431"/>
      <c r="M154" s="518"/>
      <c r="T154" s="519"/>
      <c r="AT154" s="422" t="s">
        <v>183</v>
      </c>
      <c r="AU154" s="422" t="s">
        <v>82</v>
      </c>
    </row>
    <row r="155" spans="2:65" s="432" customFormat="1" ht="16.5" customHeight="1">
      <c r="B155" s="431"/>
      <c r="C155" s="502" t="s">
        <v>354</v>
      </c>
      <c r="D155" s="502" t="s">
        <v>129</v>
      </c>
      <c r="E155" s="503" t="s">
        <v>3782</v>
      </c>
      <c r="F155" s="504" t="s">
        <v>3783</v>
      </c>
      <c r="G155" s="505" t="s">
        <v>254</v>
      </c>
      <c r="H155" s="506">
        <v>4</v>
      </c>
      <c r="I155" s="507"/>
      <c r="J155" s="508">
        <f>ROUND(I155*H155,2)</f>
        <v>0</v>
      </c>
      <c r="K155" s="504" t="s">
        <v>180</v>
      </c>
      <c r="L155" s="431"/>
      <c r="M155" s="509" t="s">
        <v>19</v>
      </c>
      <c r="N155" s="510" t="s">
        <v>43</v>
      </c>
      <c r="P155" s="511">
        <f>O155*H155</f>
        <v>0</v>
      </c>
      <c r="Q155" s="511">
        <v>8.9999999999999998E-4</v>
      </c>
      <c r="R155" s="511">
        <f>Q155*H155</f>
        <v>3.5999999999999999E-3</v>
      </c>
      <c r="S155" s="511">
        <v>0</v>
      </c>
      <c r="T155" s="512">
        <f>S155*H155</f>
        <v>0</v>
      </c>
      <c r="AR155" s="513" t="s">
        <v>260</v>
      </c>
      <c r="AT155" s="513" t="s">
        <v>129</v>
      </c>
      <c r="AU155" s="513" t="s">
        <v>82</v>
      </c>
      <c r="AY155" s="422" t="s">
        <v>126</v>
      </c>
      <c r="BE155" s="514">
        <f>IF(N155="základní",J155,0)</f>
        <v>0</v>
      </c>
      <c r="BF155" s="514">
        <f>IF(N155="snížená",J155,0)</f>
        <v>0</v>
      </c>
      <c r="BG155" s="514">
        <f>IF(N155="zákl. přenesená",J155,0)</f>
        <v>0</v>
      </c>
      <c r="BH155" s="514">
        <f>IF(N155="sníž. přenesená",J155,0)</f>
        <v>0</v>
      </c>
      <c r="BI155" s="514">
        <f>IF(N155="nulová",J155,0)</f>
        <v>0</v>
      </c>
      <c r="BJ155" s="422" t="s">
        <v>80</v>
      </c>
      <c r="BK155" s="514">
        <f>ROUND(I155*H155,2)</f>
        <v>0</v>
      </c>
      <c r="BL155" s="422" t="s">
        <v>260</v>
      </c>
      <c r="BM155" s="513" t="s">
        <v>3784</v>
      </c>
    </row>
    <row r="156" spans="2:65" s="432" customFormat="1">
      <c r="B156" s="431"/>
      <c r="D156" s="515" t="s">
        <v>183</v>
      </c>
      <c r="F156" s="516" t="s">
        <v>3785</v>
      </c>
      <c r="I156" s="517"/>
      <c r="L156" s="431"/>
      <c r="M156" s="518"/>
      <c r="T156" s="519"/>
      <c r="AT156" s="422" t="s">
        <v>183</v>
      </c>
      <c r="AU156" s="422" t="s">
        <v>82</v>
      </c>
    </row>
    <row r="157" spans="2:65" s="432" customFormat="1" ht="16.5" customHeight="1">
      <c r="B157" s="431"/>
      <c r="C157" s="502" t="s">
        <v>361</v>
      </c>
      <c r="D157" s="502" t="s">
        <v>129</v>
      </c>
      <c r="E157" s="503" t="s">
        <v>3786</v>
      </c>
      <c r="F157" s="504" t="s">
        <v>3787</v>
      </c>
      <c r="G157" s="505" t="s">
        <v>254</v>
      </c>
      <c r="H157" s="506">
        <v>1</v>
      </c>
      <c r="I157" s="507"/>
      <c r="J157" s="508">
        <f>ROUND(I157*H157,2)</f>
        <v>0</v>
      </c>
      <c r="K157" s="504" t="s">
        <v>180</v>
      </c>
      <c r="L157" s="431"/>
      <c r="M157" s="509" t="s">
        <v>19</v>
      </c>
      <c r="N157" s="510" t="s">
        <v>43</v>
      </c>
      <c r="P157" s="511">
        <f>O157*H157</f>
        <v>0</v>
      </c>
      <c r="Q157" s="511">
        <v>4.79E-3</v>
      </c>
      <c r="R157" s="511">
        <f>Q157*H157</f>
        <v>4.79E-3</v>
      </c>
      <c r="S157" s="511">
        <v>0</v>
      </c>
      <c r="T157" s="512">
        <f>S157*H157</f>
        <v>0</v>
      </c>
      <c r="AR157" s="513" t="s">
        <v>260</v>
      </c>
      <c r="AT157" s="513" t="s">
        <v>129</v>
      </c>
      <c r="AU157" s="513" t="s">
        <v>82</v>
      </c>
      <c r="AY157" s="422" t="s">
        <v>126</v>
      </c>
      <c r="BE157" s="514">
        <f>IF(N157="základní",J157,0)</f>
        <v>0</v>
      </c>
      <c r="BF157" s="514">
        <f>IF(N157="snížená",J157,0)</f>
        <v>0</v>
      </c>
      <c r="BG157" s="514">
        <f>IF(N157="zákl. přenesená",J157,0)</f>
        <v>0</v>
      </c>
      <c r="BH157" s="514">
        <f>IF(N157="sníž. přenesená",J157,0)</f>
        <v>0</v>
      </c>
      <c r="BI157" s="514">
        <f>IF(N157="nulová",J157,0)</f>
        <v>0</v>
      </c>
      <c r="BJ157" s="422" t="s">
        <v>80</v>
      </c>
      <c r="BK157" s="514">
        <f>ROUND(I157*H157,2)</f>
        <v>0</v>
      </c>
      <c r="BL157" s="422" t="s">
        <v>260</v>
      </c>
      <c r="BM157" s="513" t="s">
        <v>3788</v>
      </c>
    </row>
    <row r="158" spans="2:65" s="432" customFormat="1">
      <c r="B158" s="431"/>
      <c r="D158" s="515" t="s">
        <v>183</v>
      </c>
      <c r="F158" s="516" t="s">
        <v>3789</v>
      </c>
      <c r="I158" s="517"/>
      <c r="L158" s="431"/>
      <c r="M158" s="518"/>
      <c r="T158" s="519"/>
      <c r="AT158" s="422" t="s">
        <v>183</v>
      </c>
      <c r="AU158" s="422" t="s">
        <v>82</v>
      </c>
    </row>
    <row r="159" spans="2:65" s="432" customFormat="1" ht="16.5" customHeight="1">
      <c r="B159" s="431"/>
      <c r="C159" s="502" t="s">
        <v>368</v>
      </c>
      <c r="D159" s="502" t="s">
        <v>129</v>
      </c>
      <c r="E159" s="503" t="s">
        <v>3790</v>
      </c>
      <c r="F159" s="504" t="s">
        <v>3791</v>
      </c>
      <c r="G159" s="505" t="s">
        <v>254</v>
      </c>
      <c r="H159" s="506">
        <v>1</v>
      </c>
      <c r="I159" s="507"/>
      <c r="J159" s="508">
        <f>ROUND(I159*H159,2)</f>
        <v>0</v>
      </c>
      <c r="K159" s="504" t="s">
        <v>180</v>
      </c>
      <c r="L159" s="431"/>
      <c r="M159" s="509" t="s">
        <v>19</v>
      </c>
      <c r="N159" s="510" t="s">
        <v>43</v>
      </c>
      <c r="P159" s="511">
        <f>O159*H159</f>
        <v>0</v>
      </c>
      <c r="Q159" s="511">
        <v>1.4999999999999999E-4</v>
      </c>
      <c r="R159" s="511">
        <f>Q159*H159</f>
        <v>1.4999999999999999E-4</v>
      </c>
      <c r="S159" s="511">
        <v>0</v>
      </c>
      <c r="T159" s="512">
        <f>S159*H159</f>
        <v>0</v>
      </c>
      <c r="AR159" s="513" t="s">
        <v>260</v>
      </c>
      <c r="AT159" s="513" t="s">
        <v>129</v>
      </c>
      <c r="AU159" s="513" t="s">
        <v>82</v>
      </c>
      <c r="AY159" s="422" t="s">
        <v>126</v>
      </c>
      <c r="BE159" s="514">
        <f>IF(N159="základní",J159,0)</f>
        <v>0</v>
      </c>
      <c r="BF159" s="514">
        <f>IF(N159="snížená",J159,0)</f>
        <v>0</v>
      </c>
      <c r="BG159" s="514">
        <f>IF(N159="zákl. přenesená",J159,0)</f>
        <v>0</v>
      </c>
      <c r="BH159" s="514">
        <f>IF(N159="sníž. přenesená",J159,0)</f>
        <v>0</v>
      </c>
      <c r="BI159" s="514">
        <f>IF(N159="nulová",J159,0)</f>
        <v>0</v>
      </c>
      <c r="BJ159" s="422" t="s">
        <v>80</v>
      </c>
      <c r="BK159" s="514">
        <f>ROUND(I159*H159,2)</f>
        <v>0</v>
      </c>
      <c r="BL159" s="422" t="s">
        <v>260</v>
      </c>
      <c r="BM159" s="513" t="s">
        <v>3792</v>
      </c>
    </row>
    <row r="160" spans="2:65" s="432" customFormat="1">
      <c r="B160" s="431"/>
      <c r="D160" s="515" t="s">
        <v>183</v>
      </c>
      <c r="F160" s="516" t="s">
        <v>3793</v>
      </c>
      <c r="I160" s="517"/>
      <c r="L160" s="431"/>
      <c r="M160" s="518"/>
      <c r="T160" s="519"/>
      <c r="AT160" s="422" t="s">
        <v>183</v>
      </c>
      <c r="AU160" s="422" t="s">
        <v>82</v>
      </c>
    </row>
    <row r="161" spans="2:65" s="432" customFormat="1" ht="16.5" customHeight="1">
      <c r="B161" s="431"/>
      <c r="C161" s="502" t="s">
        <v>376</v>
      </c>
      <c r="D161" s="502" t="s">
        <v>129</v>
      </c>
      <c r="E161" s="503" t="s">
        <v>3794</v>
      </c>
      <c r="F161" s="504" t="s">
        <v>3795</v>
      </c>
      <c r="G161" s="505" t="s">
        <v>254</v>
      </c>
      <c r="H161" s="506">
        <v>12</v>
      </c>
      <c r="I161" s="507"/>
      <c r="J161" s="508">
        <f>ROUND(I161*H161,2)</f>
        <v>0</v>
      </c>
      <c r="K161" s="504" t="s">
        <v>180</v>
      </c>
      <c r="L161" s="431"/>
      <c r="M161" s="509" t="s">
        <v>19</v>
      </c>
      <c r="N161" s="510" t="s">
        <v>43</v>
      </c>
      <c r="P161" s="511">
        <f>O161*H161</f>
        <v>0</v>
      </c>
      <c r="Q161" s="511">
        <v>0</v>
      </c>
      <c r="R161" s="511">
        <f>Q161*H161</f>
        <v>0</v>
      </c>
      <c r="S161" s="511">
        <v>3.0999999999999999E-3</v>
      </c>
      <c r="T161" s="512">
        <f>S161*H161</f>
        <v>3.7199999999999997E-2</v>
      </c>
      <c r="AR161" s="513" t="s">
        <v>260</v>
      </c>
      <c r="AT161" s="513" t="s">
        <v>129</v>
      </c>
      <c r="AU161" s="513" t="s">
        <v>82</v>
      </c>
      <c r="AY161" s="422" t="s">
        <v>126</v>
      </c>
      <c r="BE161" s="514">
        <f>IF(N161="základní",J161,0)</f>
        <v>0</v>
      </c>
      <c r="BF161" s="514">
        <f>IF(N161="snížená",J161,0)</f>
        <v>0</v>
      </c>
      <c r="BG161" s="514">
        <f>IF(N161="zákl. přenesená",J161,0)</f>
        <v>0</v>
      </c>
      <c r="BH161" s="514">
        <f>IF(N161="sníž. přenesená",J161,0)</f>
        <v>0</v>
      </c>
      <c r="BI161" s="514">
        <f>IF(N161="nulová",J161,0)</f>
        <v>0</v>
      </c>
      <c r="BJ161" s="422" t="s">
        <v>80</v>
      </c>
      <c r="BK161" s="514">
        <f>ROUND(I161*H161,2)</f>
        <v>0</v>
      </c>
      <c r="BL161" s="422" t="s">
        <v>260</v>
      </c>
      <c r="BM161" s="513" t="s">
        <v>3796</v>
      </c>
    </row>
    <row r="162" spans="2:65" s="432" customFormat="1">
      <c r="B162" s="431"/>
      <c r="D162" s="515" t="s">
        <v>183</v>
      </c>
      <c r="F162" s="516" t="s">
        <v>3797</v>
      </c>
      <c r="I162" s="517"/>
      <c r="L162" s="431"/>
      <c r="M162" s="518"/>
      <c r="T162" s="519"/>
      <c r="AT162" s="422" t="s">
        <v>183</v>
      </c>
      <c r="AU162" s="422" t="s">
        <v>82</v>
      </c>
    </row>
    <row r="163" spans="2:65" s="432" customFormat="1" ht="16.5" customHeight="1">
      <c r="B163" s="431"/>
      <c r="C163" s="502" t="s">
        <v>384</v>
      </c>
      <c r="D163" s="502" t="s">
        <v>129</v>
      </c>
      <c r="E163" s="503" t="s">
        <v>3798</v>
      </c>
      <c r="F163" s="504" t="s">
        <v>3799</v>
      </c>
      <c r="G163" s="505" t="s">
        <v>254</v>
      </c>
      <c r="H163" s="506">
        <v>2</v>
      </c>
      <c r="I163" s="507"/>
      <c r="J163" s="508">
        <f>ROUND(I163*H163,2)</f>
        <v>0</v>
      </c>
      <c r="K163" s="504" t="s">
        <v>180</v>
      </c>
      <c r="L163" s="431"/>
      <c r="M163" s="509" t="s">
        <v>19</v>
      </c>
      <c r="N163" s="510" t="s">
        <v>43</v>
      </c>
      <c r="P163" s="511">
        <f>O163*H163</f>
        <v>0</v>
      </c>
      <c r="Q163" s="511">
        <v>3.4000000000000002E-4</v>
      </c>
      <c r="R163" s="511">
        <f>Q163*H163</f>
        <v>6.8000000000000005E-4</v>
      </c>
      <c r="S163" s="511">
        <v>0</v>
      </c>
      <c r="T163" s="512">
        <f>S163*H163</f>
        <v>0</v>
      </c>
      <c r="AR163" s="513" t="s">
        <v>260</v>
      </c>
      <c r="AT163" s="513" t="s">
        <v>129</v>
      </c>
      <c r="AU163" s="513" t="s">
        <v>82</v>
      </c>
      <c r="AY163" s="422" t="s">
        <v>126</v>
      </c>
      <c r="BE163" s="514">
        <f>IF(N163="základní",J163,0)</f>
        <v>0</v>
      </c>
      <c r="BF163" s="514">
        <f>IF(N163="snížená",J163,0)</f>
        <v>0</v>
      </c>
      <c r="BG163" s="514">
        <f>IF(N163="zákl. přenesená",J163,0)</f>
        <v>0</v>
      </c>
      <c r="BH163" s="514">
        <f>IF(N163="sníž. přenesená",J163,0)</f>
        <v>0</v>
      </c>
      <c r="BI163" s="514">
        <f>IF(N163="nulová",J163,0)</f>
        <v>0</v>
      </c>
      <c r="BJ163" s="422" t="s">
        <v>80</v>
      </c>
      <c r="BK163" s="514">
        <f>ROUND(I163*H163,2)</f>
        <v>0</v>
      </c>
      <c r="BL163" s="422" t="s">
        <v>260</v>
      </c>
      <c r="BM163" s="513" t="s">
        <v>3800</v>
      </c>
    </row>
    <row r="164" spans="2:65" s="432" customFormat="1">
      <c r="B164" s="431"/>
      <c r="D164" s="515" t="s">
        <v>183</v>
      </c>
      <c r="F164" s="516" t="s">
        <v>3801</v>
      </c>
      <c r="I164" s="517"/>
      <c r="L164" s="431"/>
      <c r="M164" s="518"/>
      <c r="T164" s="519"/>
      <c r="AT164" s="422" t="s">
        <v>183</v>
      </c>
      <c r="AU164" s="422" t="s">
        <v>82</v>
      </c>
    </row>
    <row r="165" spans="2:65" s="432" customFormat="1" ht="16.5" customHeight="1">
      <c r="B165" s="431"/>
      <c r="C165" s="502" t="s">
        <v>389</v>
      </c>
      <c r="D165" s="502" t="s">
        <v>129</v>
      </c>
      <c r="E165" s="503" t="s">
        <v>3802</v>
      </c>
      <c r="F165" s="504" t="s">
        <v>3803</v>
      </c>
      <c r="G165" s="505" t="s">
        <v>254</v>
      </c>
      <c r="H165" s="506">
        <v>3</v>
      </c>
      <c r="I165" s="507"/>
      <c r="J165" s="508">
        <f>ROUND(I165*H165,2)</f>
        <v>0</v>
      </c>
      <c r="K165" s="504" t="s">
        <v>180</v>
      </c>
      <c r="L165" s="431"/>
      <c r="M165" s="509" t="s">
        <v>19</v>
      </c>
      <c r="N165" s="510" t="s">
        <v>43</v>
      </c>
      <c r="P165" s="511">
        <f>O165*H165</f>
        <v>0</v>
      </c>
      <c r="Q165" s="511">
        <v>2.6519999999999998E-2</v>
      </c>
      <c r="R165" s="511">
        <f>Q165*H165</f>
        <v>7.9559999999999992E-2</v>
      </c>
      <c r="S165" s="511">
        <v>0</v>
      </c>
      <c r="T165" s="512">
        <f>S165*H165</f>
        <v>0</v>
      </c>
      <c r="AR165" s="513" t="s">
        <v>260</v>
      </c>
      <c r="AT165" s="513" t="s">
        <v>129</v>
      </c>
      <c r="AU165" s="513" t="s">
        <v>82</v>
      </c>
      <c r="AY165" s="422" t="s">
        <v>126</v>
      </c>
      <c r="BE165" s="514">
        <f>IF(N165="základní",J165,0)</f>
        <v>0</v>
      </c>
      <c r="BF165" s="514">
        <f>IF(N165="snížená",J165,0)</f>
        <v>0</v>
      </c>
      <c r="BG165" s="514">
        <f>IF(N165="zákl. přenesená",J165,0)</f>
        <v>0</v>
      </c>
      <c r="BH165" s="514">
        <f>IF(N165="sníž. přenesená",J165,0)</f>
        <v>0</v>
      </c>
      <c r="BI165" s="514">
        <f>IF(N165="nulová",J165,0)</f>
        <v>0</v>
      </c>
      <c r="BJ165" s="422" t="s">
        <v>80</v>
      </c>
      <c r="BK165" s="514">
        <f>ROUND(I165*H165,2)</f>
        <v>0</v>
      </c>
      <c r="BL165" s="422" t="s">
        <v>260</v>
      </c>
      <c r="BM165" s="513" t="s">
        <v>3804</v>
      </c>
    </row>
    <row r="166" spans="2:65" s="432" customFormat="1">
      <c r="B166" s="431"/>
      <c r="D166" s="515" t="s">
        <v>183</v>
      </c>
      <c r="F166" s="516" t="s">
        <v>3805</v>
      </c>
      <c r="I166" s="517"/>
      <c r="L166" s="431"/>
      <c r="M166" s="518"/>
      <c r="T166" s="519"/>
      <c r="AT166" s="422" t="s">
        <v>183</v>
      </c>
      <c r="AU166" s="422" t="s">
        <v>82</v>
      </c>
    </row>
    <row r="167" spans="2:65" s="432" customFormat="1" ht="16.5" customHeight="1">
      <c r="B167" s="431"/>
      <c r="C167" s="502" t="s">
        <v>396</v>
      </c>
      <c r="D167" s="502" t="s">
        <v>129</v>
      </c>
      <c r="E167" s="503" t="s">
        <v>3806</v>
      </c>
      <c r="F167" s="504" t="s">
        <v>3807</v>
      </c>
      <c r="G167" s="505" t="s">
        <v>254</v>
      </c>
      <c r="H167" s="506">
        <v>3</v>
      </c>
      <c r="I167" s="507"/>
      <c r="J167" s="508">
        <f>ROUND(I167*H167,2)</f>
        <v>0</v>
      </c>
      <c r="K167" s="504" t="s">
        <v>180</v>
      </c>
      <c r="L167" s="431"/>
      <c r="M167" s="509" t="s">
        <v>19</v>
      </c>
      <c r="N167" s="510" t="s">
        <v>43</v>
      </c>
      <c r="P167" s="511">
        <f>O167*H167</f>
        <v>0</v>
      </c>
      <c r="Q167" s="511">
        <v>0</v>
      </c>
      <c r="R167" s="511">
        <f>Q167*H167</f>
        <v>0</v>
      </c>
      <c r="S167" s="511">
        <v>2.5170000000000001E-2</v>
      </c>
      <c r="T167" s="512">
        <f>S167*H167</f>
        <v>7.5510000000000008E-2</v>
      </c>
      <c r="AR167" s="513" t="s">
        <v>260</v>
      </c>
      <c r="AT167" s="513" t="s">
        <v>129</v>
      </c>
      <c r="AU167" s="513" t="s">
        <v>82</v>
      </c>
      <c r="AY167" s="422" t="s">
        <v>126</v>
      </c>
      <c r="BE167" s="514">
        <f>IF(N167="základní",J167,0)</f>
        <v>0</v>
      </c>
      <c r="BF167" s="514">
        <f>IF(N167="snížená",J167,0)</f>
        <v>0</v>
      </c>
      <c r="BG167" s="514">
        <f>IF(N167="zákl. přenesená",J167,0)</f>
        <v>0</v>
      </c>
      <c r="BH167" s="514">
        <f>IF(N167="sníž. přenesená",J167,0)</f>
        <v>0</v>
      </c>
      <c r="BI167" s="514">
        <f>IF(N167="nulová",J167,0)</f>
        <v>0</v>
      </c>
      <c r="BJ167" s="422" t="s">
        <v>80</v>
      </c>
      <c r="BK167" s="514">
        <f>ROUND(I167*H167,2)</f>
        <v>0</v>
      </c>
      <c r="BL167" s="422" t="s">
        <v>260</v>
      </c>
      <c r="BM167" s="513" t="s">
        <v>3808</v>
      </c>
    </row>
    <row r="168" spans="2:65" s="432" customFormat="1">
      <c r="B168" s="431"/>
      <c r="D168" s="515" t="s">
        <v>183</v>
      </c>
      <c r="F168" s="516" t="s">
        <v>3809</v>
      </c>
      <c r="I168" s="517"/>
      <c r="L168" s="431"/>
      <c r="M168" s="518"/>
      <c r="T168" s="519"/>
      <c r="AT168" s="422" t="s">
        <v>183</v>
      </c>
      <c r="AU168" s="422" t="s">
        <v>82</v>
      </c>
    </row>
    <row r="169" spans="2:65" s="432" customFormat="1" ht="16.5" customHeight="1">
      <c r="B169" s="431"/>
      <c r="C169" s="502" t="s">
        <v>404</v>
      </c>
      <c r="D169" s="502" t="s">
        <v>129</v>
      </c>
      <c r="E169" s="503" t="s">
        <v>3810</v>
      </c>
      <c r="F169" s="504" t="s">
        <v>3811</v>
      </c>
      <c r="G169" s="505" t="s">
        <v>254</v>
      </c>
      <c r="H169" s="506">
        <v>3</v>
      </c>
      <c r="I169" s="507"/>
      <c r="J169" s="508">
        <f>ROUND(I169*H169,2)</f>
        <v>0</v>
      </c>
      <c r="K169" s="504" t="s">
        <v>180</v>
      </c>
      <c r="L169" s="431"/>
      <c r="M169" s="509" t="s">
        <v>19</v>
      </c>
      <c r="N169" s="510" t="s">
        <v>43</v>
      </c>
      <c r="P169" s="511">
        <f>O169*H169</f>
        <v>0</v>
      </c>
      <c r="Q169" s="511">
        <v>2.9E-4</v>
      </c>
      <c r="R169" s="511">
        <f>Q169*H169</f>
        <v>8.7000000000000001E-4</v>
      </c>
      <c r="S169" s="511">
        <v>0</v>
      </c>
      <c r="T169" s="512">
        <f>S169*H169</f>
        <v>0</v>
      </c>
      <c r="AR169" s="513" t="s">
        <v>260</v>
      </c>
      <c r="AT169" s="513" t="s">
        <v>129</v>
      </c>
      <c r="AU169" s="513" t="s">
        <v>82</v>
      </c>
      <c r="AY169" s="422" t="s">
        <v>126</v>
      </c>
      <c r="BE169" s="514">
        <f>IF(N169="základní",J169,0)</f>
        <v>0</v>
      </c>
      <c r="BF169" s="514">
        <f>IF(N169="snížená",J169,0)</f>
        <v>0</v>
      </c>
      <c r="BG169" s="514">
        <f>IF(N169="zákl. přenesená",J169,0)</f>
        <v>0</v>
      </c>
      <c r="BH169" s="514">
        <f>IF(N169="sníž. přenesená",J169,0)</f>
        <v>0</v>
      </c>
      <c r="BI169" s="514">
        <f>IF(N169="nulová",J169,0)</f>
        <v>0</v>
      </c>
      <c r="BJ169" s="422" t="s">
        <v>80</v>
      </c>
      <c r="BK169" s="514">
        <f>ROUND(I169*H169,2)</f>
        <v>0</v>
      </c>
      <c r="BL169" s="422" t="s">
        <v>260</v>
      </c>
      <c r="BM169" s="513" t="s">
        <v>3812</v>
      </c>
    </row>
    <row r="170" spans="2:65" s="432" customFormat="1">
      <c r="B170" s="431"/>
      <c r="D170" s="515" t="s">
        <v>183</v>
      </c>
      <c r="F170" s="516" t="s">
        <v>3813</v>
      </c>
      <c r="I170" s="517"/>
      <c r="L170" s="431"/>
      <c r="M170" s="518"/>
      <c r="T170" s="519"/>
      <c r="AT170" s="422" t="s">
        <v>183</v>
      </c>
      <c r="AU170" s="422" t="s">
        <v>82</v>
      </c>
    </row>
    <row r="171" spans="2:65" s="432" customFormat="1" ht="16.5" customHeight="1">
      <c r="B171" s="431"/>
      <c r="C171" s="502" t="s">
        <v>409</v>
      </c>
      <c r="D171" s="502" t="s">
        <v>129</v>
      </c>
      <c r="E171" s="503" t="s">
        <v>3814</v>
      </c>
      <c r="F171" s="504" t="s">
        <v>3815</v>
      </c>
      <c r="G171" s="505" t="s">
        <v>254</v>
      </c>
      <c r="H171" s="506">
        <v>2</v>
      </c>
      <c r="I171" s="507"/>
      <c r="J171" s="508">
        <f>ROUND(I171*H171,2)</f>
        <v>0</v>
      </c>
      <c r="K171" s="504" t="s">
        <v>180</v>
      </c>
      <c r="L171" s="431"/>
      <c r="M171" s="509" t="s">
        <v>19</v>
      </c>
      <c r="N171" s="510" t="s">
        <v>43</v>
      </c>
      <c r="P171" s="511">
        <f>O171*H171</f>
        <v>0</v>
      </c>
      <c r="Q171" s="511">
        <v>6.9999999999999994E-5</v>
      </c>
      <c r="R171" s="511">
        <f>Q171*H171</f>
        <v>1.3999999999999999E-4</v>
      </c>
      <c r="S171" s="511">
        <v>0</v>
      </c>
      <c r="T171" s="512">
        <f>S171*H171</f>
        <v>0</v>
      </c>
      <c r="AR171" s="513" t="s">
        <v>260</v>
      </c>
      <c r="AT171" s="513" t="s">
        <v>129</v>
      </c>
      <c r="AU171" s="513" t="s">
        <v>82</v>
      </c>
      <c r="AY171" s="422" t="s">
        <v>126</v>
      </c>
      <c r="BE171" s="514">
        <f>IF(N171="základní",J171,0)</f>
        <v>0</v>
      </c>
      <c r="BF171" s="514">
        <f>IF(N171="snížená",J171,0)</f>
        <v>0</v>
      </c>
      <c r="BG171" s="514">
        <f>IF(N171="zákl. přenesená",J171,0)</f>
        <v>0</v>
      </c>
      <c r="BH171" s="514">
        <f>IF(N171="sníž. přenesená",J171,0)</f>
        <v>0</v>
      </c>
      <c r="BI171" s="514">
        <f>IF(N171="nulová",J171,0)</f>
        <v>0</v>
      </c>
      <c r="BJ171" s="422" t="s">
        <v>80</v>
      </c>
      <c r="BK171" s="514">
        <f>ROUND(I171*H171,2)</f>
        <v>0</v>
      </c>
      <c r="BL171" s="422" t="s">
        <v>260</v>
      </c>
      <c r="BM171" s="513" t="s">
        <v>3816</v>
      </c>
    </row>
    <row r="172" spans="2:65" s="432" customFormat="1">
      <c r="B172" s="431"/>
      <c r="D172" s="515" t="s">
        <v>183</v>
      </c>
      <c r="F172" s="516" t="s">
        <v>3817</v>
      </c>
      <c r="I172" s="517"/>
      <c r="L172" s="431"/>
      <c r="M172" s="518"/>
      <c r="T172" s="519"/>
      <c r="AT172" s="422" t="s">
        <v>183</v>
      </c>
      <c r="AU172" s="422" t="s">
        <v>82</v>
      </c>
    </row>
    <row r="173" spans="2:65" s="432" customFormat="1" ht="16.5" customHeight="1">
      <c r="B173" s="431"/>
      <c r="C173" s="502" t="s">
        <v>414</v>
      </c>
      <c r="D173" s="502" t="s">
        <v>129</v>
      </c>
      <c r="E173" s="503" t="s">
        <v>3818</v>
      </c>
      <c r="F173" s="504" t="s">
        <v>3819</v>
      </c>
      <c r="G173" s="505" t="s">
        <v>254</v>
      </c>
      <c r="H173" s="506">
        <v>2</v>
      </c>
      <c r="I173" s="507"/>
      <c r="J173" s="508">
        <f>ROUND(I173*H173,2)</f>
        <v>0</v>
      </c>
      <c r="K173" s="504" t="s">
        <v>180</v>
      </c>
      <c r="L173" s="431"/>
      <c r="M173" s="509" t="s">
        <v>19</v>
      </c>
      <c r="N173" s="510" t="s">
        <v>43</v>
      </c>
      <c r="P173" s="511">
        <f>O173*H173</f>
        <v>0</v>
      </c>
      <c r="Q173" s="511">
        <v>1.8000000000000001E-4</v>
      </c>
      <c r="R173" s="511">
        <f>Q173*H173</f>
        <v>3.6000000000000002E-4</v>
      </c>
      <c r="S173" s="511">
        <v>0</v>
      </c>
      <c r="T173" s="512">
        <f>S173*H173</f>
        <v>0</v>
      </c>
      <c r="AR173" s="513" t="s">
        <v>260</v>
      </c>
      <c r="AT173" s="513" t="s">
        <v>129</v>
      </c>
      <c r="AU173" s="513" t="s">
        <v>82</v>
      </c>
      <c r="AY173" s="422" t="s">
        <v>126</v>
      </c>
      <c r="BE173" s="514">
        <f>IF(N173="základní",J173,0)</f>
        <v>0</v>
      </c>
      <c r="BF173" s="514">
        <f>IF(N173="snížená",J173,0)</f>
        <v>0</v>
      </c>
      <c r="BG173" s="514">
        <f>IF(N173="zákl. přenesená",J173,0)</f>
        <v>0</v>
      </c>
      <c r="BH173" s="514">
        <f>IF(N173="sníž. přenesená",J173,0)</f>
        <v>0</v>
      </c>
      <c r="BI173" s="514">
        <f>IF(N173="nulová",J173,0)</f>
        <v>0</v>
      </c>
      <c r="BJ173" s="422" t="s">
        <v>80</v>
      </c>
      <c r="BK173" s="514">
        <f>ROUND(I173*H173,2)</f>
        <v>0</v>
      </c>
      <c r="BL173" s="422" t="s">
        <v>260</v>
      </c>
      <c r="BM173" s="513" t="s">
        <v>3820</v>
      </c>
    </row>
    <row r="174" spans="2:65" s="432" customFormat="1">
      <c r="B174" s="431"/>
      <c r="D174" s="515" t="s">
        <v>183</v>
      </c>
      <c r="F174" s="516" t="s">
        <v>3821</v>
      </c>
      <c r="I174" s="517"/>
      <c r="L174" s="431"/>
      <c r="M174" s="518"/>
      <c r="T174" s="519"/>
      <c r="AT174" s="422" t="s">
        <v>183</v>
      </c>
      <c r="AU174" s="422" t="s">
        <v>82</v>
      </c>
    </row>
    <row r="175" spans="2:65" s="432" customFormat="1" ht="16.5" customHeight="1">
      <c r="B175" s="431"/>
      <c r="C175" s="502" t="s">
        <v>419</v>
      </c>
      <c r="D175" s="502" t="s">
        <v>129</v>
      </c>
      <c r="E175" s="503" t="s">
        <v>3822</v>
      </c>
      <c r="F175" s="504" t="s">
        <v>3823</v>
      </c>
      <c r="G175" s="505" t="s">
        <v>228</v>
      </c>
      <c r="H175" s="506">
        <v>197</v>
      </c>
      <c r="I175" s="507"/>
      <c r="J175" s="508">
        <f>ROUND(I175*H175,2)</f>
        <v>0</v>
      </c>
      <c r="K175" s="504" t="s">
        <v>180</v>
      </c>
      <c r="L175" s="431"/>
      <c r="M175" s="509" t="s">
        <v>19</v>
      </c>
      <c r="N175" s="510" t="s">
        <v>43</v>
      </c>
      <c r="P175" s="511">
        <f>O175*H175</f>
        <v>0</v>
      </c>
      <c r="Q175" s="511">
        <v>0</v>
      </c>
      <c r="R175" s="511">
        <f>Q175*H175</f>
        <v>0</v>
      </c>
      <c r="S175" s="511">
        <v>0</v>
      </c>
      <c r="T175" s="512">
        <f>S175*H175</f>
        <v>0</v>
      </c>
      <c r="AR175" s="513" t="s">
        <v>260</v>
      </c>
      <c r="AT175" s="513" t="s">
        <v>129</v>
      </c>
      <c r="AU175" s="513" t="s">
        <v>82</v>
      </c>
      <c r="AY175" s="422" t="s">
        <v>126</v>
      </c>
      <c r="BE175" s="514">
        <f>IF(N175="základní",J175,0)</f>
        <v>0</v>
      </c>
      <c r="BF175" s="514">
        <f>IF(N175="snížená",J175,0)</f>
        <v>0</v>
      </c>
      <c r="BG175" s="514">
        <f>IF(N175="zákl. přenesená",J175,0)</f>
        <v>0</v>
      </c>
      <c r="BH175" s="514">
        <f>IF(N175="sníž. přenesená",J175,0)</f>
        <v>0</v>
      </c>
      <c r="BI175" s="514">
        <f>IF(N175="nulová",J175,0)</f>
        <v>0</v>
      </c>
      <c r="BJ175" s="422" t="s">
        <v>80</v>
      </c>
      <c r="BK175" s="514">
        <f>ROUND(I175*H175,2)</f>
        <v>0</v>
      </c>
      <c r="BL175" s="422" t="s">
        <v>260</v>
      </c>
      <c r="BM175" s="513" t="s">
        <v>3824</v>
      </c>
    </row>
    <row r="176" spans="2:65" s="432" customFormat="1">
      <c r="B176" s="431"/>
      <c r="D176" s="515" t="s">
        <v>183</v>
      </c>
      <c r="F176" s="516" t="s">
        <v>3825</v>
      </c>
      <c r="I176" s="517"/>
      <c r="L176" s="431"/>
      <c r="M176" s="518"/>
      <c r="T176" s="519"/>
      <c r="AT176" s="422" t="s">
        <v>183</v>
      </c>
      <c r="AU176" s="422" t="s">
        <v>82</v>
      </c>
    </row>
    <row r="177" spans="2:65" s="432" customFormat="1" ht="16.5" customHeight="1">
      <c r="B177" s="431"/>
      <c r="C177" s="502" t="s">
        <v>427</v>
      </c>
      <c r="D177" s="502" t="s">
        <v>129</v>
      </c>
      <c r="E177" s="503" t="s">
        <v>3826</v>
      </c>
      <c r="F177" s="504" t="s">
        <v>3827</v>
      </c>
      <c r="G177" s="505" t="s">
        <v>228</v>
      </c>
      <c r="H177" s="506">
        <v>22</v>
      </c>
      <c r="I177" s="507"/>
      <c r="J177" s="508">
        <f>ROUND(I177*H177,2)</f>
        <v>0</v>
      </c>
      <c r="K177" s="504" t="s">
        <v>180</v>
      </c>
      <c r="L177" s="431"/>
      <c r="M177" s="509" t="s">
        <v>19</v>
      </c>
      <c r="N177" s="510" t="s">
        <v>43</v>
      </c>
      <c r="P177" s="511">
        <f>O177*H177</f>
        <v>0</v>
      </c>
      <c r="Q177" s="511">
        <v>0</v>
      </c>
      <c r="R177" s="511">
        <f>Q177*H177</f>
        <v>0</v>
      </c>
      <c r="S177" s="511">
        <v>0</v>
      </c>
      <c r="T177" s="512">
        <f>S177*H177</f>
        <v>0</v>
      </c>
      <c r="AR177" s="513" t="s">
        <v>260</v>
      </c>
      <c r="AT177" s="513" t="s">
        <v>129</v>
      </c>
      <c r="AU177" s="513" t="s">
        <v>82</v>
      </c>
      <c r="AY177" s="422" t="s">
        <v>126</v>
      </c>
      <c r="BE177" s="514">
        <f>IF(N177="základní",J177,0)</f>
        <v>0</v>
      </c>
      <c r="BF177" s="514">
        <f>IF(N177="snížená",J177,0)</f>
        <v>0</v>
      </c>
      <c r="BG177" s="514">
        <f>IF(N177="zákl. přenesená",J177,0)</f>
        <v>0</v>
      </c>
      <c r="BH177" s="514">
        <f>IF(N177="sníž. přenesená",J177,0)</f>
        <v>0</v>
      </c>
      <c r="BI177" s="514">
        <f>IF(N177="nulová",J177,0)</f>
        <v>0</v>
      </c>
      <c r="BJ177" s="422" t="s">
        <v>80</v>
      </c>
      <c r="BK177" s="514">
        <f>ROUND(I177*H177,2)</f>
        <v>0</v>
      </c>
      <c r="BL177" s="422" t="s">
        <v>260</v>
      </c>
      <c r="BM177" s="513" t="s">
        <v>3828</v>
      </c>
    </row>
    <row r="178" spans="2:65" s="432" customFormat="1">
      <c r="B178" s="431"/>
      <c r="D178" s="515" t="s">
        <v>183</v>
      </c>
      <c r="F178" s="516" t="s">
        <v>3829</v>
      </c>
      <c r="I178" s="517"/>
      <c r="L178" s="431"/>
      <c r="M178" s="518"/>
      <c r="T178" s="519"/>
      <c r="AT178" s="422" t="s">
        <v>183</v>
      </c>
      <c r="AU178" s="422" t="s">
        <v>82</v>
      </c>
    </row>
    <row r="179" spans="2:65" s="432" customFormat="1" ht="16.5" customHeight="1">
      <c r="B179" s="431"/>
      <c r="C179" s="502" t="s">
        <v>431</v>
      </c>
      <c r="D179" s="502" t="s">
        <v>129</v>
      </c>
      <c r="E179" s="503" t="s">
        <v>3830</v>
      </c>
      <c r="F179" s="504" t="s">
        <v>3831</v>
      </c>
      <c r="G179" s="505" t="s">
        <v>2764</v>
      </c>
      <c r="H179" s="506">
        <v>24</v>
      </c>
      <c r="I179" s="507"/>
      <c r="J179" s="508">
        <f t="shared" ref="J179:J192" si="0">ROUND(I179*H179,2)</f>
        <v>0</v>
      </c>
      <c r="K179" s="504" t="s">
        <v>19</v>
      </c>
      <c r="L179" s="431"/>
      <c r="M179" s="509" t="s">
        <v>19</v>
      </c>
      <c r="N179" s="510" t="s">
        <v>43</v>
      </c>
      <c r="P179" s="511">
        <f t="shared" ref="P179:P192" si="1">O179*H179</f>
        <v>0</v>
      </c>
      <c r="Q179" s="511">
        <v>0</v>
      </c>
      <c r="R179" s="511">
        <f t="shared" ref="R179:R192" si="2">Q179*H179</f>
        <v>0</v>
      </c>
      <c r="S179" s="511">
        <v>0</v>
      </c>
      <c r="T179" s="512">
        <f t="shared" ref="T179:T192" si="3">S179*H179</f>
        <v>0</v>
      </c>
      <c r="AR179" s="513" t="s">
        <v>260</v>
      </c>
      <c r="AT179" s="513" t="s">
        <v>129</v>
      </c>
      <c r="AU179" s="513" t="s">
        <v>82</v>
      </c>
      <c r="AY179" s="422" t="s">
        <v>126</v>
      </c>
      <c r="BE179" s="514">
        <f t="shared" ref="BE179:BE192" si="4">IF(N179="základní",J179,0)</f>
        <v>0</v>
      </c>
      <c r="BF179" s="514">
        <f t="shared" ref="BF179:BF192" si="5">IF(N179="snížená",J179,0)</f>
        <v>0</v>
      </c>
      <c r="BG179" s="514">
        <f t="shared" ref="BG179:BG192" si="6">IF(N179="zákl. přenesená",J179,0)</f>
        <v>0</v>
      </c>
      <c r="BH179" s="514">
        <f t="shared" ref="BH179:BH192" si="7">IF(N179="sníž. přenesená",J179,0)</f>
        <v>0</v>
      </c>
      <c r="BI179" s="514">
        <f t="shared" ref="BI179:BI192" si="8">IF(N179="nulová",J179,0)</f>
        <v>0</v>
      </c>
      <c r="BJ179" s="422" t="s">
        <v>80</v>
      </c>
      <c r="BK179" s="514">
        <f t="shared" ref="BK179:BK192" si="9">ROUND(I179*H179,2)</f>
        <v>0</v>
      </c>
      <c r="BL179" s="422" t="s">
        <v>260</v>
      </c>
      <c r="BM179" s="513" t="s">
        <v>3832</v>
      </c>
    </row>
    <row r="180" spans="2:65" s="432" customFormat="1" ht="16.5" customHeight="1">
      <c r="B180" s="431"/>
      <c r="C180" s="502" t="s">
        <v>435</v>
      </c>
      <c r="D180" s="502" t="s">
        <v>129</v>
      </c>
      <c r="E180" s="503" t="s">
        <v>3833</v>
      </c>
      <c r="F180" s="504" t="s">
        <v>3834</v>
      </c>
      <c r="G180" s="505" t="s">
        <v>132</v>
      </c>
      <c r="H180" s="506">
        <v>1</v>
      </c>
      <c r="I180" s="507"/>
      <c r="J180" s="508">
        <f t="shared" si="0"/>
        <v>0</v>
      </c>
      <c r="K180" s="504" t="s">
        <v>19</v>
      </c>
      <c r="L180" s="431"/>
      <c r="M180" s="509" t="s">
        <v>19</v>
      </c>
      <c r="N180" s="510" t="s">
        <v>43</v>
      </c>
      <c r="P180" s="511">
        <f t="shared" si="1"/>
        <v>0</v>
      </c>
      <c r="Q180" s="511">
        <v>0</v>
      </c>
      <c r="R180" s="511">
        <f t="shared" si="2"/>
        <v>0</v>
      </c>
      <c r="S180" s="511">
        <v>0</v>
      </c>
      <c r="T180" s="512">
        <f t="shared" si="3"/>
        <v>0</v>
      </c>
      <c r="AR180" s="513" t="s">
        <v>260</v>
      </c>
      <c r="AT180" s="513" t="s">
        <v>129</v>
      </c>
      <c r="AU180" s="513" t="s">
        <v>82</v>
      </c>
      <c r="AY180" s="422" t="s">
        <v>126</v>
      </c>
      <c r="BE180" s="514">
        <f t="shared" si="4"/>
        <v>0</v>
      </c>
      <c r="BF180" s="514">
        <f t="shared" si="5"/>
        <v>0</v>
      </c>
      <c r="BG180" s="514">
        <f t="shared" si="6"/>
        <v>0</v>
      </c>
      <c r="BH180" s="514">
        <f t="shared" si="7"/>
        <v>0</v>
      </c>
      <c r="BI180" s="514">
        <f t="shared" si="8"/>
        <v>0</v>
      </c>
      <c r="BJ180" s="422" t="s">
        <v>80</v>
      </c>
      <c r="BK180" s="514">
        <f t="shared" si="9"/>
        <v>0</v>
      </c>
      <c r="BL180" s="422" t="s">
        <v>260</v>
      </c>
      <c r="BM180" s="513" t="s">
        <v>3835</v>
      </c>
    </row>
    <row r="181" spans="2:65" s="432" customFormat="1" ht="24.15" customHeight="1">
      <c r="B181" s="431"/>
      <c r="C181" s="502" t="s">
        <v>439</v>
      </c>
      <c r="D181" s="502" t="s">
        <v>129</v>
      </c>
      <c r="E181" s="503" t="s">
        <v>3836</v>
      </c>
      <c r="F181" s="504" t="s">
        <v>3837</v>
      </c>
      <c r="G181" s="505" t="s">
        <v>228</v>
      </c>
      <c r="H181" s="506">
        <v>78</v>
      </c>
      <c r="I181" s="507"/>
      <c r="J181" s="508">
        <f t="shared" si="0"/>
        <v>0</v>
      </c>
      <c r="K181" s="504" t="s">
        <v>19</v>
      </c>
      <c r="L181" s="431"/>
      <c r="M181" s="509" t="s">
        <v>19</v>
      </c>
      <c r="N181" s="510" t="s">
        <v>43</v>
      </c>
      <c r="P181" s="511">
        <f t="shared" si="1"/>
        <v>0</v>
      </c>
      <c r="Q181" s="511">
        <v>0</v>
      </c>
      <c r="R181" s="511">
        <f t="shared" si="2"/>
        <v>0</v>
      </c>
      <c r="S181" s="511">
        <v>0</v>
      </c>
      <c r="T181" s="512">
        <f t="shared" si="3"/>
        <v>0</v>
      </c>
      <c r="AR181" s="513" t="s">
        <v>260</v>
      </c>
      <c r="AT181" s="513" t="s">
        <v>129</v>
      </c>
      <c r="AU181" s="513" t="s">
        <v>82</v>
      </c>
      <c r="AY181" s="422" t="s">
        <v>126</v>
      </c>
      <c r="BE181" s="514">
        <f t="shared" si="4"/>
        <v>0</v>
      </c>
      <c r="BF181" s="514">
        <f t="shared" si="5"/>
        <v>0</v>
      </c>
      <c r="BG181" s="514">
        <f t="shared" si="6"/>
        <v>0</v>
      </c>
      <c r="BH181" s="514">
        <f t="shared" si="7"/>
        <v>0</v>
      </c>
      <c r="BI181" s="514">
        <f t="shared" si="8"/>
        <v>0</v>
      </c>
      <c r="BJ181" s="422" t="s">
        <v>80</v>
      </c>
      <c r="BK181" s="514">
        <f t="shared" si="9"/>
        <v>0</v>
      </c>
      <c r="BL181" s="422" t="s">
        <v>260</v>
      </c>
      <c r="BM181" s="513" t="s">
        <v>3838</v>
      </c>
    </row>
    <row r="182" spans="2:65" s="432" customFormat="1" ht="16.5" customHeight="1">
      <c r="B182" s="431"/>
      <c r="C182" s="502" t="s">
        <v>447</v>
      </c>
      <c r="D182" s="502" t="s">
        <v>129</v>
      </c>
      <c r="E182" s="503" t="s">
        <v>3839</v>
      </c>
      <c r="F182" s="504" t="s">
        <v>3840</v>
      </c>
      <c r="G182" s="505" t="s">
        <v>254</v>
      </c>
      <c r="H182" s="506">
        <v>4</v>
      </c>
      <c r="I182" s="507"/>
      <c r="J182" s="508">
        <f t="shared" si="0"/>
        <v>0</v>
      </c>
      <c r="K182" s="504" t="s">
        <v>19</v>
      </c>
      <c r="L182" s="431"/>
      <c r="M182" s="509" t="s">
        <v>19</v>
      </c>
      <c r="N182" s="510" t="s">
        <v>43</v>
      </c>
      <c r="P182" s="511">
        <f t="shared" si="1"/>
        <v>0</v>
      </c>
      <c r="Q182" s="511">
        <v>0</v>
      </c>
      <c r="R182" s="511">
        <f t="shared" si="2"/>
        <v>0</v>
      </c>
      <c r="S182" s="511">
        <v>0</v>
      </c>
      <c r="T182" s="512">
        <f t="shared" si="3"/>
        <v>0</v>
      </c>
      <c r="AR182" s="513" t="s">
        <v>260</v>
      </c>
      <c r="AT182" s="513" t="s">
        <v>129</v>
      </c>
      <c r="AU182" s="513" t="s">
        <v>82</v>
      </c>
      <c r="AY182" s="422" t="s">
        <v>126</v>
      </c>
      <c r="BE182" s="514">
        <f t="shared" si="4"/>
        <v>0</v>
      </c>
      <c r="BF182" s="514">
        <f t="shared" si="5"/>
        <v>0</v>
      </c>
      <c r="BG182" s="514">
        <f t="shared" si="6"/>
        <v>0</v>
      </c>
      <c r="BH182" s="514">
        <f t="shared" si="7"/>
        <v>0</v>
      </c>
      <c r="BI182" s="514">
        <f t="shared" si="8"/>
        <v>0</v>
      </c>
      <c r="BJ182" s="422" t="s">
        <v>80</v>
      </c>
      <c r="BK182" s="514">
        <f t="shared" si="9"/>
        <v>0</v>
      </c>
      <c r="BL182" s="422" t="s">
        <v>260</v>
      </c>
      <c r="BM182" s="513" t="s">
        <v>3841</v>
      </c>
    </row>
    <row r="183" spans="2:65" s="432" customFormat="1" ht="16.5" customHeight="1">
      <c r="B183" s="431"/>
      <c r="C183" s="502" t="s">
        <v>453</v>
      </c>
      <c r="D183" s="502" t="s">
        <v>129</v>
      </c>
      <c r="E183" s="503" t="s">
        <v>3842</v>
      </c>
      <c r="F183" s="504" t="s">
        <v>3843</v>
      </c>
      <c r="G183" s="505" t="s">
        <v>254</v>
      </c>
      <c r="H183" s="506">
        <v>1</v>
      </c>
      <c r="I183" s="507"/>
      <c r="J183" s="508">
        <f t="shared" si="0"/>
        <v>0</v>
      </c>
      <c r="K183" s="504" t="s">
        <v>19</v>
      </c>
      <c r="L183" s="431"/>
      <c r="M183" s="509" t="s">
        <v>19</v>
      </c>
      <c r="N183" s="510" t="s">
        <v>43</v>
      </c>
      <c r="P183" s="511">
        <f t="shared" si="1"/>
        <v>0</v>
      </c>
      <c r="Q183" s="511">
        <v>0</v>
      </c>
      <c r="R183" s="511">
        <f t="shared" si="2"/>
        <v>0</v>
      </c>
      <c r="S183" s="511">
        <v>0</v>
      </c>
      <c r="T183" s="512">
        <f t="shared" si="3"/>
        <v>0</v>
      </c>
      <c r="AR183" s="513" t="s">
        <v>260</v>
      </c>
      <c r="AT183" s="513" t="s">
        <v>129</v>
      </c>
      <c r="AU183" s="513" t="s">
        <v>82</v>
      </c>
      <c r="AY183" s="422" t="s">
        <v>126</v>
      </c>
      <c r="BE183" s="514">
        <f t="shared" si="4"/>
        <v>0</v>
      </c>
      <c r="BF183" s="514">
        <f t="shared" si="5"/>
        <v>0</v>
      </c>
      <c r="BG183" s="514">
        <f t="shared" si="6"/>
        <v>0</v>
      </c>
      <c r="BH183" s="514">
        <f t="shared" si="7"/>
        <v>0</v>
      </c>
      <c r="BI183" s="514">
        <f t="shared" si="8"/>
        <v>0</v>
      </c>
      <c r="BJ183" s="422" t="s">
        <v>80</v>
      </c>
      <c r="BK183" s="514">
        <f t="shared" si="9"/>
        <v>0</v>
      </c>
      <c r="BL183" s="422" t="s">
        <v>260</v>
      </c>
      <c r="BM183" s="513" t="s">
        <v>3844</v>
      </c>
    </row>
    <row r="184" spans="2:65" s="432" customFormat="1" ht="16.5" customHeight="1">
      <c r="B184" s="431"/>
      <c r="C184" s="502" t="s">
        <v>796</v>
      </c>
      <c r="D184" s="502" t="s">
        <v>129</v>
      </c>
      <c r="E184" s="503" t="s">
        <v>3845</v>
      </c>
      <c r="F184" s="504" t="s">
        <v>3846</v>
      </c>
      <c r="G184" s="505" t="s">
        <v>254</v>
      </c>
      <c r="H184" s="506">
        <v>3</v>
      </c>
      <c r="I184" s="507"/>
      <c r="J184" s="508">
        <f t="shared" si="0"/>
        <v>0</v>
      </c>
      <c r="K184" s="504" t="s">
        <v>19</v>
      </c>
      <c r="L184" s="431"/>
      <c r="M184" s="509" t="s">
        <v>19</v>
      </c>
      <c r="N184" s="510" t="s">
        <v>43</v>
      </c>
      <c r="P184" s="511">
        <f t="shared" si="1"/>
        <v>0</v>
      </c>
      <c r="Q184" s="511">
        <v>0</v>
      </c>
      <c r="R184" s="511">
        <f t="shared" si="2"/>
        <v>0</v>
      </c>
      <c r="S184" s="511">
        <v>0</v>
      </c>
      <c r="T184" s="512">
        <f t="shared" si="3"/>
        <v>0</v>
      </c>
      <c r="AR184" s="513" t="s">
        <v>260</v>
      </c>
      <c r="AT184" s="513" t="s">
        <v>129</v>
      </c>
      <c r="AU184" s="513" t="s">
        <v>82</v>
      </c>
      <c r="AY184" s="422" t="s">
        <v>126</v>
      </c>
      <c r="BE184" s="514">
        <f t="shared" si="4"/>
        <v>0</v>
      </c>
      <c r="BF184" s="514">
        <f t="shared" si="5"/>
        <v>0</v>
      </c>
      <c r="BG184" s="514">
        <f t="shared" si="6"/>
        <v>0</v>
      </c>
      <c r="BH184" s="514">
        <f t="shared" si="7"/>
        <v>0</v>
      </c>
      <c r="BI184" s="514">
        <f t="shared" si="8"/>
        <v>0</v>
      </c>
      <c r="BJ184" s="422" t="s">
        <v>80</v>
      </c>
      <c r="BK184" s="514">
        <f t="shared" si="9"/>
        <v>0</v>
      </c>
      <c r="BL184" s="422" t="s">
        <v>260</v>
      </c>
      <c r="BM184" s="513" t="s">
        <v>3847</v>
      </c>
    </row>
    <row r="185" spans="2:65" s="432" customFormat="1" ht="16.5" customHeight="1">
      <c r="B185" s="431"/>
      <c r="C185" s="502" t="s">
        <v>806</v>
      </c>
      <c r="D185" s="502" t="s">
        <v>129</v>
      </c>
      <c r="E185" s="503" t="s">
        <v>3848</v>
      </c>
      <c r="F185" s="504" t="s">
        <v>3849</v>
      </c>
      <c r="G185" s="505" t="s">
        <v>1858</v>
      </c>
      <c r="H185" s="506">
        <v>28</v>
      </c>
      <c r="I185" s="507"/>
      <c r="J185" s="508">
        <f t="shared" si="0"/>
        <v>0</v>
      </c>
      <c r="K185" s="504" t="s">
        <v>19</v>
      </c>
      <c r="L185" s="431"/>
      <c r="M185" s="509" t="s">
        <v>19</v>
      </c>
      <c r="N185" s="510" t="s">
        <v>43</v>
      </c>
      <c r="P185" s="511">
        <f t="shared" si="1"/>
        <v>0</v>
      </c>
      <c r="Q185" s="511">
        <v>0</v>
      </c>
      <c r="R185" s="511">
        <f t="shared" si="2"/>
        <v>0</v>
      </c>
      <c r="S185" s="511">
        <v>0</v>
      </c>
      <c r="T185" s="512">
        <f t="shared" si="3"/>
        <v>0</v>
      </c>
      <c r="AR185" s="513" t="s">
        <v>260</v>
      </c>
      <c r="AT185" s="513" t="s">
        <v>129</v>
      </c>
      <c r="AU185" s="513" t="s">
        <v>82</v>
      </c>
      <c r="AY185" s="422" t="s">
        <v>126</v>
      </c>
      <c r="BE185" s="514">
        <f t="shared" si="4"/>
        <v>0</v>
      </c>
      <c r="BF185" s="514">
        <f t="shared" si="5"/>
        <v>0</v>
      </c>
      <c r="BG185" s="514">
        <f t="shared" si="6"/>
        <v>0</v>
      </c>
      <c r="BH185" s="514">
        <f t="shared" si="7"/>
        <v>0</v>
      </c>
      <c r="BI185" s="514">
        <f t="shared" si="8"/>
        <v>0</v>
      </c>
      <c r="BJ185" s="422" t="s">
        <v>80</v>
      </c>
      <c r="BK185" s="514">
        <f t="shared" si="9"/>
        <v>0</v>
      </c>
      <c r="BL185" s="422" t="s">
        <v>260</v>
      </c>
      <c r="BM185" s="513" t="s">
        <v>3850</v>
      </c>
    </row>
    <row r="186" spans="2:65" s="432" customFormat="1" ht="16.5" customHeight="1">
      <c r="B186" s="431"/>
      <c r="C186" s="502" t="s">
        <v>813</v>
      </c>
      <c r="D186" s="502" t="s">
        <v>129</v>
      </c>
      <c r="E186" s="503" t="s">
        <v>3851</v>
      </c>
      <c r="F186" s="504" t="s">
        <v>3852</v>
      </c>
      <c r="G186" s="505" t="s">
        <v>254</v>
      </c>
      <c r="H186" s="506">
        <v>2</v>
      </c>
      <c r="I186" s="507"/>
      <c r="J186" s="508">
        <f t="shared" si="0"/>
        <v>0</v>
      </c>
      <c r="K186" s="504" t="s">
        <v>19</v>
      </c>
      <c r="L186" s="431"/>
      <c r="M186" s="509" t="s">
        <v>19</v>
      </c>
      <c r="N186" s="510" t="s">
        <v>43</v>
      </c>
      <c r="P186" s="511">
        <f t="shared" si="1"/>
        <v>0</v>
      </c>
      <c r="Q186" s="511">
        <v>0</v>
      </c>
      <c r="R186" s="511">
        <f t="shared" si="2"/>
        <v>0</v>
      </c>
      <c r="S186" s="511">
        <v>0</v>
      </c>
      <c r="T186" s="512">
        <f t="shared" si="3"/>
        <v>0</v>
      </c>
      <c r="AR186" s="513" t="s">
        <v>260</v>
      </c>
      <c r="AT186" s="513" t="s">
        <v>129</v>
      </c>
      <c r="AU186" s="513" t="s">
        <v>82</v>
      </c>
      <c r="AY186" s="422" t="s">
        <v>126</v>
      </c>
      <c r="BE186" s="514">
        <f t="shared" si="4"/>
        <v>0</v>
      </c>
      <c r="BF186" s="514">
        <f t="shared" si="5"/>
        <v>0</v>
      </c>
      <c r="BG186" s="514">
        <f t="shared" si="6"/>
        <v>0</v>
      </c>
      <c r="BH186" s="514">
        <f t="shared" si="7"/>
        <v>0</v>
      </c>
      <c r="BI186" s="514">
        <f t="shared" si="8"/>
        <v>0</v>
      </c>
      <c r="BJ186" s="422" t="s">
        <v>80</v>
      </c>
      <c r="BK186" s="514">
        <f t="shared" si="9"/>
        <v>0</v>
      </c>
      <c r="BL186" s="422" t="s">
        <v>260</v>
      </c>
      <c r="BM186" s="513" t="s">
        <v>3853</v>
      </c>
    </row>
    <row r="187" spans="2:65" s="432" customFormat="1" ht="16.5" customHeight="1">
      <c r="B187" s="431"/>
      <c r="C187" s="502" t="s">
        <v>820</v>
      </c>
      <c r="D187" s="502" t="s">
        <v>129</v>
      </c>
      <c r="E187" s="503" t="s">
        <v>3854</v>
      </c>
      <c r="F187" s="504" t="s">
        <v>3855</v>
      </c>
      <c r="G187" s="505" t="s">
        <v>228</v>
      </c>
      <c r="H187" s="506">
        <v>12</v>
      </c>
      <c r="I187" s="507"/>
      <c r="J187" s="508">
        <f t="shared" si="0"/>
        <v>0</v>
      </c>
      <c r="K187" s="504" t="s">
        <v>19</v>
      </c>
      <c r="L187" s="431"/>
      <c r="M187" s="509" t="s">
        <v>19</v>
      </c>
      <c r="N187" s="510" t="s">
        <v>43</v>
      </c>
      <c r="P187" s="511">
        <f t="shared" si="1"/>
        <v>0</v>
      </c>
      <c r="Q187" s="511">
        <v>0</v>
      </c>
      <c r="R187" s="511">
        <f t="shared" si="2"/>
        <v>0</v>
      </c>
      <c r="S187" s="511">
        <v>0</v>
      </c>
      <c r="T187" s="512">
        <f t="shared" si="3"/>
        <v>0</v>
      </c>
      <c r="AR187" s="513" t="s">
        <v>260</v>
      </c>
      <c r="AT187" s="513" t="s">
        <v>129</v>
      </c>
      <c r="AU187" s="513" t="s">
        <v>82</v>
      </c>
      <c r="AY187" s="422" t="s">
        <v>126</v>
      </c>
      <c r="BE187" s="514">
        <f t="shared" si="4"/>
        <v>0</v>
      </c>
      <c r="BF187" s="514">
        <f t="shared" si="5"/>
        <v>0</v>
      </c>
      <c r="BG187" s="514">
        <f t="shared" si="6"/>
        <v>0</v>
      </c>
      <c r="BH187" s="514">
        <f t="shared" si="7"/>
        <v>0</v>
      </c>
      <c r="BI187" s="514">
        <f t="shared" si="8"/>
        <v>0</v>
      </c>
      <c r="BJ187" s="422" t="s">
        <v>80</v>
      </c>
      <c r="BK187" s="514">
        <f t="shared" si="9"/>
        <v>0</v>
      </c>
      <c r="BL187" s="422" t="s">
        <v>260</v>
      </c>
      <c r="BM187" s="513" t="s">
        <v>3856</v>
      </c>
    </row>
    <row r="188" spans="2:65" s="432" customFormat="1" ht="16.5" customHeight="1">
      <c r="B188" s="431"/>
      <c r="C188" s="502" t="s">
        <v>826</v>
      </c>
      <c r="D188" s="502" t="s">
        <v>129</v>
      </c>
      <c r="E188" s="503" t="s">
        <v>3857</v>
      </c>
      <c r="F188" s="504" t="s">
        <v>3858</v>
      </c>
      <c r="G188" s="505" t="s">
        <v>132</v>
      </c>
      <c r="H188" s="506">
        <v>14</v>
      </c>
      <c r="I188" s="507"/>
      <c r="J188" s="508">
        <f t="shared" si="0"/>
        <v>0</v>
      </c>
      <c r="K188" s="504" t="s">
        <v>19</v>
      </c>
      <c r="L188" s="431"/>
      <c r="M188" s="509" t="s">
        <v>19</v>
      </c>
      <c r="N188" s="510" t="s">
        <v>43</v>
      </c>
      <c r="P188" s="511">
        <f t="shared" si="1"/>
        <v>0</v>
      </c>
      <c r="Q188" s="511">
        <v>0</v>
      </c>
      <c r="R188" s="511">
        <f t="shared" si="2"/>
        <v>0</v>
      </c>
      <c r="S188" s="511">
        <v>0</v>
      </c>
      <c r="T188" s="512">
        <f t="shared" si="3"/>
        <v>0</v>
      </c>
      <c r="AR188" s="513" t="s">
        <v>260</v>
      </c>
      <c r="AT188" s="513" t="s">
        <v>129</v>
      </c>
      <c r="AU188" s="513" t="s">
        <v>82</v>
      </c>
      <c r="AY188" s="422" t="s">
        <v>126</v>
      </c>
      <c r="BE188" s="514">
        <f t="shared" si="4"/>
        <v>0</v>
      </c>
      <c r="BF188" s="514">
        <f t="shared" si="5"/>
        <v>0</v>
      </c>
      <c r="BG188" s="514">
        <f t="shared" si="6"/>
        <v>0</v>
      </c>
      <c r="BH188" s="514">
        <f t="shared" si="7"/>
        <v>0</v>
      </c>
      <c r="BI188" s="514">
        <f t="shared" si="8"/>
        <v>0</v>
      </c>
      <c r="BJ188" s="422" t="s">
        <v>80</v>
      </c>
      <c r="BK188" s="514">
        <f t="shared" si="9"/>
        <v>0</v>
      </c>
      <c r="BL188" s="422" t="s">
        <v>260</v>
      </c>
      <c r="BM188" s="513" t="s">
        <v>3859</v>
      </c>
    </row>
    <row r="189" spans="2:65" s="432" customFormat="1" ht="16.5" customHeight="1">
      <c r="B189" s="431"/>
      <c r="C189" s="502" t="s">
        <v>835</v>
      </c>
      <c r="D189" s="502" t="s">
        <v>129</v>
      </c>
      <c r="E189" s="503" t="s">
        <v>3860</v>
      </c>
      <c r="F189" s="504" t="s">
        <v>3861</v>
      </c>
      <c r="G189" s="505" t="s">
        <v>132</v>
      </c>
      <c r="H189" s="506">
        <v>1</v>
      </c>
      <c r="I189" s="507"/>
      <c r="J189" s="508">
        <f t="shared" si="0"/>
        <v>0</v>
      </c>
      <c r="K189" s="504" t="s">
        <v>19</v>
      </c>
      <c r="L189" s="431"/>
      <c r="M189" s="509" t="s">
        <v>19</v>
      </c>
      <c r="N189" s="510" t="s">
        <v>43</v>
      </c>
      <c r="P189" s="511">
        <f t="shared" si="1"/>
        <v>0</v>
      </c>
      <c r="Q189" s="511">
        <v>0</v>
      </c>
      <c r="R189" s="511">
        <f t="shared" si="2"/>
        <v>0</v>
      </c>
      <c r="S189" s="511">
        <v>0</v>
      </c>
      <c r="T189" s="512">
        <f t="shared" si="3"/>
        <v>0</v>
      </c>
      <c r="AR189" s="513" t="s">
        <v>260</v>
      </c>
      <c r="AT189" s="513" t="s">
        <v>129</v>
      </c>
      <c r="AU189" s="513" t="s">
        <v>82</v>
      </c>
      <c r="AY189" s="422" t="s">
        <v>126</v>
      </c>
      <c r="BE189" s="514">
        <f t="shared" si="4"/>
        <v>0</v>
      </c>
      <c r="BF189" s="514">
        <f t="shared" si="5"/>
        <v>0</v>
      </c>
      <c r="BG189" s="514">
        <f t="shared" si="6"/>
        <v>0</v>
      </c>
      <c r="BH189" s="514">
        <f t="shared" si="7"/>
        <v>0</v>
      </c>
      <c r="BI189" s="514">
        <f t="shared" si="8"/>
        <v>0</v>
      </c>
      <c r="BJ189" s="422" t="s">
        <v>80</v>
      </c>
      <c r="BK189" s="514">
        <f t="shared" si="9"/>
        <v>0</v>
      </c>
      <c r="BL189" s="422" t="s">
        <v>260</v>
      </c>
      <c r="BM189" s="513" t="s">
        <v>3862</v>
      </c>
    </row>
    <row r="190" spans="2:65" s="432" customFormat="1" ht="44.25" customHeight="1">
      <c r="B190" s="431"/>
      <c r="C190" s="502" t="s">
        <v>841</v>
      </c>
      <c r="D190" s="502" t="s">
        <v>129</v>
      </c>
      <c r="E190" s="503" t="s">
        <v>3863</v>
      </c>
      <c r="F190" s="504" t="s">
        <v>3864</v>
      </c>
      <c r="G190" s="505" t="s">
        <v>155</v>
      </c>
      <c r="H190" s="506">
        <v>16</v>
      </c>
      <c r="I190" s="507"/>
      <c r="J190" s="508">
        <f t="shared" si="0"/>
        <v>0</v>
      </c>
      <c r="K190" s="504" t="s">
        <v>19</v>
      </c>
      <c r="L190" s="431"/>
      <c r="M190" s="509" t="s">
        <v>19</v>
      </c>
      <c r="N190" s="510" t="s">
        <v>43</v>
      </c>
      <c r="P190" s="511">
        <f t="shared" si="1"/>
        <v>0</v>
      </c>
      <c r="Q190" s="511">
        <v>0</v>
      </c>
      <c r="R190" s="511">
        <f t="shared" si="2"/>
        <v>0</v>
      </c>
      <c r="S190" s="511">
        <v>0</v>
      </c>
      <c r="T190" s="512">
        <f t="shared" si="3"/>
        <v>0</v>
      </c>
      <c r="AR190" s="513" t="s">
        <v>260</v>
      </c>
      <c r="AT190" s="513" t="s">
        <v>129</v>
      </c>
      <c r="AU190" s="513" t="s">
        <v>82</v>
      </c>
      <c r="AY190" s="422" t="s">
        <v>126</v>
      </c>
      <c r="BE190" s="514">
        <f t="shared" si="4"/>
        <v>0</v>
      </c>
      <c r="BF190" s="514">
        <f t="shared" si="5"/>
        <v>0</v>
      </c>
      <c r="BG190" s="514">
        <f t="shared" si="6"/>
        <v>0</v>
      </c>
      <c r="BH190" s="514">
        <f t="shared" si="7"/>
        <v>0</v>
      </c>
      <c r="BI190" s="514">
        <f t="shared" si="8"/>
        <v>0</v>
      </c>
      <c r="BJ190" s="422" t="s">
        <v>80</v>
      </c>
      <c r="BK190" s="514">
        <f t="shared" si="9"/>
        <v>0</v>
      </c>
      <c r="BL190" s="422" t="s">
        <v>260</v>
      </c>
      <c r="BM190" s="513" t="s">
        <v>3865</v>
      </c>
    </row>
    <row r="191" spans="2:65" s="432" customFormat="1" ht="16.5" customHeight="1">
      <c r="B191" s="431"/>
      <c r="C191" s="502" t="s">
        <v>847</v>
      </c>
      <c r="D191" s="502" t="s">
        <v>129</v>
      </c>
      <c r="E191" s="503" t="s">
        <v>3866</v>
      </c>
      <c r="F191" s="504" t="s">
        <v>3867</v>
      </c>
      <c r="G191" s="505" t="s">
        <v>487</v>
      </c>
      <c r="H191" s="506">
        <v>1</v>
      </c>
      <c r="I191" s="507"/>
      <c r="J191" s="508">
        <f t="shared" si="0"/>
        <v>0</v>
      </c>
      <c r="K191" s="504" t="s">
        <v>19</v>
      </c>
      <c r="L191" s="431"/>
      <c r="M191" s="509" t="s">
        <v>19</v>
      </c>
      <c r="N191" s="510" t="s">
        <v>43</v>
      </c>
      <c r="P191" s="511">
        <f t="shared" si="1"/>
        <v>0</v>
      </c>
      <c r="Q191" s="511">
        <v>0</v>
      </c>
      <c r="R191" s="511">
        <f t="shared" si="2"/>
        <v>0</v>
      </c>
      <c r="S191" s="511">
        <v>0</v>
      </c>
      <c r="T191" s="512">
        <f t="shared" si="3"/>
        <v>0</v>
      </c>
      <c r="AR191" s="513" t="s">
        <v>260</v>
      </c>
      <c r="AT191" s="513" t="s">
        <v>129</v>
      </c>
      <c r="AU191" s="513" t="s">
        <v>82</v>
      </c>
      <c r="AY191" s="422" t="s">
        <v>126</v>
      </c>
      <c r="BE191" s="514">
        <f t="shared" si="4"/>
        <v>0</v>
      </c>
      <c r="BF191" s="514">
        <f t="shared" si="5"/>
        <v>0</v>
      </c>
      <c r="BG191" s="514">
        <f t="shared" si="6"/>
        <v>0</v>
      </c>
      <c r="BH191" s="514">
        <f t="shared" si="7"/>
        <v>0</v>
      </c>
      <c r="BI191" s="514">
        <f t="shared" si="8"/>
        <v>0</v>
      </c>
      <c r="BJ191" s="422" t="s">
        <v>80</v>
      </c>
      <c r="BK191" s="514">
        <f t="shared" si="9"/>
        <v>0</v>
      </c>
      <c r="BL191" s="422" t="s">
        <v>260</v>
      </c>
      <c r="BM191" s="513" t="s">
        <v>3868</v>
      </c>
    </row>
    <row r="192" spans="2:65" s="432" customFormat="1" ht="24.15" customHeight="1">
      <c r="B192" s="431"/>
      <c r="C192" s="502" t="s">
        <v>853</v>
      </c>
      <c r="D192" s="502" t="s">
        <v>129</v>
      </c>
      <c r="E192" s="503" t="s">
        <v>3869</v>
      </c>
      <c r="F192" s="504" t="s">
        <v>3870</v>
      </c>
      <c r="G192" s="505" t="s">
        <v>304</v>
      </c>
      <c r="H192" s="506">
        <v>0.629</v>
      </c>
      <c r="I192" s="507"/>
      <c r="J192" s="508">
        <f t="shared" si="0"/>
        <v>0</v>
      </c>
      <c r="K192" s="504" t="s">
        <v>180</v>
      </c>
      <c r="L192" s="431"/>
      <c r="M192" s="509" t="s">
        <v>19</v>
      </c>
      <c r="N192" s="510" t="s">
        <v>43</v>
      </c>
      <c r="P192" s="511">
        <f t="shared" si="1"/>
        <v>0</v>
      </c>
      <c r="Q192" s="511">
        <v>0</v>
      </c>
      <c r="R192" s="511">
        <f t="shared" si="2"/>
        <v>0</v>
      </c>
      <c r="S192" s="511">
        <v>0</v>
      </c>
      <c r="T192" s="512">
        <f t="shared" si="3"/>
        <v>0</v>
      </c>
      <c r="AR192" s="513" t="s">
        <v>260</v>
      </c>
      <c r="AT192" s="513" t="s">
        <v>129</v>
      </c>
      <c r="AU192" s="513" t="s">
        <v>82</v>
      </c>
      <c r="AY192" s="422" t="s">
        <v>126</v>
      </c>
      <c r="BE192" s="514">
        <f t="shared" si="4"/>
        <v>0</v>
      </c>
      <c r="BF192" s="514">
        <f t="shared" si="5"/>
        <v>0</v>
      </c>
      <c r="BG192" s="514">
        <f t="shared" si="6"/>
        <v>0</v>
      </c>
      <c r="BH192" s="514">
        <f t="shared" si="7"/>
        <v>0</v>
      </c>
      <c r="BI192" s="514">
        <f t="shared" si="8"/>
        <v>0</v>
      </c>
      <c r="BJ192" s="422" t="s">
        <v>80</v>
      </c>
      <c r="BK192" s="514">
        <f t="shared" si="9"/>
        <v>0</v>
      </c>
      <c r="BL192" s="422" t="s">
        <v>260</v>
      </c>
      <c r="BM192" s="513" t="s">
        <v>3871</v>
      </c>
    </row>
    <row r="193" spans="2:65" s="432" customFormat="1">
      <c r="B193" s="431"/>
      <c r="D193" s="515" t="s">
        <v>183</v>
      </c>
      <c r="F193" s="516" t="s">
        <v>3872</v>
      </c>
      <c r="I193" s="517"/>
      <c r="L193" s="431"/>
      <c r="M193" s="518"/>
      <c r="T193" s="519"/>
      <c r="AT193" s="422" t="s">
        <v>183</v>
      </c>
      <c r="AU193" s="422" t="s">
        <v>82</v>
      </c>
    </row>
    <row r="194" spans="2:65" s="490" customFormat="1" ht="22.8" customHeight="1">
      <c r="B194" s="489"/>
      <c r="D194" s="491" t="s">
        <v>71</v>
      </c>
      <c r="E194" s="500" t="s">
        <v>3873</v>
      </c>
      <c r="F194" s="500" t="s">
        <v>3874</v>
      </c>
      <c r="I194" s="493"/>
      <c r="J194" s="501">
        <f>BK194</f>
        <v>0</v>
      </c>
      <c r="L194" s="489"/>
      <c r="M194" s="495"/>
      <c r="P194" s="496">
        <f>SUM(P195:P286)</f>
        <v>0</v>
      </c>
      <c r="R194" s="496">
        <f>SUM(R195:R286)</f>
        <v>0.35965000000000003</v>
      </c>
      <c r="T194" s="497">
        <f>SUM(T195:T286)</f>
        <v>0.14845</v>
      </c>
      <c r="AR194" s="491" t="s">
        <v>82</v>
      </c>
      <c r="AT194" s="498" t="s">
        <v>71</v>
      </c>
      <c r="AU194" s="498" t="s">
        <v>80</v>
      </c>
      <c r="AY194" s="491" t="s">
        <v>126</v>
      </c>
      <c r="BK194" s="499">
        <f>SUM(BK195:BK286)</f>
        <v>0</v>
      </c>
    </row>
    <row r="195" spans="2:65" s="432" customFormat="1" ht="16.5" customHeight="1">
      <c r="B195" s="431"/>
      <c r="C195" s="502" t="s">
        <v>859</v>
      </c>
      <c r="D195" s="502" t="s">
        <v>129</v>
      </c>
      <c r="E195" s="503" t="s">
        <v>3875</v>
      </c>
      <c r="F195" s="504" t="s">
        <v>3876</v>
      </c>
      <c r="G195" s="505" t="s">
        <v>228</v>
      </c>
      <c r="H195" s="506">
        <v>1</v>
      </c>
      <c r="I195" s="507"/>
      <c r="J195" s="508">
        <f>ROUND(I195*H195,2)</f>
        <v>0</v>
      </c>
      <c r="K195" s="504" t="s">
        <v>180</v>
      </c>
      <c r="L195" s="431"/>
      <c r="M195" s="509" t="s">
        <v>19</v>
      </c>
      <c r="N195" s="510" t="s">
        <v>43</v>
      </c>
      <c r="P195" s="511">
        <f>O195*H195</f>
        <v>0</v>
      </c>
      <c r="Q195" s="511">
        <v>3.9300000000000003E-3</v>
      </c>
      <c r="R195" s="511">
        <f>Q195*H195</f>
        <v>3.9300000000000003E-3</v>
      </c>
      <c r="S195" s="511">
        <v>0</v>
      </c>
      <c r="T195" s="512">
        <f>S195*H195</f>
        <v>0</v>
      </c>
      <c r="AR195" s="513" t="s">
        <v>260</v>
      </c>
      <c r="AT195" s="513" t="s">
        <v>129</v>
      </c>
      <c r="AU195" s="513" t="s">
        <v>82</v>
      </c>
      <c r="AY195" s="422" t="s">
        <v>126</v>
      </c>
      <c r="BE195" s="514">
        <f>IF(N195="základní",J195,0)</f>
        <v>0</v>
      </c>
      <c r="BF195" s="514">
        <f>IF(N195="snížená",J195,0)</f>
        <v>0</v>
      </c>
      <c r="BG195" s="514">
        <f>IF(N195="zákl. přenesená",J195,0)</f>
        <v>0</v>
      </c>
      <c r="BH195" s="514">
        <f>IF(N195="sníž. přenesená",J195,0)</f>
        <v>0</v>
      </c>
      <c r="BI195" s="514">
        <f>IF(N195="nulová",J195,0)</f>
        <v>0</v>
      </c>
      <c r="BJ195" s="422" t="s">
        <v>80</v>
      </c>
      <c r="BK195" s="514">
        <f>ROUND(I195*H195,2)</f>
        <v>0</v>
      </c>
      <c r="BL195" s="422" t="s">
        <v>260</v>
      </c>
      <c r="BM195" s="513" t="s">
        <v>3877</v>
      </c>
    </row>
    <row r="196" spans="2:65" s="432" customFormat="1">
      <c r="B196" s="431"/>
      <c r="D196" s="515" t="s">
        <v>183</v>
      </c>
      <c r="F196" s="516" t="s">
        <v>3878</v>
      </c>
      <c r="I196" s="517"/>
      <c r="L196" s="431"/>
      <c r="M196" s="518"/>
      <c r="T196" s="519"/>
      <c r="AT196" s="422" t="s">
        <v>183</v>
      </c>
      <c r="AU196" s="422" t="s">
        <v>82</v>
      </c>
    </row>
    <row r="197" spans="2:65" s="432" customFormat="1" ht="16.5" customHeight="1">
      <c r="B197" s="431"/>
      <c r="C197" s="502" t="s">
        <v>865</v>
      </c>
      <c r="D197" s="502" t="s">
        <v>129</v>
      </c>
      <c r="E197" s="503" t="s">
        <v>3879</v>
      </c>
      <c r="F197" s="504" t="s">
        <v>3880</v>
      </c>
      <c r="G197" s="505" t="s">
        <v>228</v>
      </c>
      <c r="H197" s="506">
        <v>30</v>
      </c>
      <c r="I197" s="507"/>
      <c r="J197" s="508">
        <f>ROUND(I197*H197,2)</f>
        <v>0</v>
      </c>
      <c r="K197" s="504" t="s">
        <v>180</v>
      </c>
      <c r="L197" s="431"/>
      <c r="M197" s="509" t="s">
        <v>19</v>
      </c>
      <c r="N197" s="510" t="s">
        <v>43</v>
      </c>
      <c r="P197" s="511">
        <f>O197*H197</f>
        <v>0</v>
      </c>
      <c r="Q197" s="511">
        <v>0</v>
      </c>
      <c r="R197" s="511">
        <f>Q197*H197</f>
        <v>0</v>
      </c>
      <c r="S197" s="511">
        <v>2.1299999999999999E-3</v>
      </c>
      <c r="T197" s="512">
        <f>S197*H197</f>
        <v>6.3899999999999998E-2</v>
      </c>
      <c r="AR197" s="513" t="s">
        <v>260</v>
      </c>
      <c r="AT197" s="513" t="s">
        <v>129</v>
      </c>
      <c r="AU197" s="513" t="s">
        <v>82</v>
      </c>
      <c r="AY197" s="422" t="s">
        <v>126</v>
      </c>
      <c r="BE197" s="514">
        <f>IF(N197="základní",J197,0)</f>
        <v>0</v>
      </c>
      <c r="BF197" s="514">
        <f>IF(N197="snížená",J197,0)</f>
        <v>0</v>
      </c>
      <c r="BG197" s="514">
        <f>IF(N197="zákl. přenesená",J197,0)</f>
        <v>0</v>
      </c>
      <c r="BH197" s="514">
        <f>IF(N197="sníž. přenesená",J197,0)</f>
        <v>0</v>
      </c>
      <c r="BI197" s="514">
        <f>IF(N197="nulová",J197,0)</f>
        <v>0</v>
      </c>
      <c r="BJ197" s="422" t="s">
        <v>80</v>
      </c>
      <c r="BK197" s="514">
        <f>ROUND(I197*H197,2)</f>
        <v>0</v>
      </c>
      <c r="BL197" s="422" t="s">
        <v>260</v>
      </c>
      <c r="BM197" s="513" t="s">
        <v>3881</v>
      </c>
    </row>
    <row r="198" spans="2:65" s="432" customFormat="1">
      <c r="B198" s="431"/>
      <c r="D198" s="515" t="s">
        <v>183</v>
      </c>
      <c r="F198" s="516" t="s">
        <v>3882</v>
      </c>
      <c r="I198" s="517"/>
      <c r="L198" s="431"/>
      <c r="M198" s="518"/>
      <c r="T198" s="519"/>
      <c r="AT198" s="422" t="s">
        <v>183</v>
      </c>
      <c r="AU198" s="422" t="s">
        <v>82</v>
      </c>
    </row>
    <row r="199" spans="2:65" s="432" customFormat="1" ht="16.5" customHeight="1">
      <c r="B199" s="431"/>
      <c r="C199" s="502" t="s">
        <v>871</v>
      </c>
      <c r="D199" s="502" t="s">
        <v>129</v>
      </c>
      <c r="E199" s="503" t="s">
        <v>3883</v>
      </c>
      <c r="F199" s="504" t="s">
        <v>3884</v>
      </c>
      <c r="G199" s="505" t="s">
        <v>228</v>
      </c>
      <c r="H199" s="506">
        <v>10</v>
      </c>
      <c r="I199" s="507"/>
      <c r="J199" s="508">
        <f>ROUND(I199*H199,2)</f>
        <v>0</v>
      </c>
      <c r="K199" s="504" t="s">
        <v>180</v>
      </c>
      <c r="L199" s="431"/>
      <c r="M199" s="509" t="s">
        <v>19</v>
      </c>
      <c r="N199" s="510" t="s">
        <v>43</v>
      </c>
      <c r="P199" s="511">
        <f>O199*H199</f>
        <v>0</v>
      </c>
      <c r="Q199" s="511">
        <v>0</v>
      </c>
      <c r="R199" s="511">
        <f>Q199*H199</f>
        <v>0</v>
      </c>
      <c r="S199" s="511">
        <v>4.9699999999999996E-3</v>
      </c>
      <c r="T199" s="512">
        <f>S199*H199</f>
        <v>4.9699999999999994E-2</v>
      </c>
      <c r="AR199" s="513" t="s">
        <v>260</v>
      </c>
      <c r="AT199" s="513" t="s">
        <v>129</v>
      </c>
      <c r="AU199" s="513" t="s">
        <v>82</v>
      </c>
      <c r="AY199" s="422" t="s">
        <v>126</v>
      </c>
      <c r="BE199" s="514">
        <f>IF(N199="základní",J199,0)</f>
        <v>0</v>
      </c>
      <c r="BF199" s="514">
        <f>IF(N199="snížená",J199,0)</f>
        <v>0</v>
      </c>
      <c r="BG199" s="514">
        <f>IF(N199="zákl. přenesená",J199,0)</f>
        <v>0</v>
      </c>
      <c r="BH199" s="514">
        <f>IF(N199="sníž. přenesená",J199,0)</f>
        <v>0</v>
      </c>
      <c r="BI199" s="514">
        <f>IF(N199="nulová",J199,0)</f>
        <v>0</v>
      </c>
      <c r="BJ199" s="422" t="s">
        <v>80</v>
      </c>
      <c r="BK199" s="514">
        <f>ROUND(I199*H199,2)</f>
        <v>0</v>
      </c>
      <c r="BL199" s="422" t="s">
        <v>260</v>
      </c>
      <c r="BM199" s="513" t="s">
        <v>3885</v>
      </c>
    </row>
    <row r="200" spans="2:65" s="432" customFormat="1">
      <c r="B200" s="431"/>
      <c r="D200" s="515" t="s">
        <v>183</v>
      </c>
      <c r="F200" s="516" t="s">
        <v>3886</v>
      </c>
      <c r="I200" s="517"/>
      <c r="L200" s="431"/>
      <c r="M200" s="518"/>
      <c r="T200" s="519"/>
      <c r="AT200" s="422" t="s">
        <v>183</v>
      </c>
      <c r="AU200" s="422" t="s">
        <v>82</v>
      </c>
    </row>
    <row r="201" spans="2:65" s="432" customFormat="1" ht="16.5" customHeight="1">
      <c r="B201" s="431"/>
      <c r="C201" s="502" t="s">
        <v>879</v>
      </c>
      <c r="D201" s="502" t="s">
        <v>129</v>
      </c>
      <c r="E201" s="503" t="s">
        <v>3887</v>
      </c>
      <c r="F201" s="504" t="s">
        <v>3888</v>
      </c>
      <c r="G201" s="505" t="s">
        <v>254</v>
      </c>
      <c r="H201" s="506">
        <v>10</v>
      </c>
      <c r="I201" s="507"/>
      <c r="J201" s="508">
        <f>ROUND(I201*H201,2)</f>
        <v>0</v>
      </c>
      <c r="K201" s="504" t="s">
        <v>180</v>
      </c>
      <c r="L201" s="431"/>
      <c r="M201" s="509" t="s">
        <v>19</v>
      </c>
      <c r="N201" s="510" t="s">
        <v>43</v>
      </c>
      <c r="P201" s="511">
        <f>O201*H201</f>
        <v>0</v>
      </c>
      <c r="Q201" s="511">
        <v>0</v>
      </c>
      <c r="R201" s="511">
        <f>Q201*H201</f>
        <v>0</v>
      </c>
      <c r="S201" s="511">
        <v>8.7000000000000001E-4</v>
      </c>
      <c r="T201" s="512">
        <f>S201*H201</f>
        <v>8.6999999999999994E-3</v>
      </c>
      <c r="AR201" s="513" t="s">
        <v>260</v>
      </c>
      <c r="AT201" s="513" t="s">
        <v>129</v>
      </c>
      <c r="AU201" s="513" t="s">
        <v>82</v>
      </c>
      <c r="AY201" s="422" t="s">
        <v>126</v>
      </c>
      <c r="BE201" s="514">
        <f>IF(N201="základní",J201,0)</f>
        <v>0</v>
      </c>
      <c r="BF201" s="514">
        <f>IF(N201="snížená",J201,0)</f>
        <v>0</v>
      </c>
      <c r="BG201" s="514">
        <f>IF(N201="zákl. přenesená",J201,0)</f>
        <v>0</v>
      </c>
      <c r="BH201" s="514">
        <f>IF(N201="sníž. přenesená",J201,0)</f>
        <v>0</v>
      </c>
      <c r="BI201" s="514">
        <f>IF(N201="nulová",J201,0)</f>
        <v>0</v>
      </c>
      <c r="BJ201" s="422" t="s">
        <v>80</v>
      </c>
      <c r="BK201" s="514">
        <f>ROUND(I201*H201,2)</f>
        <v>0</v>
      </c>
      <c r="BL201" s="422" t="s">
        <v>260</v>
      </c>
      <c r="BM201" s="513" t="s">
        <v>3889</v>
      </c>
    </row>
    <row r="202" spans="2:65" s="432" customFormat="1">
      <c r="B202" s="431"/>
      <c r="D202" s="515" t="s">
        <v>183</v>
      </c>
      <c r="F202" s="516" t="s">
        <v>3890</v>
      </c>
      <c r="I202" s="517"/>
      <c r="L202" s="431"/>
      <c r="M202" s="518"/>
      <c r="T202" s="519"/>
      <c r="AT202" s="422" t="s">
        <v>183</v>
      </c>
      <c r="AU202" s="422" t="s">
        <v>82</v>
      </c>
    </row>
    <row r="203" spans="2:65" s="432" customFormat="1" ht="16.5" customHeight="1">
      <c r="B203" s="431"/>
      <c r="C203" s="502" t="s">
        <v>886</v>
      </c>
      <c r="D203" s="502" t="s">
        <v>129</v>
      </c>
      <c r="E203" s="503" t="s">
        <v>3891</v>
      </c>
      <c r="F203" s="504" t="s">
        <v>3892</v>
      </c>
      <c r="G203" s="505" t="s">
        <v>254</v>
      </c>
      <c r="H203" s="506">
        <v>16</v>
      </c>
      <c r="I203" s="507"/>
      <c r="J203" s="508">
        <f>ROUND(I203*H203,2)</f>
        <v>0</v>
      </c>
      <c r="K203" s="504" t="s">
        <v>180</v>
      </c>
      <c r="L203" s="431"/>
      <c r="M203" s="509" t="s">
        <v>19</v>
      </c>
      <c r="N203" s="510" t="s">
        <v>43</v>
      </c>
      <c r="P203" s="511">
        <f>O203*H203</f>
        <v>0</v>
      </c>
      <c r="Q203" s="511">
        <v>0</v>
      </c>
      <c r="R203" s="511">
        <f>Q203*H203</f>
        <v>0</v>
      </c>
      <c r="S203" s="511">
        <v>2.2000000000000001E-4</v>
      </c>
      <c r="T203" s="512">
        <f>S203*H203</f>
        <v>3.5200000000000001E-3</v>
      </c>
      <c r="AR203" s="513" t="s">
        <v>260</v>
      </c>
      <c r="AT203" s="513" t="s">
        <v>129</v>
      </c>
      <c r="AU203" s="513" t="s">
        <v>82</v>
      </c>
      <c r="AY203" s="422" t="s">
        <v>126</v>
      </c>
      <c r="BE203" s="514">
        <f>IF(N203="základní",J203,0)</f>
        <v>0</v>
      </c>
      <c r="BF203" s="514">
        <f>IF(N203="snížená",J203,0)</f>
        <v>0</v>
      </c>
      <c r="BG203" s="514">
        <f>IF(N203="zákl. přenesená",J203,0)</f>
        <v>0</v>
      </c>
      <c r="BH203" s="514">
        <f>IF(N203="sníž. přenesená",J203,0)</f>
        <v>0</v>
      </c>
      <c r="BI203" s="514">
        <f>IF(N203="nulová",J203,0)</f>
        <v>0</v>
      </c>
      <c r="BJ203" s="422" t="s">
        <v>80</v>
      </c>
      <c r="BK203" s="514">
        <f>ROUND(I203*H203,2)</f>
        <v>0</v>
      </c>
      <c r="BL203" s="422" t="s">
        <v>260</v>
      </c>
      <c r="BM203" s="513" t="s">
        <v>3893</v>
      </c>
    </row>
    <row r="204" spans="2:65" s="432" customFormat="1">
      <c r="B204" s="431"/>
      <c r="D204" s="515" t="s">
        <v>183</v>
      </c>
      <c r="F204" s="516" t="s">
        <v>3894</v>
      </c>
      <c r="I204" s="517"/>
      <c r="L204" s="431"/>
      <c r="M204" s="518"/>
      <c r="T204" s="519"/>
      <c r="AT204" s="422" t="s">
        <v>183</v>
      </c>
      <c r="AU204" s="422" t="s">
        <v>82</v>
      </c>
    </row>
    <row r="205" spans="2:65" s="432" customFormat="1" ht="16.5" customHeight="1">
      <c r="B205" s="431"/>
      <c r="C205" s="502" t="s">
        <v>895</v>
      </c>
      <c r="D205" s="502" t="s">
        <v>129</v>
      </c>
      <c r="E205" s="503" t="s">
        <v>3895</v>
      </c>
      <c r="F205" s="504" t="s">
        <v>3896</v>
      </c>
      <c r="G205" s="505" t="s">
        <v>228</v>
      </c>
      <c r="H205" s="506">
        <v>36</v>
      </c>
      <c r="I205" s="507"/>
      <c r="J205" s="508">
        <f>ROUND(I205*H205,2)</f>
        <v>0</v>
      </c>
      <c r="K205" s="504" t="s">
        <v>180</v>
      </c>
      <c r="L205" s="431"/>
      <c r="M205" s="509" t="s">
        <v>19</v>
      </c>
      <c r="N205" s="510" t="s">
        <v>43</v>
      </c>
      <c r="P205" s="511">
        <f>O205*H205</f>
        <v>0</v>
      </c>
      <c r="Q205" s="511">
        <v>0</v>
      </c>
      <c r="R205" s="511">
        <f>Q205*H205</f>
        <v>0</v>
      </c>
      <c r="S205" s="511">
        <v>2.7999999999999998E-4</v>
      </c>
      <c r="T205" s="512">
        <f>S205*H205</f>
        <v>1.0079999999999999E-2</v>
      </c>
      <c r="AR205" s="513" t="s">
        <v>260</v>
      </c>
      <c r="AT205" s="513" t="s">
        <v>129</v>
      </c>
      <c r="AU205" s="513" t="s">
        <v>82</v>
      </c>
      <c r="AY205" s="422" t="s">
        <v>126</v>
      </c>
      <c r="BE205" s="514">
        <f>IF(N205="základní",J205,0)</f>
        <v>0</v>
      </c>
      <c r="BF205" s="514">
        <f>IF(N205="snížená",J205,0)</f>
        <v>0</v>
      </c>
      <c r="BG205" s="514">
        <f>IF(N205="zákl. přenesená",J205,0)</f>
        <v>0</v>
      </c>
      <c r="BH205" s="514">
        <f>IF(N205="sníž. přenesená",J205,0)</f>
        <v>0</v>
      </c>
      <c r="BI205" s="514">
        <f>IF(N205="nulová",J205,0)</f>
        <v>0</v>
      </c>
      <c r="BJ205" s="422" t="s">
        <v>80</v>
      </c>
      <c r="BK205" s="514">
        <f>ROUND(I205*H205,2)</f>
        <v>0</v>
      </c>
      <c r="BL205" s="422" t="s">
        <v>260</v>
      </c>
      <c r="BM205" s="513" t="s">
        <v>3897</v>
      </c>
    </row>
    <row r="206" spans="2:65" s="432" customFormat="1">
      <c r="B206" s="431"/>
      <c r="D206" s="515" t="s">
        <v>183</v>
      </c>
      <c r="F206" s="516" t="s">
        <v>3898</v>
      </c>
      <c r="I206" s="517"/>
      <c r="L206" s="431"/>
      <c r="M206" s="518"/>
      <c r="T206" s="519"/>
      <c r="AT206" s="422" t="s">
        <v>183</v>
      </c>
      <c r="AU206" s="422" t="s">
        <v>82</v>
      </c>
    </row>
    <row r="207" spans="2:65" s="432" customFormat="1" ht="24.15" customHeight="1">
      <c r="B207" s="431"/>
      <c r="C207" s="502" t="s">
        <v>877</v>
      </c>
      <c r="D207" s="502" t="s">
        <v>129</v>
      </c>
      <c r="E207" s="503" t="s">
        <v>3899</v>
      </c>
      <c r="F207" s="504" t="s">
        <v>3900</v>
      </c>
      <c r="G207" s="505" t="s">
        <v>254</v>
      </c>
      <c r="H207" s="506">
        <v>6</v>
      </c>
      <c r="I207" s="507"/>
      <c r="J207" s="508">
        <f>ROUND(I207*H207,2)</f>
        <v>0</v>
      </c>
      <c r="K207" s="504" t="s">
        <v>180</v>
      </c>
      <c r="L207" s="431"/>
      <c r="M207" s="509" t="s">
        <v>19</v>
      </c>
      <c r="N207" s="510" t="s">
        <v>43</v>
      </c>
      <c r="P207" s="511">
        <f>O207*H207</f>
        <v>0</v>
      </c>
      <c r="Q207" s="511">
        <v>6.9999999999999999E-4</v>
      </c>
      <c r="R207" s="511">
        <f>Q207*H207</f>
        <v>4.1999999999999997E-3</v>
      </c>
      <c r="S207" s="511">
        <v>0</v>
      </c>
      <c r="T207" s="512">
        <f>S207*H207</f>
        <v>0</v>
      </c>
      <c r="AR207" s="513" t="s">
        <v>260</v>
      </c>
      <c r="AT207" s="513" t="s">
        <v>129</v>
      </c>
      <c r="AU207" s="513" t="s">
        <v>82</v>
      </c>
      <c r="AY207" s="422" t="s">
        <v>126</v>
      </c>
      <c r="BE207" s="514">
        <f>IF(N207="základní",J207,0)</f>
        <v>0</v>
      </c>
      <c r="BF207" s="514">
        <f>IF(N207="snížená",J207,0)</f>
        <v>0</v>
      </c>
      <c r="BG207" s="514">
        <f>IF(N207="zákl. přenesená",J207,0)</f>
        <v>0</v>
      </c>
      <c r="BH207" s="514">
        <f>IF(N207="sníž. přenesená",J207,0)</f>
        <v>0</v>
      </c>
      <c r="BI207" s="514">
        <f>IF(N207="nulová",J207,0)</f>
        <v>0</v>
      </c>
      <c r="BJ207" s="422" t="s">
        <v>80</v>
      </c>
      <c r="BK207" s="514">
        <f>ROUND(I207*H207,2)</f>
        <v>0</v>
      </c>
      <c r="BL207" s="422" t="s">
        <v>260</v>
      </c>
      <c r="BM207" s="513" t="s">
        <v>3901</v>
      </c>
    </row>
    <row r="208" spans="2:65" s="432" customFormat="1">
      <c r="B208" s="431"/>
      <c r="D208" s="515" t="s">
        <v>183</v>
      </c>
      <c r="F208" s="516" t="s">
        <v>3902</v>
      </c>
      <c r="I208" s="517"/>
      <c r="L208" s="431"/>
      <c r="M208" s="518"/>
      <c r="T208" s="519"/>
      <c r="AT208" s="422" t="s">
        <v>183</v>
      </c>
      <c r="AU208" s="422" t="s">
        <v>82</v>
      </c>
    </row>
    <row r="209" spans="2:65" s="432" customFormat="1" ht="24.15" customHeight="1">
      <c r="B209" s="431"/>
      <c r="C209" s="502" t="s">
        <v>910</v>
      </c>
      <c r="D209" s="502" t="s">
        <v>129</v>
      </c>
      <c r="E209" s="503" t="s">
        <v>3903</v>
      </c>
      <c r="F209" s="504" t="s">
        <v>3904</v>
      </c>
      <c r="G209" s="505" t="s">
        <v>254</v>
      </c>
      <c r="H209" s="506">
        <v>5</v>
      </c>
      <c r="I209" s="507"/>
      <c r="J209" s="508">
        <f>ROUND(I209*H209,2)</f>
        <v>0</v>
      </c>
      <c r="K209" s="504" t="s">
        <v>180</v>
      </c>
      <c r="L209" s="431"/>
      <c r="M209" s="509" t="s">
        <v>19</v>
      </c>
      <c r="N209" s="510" t="s">
        <v>43</v>
      </c>
      <c r="P209" s="511">
        <f>O209*H209</f>
        <v>0</v>
      </c>
      <c r="Q209" s="511">
        <v>9.1E-4</v>
      </c>
      <c r="R209" s="511">
        <f>Q209*H209</f>
        <v>4.5500000000000002E-3</v>
      </c>
      <c r="S209" s="511">
        <v>0</v>
      </c>
      <c r="T209" s="512">
        <f>S209*H209</f>
        <v>0</v>
      </c>
      <c r="AR209" s="513" t="s">
        <v>260</v>
      </c>
      <c r="AT209" s="513" t="s">
        <v>129</v>
      </c>
      <c r="AU209" s="513" t="s">
        <v>82</v>
      </c>
      <c r="AY209" s="422" t="s">
        <v>126</v>
      </c>
      <c r="BE209" s="514">
        <f>IF(N209="základní",J209,0)</f>
        <v>0</v>
      </c>
      <c r="BF209" s="514">
        <f>IF(N209="snížená",J209,0)</f>
        <v>0</v>
      </c>
      <c r="BG209" s="514">
        <f>IF(N209="zákl. přenesená",J209,0)</f>
        <v>0</v>
      </c>
      <c r="BH209" s="514">
        <f>IF(N209="sníž. přenesená",J209,0)</f>
        <v>0</v>
      </c>
      <c r="BI209" s="514">
        <f>IF(N209="nulová",J209,0)</f>
        <v>0</v>
      </c>
      <c r="BJ209" s="422" t="s">
        <v>80</v>
      </c>
      <c r="BK209" s="514">
        <f>ROUND(I209*H209,2)</f>
        <v>0</v>
      </c>
      <c r="BL209" s="422" t="s">
        <v>260</v>
      </c>
      <c r="BM209" s="513" t="s">
        <v>3905</v>
      </c>
    </row>
    <row r="210" spans="2:65" s="432" customFormat="1">
      <c r="B210" s="431"/>
      <c r="D210" s="515" t="s">
        <v>183</v>
      </c>
      <c r="F210" s="516" t="s">
        <v>3906</v>
      </c>
      <c r="I210" s="517"/>
      <c r="L210" s="431"/>
      <c r="M210" s="518"/>
      <c r="T210" s="519"/>
      <c r="AT210" s="422" t="s">
        <v>183</v>
      </c>
      <c r="AU210" s="422" t="s">
        <v>82</v>
      </c>
    </row>
    <row r="211" spans="2:65" s="432" customFormat="1" ht="24.15" customHeight="1">
      <c r="B211" s="431"/>
      <c r="C211" s="502" t="s">
        <v>919</v>
      </c>
      <c r="D211" s="502" t="s">
        <v>129</v>
      </c>
      <c r="E211" s="503" t="s">
        <v>3907</v>
      </c>
      <c r="F211" s="504" t="s">
        <v>3908</v>
      </c>
      <c r="G211" s="505" t="s">
        <v>254</v>
      </c>
      <c r="H211" s="506">
        <v>3</v>
      </c>
      <c r="I211" s="507"/>
      <c r="J211" s="508">
        <f>ROUND(I211*H211,2)</f>
        <v>0</v>
      </c>
      <c r="K211" s="504" t="s">
        <v>180</v>
      </c>
      <c r="L211" s="431"/>
      <c r="M211" s="509" t="s">
        <v>19</v>
      </c>
      <c r="N211" s="510" t="s">
        <v>43</v>
      </c>
      <c r="P211" s="511">
        <f>O211*H211</f>
        <v>0</v>
      </c>
      <c r="Q211" s="511">
        <v>7.7999999999999999E-4</v>
      </c>
      <c r="R211" s="511">
        <f>Q211*H211</f>
        <v>2.3400000000000001E-3</v>
      </c>
      <c r="S211" s="511">
        <v>0</v>
      </c>
      <c r="T211" s="512">
        <f>S211*H211</f>
        <v>0</v>
      </c>
      <c r="AR211" s="513" t="s">
        <v>260</v>
      </c>
      <c r="AT211" s="513" t="s">
        <v>129</v>
      </c>
      <c r="AU211" s="513" t="s">
        <v>82</v>
      </c>
      <c r="AY211" s="422" t="s">
        <v>126</v>
      </c>
      <c r="BE211" s="514">
        <f>IF(N211="základní",J211,0)</f>
        <v>0</v>
      </c>
      <c r="BF211" s="514">
        <f>IF(N211="snížená",J211,0)</f>
        <v>0</v>
      </c>
      <c r="BG211" s="514">
        <f>IF(N211="zákl. přenesená",J211,0)</f>
        <v>0</v>
      </c>
      <c r="BH211" s="514">
        <f>IF(N211="sníž. přenesená",J211,0)</f>
        <v>0</v>
      </c>
      <c r="BI211" s="514">
        <f>IF(N211="nulová",J211,0)</f>
        <v>0</v>
      </c>
      <c r="BJ211" s="422" t="s">
        <v>80</v>
      </c>
      <c r="BK211" s="514">
        <f>ROUND(I211*H211,2)</f>
        <v>0</v>
      </c>
      <c r="BL211" s="422" t="s">
        <v>260</v>
      </c>
      <c r="BM211" s="513" t="s">
        <v>3909</v>
      </c>
    </row>
    <row r="212" spans="2:65" s="432" customFormat="1">
      <c r="B212" s="431"/>
      <c r="D212" s="515" t="s">
        <v>183</v>
      </c>
      <c r="F212" s="516" t="s">
        <v>3910</v>
      </c>
      <c r="I212" s="517"/>
      <c r="L212" s="431"/>
      <c r="M212" s="518"/>
      <c r="T212" s="519"/>
      <c r="AT212" s="422" t="s">
        <v>183</v>
      </c>
      <c r="AU212" s="422" t="s">
        <v>82</v>
      </c>
    </row>
    <row r="213" spans="2:65" s="432" customFormat="1" ht="24.15" customHeight="1">
      <c r="B213" s="431"/>
      <c r="C213" s="502" t="s">
        <v>133</v>
      </c>
      <c r="D213" s="502" t="s">
        <v>129</v>
      </c>
      <c r="E213" s="503" t="s">
        <v>3911</v>
      </c>
      <c r="F213" s="504" t="s">
        <v>3912</v>
      </c>
      <c r="G213" s="505" t="s">
        <v>254</v>
      </c>
      <c r="H213" s="506">
        <v>3</v>
      </c>
      <c r="I213" s="507"/>
      <c r="J213" s="508">
        <f>ROUND(I213*H213,2)</f>
        <v>0</v>
      </c>
      <c r="K213" s="504" t="s">
        <v>180</v>
      </c>
      <c r="L213" s="431"/>
      <c r="M213" s="509" t="s">
        <v>19</v>
      </c>
      <c r="N213" s="510" t="s">
        <v>43</v>
      </c>
      <c r="P213" s="511">
        <f>O213*H213</f>
        <v>0</v>
      </c>
      <c r="Q213" s="511">
        <v>1.0499999999999999E-3</v>
      </c>
      <c r="R213" s="511">
        <f>Q213*H213</f>
        <v>3.15E-3</v>
      </c>
      <c r="S213" s="511">
        <v>0</v>
      </c>
      <c r="T213" s="512">
        <f>S213*H213</f>
        <v>0</v>
      </c>
      <c r="AR213" s="513" t="s">
        <v>260</v>
      </c>
      <c r="AT213" s="513" t="s">
        <v>129</v>
      </c>
      <c r="AU213" s="513" t="s">
        <v>82</v>
      </c>
      <c r="AY213" s="422" t="s">
        <v>126</v>
      </c>
      <c r="BE213" s="514">
        <f>IF(N213="základní",J213,0)</f>
        <v>0</v>
      </c>
      <c r="BF213" s="514">
        <f>IF(N213="snížená",J213,0)</f>
        <v>0</v>
      </c>
      <c r="BG213" s="514">
        <f>IF(N213="zákl. přenesená",J213,0)</f>
        <v>0</v>
      </c>
      <c r="BH213" s="514">
        <f>IF(N213="sníž. přenesená",J213,0)</f>
        <v>0</v>
      </c>
      <c r="BI213" s="514">
        <f>IF(N213="nulová",J213,0)</f>
        <v>0</v>
      </c>
      <c r="BJ213" s="422" t="s">
        <v>80</v>
      </c>
      <c r="BK213" s="514">
        <f>ROUND(I213*H213,2)</f>
        <v>0</v>
      </c>
      <c r="BL213" s="422" t="s">
        <v>260</v>
      </c>
      <c r="BM213" s="513" t="s">
        <v>3913</v>
      </c>
    </row>
    <row r="214" spans="2:65" s="432" customFormat="1">
      <c r="B214" s="431"/>
      <c r="D214" s="515" t="s">
        <v>183</v>
      </c>
      <c r="F214" s="516" t="s">
        <v>3914</v>
      </c>
      <c r="I214" s="517"/>
      <c r="L214" s="431"/>
      <c r="M214" s="518"/>
      <c r="T214" s="519"/>
      <c r="AT214" s="422" t="s">
        <v>183</v>
      </c>
      <c r="AU214" s="422" t="s">
        <v>82</v>
      </c>
    </row>
    <row r="215" spans="2:65" s="432" customFormat="1" ht="16.5" customHeight="1">
      <c r="B215" s="431"/>
      <c r="C215" s="502" t="s">
        <v>938</v>
      </c>
      <c r="D215" s="502" t="s">
        <v>129</v>
      </c>
      <c r="E215" s="503" t="s">
        <v>3915</v>
      </c>
      <c r="F215" s="504" t="s">
        <v>3916</v>
      </c>
      <c r="G215" s="505" t="s">
        <v>228</v>
      </c>
      <c r="H215" s="506">
        <v>132</v>
      </c>
      <c r="I215" s="507"/>
      <c r="J215" s="508">
        <f>ROUND(I215*H215,2)</f>
        <v>0</v>
      </c>
      <c r="K215" s="504" t="s">
        <v>180</v>
      </c>
      <c r="L215" s="431"/>
      <c r="M215" s="509" t="s">
        <v>19</v>
      </c>
      <c r="N215" s="510" t="s">
        <v>43</v>
      </c>
      <c r="P215" s="511">
        <f>O215*H215</f>
        <v>0</v>
      </c>
      <c r="Q215" s="511">
        <v>6.4000000000000005E-4</v>
      </c>
      <c r="R215" s="511">
        <f>Q215*H215</f>
        <v>8.4480000000000013E-2</v>
      </c>
      <c r="S215" s="511">
        <v>0</v>
      </c>
      <c r="T215" s="512">
        <f>S215*H215</f>
        <v>0</v>
      </c>
      <c r="AR215" s="513" t="s">
        <v>260</v>
      </c>
      <c r="AT215" s="513" t="s">
        <v>129</v>
      </c>
      <c r="AU215" s="513" t="s">
        <v>82</v>
      </c>
      <c r="AY215" s="422" t="s">
        <v>126</v>
      </c>
      <c r="BE215" s="514">
        <f>IF(N215="základní",J215,0)</f>
        <v>0</v>
      </c>
      <c r="BF215" s="514">
        <f>IF(N215="snížená",J215,0)</f>
        <v>0</v>
      </c>
      <c r="BG215" s="514">
        <f>IF(N215="zákl. přenesená",J215,0)</f>
        <v>0</v>
      </c>
      <c r="BH215" s="514">
        <f>IF(N215="sníž. přenesená",J215,0)</f>
        <v>0</v>
      </c>
      <c r="BI215" s="514">
        <f>IF(N215="nulová",J215,0)</f>
        <v>0</v>
      </c>
      <c r="BJ215" s="422" t="s">
        <v>80</v>
      </c>
      <c r="BK215" s="514">
        <f>ROUND(I215*H215,2)</f>
        <v>0</v>
      </c>
      <c r="BL215" s="422" t="s">
        <v>260</v>
      </c>
      <c r="BM215" s="513" t="s">
        <v>3917</v>
      </c>
    </row>
    <row r="216" spans="2:65" s="432" customFormat="1">
      <c r="B216" s="431"/>
      <c r="D216" s="515" t="s">
        <v>183</v>
      </c>
      <c r="F216" s="516" t="s">
        <v>3918</v>
      </c>
      <c r="I216" s="517"/>
      <c r="L216" s="431"/>
      <c r="M216" s="518"/>
      <c r="T216" s="519"/>
      <c r="AT216" s="422" t="s">
        <v>183</v>
      </c>
      <c r="AU216" s="422" t="s">
        <v>82</v>
      </c>
    </row>
    <row r="217" spans="2:65" s="432" customFormat="1" ht="16.5" customHeight="1">
      <c r="B217" s="431"/>
      <c r="C217" s="502" t="s">
        <v>945</v>
      </c>
      <c r="D217" s="502" t="s">
        <v>129</v>
      </c>
      <c r="E217" s="503" t="s">
        <v>3919</v>
      </c>
      <c r="F217" s="504" t="s">
        <v>3920</v>
      </c>
      <c r="G217" s="505" t="s">
        <v>228</v>
      </c>
      <c r="H217" s="506">
        <v>144</v>
      </c>
      <c r="I217" s="507"/>
      <c r="J217" s="508">
        <f>ROUND(I217*H217,2)</f>
        <v>0</v>
      </c>
      <c r="K217" s="504" t="s">
        <v>180</v>
      </c>
      <c r="L217" s="431"/>
      <c r="M217" s="509" t="s">
        <v>19</v>
      </c>
      <c r="N217" s="510" t="s">
        <v>43</v>
      </c>
      <c r="P217" s="511">
        <f>O217*H217</f>
        <v>0</v>
      </c>
      <c r="Q217" s="511">
        <v>9.7999999999999997E-4</v>
      </c>
      <c r="R217" s="511">
        <f>Q217*H217</f>
        <v>0.14112</v>
      </c>
      <c r="S217" s="511">
        <v>0</v>
      </c>
      <c r="T217" s="512">
        <f>S217*H217</f>
        <v>0</v>
      </c>
      <c r="AR217" s="513" t="s">
        <v>260</v>
      </c>
      <c r="AT217" s="513" t="s">
        <v>129</v>
      </c>
      <c r="AU217" s="513" t="s">
        <v>82</v>
      </c>
      <c r="AY217" s="422" t="s">
        <v>126</v>
      </c>
      <c r="BE217" s="514">
        <f>IF(N217="základní",J217,0)</f>
        <v>0</v>
      </c>
      <c r="BF217" s="514">
        <f>IF(N217="snížená",J217,0)</f>
        <v>0</v>
      </c>
      <c r="BG217" s="514">
        <f>IF(N217="zákl. přenesená",J217,0)</f>
        <v>0</v>
      </c>
      <c r="BH217" s="514">
        <f>IF(N217="sníž. přenesená",J217,0)</f>
        <v>0</v>
      </c>
      <c r="BI217" s="514">
        <f>IF(N217="nulová",J217,0)</f>
        <v>0</v>
      </c>
      <c r="BJ217" s="422" t="s">
        <v>80</v>
      </c>
      <c r="BK217" s="514">
        <f>ROUND(I217*H217,2)</f>
        <v>0</v>
      </c>
      <c r="BL217" s="422" t="s">
        <v>260</v>
      </c>
      <c r="BM217" s="513" t="s">
        <v>3921</v>
      </c>
    </row>
    <row r="218" spans="2:65" s="432" customFormat="1">
      <c r="B218" s="431"/>
      <c r="D218" s="515" t="s">
        <v>183</v>
      </c>
      <c r="F218" s="516" t="s">
        <v>3922</v>
      </c>
      <c r="I218" s="517"/>
      <c r="L218" s="431"/>
      <c r="M218" s="518"/>
      <c r="T218" s="519"/>
      <c r="AT218" s="422" t="s">
        <v>183</v>
      </c>
      <c r="AU218" s="422" t="s">
        <v>82</v>
      </c>
    </row>
    <row r="219" spans="2:65" s="432" customFormat="1" ht="16.5" customHeight="1">
      <c r="B219" s="431"/>
      <c r="C219" s="502" t="s">
        <v>957</v>
      </c>
      <c r="D219" s="502" t="s">
        <v>129</v>
      </c>
      <c r="E219" s="503" t="s">
        <v>3923</v>
      </c>
      <c r="F219" s="504" t="s">
        <v>3924</v>
      </c>
      <c r="G219" s="505" t="s">
        <v>228</v>
      </c>
      <c r="H219" s="506">
        <v>23</v>
      </c>
      <c r="I219" s="507"/>
      <c r="J219" s="508">
        <f>ROUND(I219*H219,2)</f>
        <v>0</v>
      </c>
      <c r="K219" s="504" t="s">
        <v>180</v>
      </c>
      <c r="L219" s="431"/>
      <c r="M219" s="509" t="s">
        <v>19</v>
      </c>
      <c r="N219" s="510" t="s">
        <v>43</v>
      </c>
      <c r="P219" s="511">
        <f>O219*H219</f>
        <v>0</v>
      </c>
      <c r="Q219" s="511">
        <v>1.15E-3</v>
      </c>
      <c r="R219" s="511">
        <f>Q219*H219</f>
        <v>2.6450000000000001E-2</v>
      </c>
      <c r="S219" s="511">
        <v>0</v>
      </c>
      <c r="T219" s="512">
        <f>S219*H219</f>
        <v>0</v>
      </c>
      <c r="AR219" s="513" t="s">
        <v>260</v>
      </c>
      <c r="AT219" s="513" t="s">
        <v>129</v>
      </c>
      <c r="AU219" s="513" t="s">
        <v>82</v>
      </c>
      <c r="AY219" s="422" t="s">
        <v>126</v>
      </c>
      <c r="BE219" s="514">
        <f>IF(N219="základní",J219,0)</f>
        <v>0</v>
      </c>
      <c r="BF219" s="514">
        <f>IF(N219="snížená",J219,0)</f>
        <v>0</v>
      </c>
      <c r="BG219" s="514">
        <f>IF(N219="zákl. přenesená",J219,0)</f>
        <v>0</v>
      </c>
      <c r="BH219" s="514">
        <f>IF(N219="sníž. přenesená",J219,0)</f>
        <v>0</v>
      </c>
      <c r="BI219" s="514">
        <f>IF(N219="nulová",J219,0)</f>
        <v>0</v>
      </c>
      <c r="BJ219" s="422" t="s">
        <v>80</v>
      </c>
      <c r="BK219" s="514">
        <f>ROUND(I219*H219,2)</f>
        <v>0</v>
      </c>
      <c r="BL219" s="422" t="s">
        <v>260</v>
      </c>
      <c r="BM219" s="513" t="s">
        <v>3925</v>
      </c>
    </row>
    <row r="220" spans="2:65" s="432" customFormat="1">
      <c r="B220" s="431"/>
      <c r="D220" s="515" t="s">
        <v>183</v>
      </c>
      <c r="F220" s="516" t="s">
        <v>3926</v>
      </c>
      <c r="I220" s="517"/>
      <c r="L220" s="431"/>
      <c r="M220" s="518"/>
      <c r="T220" s="519"/>
      <c r="AT220" s="422" t="s">
        <v>183</v>
      </c>
      <c r="AU220" s="422" t="s">
        <v>82</v>
      </c>
    </row>
    <row r="221" spans="2:65" s="432" customFormat="1" ht="16.5" customHeight="1">
      <c r="B221" s="431"/>
      <c r="C221" s="502" t="s">
        <v>979</v>
      </c>
      <c r="D221" s="502" t="s">
        <v>129</v>
      </c>
      <c r="E221" s="503" t="s">
        <v>3927</v>
      </c>
      <c r="F221" s="504" t="s">
        <v>3928</v>
      </c>
      <c r="G221" s="505" t="s">
        <v>228</v>
      </c>
      <c r="H221" s="506">
        <v>2</v>
      </c>
      <c r="I221" s="507"/>
      <c r="J221" s="508">
        <f>ROUND(I221*H221,2)</f>
        <v>0</v>
      </c>
      <c r="K221" s="504" t="s">
        <v>180</v>
      </c>
      <c r="L221" s="431"/>
      <c r="M221" s="509" t="s">
        <v>19</v>
      </c>
      <c r="N221" s="510" t="s">
        <v>43</v>
      </c>
      <c r="P221" s="511">
        <f>O221*H221</f>
        <v>0</v>
      </c>
      <c r="Q221" s="511">
        <v>2.3700000000000001E-3</v>
      </c>
      <c r="R221" s="511">
        <f>Q221*H221</f>
        <v>4.7400000000000003E-3</v>
      </c>
      <c r="S221" s="511">
        <v>0</v>
      </c>
      <c r="T221" s="512">
        <f>S221*H221</f>
        <v>0</v>
      </c>
      <c r="AR221" s="513" t="s">
        <v>260</v>
      </c>
      <c r="AT221" s="513" t="s">
        <v>129</v>
      </c>
      <c r="AU221" s="513" t="s">
        <v>82</v>
      </c>
      <c r="AY221" s="422" t="s">
        <v>126</v>
      </c>
      <c r="BE221" s="514">
        <f>IF(N221="základní",J221,0)</f>
        <v>0</v>
      </c>
      <c r="BF221" s="514">
        <f>IF(N221="snížená",J221,0)</f>
        <v>0</v>
      </c>
      <c r="BG221" s="514">
        <f>IF(N221="zákl. přenesená",J221,0)</f>
        <v>0</v>
      </c>
      <c r="BH221" s="514">
        <f>IF(N221="sníž. přenesená",J221,0)</f>
        <v>0</v>
      </c>
      <c r="BI221" s="514">
        <f>IF(N221="nulová",J221,0)</f>
        <v>0</v>
      </c>
      <c r="BJ221" s="422" t="s">
        <v>80</v>
      </c>
      <c r="BK221" s="514">
        <f>ROUND(I221*H221,2)</f>
        <v>0</v>
      </c>
      <c r="BL221" s="422" t="s">
        <v>260</v>
      </c>
      <c r="BM221" s="513" t="s">
        <v>3929</v>
      </c>
    </row>
    <row r="222" spans="2:65" s="432" customFormat="1">
      <c r="B222" s="431"/>
      <c r="D222" s="515" t="s">
        <v>183</v>
      </c>
      <c r="F222" s="516" t="s">
        <v>3930</v>
      </c>
      <c r="I222" s="517"/>
      <c r="L222" s="431"/>
      <c r="M222" s="518"/>
      <c r="T222" s="519"/>
      <c r="AT222" s="422" t="s">
        <v>183</v>
      </c>
      <c r="AU222" s="422" t="s">
        <v>82</v>
      </c>
    </row>
    <row r="223" spans="2:65" s="432" customFormat="1" ht="33" customHeight="1">
      <c r="B223" s="431"/>
      <c r="C223" s="502" t="s">
        <v>989</v>
      </c>
      <c r="D223" s="502" t="s">
        <v>129</v>
      </c>
      <c r="E223" s="503" t="s">
        <v>3931</v>
      </c>
      <c r="F223" s="504" t="s">
        <v>3932</v>
      </c>
      <c r="G223" s="505" t="s">
        <v>228</v>
      </c>
      <c r="H223" s="506">
        <v>276</v>
      </c>
      <c r="I223" s="507"/>
      <c r="J223" s="508">
        <f>ROUND(I223*H223,2)</f>
        <v>0</v>
      </c>
      <c r="K223" s="504" t="s">
        <v>180</v>
      </c>
      <c r="L223" s="431"/>
      <c r="M223" s="509" t="s">
        <v>19</v>
      </c>
      <c r="N223" s="510" t="s">
        <v>43</v>
      </c>
      <c r="P223" s="511">
        <f>O223*H223</f>
        <v>0</v>
      </c>
      <c r="Q223" s="511">
        <v>1.1E-4</v>
      </c>
      <c r="R223" s="511">
        <f>Q223*H223</f>
        <v>3.0360000000000002E-2</v>
      </c>
      <c r="S223" s="511">
        <v>0</v>
      </c>
      <c r="T223" s="512">
        <f>S223*H223</f>
        <v>0</v>
      </c>
      <c r="AR223" s="513" t="s">
        <v>260</v>
      </c>
      <c r="AT223" s="513" t="s">
        <v>129</v>
      </c>
      <c r="AU223" s="513" t="s">
        <v>82</v>
      </c>
      <c r="AY223" s="422" t="s">
        <v>126</v>
      </c>
      <c r="BE223" s="514">
        <f>IF(N223="základní",J223,0)</f>
        <v>0</v>
      </c>
      <c r="BF223" s="514">
        <f>IF(N223="snížená",J223,0)</f>
        <v>0</v>
      </c>
      <c r="BG223" s="514">
        <f>IF(N223="zákl. přenesená",J223,0)</f>
        <v>0</v>
      </c>
      <c r="BH223" s="514">
        <f>IF(N223="sníž. přenesená",J223,0)</f>
        <v>0</v>
      </c>
      <c r="BI223" s="514">
        <f>IF(N223="nulová",J223,0)</f>
        <v>0</v>
      </c>
      <c r="BJ223" s="422" t="s">
        <v>80</v>
      </c>
      <c r="BK223" s="514">
        <f>ROUND(I223*H223,2)</f>
        <v>0</v>
      </c>
      <c r="BL223" s="422" t="s">
        <v>260</v>
      </c>
      <c r="BM223" s="513" t="s">
        <v>3933</v>
      </c>
    </row>
    <row r="224" spans="2:65" s="432" customFormat="1">
      <c r="B224" s="431"/>
      <c r="D224" s="515" t="s">
        <v>183</v>
      </c>
      <c r="F224" s="516" t="s">
        <v>3934</v>
      </c>
      <c r="I224" s="517"/>
      <c r="L224" s="431"/>
      <c r="M224" s="518"/>
      <c r="T224" s="519"/>
      <c r="AT224" s="422" t="s">
        <v>183</v>
      </c>
      <c r="AU224" s="422" t="s">
        <v>82</v>
      </c>
    </row>
    <row r="225" spans="2:65" s="432" customFormat="1" ht="33" customHeight="1">
      <c r="B225" s="431"/>
      <c r="C225" s="502" t="s">
        <v>997</v>
      </c>
      <c r="D225" s="502" t="s">
        <v>129</v>
      </c>
      <c r="E225" s="503" t="s">
        <v>3935</v>
      </c>
      <c r="F225" s="504" t="s">
        <v>3936</v>
      </c>
      <c r="G225" s="505" t="s">
        <v>228</v>
      </c>
      <c r="H225" s="506">
        <v>25</v>
      </c>
      <c r="I225" s="507"/>
      <c r="J225" s="508">
        <f>ROUND(I225*H225,2)</f>
        <v>0</v>
      </c>
      <c r="K225" s="504" t="s">
        <v>180</v>
      </c>
      <c r="L225" s="431"/>
      <c r="M225" s="509" t="s">
        <v>19</v>
      </c>
      <c r="N225" s="510" t="s">
        <v>43</v>
      </c>
      <c r="P225" s="511">
        <f>O225*H225</f>
        <v>0</v>
      </c>
      <c r="Q225" s="511">
        <v>1.6000000000000001E-4</v>
      </c>
      <c r="R225" s="511">
        <f>Q225*H225</f>
        <v>4.0000000000000001E-3</v>
      </c>
      <c r="S225" s="511">
        <v>0</v>
      </c>
      <c r="T225" s="512">
        <f>S225*H225</f>
        <v>0</v>
      </c>
      <c r="AR225" s="513" t="s">
        <v>260</v>
      </c>
      <c r="AT225" s="513" t="s">
        <v>129</v>
      </c>
      <c r="AU225" s="513" t="s">
        <v>82</v>
      </c>
      <c r="AY225" s="422" t="s">
        <v>126</v>
      </c>
      <c r="BE225" s="514">
        <f>IF(N225="základní",J225,0)</f>
        <v>0</v>
      </c>
      <c r="BF225" s="514">
        <f>IF(N225="snížená",J225,0)</f>
        <v>0</v>
      </c>
      <c r="BG225" s="514">
        <f>IF(N225="zákl. přenesená",J225,0)</f>
        <v>0</v>
      </c>
      <c r="BH225" s="514">
        <f>IF(N225="sníž. přenesená",J225,0)</f>
        <v>0</v>
      </c>
      <c r="BI225" s="514">
        <f>IF(N225="nulová",J225,0)</f>
        <v>0</v>
      </c>
      <c r="BJ225" s="422" t="s">
        <v>80</v>
      </c>
      <c r="BK225" s="514">
        <f>ROUND(I225*H225,2)</f>
        <v>0</v>
      </c>
      <c r="BL225" s="422" t="s">
        <v>260</v>
      </c>
      <c r="BM225" s="513" t="s">
        <v>3937</v>
      </c>
    </row>
    <row r="226" spans="2:65" s="432" customFormat="1">
      <c r="B226" s="431"/>
      <c r="D226" s="515" t="s">
        <v>183</v>
      </c>
      <c r="F226" s="516" t="s">
        <v>3938</v>
      </c>
      <c r="I226" s="517"/>
      <c r="L226" s="431"/>
      <c r="M226" s="518"/>
      <c r="T226" s="519"/>
      <c r="AT226" s="422" t="s">
        <v>183</v>
      </c>
      <c r="AU226" s="422" t="s">
        <v>82</v>
      </c>
    </row>
    <row r="227" spans="2:65" s="432" customFormat="1" ht="16.5" customHeight="1">
      <c r="B227" s="431"/>
      <c r="C227" s="502" t="s">
        <v>1008</v>
      </c>
      <c r="D227" s="502" t="s">
        <v>129</v>
      </c>
      <c r="E227" s="503" t="s">
        <v>3939</v>
      </c>
      <c r="F227" s="504" t="s">
        <v>3940</v>
      </c>
      <c r="G227" s="505" t="s">
        <v>228</v>
      </c>
      <c r="H227" s="506">
        <v>4</v>
      </c>
      <c r="I227" s="507"/>
      <c r="J227" s="508">
        <f>ROUND(I227*H227,2)</f>
        <v>0</v>
      </c>
      <c r="K227" s="504" t="s">
        <v>180</v>
      </c>
      <c r="L227" s="431"/>
      <c r="M227" s="509" t="s">
        <v>19</v>
      </c>
      <c r="N227" s="510" t="s">
        <v>43</v>
      </c>
      <c r="P227" s="511">
        <f>O227*H227</f>
        <v>0</v>
      </c>
      <c r="Q227" s="511">
        <v>1.9000000000000001E-4</v>
      </c>
      <c r="R227" s="511">
        <f>Q227*H227</f>
        <v>7.6000000000000004E-4</v>
      </c>
      <c r="S227" s="511">
        <v>0</v>
      </c>
      <c r="T227" s="512">
        <f>S227*H227</f>
        <v>0</v>
      </c>
      <c r="AR227" s="513" t="s">
        <v>260</v>
      </c>
      <c r="AT227" s="513" t="s">
        <v>129</v>
      </c>
      <c r="AU227" s="513" t="s">
        <v>82</v>
      </c>
      <c r="AY227" s="422" t="s">
        <v>126</v>
      </c>
      <c r="BE227" s="514">
        <f>IF(N227="základní",J227,0)</f>
        <v>0</v>
      </c>
      <c r="BF227" s="514">
        <f>IF(N227="snížená",J227,0)</f>
        <v>0</v>
      </c>
      <c r="BG227" s="514">
        <f>IF(N227="zákl. přenesená",J227,0)</f>
        <v>0</v>
      </c>
      <c r="BH227" s="514">
        <f>IF(N227="sníž. přenesená",J227,0)</f>
        <v>0</v>
      </c>
      <c r="BI227" s="514">
        <f>IF(N227="nulová",J227,0)</f>
        <v>0</v>
      </c>
      <c r="BJ227" s="422" t="s">
        <v>80</v>
      </c>
      <c r="BK227" s="514">
        <f>ROUND(I227*H227,2)</f>
        <v>0</v>
      </c>
      <c r="BL227" s="422" t="s">
        <v>260</v>
      </c>
      <c r="BM227" s="513" t="s">
        <v>3941</v>
      </c>
    </row>
    <row r="228" spans="2:65" s="432" customFormat="1">
      <c r="B228" s="431"/>
      <c r="D228" s="515" t="s">
        <v>183</v>
      </c>
      <c r="F228" s="516" t="s">
        <v>3942</v>
      </c>
      <c r="I228" s="517"/>
      <c r="L228" s="431"/>
      <c r="M228" s="518"/>
      <c r="T228" s="519"/>
      <c r="AT228" s="422" t="s">
        <v>183</v>
      </c>
      <c r="AU228" s="422" t="s">
        <v>82</v>
      </c>
    </row>
    <row r="229" spans="2:65" s="432" customFormat="1" ht="16.5" customHeight="1">
      <c r="B229" s="431"/>
      <c r="C229" s="502" t="s">
        <v>1015</v>
      </c>
      <c r="D229" s="502" t="s">
        <v>129</v>
      </c>
      <c r="E229" s="503" t="s">
        <v>3943</v>
      </c>
      <c r="F229" s="504" t="s">
        <v>3944</v>
      </c>
      <c r="G229" s="505" t="s">
        <v>228</v>
      </c>
      <c r="H229" s="506">
        <v>4</v>
      </c>
      <c r="I229" s="507"/>
      <c r="J229" s="508">
        <f>ROUND(I229*H229,2)</f>
        <v>0</v>
      </c>
      <c r="K229" s="504" t="s">
        <v>180</v>
      </c>
      <c r="L229" s="431"/>
      <c r="M229" s="509" t="s">
        <v>19</v>
      </c>
      <c r="N229" s="510" t="s">
        <v>43</v>
      </c>
      <c r="P229" s="511">
        <f>O229*H229</f>
        <v>0</v>
      </c>
      <c r="Q229" s="511">
        <v>2.5000000000000001E-4</v>
      </c>
      <c r="R229" s="511">
        <f>Q229*H229</f>
        <v>1E-3</v>
      </c>
      <c r="S229" s="511">
        <v>0</v>
      </c>
      <c r="T229" s="512">
        <f>S229*H229</f>
        <v>0</v>
      </c>
      <c r="AR229" s="513" t="s">
        <v>260</v>
      </c>
      <c r="AT229" s="513" t="s">
        <v>129</v>
      </c>
      <c r="AU229" s="513" t="s">
        <v>82</v>
      </c>
      <c r="AY229" s="422" t="s">
        <v>126</v>
      </c>
      <c r="BE229" s="514">
        <f>IF(N229="základní",J229,0)</f>
        <v>0</v>
      </c>
      <c r="BF229" s="514">
        <f>IF(N229="snížená",J229,0)</f>
        <v>0</v>
      </c>
      <c r="BG229" s="514">
        <f>IF(N229="zákl. přenesená",J229,0)</f>
        <v>0</v>
      </c>
      <c r="BH229" s="514">
        <f>IF(N229="sníž. přenesená",J229,0)</f>
        <v>0</v>
      </c>
      <c r="BI229" s="514">
        <f>IF(N229="nulová",J229,0)</f>
        <v>0</v>
      </c>
      <c r="BJ229" s="422" t="s">
        <v>80</v>
      </c>
      <c r="BK229" s="514">
        <f>ROUND(I229*H229,2)</f>
        <v>0</v>
      </c>
      <c r="BL229" s="422" t="s">
        <v>260</v>
      </c>
      <c r="BM229" s="513" t="s">
        <v>3945</v>
      </c>
    </row>
    <row r="230" spans="2:65" s="432" customFormat="1">
      <c r="B230" s="431"/>
      <c r="D230" s="515" t="s">
        <v>183</v>
      </c>
      <c r="F230" s="516" t="s">
        <v>3946</v>
      </c>
      <c r="I230" s="517"/>
      <c r="L230" s="431"/>
      <c r="M230" s="518"/>
      <c r="T230" s="519"/>
      <c r="AT230" s="422" t="s">
        <v>183</v>
      </c>
      <c r="AU230" s="422" t="s">
        <v>82</v>
      </c>
    </row>
    <row r="231" spans="2:65" s="432" customFormat="1" ht="16.5" customHeight="1">
      <c r="B231" s="431"/>
      <c r="C231" s="502" t="s">
        <v>1021</v>
      </c>
      <c r="D231" s="502" t="s">
        <v>129</v>
      </c>
      <c r="E231" s="503" t="s">
        <v>3947</v>
      </c>
      <c r="F231" s="504" t="s">
        <v>3948</v>
      </c>
      <c r="G231" s="505" t="s">
        <v>228</v>
      </c>
      <c r="H231" s="506">
        <v>4</v>
      </c>
      <c r="I231" s="507"/>
      <c r="J231" s="508">
        <f>ROUND(I231*H231,2)</f>
        <v>0</v>
      </c>
      <c r="K231" s="504" t="s">
        <v>180</v>
      </c>
      <c r="L231" s="431"/>
      <c r="M231" s="509" t="s">
        <v>19</v>
      </c>
      <c r="N231" s="510" t="s">
        <v>43</v>
      </c>
      <c r="P231" s="511">
        <f>O231*H231</f>
        <v>0</v>
      </c>
      <c r="Q231" s="511">
        <v>2.5999999999999998E-4</v>
      </c>
      <c r="R231" s="511">
        <f>Q231*H231</f>
        <v>1.0399999999999999E-3</v>
      </c>
      <c r="S231" s="511">
        <v>0</v>
      </c>
      <c r="T231" s="512">
        <f>S231*H231</f>
        <v>0</v>
      </c>
      <c r="AR231" s="513" t="s">
        <v>260</v>
      </c>
      <c r="AT231" s="513" t="s">
        <v>129</v>
      </c>
      <c r="AU231" s="513" t="s">
        <v>82</v>
      </c>
      <c r="AY231" s="422" t="s">
        <v>126</v>
      </c>
      <c r="BE231" s="514">
        <f>IF(N231="základní",J231,0)</f>
        <v>0</v>
      </c>
      <c r="BF231" s="514">
        <f>IF(N231="snížená",J231,0)</f>
        <v>0</v>
      </c>
      <c r="BG231" s="514">
        <f>IF(N231="zákl. přenesená",J231,0)</f>
        <v>0</v>
      </c>
      <c r="BH231" s="514">
        <f>IF(N231="sníž. přenesená",J231,0)</f>
        <v>0</v>
      </c>
      <c r="BI231" s="514">
        <f>IF(N231="nulová",J231,0)</f>
        <v>0</v>
      </c>
      <c r="BJ231" s="422" t="s">
        <v>80</v>
      </c>
      <c r="BK231" s="514">
        <f>ROUND(I231*H231,2)</f>
        <v>0</v>
      </c>
      <c r="BL231" s="422" t="s">
        <v>260</v>
      </c>
      <c r="BM231" s="513" t="s">
        <v>3949</v>
      </c>
    </row>
    <row r="232" spans="2:65" s="432" customFormat="1">
      <c r="B232" s="431"/>
      <c r="D232" s="515" t="s">
        <v>183</v>
      </c>
      <c r="F232" s="516" t="s">
        <v>3950</v>
      </c>
      <c r="I232" s="517"/>
      <c r="L232" s="431"/>
      <c r="M232" s="518"/>
      <c r="T232" s="519"/>
      <c r="AT232" s="422" t="s">
        <v>183</v>
      </c>
      <c r="AU232" s="422" t="s">
        <v>82</v>
      </c>
    </row>
    <row r="233" spans="2:65" s="432" customFormat="1" ht="16.5" customHeight="1">
      <c r="B233" s="431"/>
      <c r="C233" s="502" t="s">
        <v>1027</v>
      </c>
      <c r="D233" s="502" t="s">
        <v>129</v>
      </c>
      <c r="E233" s="503" t="s">
        <v>3951</v>
      </c>
      <c r="F233" s="504" t="s">
        <v>3952</v>
      </c>
      <c r="G233" s="505" t="s">
        <v>254</v>
      </c>
      <c r="H233" s="506">
        <v>79</v>
      </c>
      <c r="I233" s="507"/>
      <c r="J233" s="508">
        <f>ROUND(I233*H233,2)</f>
        <v>0</v>
      </c>
      <c r="K233" s="504" t="s">
        <v>180</v>
      </c>
      <c r="L233" s="431"/>
      <c r="M233" s="509" t="s">
        <v>19</v>
      </c>
      <c r="N233" s="510" t="s">
        <v>43</v>
      </c>
      <c r="P233" s="511">
        <f>O233*H233</f>
        <v>0</v>
      </c>
      <c r="Q233" s="511">
        <v>0</v>
      </c>
      <c r="R233" s="511">
        <f>Q233*H233</f>
        <v>0</v>
      </c>
      <c r="S233" s="511">
        <v>0</v>
      </c>
      <c r="T233" s="512">
        <f>S233*H233</f>
        <v>0</v>
      </c>
      <c r="AR233" s="513" t="s">
        <v>260</v>
      </c>
      <c r="AT233" s="513" t="s">
        <v>129</v>
      </c>
      <c r="AU233" s="513" t="s">
        <v>82</v>
      </c>
      <c r="AY233" s="422" t="s">
        <v>126</v>
      </c>
      <c r="BE233" s="514">
        <f>IF(N233="základní",J233,0)</f>
        <v>0</v>
      </c>
      <c r="BF233" s="514">
        <f>IF(N233="snížená",J233,0)</f>
        <v>0</v>
      </c>
      <c r="BG233" s="514">
        <f>IF(N233="zákl. přenesená",J233,0)</f>
        <v>0</v>
      </c>
      <c r="BH233" s="514">
        <f>IF(N233="sníž. přenesená",J233,0)</f>
        <v>0</v>
      </c>
      <c r="BI233" s="514">
        <f>IF(N233="nulová",J233,0)</f>
        <v>0</v>
      </c>
      <c r="BJ233" s="422" t="s">
        <v>80</v>
      </c>
      <c r="BK233" s="514">
        <f>ROUND(I233*H233,2)</f>
        <v>0</v>
      </c>
      <c r="BL233" s="422" t="s">
        <v>260</v>
      </c>
      <c r="BM233" s="513" t="s">
        <v>3953</v>
      </c>
    </row>
    <row r="234" spans="2:65" s="432" customFormat="1">
      <c r="B234" s="431"/>
      <c r="D234" s="515" t="s">
        <v>183</v>
      </c>
      <c r="F234" s="516" t="s">
        <v>3954</v>
      </c>
      <c r="I234" s="517"/>
      <c r="L234" s="431"/>
      <c r="M234" s="518"/>
      <c r="T234" s="519"/>
      <c r="AT234" s="422" t="s">
        <v>183</v>
      </c>
      <c r="AU234" s="422" t="s">
        <v>82</v>
      </c>
    </row>
    <row r="235" spans="2:65" s="432" customFormat="1" ht="16.5" customHeight="1">
      <c r="B235" s="431"/>
      <c r="C235" s="502" t="s">
        <v>1034</v>
      </c>
      <c r="D235" s="502" t="s">
        <v>129</v>
      </c>
      <c r="E235" s="503" t="s">
        <v>3955</v>
      </c>
      <c r="F235" s="504" t="s">
        <v>3956</v>
      </c>
      <c r="G235" s="505" t="s">
        <v>254</v>
      </c>
      <c r="H235" s="506">
        <v>79</v>
      </c>
      <c r="I235" s="507"/>
      <c r="J235" s="508">
        <f>ROUND(I235*H235,2)</f>
        <v>0</v>
      </c>
      <c r="K235" s="504" t="s">
        <v>180</v>
      </c>
      <c r="L235" s="431"/>
      <c r="M235" s="509" t="s">
        <v>19</v>
      </c>
      <c r="N235" s="510" t="s">
        <v>43</v>
      </c>
      <c r="P235" s="511">
        <f>O235*H235</f>
        <v>0</v>
      </c>
      <c r="Q235" s="511">
        <v>1.2999999999999999E-4</v>
      </c>
      <c r="R235" s="511">
        <f>Q235*H235</f>
        <v>1.027E-2</v>
      </c>
      <c r="S235" s="511">
        <v>0</v>
      </c>
      <c r="T235" s="512">
        <f>S235*H235</f>
        <v>0</v>
      </c>
      <c r="AR235" s="513" t="s">
        <v>260</v>
      </c>
      <c r="AT235" s="513" t="s">
        <v>129</v>
      </c>
      <c r="AU235" s="513" t="s">
        <v>82</v>
      </c>
      <c r="AY235" s="422" t="s">
        <v>126</v>
      </c>
      <c r="BE235" s="514">
        <f>IF(N235="základní",J235,0)</f>
        <v>0</v>
      </c>
      <c r="BF235" s="514">
        <f>IF(N235="snížená",J235,0)</f>
        <v>0</v>
      </c>
      <c r="BG235" s="514">
        <f>IF(N235="zákl. přenesená",J235,0)</f>
        <v>0</v>
      </c>
      <c r="BH235" s="514">
        <f>IF(N235="sníž. přenesená",J235,0)</f>
        <v>0</v>
      </c>
      <c r="BI235" s="514">
        <f>IF(N235="nulová",J235,0)</f>
        <v>0</v>
      </c>
      <c r="BJ235" s="422" t="s">
        <v>80</v>
      </c>
      <c r="BK235" s="514">
        <f>ROUND(I235*H235,2)</f>
        <v>0</v>
      </c>
      <c r="BL235" s="422" t="s">
        <v>260</v>
      </c>
      <c r="BM235" s="513" t="s">
        <v>3957</v>
      </c>
    </row>
    <row r="236" spans="2:65" s="432" customFormat="1">
      <c r="B236" s="431"/>
      <c r="D236" s="515" t="s">
        <v>183</v>
      </c>
      <c r="F236" s="516" t="s">
        <v>3958</v>
      </c>
      <c r="I236" s="517"/>
      <c r="L236" s="431"/>
      <c r="M236" s="518"/>
      <c r="T236" s="519"/>
      <c r="AT236" s="422" t="s">
        <v>183</v>
      </c>
      <c r="AU236" s="422" t="s">
        <v>82</v>
      </c>
    </row>
    <row r="237" spans="2:65" s="432" customFormat="1" ht="24.15" customHeight="1">
      <c r="B237" s="431"/>
      <c r="C237" s="502" t="s">
        <v>1044</v>
      </c>
      <c r="D237" s="502" t="s">
        <v>129</v>
      </c>
      <c r="E237" s="503" t="s">
        <v>3959</v>
      </c>
      <c r="F237" s="504" t="s">
        <v>3960</v>
      </c>
      <c r="G237" s="505" t="s">
        <v>254</v>
      </c>
      <c r="H237" s="506">
        <v>4</v>
      </c>
      <c r="I237" s="507"/>
      <c r="J237" s="508">
        <f>ROUND(I237*H237,2)</f>
        <v>0</v>
      </c>
      <c r="K237" s="504" t="s">
        <v>180</v>
      </c>
      <c r="L237" s="431"/>
      <c r="M237" s="509" t="s">
        <v>19</v>
      </c>
      <c r="N237" s="510" t="s">
        <v>43</v>
      </c>
      <c r="P237" s="511">
        <f>O237*H237</f>
        <v>0</v>
      </c>
      <c r="Q237" s="511">
        <v>1.8000000000000001E-4</v>
      </c>
      <c r="R237" s="511">
        <f>Q237*H237</f>
        <v>7.2000000000000005E-4</v>
      </c>
      <c r="S237" s="511">
        <v>0</v>
      </c>
      <c r="T237" s="512">
        <f>S237*H237</f>
        <v>0</v>
      </c>
      <c r="AR237" s="513" t="s">
        <v>260</v>
      </c>
      <c r="AT237" s="513" t="s">
        <v>129</v>
      </c>
      <c r="AU237" s="513" t="s">
        <v>82</v>
      </c>
      <c r="AY237" s="422" t="s">
        <v>126</v>
      </c>
      <c r="BE237" s="514">
        <f>IF(N237="základní",J237,0)</f>
        <v>0</v>
      </c>
      <c r="BF237" s="514">
        <f>IF(N237="snížená",J237,0)</f>
        <v>0</v>
      </c>
      <c r="BG237" s="514">
        <f>IF(N237="zákl. přenesená",J237,0)</f>
        <v>0</v>
      </c>
      <c r="BH237" s="514">
        <f>IF(N237="sníž. přenesená",J237,0)</f>
        <v>0</v>
      </c>
      <c r="BI237" s="514">
        <f>IF(N237="nulová",J237,0)</f>
        <v>0</v>
      </c>
      <c r="BJ237" s="422" t="s">
        <v>80</v>
      </c>
      <c r="BK237" s="514">
        <f>ROUND(I237*H237,2)</f>
        <v>0</v>
      </c>
      <c r="BL237" s="422" t="s">
        <v>260</v>
      </c>
      <c r="BM237" s="513" t="s">
        <v>3961</v>
      </c>
    </row>
    <row r="238" spans="2:65" s="432" customFormat="1">
      <c r="B238" s="431"/>
      <c r="D238" s="515" t="s">
        <v>183</v>
      </c>
      <c r="F238" s="516" t="s">
        <v>3962</v>
      </c>
      <c r="I238" s="517"/>
      <c r="L238" s="431"/>
      <c r="M238" s="518"/>
      <c r="T238" s="519"/>
      <c r="AT238" s="422" t="s">
        <v>183</v>
      </c>
      <c r="AU238" s="422" t="s">
        <v>82</v>
      </c>
    </row>
    <row r="239" spans="2:65" s="432" customFormat="1" ht="24.15" customHeight="1">
      <c r="B239" s="431"/>
      <c r="C239" s="502" t="s">
        <v>1050</v>
      </c>
      <c r="D239" s="502" t="s">
        <v>129</v>
      </c>
      <c r="E239" s="503" t="s">
        <v>3963</v>
      </c>
      <c r="F239" s="504" t="s">
        <v>3964</v>
      </c>
      <c r="G239" s="505" t="s">
        <v>254</v>
      </c>
      <c r="H239" s="506">
        <v>1</v>
      </c>
      <c r="I239" s="507"/>
      <c r="J239" s="508">
        <f>ROUND(I239*H239,2)</f>
        <v>0</v>
      </c>
      <c r="K239" s="504" t="s">
        <v>180</v>
      </c>
      <c r="L239" s="431"/>
      <c r="M239" s="509" t="s">
        <v>19</v>
      </c>
      <c r="N239" s="510" t="s">
        <v>43</v>
      </c>
      <c r="P239" s="511">
        <f>O239*H239</f>
        <v>0</v>
      </c>
      <c r="Q239" s="511">
        <v>7.5000000000000002E-4</v>
      </c>
      <c r="R239" s="511">
        <f>Q239*H239</f>
        <v>7.5000000000000002E-4</v>
      </c>
      <c r="S239" s="511">
        <v>0</v>
      </c>
      <c r="T239" s="512">
        <f>S239*H239</f>
        <v>0</v>
      </c>
      <c r="AR239" s="513" t="s">
        <v>260</v>
      </c>
      <c r="AT239" s="513" t="s">
        <v>129</v>
      </c>
      <c r="AU239" s="513" t="s">
        <v>82</v>
      </c>
      <c r="AY239" s="422" t="s">
        <v>126</v>
      </c>
      <c r="BE239" s="514">
        <f>IF(N239="základní",J239,0)</f>
        <v>0</v>
      </c>
      <c r="BF239" s="514">
        <f>IF(N239="snížená",J239,0)</f>
        <v>0</v>
      </c>
      <c r="BG239" s="514">
        <f>IF(N239="zákl. přenesená",J239,0)</f>
        <v>0</v>
      </c>
      <c r="BH239" s="514">
        <f>IF(N239="sníž. přenesená",J239,0)</f>
        <v>0</v>
      </c>
      <c r="BI239" s="514">
        <f>IF(N239="nulová",J239,0)</f>
        <v>0</v>
      </c>
      <c r="BJ239" s="422" t="s">
        <v>80</v>
      </c>
      <c r="BK239" s="514">
        <f>ROUND(I239*H239,2)</f>
        <v>0</v>
      </c>
      <c r="BL239" s="422" t="s">
        <v>260</v>
      </c>
      <c r="BM239" s="513" t="s">
        <v>3965</v>
      </c>
    </row>
    <row r="240" spans="2:65" s="432" customFormat="1">
      <c r="B240" s="431"/>
      <c r="D240" s="515" t="s">
        <v>183</v>
      </c>
      <c r="F240" s="516" t="s">
        <v>3966</v>
      </c>
      <c r="I240" s="517"/>
      <c r="L240" s="431"/>
      <c r="M240" s="518"/>
      <c r="T240" s="519"/>
      <c r="AT240" s="422" t="s">
        <v>183</v>
      </c>
      <c r="AU240" s="422" t="s">
        <v>82</v>
      </c>
    </row>
    <row r="241" spans="2:65" s="432" customFormat="1" ht="16.5" customHeight="1">
      <c r="B241" s="431"/>
      <c r="C241" s="502" t="s">
        <v>1057</v>
      </c>
      <c r="D241" s="502" t="s">
        <v>129</v>
      </c>
      <c r="E241" s="503" t="s">
        <v>3967</v>
      </c>
      <c r="F241" s="504" t="s">
        <v>3968</v>
      </c>
      <c r="G241" s="505" t="s">
        <v>254</v>
      </c>
      <c r="H241" s="506">
        <v>10</v>
      </c>
      <c r="I241" s="507"/>
      <c r="J241" s="508">
        <f>ROUND(I241*H241,2)</f>
        <v>0</v>
      </c>
      <c r="K241" s="504" t="s">
        <v>180</v>
      </c>
      <c r="L241" s="431"/>
      <c r="M241" s="509" t="s">
        <v>19</v>
      </c>
      <c r="N241" s="510" t="s">
        <v>43</v>
      </c>
      <c r="P241" s="511">
        <f>O241*H241</f>
        <v>0</v>
      </c>
      <c r="Q241" s="511">
        <v>0</v>
      </c>
      <c r="R241" s="511">
        <f>Q241*H241</f>
        <v>0</v>
      </c>
      <c r="S241" s="511">
        <v>5.2999999999999998E-4</v>
      </c>
      <c r="T241" s="512">
        <f>S241*H241</f>
        <v>5.3E-3</v>
      </c>
      <c r="AR241" s="513" t="s">
        <v>260</v>
      </c>
      <c r="AT241" s="513" t="s">
        <v>129</v>
      </c>
      <c r="AU241" s="513" t="s">
        <v>82</v>
      </c>
      <c r="AY241" s="422" t="s">
        <v>126</v>
      </c>
      <c r="BE241" s="514">
        <f>IF(N241="základní",J241,0)</f>
        <v>0</v>
      </c>
      <c r="BF241" s="514">
        <f>IF(N241="snížená",J241,0)</f>
        <v>0</v>
      </c>
      <c r="BG241" s="514">
        <f>IF(N241="zákl. přenesená",J241,0)</f>
        <v>0</v>
      </c>
      <c r="BH241" s="514">
        <f>IF(N241="sníž. přenesená",J241,0)</f>
        <v>0</v>
      </c>
      <c r="BI241" s="514">
        <f>IF(N241="nulová",J241,0)</f>
        <v>0</v>
      </c>
      <c r="BJ241" s="422" t="s">
        <v>80</v>
      </c>
      <c r="BK241" s="514">
        <f>ROUND(I241*H241,2)</f>
        <v>0</v>
      </c>
      <c r="BL241" s="422" t="s">
        <v>260</v>
      </c>
      <c r="BM241" s="513" t="s">
        <v>3969</v>
      </c>
    </row>
    <row r="242" spans="2:65" s="432" customFormat="1">
      <c r="B242" s="431"/>
      <c r="D242" s="515" t="s">
        <v>183</v>
      </c>
      <c r="F242" s="516" t="s">
        <v>3970</v>
      </c>
      <c r="I242" s="517"/>
      <c r="L242" s="431"/>
      <c r="M242" s="518"/>
      <c r="T242" s="519"/>
      <c r="AT242" s="422" t="s">
        <v>183</v>
      </c>
      <c r="AU242" s="422" t="s">
        <v>82</v>
      </c>
    </row>
    <row r="243" spans="2:65" s="432" customFormat="1" ht="16.5" customHeight="1">
      <c r="B243" s="431"/>
      <c r="C243" s="502" t="s">
        <v>1065</v>
      </c>
      <c r="D243" s="502" t="s">
        <v>129</v>
      </c>
      <c r="E243" s="503" t="s">
        <v>3971</v>
      </c>
      <c r="F243" s="504" t="s">
        <v>3972</v>
      </c>
      <c r="G243" s="505" t="s">
        <v>3973</v>
      </c>
      <c r="H243" s="506">
        <v>1</v>
      </c>
      <c r="I243" s="507"/>
      <c r="J243" s="508">
        <f>ROUND(I243*H243,2)</f>
        <v>0</v>
      </c>
      <c r="K243" s="504" t="s">
        <v>180</v>
      </c>
      <c r="L243" s="431"/>
      <c r="M243" s="509" t="s">
        <v>19</v>
      </c>
      <c r="N243" s="510" t="s">
        <v>43</v>
      </c>
      <c r="P243" s="511">
        <f>O243*H243</f>
        <v>0</v>
      </c>
      <c r="Q243" s="511">
        <v>5.6999999999999998E-4</v>
      </c>
      <c r="R243" s="511">
        <f>Q243*H243</f>
        <v>5.6999999999999998E-4</v>
      </c>
      <c r="S243" s="511">
        <v>0</v>
      </c>
      <c r="T243" s="512">
        <f>S243*H243</f>
        <v>0</v>
      </c>
      <c r="AR243" s="513" t="s">
        <v>260</v>
      </c>
      <c r="AT243" s="513" t="s">
        <v>129</v>
      </c>
      <c r="AU243" s="513" t="s">
        <v>82</v>
      </c>
      <c r="AY243" s="422" t="s">
        <v>126</v>
      </c>
      <c r="BE243" s="514">
        <f>IF(N243="základní",J243,0)</f>
        <v>0</v>
      </c>
      <c r="BF243" s="514">
        <f>IF(N243="snížená",J243,0)</f>
        <v>0</v>
      </c>
      <c r="BG243" s="514">
        <f>IF(N243="zákl. přenesená",J243,0)</f>
        <v>0</v>
      </c>
      <c r="BH243" s="514">
        <f>IF(N243="sníž. přenesená",J243,0)</f>
        <v>0</v>
      </c>
      <c r="BI243" s="514">
        <f>IF(N243="nulová",J243,0)</f>
        <v>0</v>
      </c>
      <c r="BJ243" s="422" t="s">
        <v>80</v>
      </c>
      <c r="BK243" s="514">
        <f>ROUND(I243*H243,2)</f>
        <v>0</v>
      </c>
      <c r="BL243" s="422" t="s">
        <v>260</v>
      </c>
      <c r="BM243" s="513" t="s">
        <v>3974</v>
      </c>
    </row>
    <row r="244" spans="2:65" s="432" customFormat="1">
      <c r="B244" s="431"/>
      <c r="D244" s="515" t="s">
        <v>183</v>
      </c>
      <c r="F244" s="516" t="s">
        <v>3975</v>
      </c>
      <c r="I244" s="517"/>
      <c r="L244" s="431"/>
      <c r="M244" s="518"/>
      <c r="T244" s="519"/>
      <c r="AT244" s="422" t="s">
        <v>183</v>
      </c>
      <c r="AU244" s="422" t="s">
        <v>82</v>
      </c>
    </row>
    <row r="245" spans="2:65" s="432" customFormat="1" ht="16.5" customHeight="1">
      <c r="B245" s="431"/>
      <c r="C245" s="502" t="s">
        <v>1074</v>
      </c>
      <c r="D245" s="502" t="s">
        <v>129</v>
      </c>
      <c r="E245" s="503" t="s">
        <v>3976</v>
      </c>
      <c r="F245" s="504" t="s">
        <v>3977</v>
      </c>
      <c r="G245" s="505" t="s">
        <v>254</v>
      </c>
      <c r="H245" s="506">
        <v>10</v>
      </c>
      <c r="I245" s="507"/>
      <c r="J245" s="508">
        <f>ROUND(I245*H245,2)</f>
        <v>0</v>
      </c>
      <c r="K245" s="504" t="s">
        <v>180</v>
      </c>
      <c r="L245" s="431"/>
      <c r="M245" s="509" t="s">
        <v>19</v>
      </c>
      <c r="N245" s="510" t="s">
        <v>43</v>
      </c>
      <c r="P245" s="511">
        <f>O245*H245</f>
        <v>0</v>
      </c>
      <c r="Q245" s="511">
        <v>2.2000000000000001E-4</v>
      </c>
      <c r="R245" s="511">
        <f>Q245*H245</f>
        <v>2.2000000000000001E-3</v>
      </c>
      <c r="S245" s="511">
        <v>0</v>
      </c>
      <c r="T245" s="512">
        <f>S245*H245</f>
        <v>0</v>
      </c>
      <c r="AR245" s="513" t="s">
        <v>260</v>
      </c>
      <c r="AT245" s="513" t="s">
        <v>129</v>
      </c>
      <c r="AU245" s="513" t="s">
        <v>82</v>
      </c>
      <c r="AY245" s="422" t="s">
        <v>126</v>
      </c>
      <c r="BE245" s="514">
        <f>IF(N245="základní",J245,0)</f>
        <v>0</v>
      </c>
      <c r="BF245" s="514">
        <f>IF(N245="snížená",J245,0)</f>
        <v>0</v>
      </c>
      <c r="BG245" s="514">
        <f>IF(N245="zákl. přenesená",J245,0)</f>
        <v>0</v>
      </c>
      <c r="BH245" s="514">
        <f>IF(N245="sníž. přenesená",J245,0)</f>
        <v>0</v>
      </c>
      <c r="BI245" s="514">
        <f>IF(N245="nulová",J245,0)</f>
        <v>0</v>
      </c>
      <c r="BJ245" s="422" t="s">
        <v>80</v>
      </c>
      <c r="BK245" s="514">
        <f>ROUND(I245*H245,2)</f>
        <v>0</v>
      </c>
      <c r="BL245" s="422" t="s">
        <v>260</v>
      </c>
      <c r="BM245" s="513" t="s">
        <v>3978</v>
      </c>
    </row>
    <row r="246" spans="2:65" s="432" customFormat="1">
      <c r="B246" s="431"/>
      <c r="D246" s="515" t="s">
        <v>183</v>
      </c>
      <c r="F246" s="516" t="s">
        <v>3979</v>
      </c>
      <c r="I246" s="517"/>
      <c r="L246" s="431"/>
      <c r="M246" s="518"/>
      <c r="T246" s="519"/>
      <c r="AT246" s="422" t="s">
        <v>183</v>
      </c>
      <c r="AU246" s="422" t="s">
        <v>82</v>
      </c>
    </row>
    <row r="247" spans="2:65" s="432" customFormat="1" ht="16.5" customHeight="1">
      <c r="B247" s="431"/>
      <c r="C247" s="502" t="s">
        <v>1085</v>
      </c>
      <c r="D247" s="502" t="s">
        <v>129</v>
      </c>
      <c r="E247" s="503" t="s">
        <v>3980</v>
      </c>
      <c r="F247" s="504" t="s">
        <v>3981</v>
      </c>
      <c r="G247" s="505" t="s">
        <v>254</v>
      </c>
      <c r="H247" s="506">
        <v>3</v>
      </c>
      <c r="I247" s="507"/>
      <c r="J247" s="508">
        <f>ROUND(I247*H247,2)</f>
        <v>0</v>
      </c>
      <c r="K247" s="504" t="s">
        <v>180</v>
      </c>
      <c r="L247" s="431"/>
      <c r="M247" s="509" t="s">
        <v>19</v>
      </c>
      <c r="N247" s="510" t="s">
        <v>43</v>
      </c>
      <c r="P247" s="511">
        <f>O247*H247</f>
        <v>0</v>
      </c>
      <c r="Q247" s="511">
        <v>1.32E-3</v>
      </c>
      <c r="R247" s="511">
        <f>Q247*H247</f>
        <v>3.96E-3</v>
      </c>
      <c r="S247" s="511">
        <v>0</v>
      </c>
      <c r="T247" s="512">
        <f>S247*H247</f>
        <v>0</v>
      </c>
      <c r="AR247" s="513" t="s">
        <v>260</v>
      </c>
      <c r="AT247" s="513" t="s">
        <v>129</v>
      </c>
      <c r="AU247" s="513" t="s">
        <v>82</v>
      </c>
      <c r="AY247" s="422" t="s">
        <v>126</v>
      </c>
      <c r="BE247" s="514">
        <f>IF(N247="základní",J247,0)</f>
        <v>0</v>
      </c>
      <c r="BF247" s="514">
        <f>IF(N247="snížená",J247,0)</f>
        <v>0</v>
      </c>
      <c r="BG247" s="514">
        <f>IF(N247="zákl. přenesená",J247,0)</f>
        <v>0</v>
      </c>
      <c r="BH247" s="514">
        <f>IF(N247="sníž. přenesená",J247,0)</f>
        <v>0</v>
      </c>
      <c r="BI247" s="514">
        <f>IF(N247="nulová",J247,0)</f>
        <v>0</v>
      </c>
      <c r="BJ247" s="422" t="s">
        <v>80</v>
      </c>
      <c r="BK247" s="514">
        <f>ROUND(I247*H247,2)</f>
        <v>0</v>
      </c>
      <c r="BL247" s="422" t="s">
        <v>260</v>
      </c>
      <c r="BM247" s="513" t="s">
        <v>3982</v>
      </c>
    </row>
    <row r="248" spans="2:65" s="432" customFormat="1">
      <c r="B248" s="431"/>
      <c r="D248" s="515" t="s">
        <v>183</v>
      </c>
      <c r="F248" s="516" t="s">
        <v>3983</v>
      </c>
      <c r="I248" s="517"/>
      <c r="L248" s="431"/>
      <c r="M248" s="518"/>
      <c r="T248" s="519"/>
      <c r="AT248" s="422" t="s">
        <v>183</v>
      </c>
      <c r="AU248" s="422" t="s">
        <v>82</v>
      </c>
    </row>
    <row r="249" spans="2:65" s="432" customFormat="1" ht="16.5" customHeight="1">
      <c r="B249" s="431"/>
      <c r="C249" s="502" t="s">
        <v>1095</v>
      </c>
      <c r="D249" s="502" t="s">
        <v>129</v>
      </c>
      <c r="E249" s="503" t="s">
        <v>3984</v>
      </c>
      <c r="F249" s="504" t="s">
        <v>3985</v>
      </c>
      <c r="G249" s="505" t="s">
        <v>254</v>
      </c>
      <c r="H249" s="506">
        <v>6</v>
      </c>
      <c r="I249" s="507"/>
      <c r="J249" s="508">
        <f>ROUND(I249*H249,2)</f>
        <v>0</v>
      </c>
      <c r="K249" s="504" t="s">
        <v>180</v>
      </c>
      <c r="L249" s="431"/>
      <c r="M249" s="509" t="s">
        <v>19</v>
      </c>
      <c r="N249" s="510" t="s">
        <v>43</v>
      </c>
      <c r="P249" s="511">
        <f>O249*H249</f>
        <v>0</v>
      </c>
      <c r="Q249" s="511">
        <v>1.2E-4</v>
      </c>
      <c r="R249" s="511">
        <f>Q249*H249</f>
        <v>7.2000000000000005E-4</v>
      </c>
      <c r="S249" s="511">
        <v>0</v>
      </c>
      <c r="T249" s="512">
        <f>S249*H249</f>
        <v>0</v>
      </c>
      <c r="AR249" s="513" t="s">
        <v>260</v>
      </c>
      <c r="AT249" s="513" t="s">
        <v>129</v>
      </c>
      <c r="AU249" s="513" t="s">
        <v>82</v>
      </c>
      <c r="AY249" s="422" t="s">
        <v>126</v>
      </c>
      <c r="BE249" s="514">
        <f>IF(N249="základní",J249,0)</f>
        <v>0</v>
      </c>
      <c r="BF249" s="514">
        <f>IF(N249="snížená",J249,0)</f>
        <v>0</v>
      </c>
      <c r="BG249" s="514">
        <f>IF(N249="zákl. přenesená",J249,0)</f>
        <v>0</v>
      </c>
      <c r="BH249" s="514">
        <f>IF(N249="sníž. přenesená",J249,0)</f>
        <v>0</v>
      </c>
      <c r="BI249" s="514">
        <f>IF(N249="nulová",J249,0)</f>
        <v>0</v>
      </c>
      <c r="BJ249" s="422" t="s">
        <v>80</v>
      </c>
      <c r="BK249" s="514">
        <f>ROUND(I249*H249,2)</f>
        <v>0</v>
      </c>
      <c r="BL249" s="422" t="s">
        <v>260</v>
      </c>
      <c r="BM249" s="513" t="s">
        <v>3986</v>
      </c>
    </row>
    <row r="250" spans="2:65" s="432" customFormat="1">
      <c r="B250" s="431"/>
      <c r="D250" s="515" t="s">
        <v>183</v>
      </c>
      <c r="F250" s="516" t="s">
        <v>3987</v>
      </c>
      <c r="I250" s="517"/>
      <c r="L250" s="431"/>
      <c r="M250" s="518"/>
      <c r="T250" s="519"/>
      <c r="AT250" s="422" t="s">
        <v>183</v>
      </c>
      <c r="AU250" s="422" t="s">
        <v>82</v>
      </c>
    </row>
    <row r="251" spans="2:65" s="432" customFormat="1" ht="16.5" customHeight="1">
      <c r="B251" s="431"/>
      <c r="C251" s="502" t="s">
        <v>1102</v>
      </c>
      <c r="D251" s="502" t="s">
        <v>129</v>
      </c>
      <c r="E251" s="503" t="s">
        <v>3988</v>
      </c>
      <c r="F251" s="504" t="s">
        <v>3989</v>
      </c>
      <c r="G251" s="505" t="s">
        <v>254</v>
      </c>
      <c r="H251" s="506">
        <v>1</v>
      </c>
      <c r="I251" s="507"/>
      <c r="J251" s="508">
        <f>ROUND(I251*H251,2)</f>
        <v>0</v>
      </c>
      <c r="K251" s="504" t="s">
        <v>180</v>
      </c>
      <c r="L251" s="431"/>
      <c r="M251" s="509" t="s">
        <v>19</v>
      </c>
      <c r="N251" s="510" t="s">
        <v>43</v>
      </c>
      <c r="P251" s="511">
        <f>O251*H251</f>
        <v>0</v>
      </c>
      <c r="Q251" s="511">
        <v>5.1999999999999995E-4</v>
      </c>
      <c r="R251" s="511">
        <f>Q251*H251</f>
        <v>5.1999999999999995E-4</v>
      </c>
      <c r="S251" s="511">
        <v>0</v>
      </c>
      <c r="T251" s="512">
        <f>S251*H251</f>
        <v>0</v>
      </c>
      <c r="AR251" s="513" t="s">
        <v>260</v>
      </c>
      <c r="AT251" s="513" t="s">
        <v>129</v>
      </c>
      <c r="AU251" s="513" t="s">
        <v>82</v>
      </c>
      <c r="AY251" s="422" t="s">
        <v>126</v>
      </c>
      <c r="BE251" s="514">
        <f>IF(N251="základní",J251,0)</f>
        <v>0</v>
      </c>
      <c r="BF251" s="514">
        <f>IF(N251="snížená",J251,0)</f>
        <v>0</v>
      </c>
      <c r="BG251" s="514">
        <f>IF(N251="zákl. přenesená",J251,0)</f>
        <v>0</v>
      </c>
      <c r="BH251" s="514">
        <f>IF(N251="sníž. přenesená",J251,0)</f>
        <v>0</v>
      </c>
      <c r="BI251" s="514">
        <f>IF(N251="nulová",J251,0)</f>
        <v>0</v>
      </c>
      <c r="BJ251" s="422" t="s">
        <v>80</v>
      </c>
      <c r="BK251" s="514">
        <f>ROUND(I251*H251,2)</f>
        <v>0</v>
      </c>
      <c r="BL251" s="422" t="s">
        <v>260</v>
      </c>
      <c r="BM251" s="513" t="s">
        <v>3990</v>
      </c>
    </row>
    <row r="252" spans="2:65" s="432" customFormat="1">
      <c r="B252" s="431"/>
      <c r="D252" s="515" t="s">
        <v>183</v>
      </c>
      <c r="F252" s="516" t="s">
        <v>3991</v>
      </c>
      <c r="I252" s="517"/>
      <c r="L252" s="431"/>
      <c r="M252" s="518"/>
      <c r="T252" s="519"/>
      <c r="AT252" s="422" t="s">
        <v>183</v>
      </c>
      <c r="AU252" s="422" t="s">
        <v>82</v>
      </c>
    </row>
    <row r="253" spans="2:65" s="432" customFormat="1" ht="16.5" customHeight="1">
      <c r="B253" s="431"/>
      <c r="C253" s="502" t="s">
        <v>1110</v>
      </c>
      <c r="D253" s="502" t="s">
        <v>129</v>
      </c>
      <c r="E253" s="503" t="s">
        <v>3992</v>
      </c>
      <c r="F253" s="504" t="s">
        <v>3993</v>
      </c>
      <c r="G253" s="505" t="s">
        <v>254</v>
      </c>
      <c r="H253" s="506">
        <v>1</v>
      </c>
      <c r="I253" s="507"/>
      <c r="J253" s="508">
        <f>ROUND(I253*H253,2)</f>
        <v>0</v>
      </c>
      <c r="K253" s="504" t="s">
        <v>180</v>
      </c>
      <c r="L253" s="431"/>
      <c r="M253" s="509" t="s">
        <v>19</v>
      </c>
      <c r="N253" s="510" t="s">
        <v>43</v>
      </c>
      <c r="P253" s="511">
        <f>O253*H253</f>
        <v>0</v>
      </c>
      <c r="Q253" s="511">
        <v>5.5999999999999995E-4</v>
      </c>
      <c r="R253" s="511">
        <f>Q253*H253</f>
        <v>5.5999999999999995E-4</v>
      </c>
      <c r="S253" s="511">
        <v>0</v>
      </c>
      <c r="T253" s="512">
        <f>S253*H253</f>
        <v>0</v>
      </c>
      <c r="AR253" s="513" t="s">
        <v>260</v>
      </c>
      <c r="AT253" s="513" t="s">
        <v>129</v>
      </c>
      <c r="AU253" s="513" t="s">
        <v>82</v>
      </c>
      <c r="AY253" s="422" t="s">
        <v>126</v>
      </c>
      <c r="BE253" s="514">
        <f>IF(N253="základní",J253,0)</f>
        <v>0</v>
      </c>
      <c r="BF253" s="514">
        <f>IF(N253="snížená",J253,0)</f>
        <v>0</v>
      </c>
      <c r="BG253" s="514">
        <f>IF(N253="zákl. přenesená",J253,0)</f>
        <v>0</v>
      </c>
      <c r="BH253" s="514">
        <f>IF(N253="sníž. přenesená",J253,0)</f>
        <v>0</v>
      </c>
      <c r="BI253" s="514">
        <f>IF(N253="nulová",J253,0)</f>
        <v>0</v>
      </c>
      <c r="BJ253" s="422" t="s">
        <v>80</v>
      </c>
      <c r="BK253" s="514">
        <f>ROUND(I253*H253,2)</f>
        <v>0</v>
      </c>
      <c r="BL253" s="422" t="s">
        <v>260</v>
      </c>
      <c r="BM253" s="513" t="s">
        <v>3994</v>
      </c>
    </row>
    <row r="254" spans="2:65" s="432" customFormat="1">
      <c r="B254" s="431"/>
      <c r="D254" s="515" t="s">
        <v>183</v>
      </c>
      <c r="F254" s="516" t="s">
        <v>3995</v>
      </c>
      <c r="I254" s="517"/>
      <c r="L254" s="431"/>
      <c r="M254" s="518"/>
      <c r="T254" s="519"/>
      <c r="AT254" s="422" t="s">
        <v>183</v>
      </c>
      <c r="AU254" s="422" t="s">
        <v>82</v>
      </c>
    </row>
    <row r="255" spans="2:65" s="432" customFormat="1" ht="16.5" customHeight="1">
      <c r="B255" s="431"/>
      <c r="C255" s="502" t="s">
        <v>1118</v>
      </c>
      <c r="D255" s="502" t="s">
        <v>129</v>
      </c>
      <c r="E255" s="503" t="s">
        <v>3996</v>
      </c>
      <c r="F255" s="504" t="s">
        <v>3997</v>
      </c>
      <c r="G255" s="505" t="s">
        <v>254</v>
      </c>
      <c r="H255" s="506">
        <v>1</v>
      </c>
      <c r="I255" s="507"/>
      <c r="J255" s="508">
        <f>ROUND(I255*H255,2)</f>
        <v>0</v>
      </c>
      <c r="K255" s="504" t="s">
        <v>180</v>
      </c>
      <c r="L255" s="431"/>
      <c r="M255" s="509" t="s">
        <v>19</v>
      </c>
      <c r="N255" s="510" t="s">
        <v>43</v>
      </c>
      <c r="P255" s="511">
        <f>O255*H255</f>
        <v>0</v>
      </c>
      <c r="Q255" s="511">
        <v>1.2E-4</v>
      </c>
      <c r="R255" s="511">
        <f>Q255*H255</f>
        <v>1.2E-4</v>
      </c>
      <c r="S255" s="511">
        <v>0</v>
      </c>
      <c r="T255" s="512">
        <f>S255*H255</f>
        <v>0</v>
      </c>
      <c r="AR255" s="513" t="s">
        <v>260</v>
      </c>
      <c r="AT255" s="513" t="s">
        <v>129</v>
      </c>
      <c r="AU255" s="513" t="s">
        <v>82</v>
      </c>
      <c r="AY255" s="422" t="s">
        <v>126</v>
      </c>
      <c r="BE255" s="514">
        <f>IF(N255="základní",J255,0)</f>
        <v>0</v>
      </c>
      <c r="BF255" s="514">
        <f>IF(N255="snížená",J255,0)</f>
        <v>0</v>
      </c>
      <c r="BG255" s="514">
        <f>IF(N255="zákl. přenesená",J255,0)</f>
        <v>0</v>
      </c>
      <c r="BH255" s="514">
        <f>IF(N255="sníž. přenesená",J255,0)</f>
        <v>0</v>
      </c>
      <c r="BI255" s="514">
        <f>IF(N255="nulová",J255,0)</f>
        <v>0</v>
      </c>
      <c r="BJ255" s="422" t="s">
        <v>80</v>
      </c>
      <c r="BK255" s="514">
        <f>ROUND(I255*H255,2)</f>
        <v>0</v>
      </c>
      <c r="BL255" s="422" t="s">
        <v>260</v>
      </c>
      <c r="BM255" s="513" t="s">
        <v>3998</v>
      </c>
    </row>
    <row r="256" spans="2:65" s="432" customFormat="1">
      <c r="B256" s="431"/>
      <c r="D256" s="515" t="s">
        <v>183</v>
      </c>
      <c r="F256" s="516" t="s">
        <v>3999</v>
      </c>
      <c r="I256" s="517"/>
      <c r="L256" s="431"/>
      <c r="M256" s="518"/>
      <c r="T256" s="519"/>
      <c r="AT256" s="422" t="s">
        <v>183</v>
      </c>
      <c r="AU256" s="422" t="s">
        <v>82</v>
      </c>
    </row>
    <row r="257" spans="2:65" s="432" customFormat="1" ht="21.75" customHeight="1">
      <c r="B257" s="431"/>
      <c r="C257" s="502" t="s">
        <v>1124</v>
      </c>
      <c r="D257" s="502" t="s">
        <v>129</v>
      </c>
      <c r="E257" s="503" t="s">
        <v>4000</v>
      </c>
      <c r="F257" s="504" t="s">
        <v>4001</v>
      </c>
      <c r="G257" s="505" t="s">
        <v>254</v>
      </c>
      <c r="H257" s="506">
        <v>9</v>
      </c>
      <c r="I257" s="507"/>
      <c r="J257" s="508">
        <f>ROUND(I257*H257,2)</f>
        <v>0</v>
      </c>
      <c r="K257" s="504" t="s">
        <v>180</v>
      </c>
      <c r="L257" s="431"/>
      <c r="M257" s="509" t="s">
        <v>19</v>
      </c>
      <c r="N257" s="510" t="s">
        <v>43</v>
      </c>
      <c r="P257" s="511">
        <f>O257*H257</f>
        <v>0</v>
      </c>
      <c r="Q257" s="511">
        <v>2.5999999999999998E-4</v>
      </c>
      <c r="R257" s="511">
        <f>Q257*H257</f>
        <v>2.3399999999999996E-3</v>
      </c>
      <c r="S257" s="511">
        <v>0</v>
      </c>
      <c r="T257" s="512">
        <f>S257*H257</f>
        <v>0</v>
      </c>
      <c r="AR257" s="513" t="s">
        <v>260</v>
      </c>
      <c r="AT257" s="513" t="s">
        <v>129</v>
      </c>
      <c r="AU257" s="513" t="s">
        <v>82</v>
      </c>
      <c r="AY257" s="422" t="s">
        <v>126</v>
      </c>
      <c r="BE257" s="514">
        <f>IF(N257="základní",J257,0)</f>
        <v>0</v>
      </c>
      <c r="BF257" s="514">
        <f>IF(N257="snížená",J257,0)</f>
        <v>0</v>
      </c>
      <c r="BG257" s="514">
        <f>IF(N257="zákl. přenesená",J257,0)</f>
        <v>0</v>
      </c>
      <c r="BH257" s="514">
        <f>IF(N257="sníž. přenesená",J257,0)</f>
        <v>0</v>
      </c>
      <c r="BI257" s="514">
        <f>IF(N257="nulová",J257,0)</f>
        <v>0</v>
      </c>
      <c r="BJ257" s="422" t="s">
        <v>80</v>
      </c>
      <c r="BK257" s="514">
        <f>ROUND(I257*H257,2)</f>
        <v>0</v>
      </c>
      <c r="BL257" s="422" t="s">
        <v>260</v>
      </c>
      <c r="BM257" s="513" t="s">
        <v>4002</v>
      </c>
    </row>
    <row r="258" spans="2:65" s="432" customFormat="1">
      <c r="B258" s="431"/>
      <c r="D258" s="515" t="s">
        <v>183</v>
      </c>
      <c r="F258" s="516" t="s">
        <v>4003</v>
      </c>
      <c r="I258" s="517"/>
      <c r="L258" s="431"/>
      <c r="M258" s="518"/>
      <c r="T258" s="519"/>
      <c r="AT258" s="422" t="s">
        <v>183</v>
      </c>
      <c r="AU258" s="422" t="s">
        <v>82</v>
      </c>
    </row>
    <row r="259" spans="2:65" s="432" customFormat="1" ht="21.75" customHeight="1">
      <c r="B259" s="431"/>
      <c r="C259" s="502" t="s">
        <v>1129</v>
      </c>
      <c r="D259" s="502" t="s">
        <v>129</v>
      </c>
      <c r="E259" s="503" t="s">
        <v>4004</v>
      </c>
      <c r="F259" s="504" t="s">
        <v>4005</v>
      </c>
      <c r="G259" s="505" t="s">
        <v>254</v>
      </c>
      <c r="H259" s="506">
        <v>8</v>
      </c>
      <c r="I259" s="507"/>
      <c r="J259" s="508">
        <f>ROUND(I259*H259,2)</f>
        <v>0</v>
      </c>
      <c r="K259" s="504" t="s">
        <v>180</v>
      </c>
      <c r="L259" s="431"/>
      <c r="M259" s="509" t="s">
        <v>19</v>
      </c>
      <c r="N259" s="510" t="s">
        <v>43</v>
      </c>
      <c r="P259" s="511">
        <f>O259*H259</f>
        <v>0</v>
      </c>
      <c r="Q259" s="511">
        <v>4.0000000000000002E-4</v>
      </c>
      <c r="R259" s="511">
        <f>Q259*H259</f>
        <v>3.2000000000000002E-3</v>
      </c>
      <c r="S259" s="511">
        <v>0</v>
      </c>
      <c r="T259" s="512">
        <f>S259*H259</f>
        <v>0</v>
      </c>
      <c r="AR259" s="513" t="s">
        <v>260</v>
      </c>
      <c r="AT259" s="513" t="s">
        <v>129</v>
      </c>
      <c r="AU259" s="513" t="s">
        <v>82</v>
      </c>
      <c r="AY259" s="422" t="s">
        <v>126</v>
      </c>
      <c r="BE259" s="514">
        <f>IF(N259="základní",J259,0)</f>
        <v>0</v>
      </c>
      <c r="BF259" s="514">
        <f>IF(N259="snížená",J259,0)</f>
        <v>0</v>
      </c>
      <c r="BG259" s="514">
        <f>IF(N259="zákl. přenesená",J259,0)</f>
        <v>0</v>
      </c>
      <c r="BH259" s="514">
        <f>IF(N259="sníž. přenesená",J259,0)</f>
        <v>0</v>
      </c>
      <c r="BI259" s="514">
        <f>IF(N259="nulová",J259,0)</f>
        <v>0</v>
      </c>
      <c r="BJ259" s="422" t="s">
        <v>80</v>
      </c>
      <c r="BK259" s="514">
        <f>ROUND(I259*H259,2)</f>
        <v>0</v>
      </c>
      <c r="BL259" s="422" t="s">
        <v>260</v>
      </c>
      <c r="BM259" s="513" t="s">
        <v>4006</v>
      </c>
    </row>
    <row r="260" spans="2:65" s="432" customFormat="1">
      <c r="B260" s="431"/>
      <c r="D260" s="515" t="s">
        <v>183</v>
      </c>
      <c r="F260" s="516" t="s">
        <v>4007</v>
      </c>
      <c r="I260" s="517"/>
      <c r="L260" s="431"/>
      <c r="M260" s="518"/>
      <c r="T260" s="519"/>
      <c r="AT260" s="422" t="s">
        <v>183</v>
      </c>
      <c r="AU260" s="422" t="s">
        <v>82</v>
      </c>
    </row>
    <row r="261" spans="2:65" s="432" customFormat="1" ht="21.75" customHeight="1">
      <c r="B261" s="431"/>
      <c r="C261" s="502" t="s">
        <v>1136</v>
      </c>
      <c r="D261" s="502" t="s">
        <v>129</v>
      </c>
      <c r="E261" s="503" t="s">
        <v>4008</v>
      </c>
      <c r="F261" s="504" t="s">
        <v>4009</v>
      </c>
      <c r="G261" s="505" t="s">
        <v>254</v>
      </c>
      <c r="H261" s="506">
        <v>7</v>
      </c>
      <c r="I261" s="507"/>
      <c r="J261" s="508">
        <f>ROUND(I261*H261,2)</f>
        <v>0</v>
      </c>
      <c r="K261" s="504" t="s">
        <v>180</v>
      </c>
      <c r="L261" s="431"/>
      <c r="M261" s="509" t="s">
        <v>19</v>
      </c>
      <c r="N261" s="510" t="s">
        <v>43</v>
      </c>
      <c r="P261" s="511">
        <f>O261*H261</f>
        <v>0</v>
      </c>
      <c r="Q261" s="511">
        <v>6.3000000000000003E-4</v>
      </c>
      <c r="R261" s="511">
        <f>Q261*H261</f>
        <v>4.4099999999999999E-3</v>
      </c>
      <c r="S261" s="511">
        <v>0</v>
      </c>
      <c r="T261" s="512">
        <f>S261*H261</f>
        <v>0</v>
      </c>
      <c r="AR261" s="513" t="s">
        <v>260</v>
      </c>
      <c r="AT261" s="513" t="s">
        <v>129</v>
      </c>
      <c r="AU261" s="513" t="s">
        <v>82</v>
      </c>
      <c r="AY261" s="422" t="s">
        <v>126</v>
      </c>
      <c r="BE261" s="514">
        <f>IF(N261="základní",J261,0)</f>
        <v>0</v>
      </c>
      <c r="BF261" s="514">
        <f>IF(N261="snížená",J261,0)</f>
        <v>0</v>
      </c>
      <c r="BG261" s="514">
        <f>IF(N261="zákl. přenesená",J261,0)</f>
        <v>0</v>
      </c>
      <c r="BH261" s="514">
        <f>IF(N261="sníž. přenesená",J261,0)</f>
        <v>0</v>
      </c>
      <c r="BI261" s="514">
        <f>IF(N261="nulová",J261,0)</f>
        <v>0</v>
      </c>
      <c r="BJ261" s="422" t="s">
        <v>80</v>
      </c>
      <c r="BK261" s="514">
        <f>ROUND(I261*H261,2)</f>
        <v>0</v>
      </c>
      <c r="BL261" s="422" t="s">
        <v>260</v>
      </c>
      <c r="BM261" s="513" t="s">
        <v>4010</v>
      </c>
    </row>
    <row r="262" spans="2:65" s="432" customFormat="1">
      <c r="B262" s="431"/>
      <c r="D262" s="515" t="s">
        <v>183</v>
      </c>
      <c r="F262" s="516" t="s">
        <v>4011</v>
      </c>
      <c r="I262" s="517"/>
      <c r="L262" s="431"/>
      <c r="M262" s="518"/>
      <c r="T262" s="519"/>
      <c r="AT262" s="422" t="s">
        <v>183</v>
      </c>
      <c r="AU262" s="422" t="s">
        <v>82</v>
      </c>
    </row>
    <row r="263" spans="2:65" s="432" customFormat="1" ht="16.5" customHeight="1">
      <c r="B263" s="431"/>
      <c r="C263" s="502" t="s">
        <v>1143</v>
      </c>
      <c r="D263" s="502" t="s">
        <v>129</v>
      </c>
      <c r="E263" s="503" t="s">
        <v>4012</v>
      </c>
      <c r="F263" s="504" t="s">
        <v>4013</v>
      </c>
      <c r="G263" s="505" t="s">
        <v>254</v>
      </c>
      <c r="H263" s="506">
        <v>6</v>
      </c>
      <c r="I263" s="507"/>
      <c r="J263" s="508">
        <f>ROUND(I263*H263,2)</f>
        <v>0</v>
      </c>
      <c r="K263" s="504" t="s">
        <v>180</v>
      </c>
      <c r="L263" s="431"/>
      <c r="M263" s="509" t="s">
        <v>19</v>
      </c>
      <c r="N263" s="510" t="s">
        <v>43</v>
      </c>
      <c r="P263" s="511">
        <f>O263*H263</f>
        <v>0</v>
      </c>
      <c r="Q263" s="511">
        <v>2.2000000000000001E-4</v>
      </c>
      <c r="R263" s="511">
        <f>Q263*H263</f>
        <v>1.32E-3</v>
      </c>
      <c r="S263" s="511">
        <v>0</v>
      </c>
      <c r="T263" s="512">
        <f>S263*H263</f>
        <v>0</v>
      </c>
      <c r="AR263" s="513" t="s">
        <v>260</v>
      </c>
      <c r="AT263" s="513" t="s">
        <v>129</v>
      </c>
      <c r="AU263" s="513" t="s">
        <v>82</v>
      </c>
      <c r="AY263" s="422" t="s">
        <v>126</v>
      </c>
      <c r="BE263" s="514">
        <f>IF(N263="základní",J263,0)</f>
        <v>0</v>
      </c>
      <c r="BF263" s="514">
        <f>IF(N263="snížená",J263,0)</f>
        <v>0</v>
      </c>
      <c r="BG263" s="514">
        <f>IF(N263="zákl. přenesená",J263,0)</f>
        <v>0</v>
      </c>
      <c r="BH263" s="514">
        <f>IF(N263="sníž. přenesená",J263,0)</f>
        <v>0</v>
      </c>
      <c r="BI263" s="514">
        <f>IF(N263="nulová",J263,0)</f>
        <v>0</v>
      </c>
      <c r="BJ263" s="422" t="s">
        <v>80</v>
      </c>
      <c r="BK263" s="514">
        <f>ROUND(I263*H263,2)</f>
        <v>0</v>
      </c>
      <c r="BL263" s="422" t="s">
        <v>260</v>
      </c>
      <c r="BM263" s="513" t="s">
        <v>4014</v>
      </c>
    </row>
    <row r="264" spans="2:65" s="432" customFormat="1">
      <c r="B264" s="431"/>
      <c r="D264" s="515" t="s">
        <v>183</v>
      </c>
      <c r="F264" s="516" t="s">
        <v>4015</v>
      </c>
      <c r="I264" s="517"/>
      <c r="L264" s="431"/>
      <c r="M264" s="518"/>
      <c r="T264" s="519"/>
      <c r="AT264" s="422" t="s">
        <v>183</v>
      </c>
      <c r="AU264" s="422" t="s">
        <v>82</v>
      </c>
    </row>
    <row r="265" spans="2:65" s="432" customFormat="1" ht="16.5" customHeight="1">
      <c r="B265" s="431"/>
      <c r="C265" s="502" t="s">
        <v>1149</v>
      </c>
      <c r="D265" s="502" t="s">
        <v>129</v>
      </c>
      <c r="E265" s="503" t="s">
        <v>4016</v>
      </c>
      <c r="F265" s="504" t="s">
        <v>4017</v>
      </c>
      <c r="G265" s="505" t="s">
        <v>254</v>
      </c>
      <c r="H265" s="506">
        <v>1</v>
      </c>
      <c r="I265" s="507"/>
      <c r="J265" s="508">
        <f>ROUND(I265*H265,2)</f>
        <v>0</v>
      </c>
      <c r="K265" s="504" t="s">
        <v>180</v>
      </c>
      <c r="L265" s="431"/>
      <c r="M265" s="509" t="s">
        <v>19</v>
      </c>
      <c r="N265" s="510" t="s">
        <v>43</v>
      </c>
      <c r="P265" s="511">
        <f>O265*H265</f>
        <v>0</v>
      </c>
      <c r="Q265" s="511">
        <v>3.1E-4</v>
      </c>
      <c r="R265" s="511">
        <f>Q265*H265</f>
        <v>3.1E-4</v>
      </c>
      <c r="S265" s="511">
        <v>0</v>
      </c>
      <c r="T265" s="512">
        <f>S265*H265</f>
        <v>0</v>
      </c>
      <c r="AR265" s="513" t="s">
        <v>260</v>
      </c>
      <c r="AT265" s="513" t="s">
        <v>129</v>
      </c>
      <c r="AU265" s="513" t="s">
        <v>82</v>
      </c>
      <c r="AY265" s="422" t="s">
        <v>126</v>
      </c>
      <c r="BE265" s="514">
        <f>IF(N265="základní",J265,0)</f>
        <v>0</v>
      </c>
      <c r="BF265" s="514">
        <f>IF(N265="snížená",J265,0)</f>
        <v>0</v>
      </c>
      <c r="BG265" s="514">
        <f>IF(N265="zákl. přenesená",J265,0)</f>
        <v>0</v>
      </c>
      <c r="BH265" s="514">
        <f>IF(N265="sníž. přenesená",J265,0)</f>
        <v>0</v>
      </c>
      <c r="BI265" s="514">
        <f>IF(N265="nulová",J265,0)</f>
        <v>0</v>
      </c>
      <c r="BJ265" s="422" t="s">
        <v>80</v>
      </c>
      <c r="BK265" s="514">
        <f>ROUND(I265*H265,2)</f>
        <v>0</v>
      </c>
      <c r="BL265" s="422" t="s">
        <v>260</v>
      </c>
      <c r="BM265" s="513" t="s">
        <v>4018</v>
      </c>
    </row>
    <row r="266" spans="2:65" s="432" customFormat="1">
      <c r="B266" s="431"/>
      <c r="D266" s="515" t="s">
        <v>183</v>
      </c>
      <c r="F266" s="516" t="s">
        <v>4019</v>
      </c>
      <c r="I266" s="517"/>
      <c r="L266" s="431"/>
      <c r="M266" s="518"/>
      <c r="T266" s="519"/>
      <c r="AT266" s="422" t="s">
        <v>183</v>
      </c>
      <c r="AU266" s="422" t="s">
        <v>82</v>
      </c>
    </row>
    <row r="267" spans="2:65" s="432" customFormat="1" ht="16.5" customHeight="1">
      <c r="B267" s="431"/>
      <c r="C267" s="502" t="s">
        <v>1158</v>
      </c>
      <c r="D267" s="502" t="s">
        <v>129</v>
      </c>
      <c r="E267" s="503" t="s">
        <v>4020</v>
      </c>
      <c r="F267" s="504" t="s">
        <v>4021</v>
      </c>
      <c r="G267" s="505" t="s">
        <v>254</v>
      </c>
      <c r="H267" s="506">
        <v>1</v>
      </c>
      <c r="I267" s="507"/>
      <c r="J267" s="508">
        <f>ROUND(I267*H267,2)</f>
        <v>0</v>
      </c>
      <c r="K267" s="504" t="s">
        <v>180</v>
      </c>
      <c r="L267" s="431"/>
      <c r="M267" s="509" t="s">
        <v>19</v>
      </c>
      <c r="N267" s="510" t="s">
        <v>43</v>
      </c>
      <c r="P267" s="511">
        <f>O267*H267</f>
        <v>0</v>
      </c>
      <c r="Q267" s="511">
        <v>0</v>
      </c>
      <c r="R267" s="511">
        <f>Q267*H267</f>
        <v>0</v>
      </c>
      <c r="S267" s="511">
        <v>7.2199999999999999E-3</v>
      </c>
      <c r="T267" s="512">
        <f>S267*H267</f>
        <v>7.2199999999999999E-3</v>
      </c>
      <c r="AR267" s="513" t="s">
        <v>260</v>
      </c>
      <c r="AT267" s="513" t="s">
        <v>129</v>
      </c>
      <c r="AU267" s="513" t="s">
        <v>82</v>
      </c>
      <c r="AY267" s="422" t="s">
        <v>126</v>
      </c>
      <c r="BE267" s="514">
        <f>IF(N267="základní",J267,0)</f>
        <v>0</v>
      </c>
      <c r="BF267" s="514">
        <f>IF(N267="snížená",J267,0)</f>
        <v>0</v>
      </c>
      <c r="BG267" s="514">
        <f>IF(N267="zákl. přenesená",J267,0)</f>
        <v>0</v>
      </c>
      <c r="BH267" s="514">
        <f>IF(N267="sníž. přenesená",J267,0)</f>
        <v>0</v>
      </c>
      <c r="BI267" s="514">
        <f>IF(N267="nulová",J267,0)</f>
        <v>0</v>
      </c>
      <c r="BJ267" s="422" t="s">
        <v>80</v>
      </c>
      <c r="BK267" s="514">
        <f>ROUND(I267*H267,2)</f>
        <v>0</v>
      </c>
      <c r="BL267" s="422" t="s">
        <v>260</v>
      </c>
      <c r="BM267" s="513" t="s">
        <v>4022</v>
      </c>
    </row>
    <row r="268" spans="2:65" s="432" customFormat="1">
      <c r="B268" s="431"/>
      <c r="D268" s="515" t="s">
        <v>183</v>
      </c>
      <c r="F268" s="516" t="s">
        <v>4023</v>
      </c>
      <c r="I268" s="517"/>
      <c r="L268" s="431"/>
      <c r="M268" s="518"/>
      <c r="T268" s="519"/>
      <c r="AT268" s="422" t="s">
        <v>183</v>
      </c>
      <c r="AU268" s="422" t="s">
        <v>82</v>
      </c>
    </row>
    <row r="269" spans="2:65" s="432" customFormat="1" ht="16.5" customHeight="1">
      <c r="B269" s="431"/>
      <c r="C269" s="502" t="s">
        <v>1164</v>
      </c>
      <c r="D269" s="502" t="s">
        <v>129</v>
      </c>
      <c r="E269" s="503" t="s">
        <v>4024</v>
      </c>
      <c r="F269" s="504" t="s">
        <v>4025</v>
      </c>
      <c r="G269" s="505" t="s">
        <v>254</v>
      </c>
      <c r="H269" s="506">
        <v>1</v>
      </c>
      <c r="I269" s="507"/>
      <c r="J269" s="508">
        <f>ROUND(I269*H269,2)</f>
        <v>0</v>
      </c>
      <c r="K269" s="504" t="s">
        <v>180</v>
      </c>
      <c r="L269" s="431"/>
      <c r="M269" s="509" t="s">
        <v>19</v>
      </c>
      <c r="N269" s="510" t="s">
        <v>43</v>
      </c>
      <c r="P269" s="511">
        <f>O269*H269</f>
        <v>0</v>
      </c>
      <c r="Q269" s="511">
        <v>3.0000000000000001E-5</v>
      </c>
      <c r="R269" s="511">
        <f>Q269*H269</f>
        <v>3.0000000000000001E-5</v>
      </c>
      <c r="S269" s="511">
        <v>3.0000000000000001E-5</v>
      </c>
      <c r="T269" s="512">
        <f>S269*H269</f>
        <v>3.0000000000000001E-5</v>
      </c>
      <c r="AR269" s="513" t="s">
        <v>260</v>
      </c>
      <c r="AT269" s="513" t="s">
        <v>129</v>
      </c>
      <c r="AU269" s="513" t="s">
        <v>82</v>
      </c>
      <c r="AY269" s="422" t="s">
        <v>126</v>
      </c>
      <c r="BE269" s="514">
        <f>IF(N269="základní",J269,0)</f>
        <v>0</v>
      </c>
      <c r="BF269" s="514">
        <f>IF(N269="snížená",J269,0)</f>
        <v>0</v>
      </c>
      <c r="BG269" s="514">
        <f>IF(N269="zákl. přenesená",J269,0)</f>
        <v>0</v>
      </c>
      <c r="BH269" s="514">
        <f>IF(N269="sníž. přenesená",J269,0)</f>
        <v>0</v>
      </c>
      <c r="BI269" s="514">
        <f>IF(N269="nulová",J269,0)</f>
        <v>0</v>
      </c>
      <c r="BJ269" s="422" t="s">
        <v>80</v>
      </c>
      <c r="BK269" s="514">
        <f>ROUND(I269*H269,2)</f>
        <v>0</v>
      </c>
      <c r="BL269" s="422" t="s">
        <v>260</v>
      </c>
      <c r="BM269" s="513" t="s">
        <v>4026</v>
      </c>
    </row>
    <row r="270" spans="2:65" s="432" customFormat="1">
      <c r="B270" s="431"/>
      <c r="D270" s="515" t="s">
        <v>183</v>
      </c>
      <c r="F270" s="516" t="s">
        <v>4027</v>
      </c>
      <c r="I270" s="517"/>
      <c r="L270" s="431"/>
      <c r="M270" s="518"/>
      <c r="T270" s="519"/>
      <c r="AT270" s="422" t="s">
        <v>183</v>
      </c>
      <c r="AU270" s="422" t="s">
        <v>82</v>
      </c>
    </row>
    <row r="271" spans="2:65" s="432" customFormat="1" ht="16.5" customHeight="1">
      <c r="B271" s="431"/>
      <c r="C271" s="502" t="s">
        <v>1172</v>
      </c>
      <c r="D271" s="502" t="s">
        <v>129</v>
      </c>
      <c r="E271" s="503" t="s">
        <v>4028</v>
      </c>
      <c r="F271" s="504" t="s">
        <v>4029</v>
      </c>
      <c r="G271" s="505" t="s">
        <v>3973</v>
      </c>
      <c r="H271" s="506">
        <v>1</v>
      </c>
      <c r="I271" s="507"/>
      <c r="J271" s="508">
        <f>ROUND(I271*H271,2)</f>
        <v>0</v>
      </c>
      <c r="K271" s="504" t="s">
        <v>180</v>
      </c>
      <c r="L271" s="431"/>
      <c r="M271" s="509" t="s">
        <v>19</v>
      </c>
      <c r="N271" s="510" t="s">
        <v>43</v>
      </c>
      <c r="P271" s="511">
        <f>O271*H271</f>
        <v>0</v>
      </c>
      <c r="Q271" s="511">
        <v>6.4999999999999997E-3</v>
      </c>
      <c r="R271" s="511">
        <f>Q271*H271</f>
        <v>6.4999999999999997E-3</v>
      </c>
      <c r="S271" s="511">
        <v>0</v>
      </c>
      <c r="T271" s="512">
        <f>S271*H271</f>
        <v>0</v>
      </c>
      <c r="AR271" s="513" t="s">
        <v>260</v>
      </c>
      <c r="AT271" s="513" t="s">
        <v>129</v>
      </c>
      <c r="AU271" s="513" t="s">
        <v>82</v>
      </c>
      <c r="AY271" s="422" t="s">
        <v>126</v>
      </c>
      <c r="BE271" s="514">
        <f>IF(N271="základní",J271,0)</f>
        <v>0</v>
      </c>
      <c r="BF271" s="514">
        <f>IF(N271="snížená",J271,0)</f>
        <v>0</v>
      </c>
      <c r="BG271" s="514">
        <f>IF(N271="zákl. přenesená",J271,0)</f>
        <v>0</v>
      </c>
      <c r="BH271" s="514">
        <f>IF(N271="sníž. přenesená",J271,0)</f>
        <v>0</v>
      </c>
      <c r="BI271" s="514">
        <f>IF(N271="nulová",J271,0)</f>
        <v>0</v>
      </c>
      <c r="BJ271" s="422" t="s">
        <v>80</v>
      </c>
      <c r="BK271" s="514">
        <f>ROUND(I271*H271,2)</f>
        <v>0</v>
      </c>
      <c r="BL271" s="422" t="s">
        <v>260</v>
      </c>
      <c r="BM271" s="513" t="s">
        <v>4030</v>
      </c>
    </row>
    <row r="272" spans="2:65" s="432" customFormat="1">
      <c r="B272" s="431"/>
      <c r="D272" s="515" t="s">
        <v>183</v>
      </c>
      <c r="F272" s="516" t="s">
        <v>4031</v>
      </c>
      <c r="I272" s="517"/>
      <c r="L272" s="431"/>
      <c r="M272" s="518"/>
      <c r="T272" s="519"/>
      <c r="AT272" s="422" t="s">
        <v>183</v>
      </c>
      <c r="AU272" s="422" t="s">
        <v>82</v>
      </c>
    </row>
    <row r="273" spans="2:65" s="432" customFormat="1" ht="21.75" customHeight="1">
      <c r="B273" s="431"/>
      <c r="C273" s="502" t="s">
        <v>186</v>
      </c>
      <c r="D273" s="502" t="s">
        <v>129</v>
      </c>
      <c r="E273" s="503" t="s">
        <v>4032</v>
      </c>
      <c r="F273" s="504" t="s">
        <v>4033</v>
      </c>
      <c r="G273" s="505" t="s">
        <v>228</v>
      </c>
      <c r="H273" s="506">
        <v>301</v>
      </c>
      <c r="I273" s="507"/>
      <c r="J273" s="508">
        <f>ROUND(I273*H273,2)</f>
        <v>0</v>
      </c>
      <c r="K273" s="504" t="s">
        <v>180</v>
      </c>
      <c r="L273" s="431"/>
      <c r="M273" s="509" t="s">
        <v>19</v>
      </c>
      <c r="N273" s="510" t="s">
        <v>43</v>
      </c>
      <c r="P273" s="511">
        <f>O273*H273</f>
        <v>0</v>
      </c>
      <c r="Q273" s="511">
        <v>1.0000000000000001E-5</v>
      </c>
      <c r="R273" s="511">
        <f>Q273*H273</f>
        <v>3.0100000000000001E-3</v>
      </c>
      <c r="S273" s="511">
        <v>0</v>
      </c>
      <c r="T273" s="512">
        <f>S273*H273</f>
        <v>0</v>
      </c>
      <c r="AR273" s="513" t="s">
        <v>260</v>
      </c>
      <c r="AT273" s="513" t="s">
        <v>129</v>
      </c>
      <c r="AU273" s="513" t="s">
        <v>82</v>
      </c>
      <c r="AY273" s="422" t="s">
        <v>126</v>
      </c>
      <c r="BE273" s="514">
        <f>IF(N273="základní",J273,0)</f>
        <v>0</v>
      </c>
      <c r="BF273" s="514">
        <f>IF(N273="snížená",J273,0)</f>
        <v>0</v>
      </c>
      <c r="BG273" s="514">
        <f>IF(N273="zákl. přenesená",J273,0)</f>
        <v>0</v>
      </c>
      <c r="BH273" s="514">
        <f>IF(N273="sníž. přenesená",J273,0)</f>
        <v>0</v>
      </c>
      <c r="BI273" s="514">
        <f>IF(N273="nulová",J273,0)</f>
        <v>0</v>
      </c>
      <c r="BJ273" s="422" t="s">
        <v>80</v>
      </c>
      <c r="BK273" s="514">
        <f>ROUND(I273*H273,2)</f>
        <v>0</v>
      </c>
      <c r="BL273" s="422" t="s">
        <v>260</v>
      </c>
      <c r="BM273" s="513" t="s">
        <v>4034</v>
      </c>
    </row>
    <row r="274" spans="2:65" s="432" customFormat="1">
      <c r="B274" s="431"/>
      <c r="D274" s="515" t="s">
        <v>183</v>
      </c>
      <c r="F274" s="516" t="s">
        <v>4035</v>
      </c>
      <c r="I274" s="517"/>
      <c r="L274" s="431"/>
      <c r="M274" s="518"/>
      <c r="T274" s="519"/>
      <c r="AT274" s="422" t="s">
        <v>183</v>
      </c>
      <c r="AU274" s="422" t="s">
        <v>82</v>
      </c>
    </row>
    <row r="275" spans="2:65" s="432" customFormat="1" ht="24.15" customHeight="1">
      <c r="B275" s="431"/>
      <c r="C275" s="502" t="s">
        <v>1170</v>
      </c>
      <c r="D275" s="502" t="s">
        <v>129</v>
      </c>
      <c r="E275" s="503" t="s">
        <v>4036</v>
      </c>
      <c r="F275" s="504" t="s">
        <v>4037</v>
      </c>
      <c r="G275" s="505" t="s">
        <v>228</v>
      </c>
      <c r="H275" s="506">
        <v>301</v>
      </c>
      <c r="I275" s="507"/>
      <c r="J275" s="508">
        <f>ROUND(I275*H275,2)</f>
        <v>0</v>
      </c>
      <c r="K275" s="504" t="s">
        <v>180</v>
      </c>
      <c r="L275" s="431"/>
      <c r="M275" s="509" t="s">
        <v>19</v>
      </c>
      <c r="N275" s="510" t="s">
        <v>43</v>
      </c>
      <c r="P275" s="511">
        <f>O275*H275</f>
        <v>0</v>
      </c>
      <c r="Q275" s="511">
        <v>2.0000000000000002E-5</v>
      </c>
      <c r="R275" s="511">
        <f>Q275*H275</f>
        <v>6.0200000000000002E-3</v>
      </c>
      <c r="S275" s="511">
        <v>0</v>
      </c>
      <c r="T275" s="512">
        <f>S275*H275</f>
        <v>0</v>
      </c>
      <c r="AR275" s="513" t="s">
        <v>260</v>
      </c>
      <c r="AT275" s="513" t="s">
        <v>129</v>
      </c>
      <c r="AU275" s="513" t="s">
        <v>82</v>
      </c>
      <c r="AY275" s="422" t="s">
        <v>126</v>
      </c>
      <c r="BE275" s="514">
        <f>IF(N275="základní",J275,0)</f>
        <v>0</v>
      </c>
      <c r="BF275" s="514">
        <f>IF(N275="snížená",J275,0)</f>
        <v>0</v>
      </c>
      <c r="BG275" s="514">
        <f>IF(N275="zákl. přenesená",J275,0)</f>
        <v>0</v>
      </c>
      <c r="BH275" s="514">
        <f>IF(N275="sníž. přenesená",J275,0)</f>
        <v>0</v>
      </c>
      <c r="BI275" s="514">
        <f>IF(N275="nulová",J275,0)</f>
        <v>0</v>
      </c>
      <c r="BJ275" s="422" t="s">
        <v>80</v>
      </c>
      <c r="BK275" s="514">
        <f>ROUND(I275*H275,2)</f>
        <v>0</v>
      </c>
      <c r="BL275" s="422" t="s">
        <v>260</v>
      </c>
      <c r="BM275" s="513" t="s">
        <v>4038</v>
      </c>
    </row>
    <row r="276" spans="2:65" s="432" customFormat="1">
      <c r="B276" s="431"/>
      <c r="D276" s="515" t="s">
        <v>183</v>
      </c>
      <c r="F276" s="516" t="s">
        <v>4039</v>
      </c>
      <c r="I276" s="517"/>
      <c r="L276" s="431"/>
      <c r="M276" s="518"/>
      <c r="T276" s="519"/>
      <c r="AT276" s="422" t="s">
        <v>183</v>
      </c>
      <c r="AU276" s="422" t="s">
        <v>82</v>
      </c>
    </row>
    <row r="277" spans="2:65" s="432" customFormat="1" ht="16.5" customHeight="1">
      <c r="B277" s="431"/>
      <c r="C277" s="502" t="s">
        <v>258</v>
      </c>
      <c r="D277" s="502" t="s">
        <v>129</v>
      </c>
      <c r="E277" s="503" t="s">
        <v>4040</v>
      </c>
      <c r="F277" s="504" t="s">
        <v>4041</v>
      </c>
      <c r="G277" s="505" t="s">
        <v>2764</v>
      </c>
      <c r="H277" s="506">
        <v>16</v>
      </c>
      <c r="I277" s="507"/>
      <c r="J277" s="508">
        <f t="shared" ref="J277:J285" si="10">ROUND(I277*H277,2)</f>
        <v>0</v>
      </c>
      <c r="K277" s="504" t="s">
        <v>19</v>
      </c>
      <c r="L277" s="431"/>
      <c r="M277" s="509" t="s">
        <v>19</v>
      </c>
      <c r="N277" s="510" t="s">
        <v>43</v>
      </c>
      <c r="P277" s="511">
        <f t="shared" ref="P277:P285" si="11">O277*H277</f>
        <v>0</v>
      </c>
      <c r="Q277" s="511">
        <v>0</v>
      </c>
      <c r="R277" s="511">
        <f t="shared" ref="R277:R285" si="12">Q277*H277</f>
        <v>0</v>
      </c>
      <c r="S277" s="511">
        <v>0</v>
      </c>
      <c r="T277" s="512">
        <f t="shared" ref="T277:T285" si="13">S277*H277</f>
        <v>0</v>
      </c>
      <c r="AR277" s="513" t="s">
        <v>260</v>
      </c>
      <c r="AT277" s="513" t="s">
        <v>129</v>
      </c>
      <c r="AU277" s="513" t="s">
        <v>82</v>
      </c>
      <c r="AY277" s="422" t="s">
        <v>126</v>
      </c>
      <c r="BE277" s="514">
        <f t="shared" ref="BE277:BE285" si="14">IF(N277="základní",J277,0)</f>
        <v>0</v>
      </c>
      <c r="BF277" s="514">
        <f t="shared" ref="BF277:BF285" si="15">IF(N277="snížená",J277,0)</f>
        <v>0</v>
      </c>
      <c r="BG277" s="514">
        <f t="shared" ref="BG277:BG285" si="16">IF(N277="zákl. přenesená",J277,0)</f>
        <v>0</v>
      </c>
      <c r="BH277" s="514">
        <f t="shared" ref="BH277:BH285" si="17">IF(N277="sníž. přenesená",J277,0)</f>
        <v>0</v>
      </c>
      <c r="BI277" s="514">
        <f t="shared" ref="BI277:BI285" si="18">IF(N277="nulová",J277,0)</f>
        <v>0</v>
      </c>
      <c r="BJ277" s="422" t="s">
        <v>80</v>
      </c>
      <c r="BK277" s="514">
        <f t="shared" ref="BK277:BK285" si="19">ROUND(I277*H277,2)</f>
        <v>0</v>
      </c>
      <c r="BL277" s="422" t="s">
        <v>260</v>
      </c>
      <c r="BM277" s="513" t="s">
        <v>4042</v>
      </c>
    </row>
    <row r="278" spans="2:65" s="432" customFormat="1" ht="16.5" customHeight="1">
      <c r="B278" s="431"/>
      <c r="C278" s="502" t="s">
        <v>1192</v>
      </c>
      <c r="D278" s="502" t="s">
        <v>129</v>
      </c>
      <c r="E278" s="503" t="s">
        <v>4043</v>
      </c>
      <c r="F278" s="504" t="s">
        <v>4044</v>
      </c>
      <c r="G278" s="505" t="s">
        <v>132</v>
      </c>
      <c r="H278" s="506">
        <v>1</v>
      </c>
      <c r="I278" s="507"/>
      <c r="J278" s="508">
        <f t="shared" si="10"/>
        <v>0</v>
      </c>
      <c r="K278" s="504" t="s">
        <v>19</v>
      </c>
      <c r="L278" s="431"/>
      <c r="M278" s="509" t="s">
        <v>19</v>
      </c>
      <c r="N278" s="510" t="s">
        <v>43</v>
      </c>
      <c r="P278" s="511">
        <f t="shared" si="11"/>
        <v>0</v>
      </c>
      <c r="Q278" s="511">
        <v>0</v>
      </c>
      <c r="R278" s="511">
        <f t="shared" si="12"/>
        <v>0</v>
      </c>
      <c r="S278" s="511">
        <v>0</v>
      </c>
      <c r="T278" s="512">
        <f t="shared" si="13"/>
        <v>0</v>
      </c>
      <c r="AR278" s="513" t="s">
        <v>260</v>
      </c>
      <c r="AT278" s="513" t="s">
        <v>129</v>
      </c>
      <c r="AU278" s="513" t="s">
        <v>82</v>
      </c>
      <c r="AY278" s="422" t="s">
        <v>126</v>
      </c>
      <c r="BE278" s="514">
        <f t="shared" si="14"/>
        <v>0</v>
      </c>
      <c r="BF278" s="514">
        <f t="shared" si="15"/>
        <v>0</v>
      </c>
      <c r="BG278" s="514">
        <f t="shared" si="16"/>
        <v>0</v>
      </c>
      <c r="BH278" s="514">
        <f t="shared" si="17"/>
        <v>0</v>
      </c>
      <c r="BI278" s="514">
        <f t="shared" si="18"/>
        <v>0</v>
      </c>
      <c r="BJ278" s="422" t="s">
        <v>80</v>
      </c>
      <c r="BK278" s="514">
        <f t="shared" si="19"/>
        <v>0</v>
      </c>
      <c r="BL278" s="422" t="s">
        <v>260</v>
      </c>
      <c r="BM278" s="513" t="s">
        <v>4045</v>
      </c>
    </row>
    <row r="279" spans="2:65" s="432" customFormat="1" ht="16.5" customHeight="1">
      <c r="B279" s="431"/>
      <c r="C279" s="502" t="s">
        <v>1197</v>
      </c>
      <c r="D279" s="502" t="s">
        <v>129</v>
      </c>
      <c r="E279" s="503" t="s">
        <v>4046</v>
      </c>
      <c r="F279" s="504" t="s">
        <v>3849</v>
      </c>
      <c r="G279" s="505" t="s">
        <v>1858</v>
      </c>
      <c r="H279" s="506">
        <v>30</v>
      </c>
      <c r="I279" s="507"/>
      <c r="J279" s="508">
        <f t="shared" si="10"/>
        <v>0</v>
      </c>
      <c r="K279" s="504" t="s">
        <v>19</v>
      </c>
      <c r="L279" s="431"/>
      <c r="M279" s="509" t="s">
        <v>19</v>
      </c>
      <c r="N279" s="510" t="s">
        <v>43</v>
      </c>
      <c r="P279" s="511">
        <f t="shared" si="11"/>
        <v>0</v>
      </c>
      <c r="Q279" s="511">
        <v>0</v>
      </c>
      <c r="R279" s="511">
        <f t="shared" si="12"/>
        <v>0</v>
      </c>
      <c r="S279" s="511">
        <v>0</v>
      </c>
      <c r="T279" s="512">
        <f t="shared" si="13"/>
        <v>0</v>
      </c>
      <c r="AR279" s="513" t="s">
        <v>260</v>
      </c>
      <c r="AT279" s="513" t="s">
        <v>129</v>
      </c>
      <c r="AU279" s="513" t="s">
        <v>82</v>
      </c>
      <c r="AY279" s="422" t="s">
        <v>126</v>
      </c>
      <c r="BE279" s="514">
        <f t="shared" si="14"/>
        <v>0</v>
      </c>
      <c r="BF279" s="514">
        <f t="shared" si="15"/>
        <v>0</v>
      </c>
      <c r="BG279" s="514">
        <f t="shared" si="16"/>
        <v>0</v>
      </c>
      <c r="BH279" s="514">
        <f t="shared" si="17"/>
        <v>0</v>
      </c>
      <c r="BI279" s="514">
        <f t="shared" si="18"/>
        <v>0</v>
      </c>
      <c r="BJ279" s="422" t="s">
        <v>80</v>
      </c>
      <c r="BK279" s="514">
        <f t="shared" si="19"/>
        <v>0</v>
      </c>
      <c r="BL279" s="422" t="s">
        <v>260</v>
      </c>
      <c r="BM279" s="513" t="s">
        <v>4047</v>
      </c>
    </row>
    <row r="280" spans="2:65" s="432" customFormat="1" ht="24.15" customHeight="1">
      <c r="B280" s="431"/>
      <c r="C280" s="502" t="s">
        <v>1204</v>
      </c>
      <c r="D280" s="502" t="s">
        <v>129</v>
      </c>
      <c r="E280" s="503" t="s">
        <v>4048</v>
      </c>
      <c r="F280" s="504" t="s">
        <v>4049</v>
      </c>
      <c r="G280" s="505" t="s">
        <v>132</v>
      </c>
      <c r="H280" s="506">
        <v>1</v>
      </c>
      <c r="I280" s="507"/>
      <c r="J280" s="508">
        <f t="shared" si="10"/>
        <v>0</v>
      </c>
      <c r="K280" s="504" t="s">
        <v>19</v>
      </c>
      <c r="L280" s="431"/>
      <c r="M280" s="509" t="s">
        <v>19</v>
      </c>
      <c r="N280" s="510" t="s">
        <v>43</v>
      </c>
      <c r="P280" s="511">
        <f t="shared" si="11"/>
        <v>0</v>
      </c>
      <c r="Q280" s="511">
        <v>0</v>
      </c>
      <c r="R280" s="511">
        <f t="shared" si="12"/>
        <v>0</v>
      </c>
      <c r="S280" s="511">
        <v>0</v>
      </c>
      <c r="T280" s="512">
        <f t="shared" si="13"/>
        <v>0</v>
      </c>
      <c r="AR280" s="513" t="s">
        <v>260</v>
      </c>
      <c r="AT280" s="513" t="s">
        <v>129</v>
      </c>
      <c r="AU280" s="513" t="s">
        <v>82</v>
      </c>
      <c r="AY280" s="422" t="s">
        <v>126</v>
      </c>
      <c r="BE280" s="514">
        <f t="shared" si="14"/>
        <v>0</v>
      </c>
      <c r="BF280" s="514">
        <f t="shared" si="15"/>
        <v>0</v>
      </c>
      <c r="BG280" s="514">
        <f t="shared" si="16"/>
        <v>0</v>
      </c>
      <c r="BH280" s="514">
        <f t="shared" si="17"/>
        <v>0</v>
      </c>
      <c r="BI280" s="514">
        <f t="shared" si="18"/>
        <v>0</v>
      </c>
      <c r="BJ280" s="422" t="s">
        <v>80</v>
      </c>
      <c r="BK280" s="514">
        <f t="shared" si="19"/>
        <v>0</v>
      </c>
      <c r="BL280" s="422" t="s">
        <v>260</v>
      </c>
      <c r="BM280" s="513" t="s">
        <v>4050</v>
      </c>
    </row>
    <row r="281" spans="2:65" s="432" customFormat="1" ht="16.5" customHeight="1">
      <c r="B281" s="431"/>
      <c r="C281" s="502" t="s">
        <v>1209</v>
      </c>
      <c r="D281" s="502" t="s">
        <v>129</v>
      </c>
      <c r="E281" s="503" t="s">
        <v>4051</v>
      </c>
      <c r="F281" s="504" t="s">
        <v>4052</v>
      </c>
      <c r="G281" s="505" t="s">
        <v>132</v>
      </c>
      <c r="H281" s="506">
        <v>1</v>
      </c>
      <c r="I281" s="507"/>
      <c r="J281" s="508">
        <f t="shared" si="10"/>
        <v>0</v>
      </c>
      <c r="K281" s="504" t="s">
        <v>19</v>
      </c>
      <c r="L281" s="431"/>
      <c r="M281" s="509" t="s">
        <v>19</v>
      </c>
      <c r="N281" s="510" t="s">
        <v>43</v>
      </c>
      <c r="P281" s="511">
        <f t="shared" si="11"/>
        <v>0</v>
      </c>
      <c r="Q281" s="511">
        <v>0</v>
      </c>
      <c r="R281" s="511">
        <f t="shared" si="12"/>
        <v>0</v>
      </c>
      <c r="S281" s="511">
        <v>0</v>
      </c>
      <c r="T281" s="512">
        <f t="shared" si="13"/>
        <v>0</v>
      </c>
      <c r="AR281" s="513" t="s">
        <v>260</v>
      </c>
      <c r="AT281" s="513" t="s">
        <v>129</v>
      </c>
      <c r="AU281" s="513" t="s">
        <v>82</v>
      </c>
      <c r="AY281" s="422" t="s">
        <v>126</v>
      </c>
      <c r="BE281" s="514">
        <f t="shared" si="14"/>
        <v>0</v>
      </c>
      <c r="BF281" s="514">
        <f t="shared" si="15"/>
        <v>0</v>
      </c>
      <c r="BG281" s="514">
        <f t="shared" si="16"/>
        <v>0</v>
      </c>
      <c r="BH281" s="514">
        <f t="shared" si="17"/>
        <v>0</v>
      </c>
      <c r="BI281" s="514">
        <f t="shared" si="18"/>
        <v>0</v>
      </c>
      <c r="BJ281" s="422" t="s">
        <v>80</v>
      </c>
      <c r="BK281" s="514">
        <f t="shared" si="19"/>
        <v>0</v>
      </c>
      <c r="BL281" s="422" t="s">
        <v>260</v>
      </c>
      <c r="BM281" s="513" t="s">
        <v>4053</v>
      </c>
    </row>
    <row r="282" spans="2:65" s="432" customFormat="1" ht="16.5" customHeight="1">
      <c r="B282" s="431"/>
      <c r="C282" s="502" t="s">
        <v>1216</v>
      </c>
      <c r="D282" s="502" t="s">
        <v>129</v>
      </c>
      <c r="E282" s="503" t="s">
        <v>4054</v>
      </c>
      <c r="F282" s="504" t="s">
        <v>4055</v>
      </c>
      <c r="G282" s="505" t="s">
        <v>254</v>
      </c>
      <c r="H282" s="506">
        <v>2</v>
      </c>
      <c r="I282" s="507"/>
      <c r="J282" s="508">
        <f t="shared" si="10"/>
        <v>0</v>
      </c>
      <c r="K282" s="504" t="s">
        <v>19</v>
      </c>
      <c r="L282" s="431"/>
      <c r="M282" s="509" t="s">
        <v>19</v>
      </c>
      <c r="N282" s="510" t="s">
        <v>43</v>
      </c>
      <c r="P282" s="511">
        <f t="shared" si="11"/>
        <v>0</v>
      </c>
      <c r="Q282" s="511">
        <v>0</v>
      </c>
      <c r="R282" s="511">
        <f t="shared" si="12"/>
        <v>0</v>
      </c>
      <c r="S282" s="511">
        <v>0</v>
      </c>
      <c r="T282" s="512">
        <f t="shared" si="13"/>
        <v>0</v>
      </c>
      <c r="AR282" s="513" t="s">
        <v>260</v>
      </c>
      <c r="AT282" s="513" t="s">
        <v>129</v>
      </c>
      <c r="AU282" s="513" t="s">
        <v>82</v>
      </c>
      <c r="AY282" s="422" t="s">
        <v>126</v>
      </c>
      <c r="BE282" s="514">
        <f t="shared" si="14"/>
        <v>0</v>
      </c>
      <c r="BF282" s="514">
        <f t="shared" si="15"/>
        <v>0</v>
      </c>
      <c r="BG282" s="514">
        <f t="shared" si="16"/>
        <v>0</v>
      </c>
      <c r="BH282" s="514">
        <f t="shared" si="17"/>
        <v>0</v>
      </c>
      <c r="BI282" s="514">
        <f t="shared" si="18"/>
        <v>0</v>
      </c>
      <c r="BJ282" s="422" t="s">
        <v>80</v>
      </c>
      <c r="BK282" s="514">
        <f t="shared" si="19"/>
        <v>0</v>
      </c>
      <c r="BL282" s="422" t="s">
        <v>260</v>
      </c>
      <c r="BM282" s="513" t="s">
        <v>4056</v>
      </c>
    </row>
    <row r="283" spans="2:65" s="432" customFormat="1" ht="16.5" customHeight="1">
      <c r="B283" s="431"/>
      <c r="C283" s="502" t="s">
        <v>1222</v>
      </c>
      <c r="D283" s="502" t="s">
        <v>129</v>
      </c>
      <c r="E283" s="503" t="s">
        <v>4057</v>
      </c>
      <c r="F283" s="504" t="s">
        <v>4058</v>
      </c>
      <c r="G283" s="505" t="s">
        <v>254</v>
      </c>
      <c r="H283" s="506">
        <v>1</v>
      </c>
      <c r="I283" s="507"/>
      <c r="J283" s="508">
        <f t="shared" si="10"/>
        <v>0</v>
      </c>
      <c r="K283" s="504" t="s">
        <v>19</v>
      </c>
      <c r="L283" s="431"/>
      <c r="M283" s="509" t="s">
        <v>19</v>
      </c>
      <c r="N283" s="510" t="s">
        <v>43</v>
      </c>
      <c r="P283" s="511">
        <f t="shared" si="11"/>
        <v>0</v>
      </c>
      <c r="Q283" s="511">
        <v>0</v>
      </c>
      <c r="R283" s="511">
        <f t="shared" si="12"/>
        <v>0</v>
      </c>
      <c r="S283" s="511">
        <v>0</v>
      </c>
      <c r="T283" s="512">
        <f t="shared" si="13"/>
        <v>0</v>
      </c>
      <c r="AR283" s="513" t="s">
        <v>260</v>
      </c>
      <c r="AT283" s="513" t="s">
        <v>129</v>
      </c>
      <c r="AU283" s="513" t="s">
        <v>82</v>
      </c>
      <c r="AY283" s="422" t="s">
        <v>126</v>
      </c>
      <c r="BE283" s="514">
        <f t="shared" si="14"/>
        <v>0</v>
      </c>
      <c r="BF283" s="514">
        <f t="shared" si="15"/>
        <v>0</v>
      </c>
      <c r="BG283" s="514">
        <f t="shared" si="16"/>
        <v>0</v>
      </c>
      <c r="BH283" s="514">
        <f t="shared" si="17"/>
        <v>0</v>
      </c>
      <c r="BI283" s="514">
        <f t="shared" si="18"/>
        <v>0</v>
      </c>
      <c r="BJ283" s="422" t="s">
        <v>80</v>
      </c>
      <c r="BK283" s="514">
        <f t="shared" si="19"/>
        <v>0</v>
      </c>
      <c r="BL283" s="422" t="s">
        <v>260</v>
      </c>
      <c r="BM283" s="513" t="s">
        <v>4059</v>
      </c>
    </row>
    <row r="284" spans="2:65" s="432" customFormat="1" ht="24.15" customHeight="1">
      <c r="B284" s="431"/>
      <c r="C284" s="502" t="s">
        <v>1232</v>
      </c>
      <c r="D284" s="502" t="s">
        <v>129</v>
      </c>
      <c r="E284" s="503" t="s">
        <v>4060</v>
      </c>
      <c r="F284" s="504" t="s">
        <v>3837</v>
      </c>
      <c r="G284" s="505" t="s">
        <v>228</v>
      </c>
      <c r="H284" s="506">
        <v>35</v>
      </c>
      <c r="I284" s="507"/>
      <c r="J284" s="508">
        <f t="shared" si="10"/>
        <v>0</v>
      </c>
      <c r="K284" s="504" t="s">
        <v>19</v>
      </c>
      <c r="L284" s="431"/>
      <c r="M284" s="509" t="s">
        <v>19</v>
      </c>
      <c r="N284" s="510" t="s">
        <v>43</v>
      </c>
      <c r="P284" s="511">
        <f t="shared" si="11"/>
        <v>0</v>
      </c>
      <c r="Q284" s="511">
        <v>0</v>
      </c>
      <c r="R284" s="511">
        <f t="shared" si="12"/>
        <v>0</v>
      </c>
      <c r="S284" s="511">
        <v>0</v>
      </c>
      <c r="T284" s="512">
        <f t="shared" si="13"/>
        <v>0</v>
      </c>
      <c r="AR284" s="513" t="s">
        <v>260</v>
      </c>
      <c r="AT284" s="513" t="s">
        <v>129</v>
      </c>
      <c r="AU284" s="513" t="s">
        <v>82</v>
      </c>
      <c r="AY284" s="422" t="s">
        <v>126</v>
      </c>
      <c r="BE284" s="514">
        <f t="shared" si="14"/>
        <v>0</v>
      </c>
      <c r="BF284" s="514">
        <f t="shared" si="15"/>
        <v>0</v>
      </c>
      <c r="BG284" s="514">
        <f t="shared" si="16"/>
        <v>0</v>
      </c>
      <c r="BH284" s="514">
        <f t="shared" si="17"/>
        <v>0</v>
      </c>
      <c r="BI284" s="514">
        <f t="shared" si="18"/>
        <v>0</v>
      </c>
      <c r="BJ284" s="422" t="s">
        <v>80</v>
      </c>
      <c r="BK284" s="514">
        <f t="shared" si="19"/>
        <v>0</v>
      </c>
      <c r="BL284" s="422" t="s">
        <v>260</v>
      </c>
      <c r="BM284" s="513" t="s">
        <v>4061</v>
      </c>
    </row>
    <row r="285" spans="2:65" s="432" customFormat="1" ht="24.15" customHeight="1">
      <c r="B285" s="431"/>
      <c r="C285" s="502" t="s">
        <v>1240</v>
      </c>
      <c r="D285" s="502" t="s">
        <v>129</v>
      </c>
      <c r="E285" s="503" t="s">
        <v>4062</v>
      </c>
      <c r="F285" s="504" t="s">
        <v>4063</v>
      </c>
      <c r="G285" s="505" t="s">
        <v>304</v>
      </c>
      <c r="H285" s="506">
        <v>0.36</v>
      </c>
      <c r="I285" s="507"/>
      <c r="J285" s="508">
        <f t="shared" si="10"/>
        <v>0</v>
      </c>
      <c r="K285" s="504" t="s">
        <v>180</v>
      </c>
      <c r="L285" s="431"/>
      <c r="M285" s="509" t="s">
        <v>19</v>
      </c>
      <c r="N285" s="510" t="s">
        <v>43</v>
      </c>
      <c r="P285" s="511">
        <f t="shared" si="11"/>
        <v>0</v>
      </c>
      <c r="Q285" s="511">
        <v>0</v>
      </c>
      <c r="R285" s="511">
        <f t="shared" si="12"/>
        <v>0</v>
      </c>
      <c r="S285" s="511">
        <v>0</v>
      </c>
      <c r="T285" s="512">
        <f t="shared" si="13"/>
        <v>0</v>
      </c>
      <c r="AR285" s="513" t="s">
        <v>260</v>
      </c>
      <c r="AT285" s="513" t="s">
        <v>129</v>
      </c>
      <c r="AU285" s="513" t="s">
        <v>82</v>
      </c>
      <c r="AY285" s="422" t="s">
        <v>126</v>
      </c>
      <c r="BE285" s="514">
        <f t="shared" si="14"/>
        <v>0</v>
      </c>
      <c r="BF285" s="514">
        <f t="shared" si="15"/>
        <v>0</v>
      </c>
      <c r="BG285" s="514">
        <f t="shared" si="16"/>
        <v>0</v>
      </c>
      <c r="BH285" s="514">
        <f t="shared" si="17"/>
        <v>0</v>
      </c>
      <c r="BI285" s="514">
        <f t="shared" si="18"/>
        <v>0</v>
      </c>
      <c r="BJ285" s="422" t="s">
        <v>80</v>
      </c>
      <c r="BK285" s="514">
        <f t="shared" si="19"/>
        <v>0</v>
      </c>
      <c r="BL285" s="422" t="s">
        <v>260</v>
      </c>
      <c r="BM285" s="513" t="s">
        <v>4064</v>
      </c>
    </row>
    <row r="286" spans="2:65" s="432" customFormat="1">
      <c r="B286" s="431"/>
      <c r="D286" s="515" t="s">
        <v>183</v>
      </c>
      <c r="F286" s="516" t="s">
        <v>4065</v>
      </c>
      <c r="I286" s="517"/>
      <c r="L286" s="431"/>
      <c r="M286" s="518"/>
      <c r="T286" s="519"/>
      <c r="AT286" s="422" t="s">
        <v>183</v>
      </c>
      <c r="AU286" s="422" t="s">
        <v>82</v>
      </c>
    </row>
    <row r="287" spans="2:65" s="490" customFormat="1" ht="22.8" customHeight="1">
      <c r="B287" s="489"/>
      <c r="D287" s="491" t="s">
        <v>71</v>
      </c>
      <c r="E287" s="500" t="s">
        <v>4066</v>
      </c>
      <c r="F287" s="500" t="s">
        <v>4067</v>
      </c>
      <c r="I287" s="493"/>
      <c r="J287" s="501">
        <f>BK287</f>
        <v>0</v>
      </c>
      <c r="L287" s="489"/>
      <c r="M287" s="495"/>
      <c r="P287" s="496">
        <f>SUM(P288:P291)</f>
        <v>0</v>
      </c>
      <c r="R287" s="496">
        <f>SUM(R288:R291)</f>
        <v>4.4900000000000001E-3</v>
      </c>
      <c r="T287" s="497">
        <f>SUM(T288:T291)</f>
        <v>0</v>
      </c>
      <c r="AR287" s="491" t="s">
        <v>82</v>
      </c>
      <c r="AT287" s="498" t="s">
        <v>71</v>
      </c>
      <c r="AU287" s="498" t="s">
        <v>80</v>
      </c>
      <c r="AY287" s="491" t="s">
        <v>126</v>
      </c>
      <c r="BK287" s="499">
        <f>SUM(BK288:BK291)</f>
        <v>0</v>
      </c>
    </row>
    <row r="288" spans="2:65" s="432" customFormat="1" ht="24.15" customHeight="1">
      <c r="B288" s="431"/>
      <c r="C288" s="502" t="s">
        <v>1247</v>
      </c>
      <c r="D288" s="502" t="s">
        <v>129</v>
      </c>
      <c r="E288" s="503" t="s">
        <v>4068</v>
      </c>
      <c r="F288" s="504" t="s">
        <v>4069</v>
      </c>
      <c r="G288" s="505" t="s">
        <v>3973</v>
      </c>
      <c r="H288" s="506">
        <v>1</v>
      </c>
      <c r="I288" s="507"/>
      <c r="J288" s="508">
        <f>ROUND(I288*H288,2)</f>
        <v>0</v>
      </c>
      <c r="K288" s="504" t="s">
        <v>180</v>
      </c>
      <c r="L288" s="431"/>
      <c r="M288" s="509" t="s">
        <v>19</v>
      </c>
      <c r="N288" s="510" t="s">
        <v>43</v>
      </c>
      <c r="P288" s="511">
        <f>O288*H288</f>
        <v>0</v>
      </c>
      <c r="Q288" s="511">
        <v>4.4900000000000001E-3</v>
      </c>
      <c r="R288" s="511">
        <f>Q288*H288</f>
        <v>4.4900000000000001E-3</v>
      </c>
      <c r="S288" s="511">
        <v>0</v>
      </c>
      <c r="T288" s="512">
        <f>S288*H288</f>
        <v>0</v>
      </c>
      <c r="AR288" s="513" t="s">
        <v>260</v>
      </c>
      <c r="AT288" s="513" t="s">
        <v>129</v>
      </c>
      <c r="AU288" s="513" t="s">
        <v>82</v>
      </c>
      <c r="AY288" s="422" t="s">
        <v>126</v>
      </c>
      <c r="BE288" s="514">
        <f>IF(N288="základní",J288,0)</f>
        <v>0</v>
      </c>
      <c r="BF288" s="514">
        <f>IF(N288="snížená",J288,0)</f>
        <v>0</v>
      </c>
      <c r="BG288" s="514">
        <f>IF(N288="zákl. přenesená",J288,0)</f>
        <v>0</v>
      </c>
      <c r="BH288" s="514">
        <f>IF(N288="sníž. přenesená",J288,0)</f>
        <v>0</v>
      </c>
      <c r="BI288" s="514">
        <f>IF(N288="nulová",J288,0)</f>
        <v>0</v>
      </c>
      <c r="BJ288" s="422" t="s">
        <v>80</v>
      </c>
      <c r="BK288" s="514">
        <f>ROUND(I288*H288,2)</f>
        <v>0</v>
      </c>
      <c r="BL288" s="422" t="s">
        <v>260</v>
      </c>
      <c r="BM288" s="513" t="s">
        <v>4070</v>
      </c>
    </row>
    <row r="289" spans="2:65" s="432" customFormat="1">
      <c r="B289" s="431"/>
      <c r="D289" s="515" t="s">
        <v>183</v>
      </c>
      <c r="F289" s="516" t="s">
        <v>4071</v>
      </c>
      <c r="I289" s="517"/>
      <c r="L289" s="431"/>
      <c r="M289" s="518"/>
      <c r="T289" s="519"/>
      <c r="AT289" s="422" t="s">
        <v>183</v>
      </c>
      <c r="AU289" s="422" t="s">
        <v>82</v>
      </c>
    </row>
    <row r="290" spans="2:65" s="432" customFormat="1" ht="24.15" customHeight="1">
      <c r="B290" s="431"/>
      <c r="C290" s="502" t="s">
        <v>1254</v>
      </c>
      <c r="D290" s="502" t="s">
        <v>129</v>
      </c>
      <c r="E290" s="503" t="s">
        <v>4072</v>
      </c>
      <c r="F290" s="504" t="s">
        <v>4073</v>
      </c>
      <c r="G290" s="505" t="s">
        <v>304</v>
      </c>
      <c r="H290" s="506">
        <v>4.0000000000000001E-3</v>
      </c>
      <c r="I290" s="507"/>
      <c r="J290" s="508">
        <f>ROUND(I290*H290,2)</f>
        <v>0</v>
      </c>
      <c r="K290" s="504" t="s">
        <v>180</v>
      </c>
      <c r="L290" s="431"/>
      <c r="M290" s="509" t="s">
        <v>19</v>
      </c>
      <c r="N290" s="510" t="s">
        <v>43</v>
      </c>
      <c r="P290" s="511">
        <f>O290*H290</f>
        <v>0</v>
      </c>
      <c r="Q290" s="511">
        <v>0</v>
      </c>
      <c r="R290" s="511">
        <f>Q290*H290</f>
        <v>0</v>
      </c>
      <c r="S290" s="511">
        <v>0</v>
      </c>
      <c r="T290" s="512">
        <f>S290*H290</f>
        <v>0</v>
      </c>
      <c r="AR290" s="513" t="s">
        <v>260</v>
      </c>
      <c r="AT290" s="513" t="s">
        <v>129</v>
      </c>
      <c r="AU290" s="513" t="s">
        <v>82</v>
      </c>
      <c r="AY290" s="422" t="s">
        <v>126</v>
      </c>
      <c r="BE290" s="514">
        <f>IF(N290="základní",J290,0)</f>
        <v>0</v>
      </c>
      <c r="BF290" s="514">
        <f>IF(N290="snížená",J290,0)</f>
        <v>0</v>
      </c>
      <c r="BG290" s="514">
        <f>IF(N290="zákl. přenesená",J290,0)</f>
        <v>0</v>
      </c>
      <c r="BH290" s="514">
        <f>IF(N290="sníž. přenesená",J290,0)</f>
        <v>0</v>
      </c>
      <c r="BI290" s="514">
        <f>IF(N290="nulová",J290,0)</f>
        <v>0</v>
      </c>
      <c r="BJ290" s="422" t="s">
        <v>80</v>
      </c>
      <c r="BK290" s="514">
        <f>ROUND(I290*H290,2)</f>
        <v>0</v>
      </c>
      <c r="BL290" s="422" t="s">
        <v>260</v>
      </c>
      <c r="BM290" s="513" t="s">
        <v>4074</v>
      </c>
    </row>
    <row r="291" spans="2:65" s="432" customFormat="1">
      <c r="B291" s="431"/>
      <c r="D291" s="515" t="s">
        <v>183</v>
      </c>
      <c r="F291" s="516" t="s">
        <v>4075</v>
      </c>
      <c r="I291" s="517"/>
      <c r="L291" s="431"/>
      <c r="M291" s="518"/>
      <c r="T291" s="519"/>
      <c r="AT291" s="422" t="s">
        <v>183</v>
      </c>
      <c r="AU291" s="422" t="s">
        <v>82</v>
      </c>
    </row>
    <row r="292" spans="2:65" s="490" customFormat="1" ht="22.8" customHeight="1">
      <c r="B292" s="489"/>
      <c r="D292" s="491" t="s">
        <v>71</v>
      </c>
      <c r="E292" s="500" t="s">
        <v>4076</v>
      </c>
      <c r="F292" s="500" t="s">
        <v>4077</v>
      </c>
      <c r="I292" s="493"/>
      <c r="J292" s="501">
        <f>BK292</f>
        <v>0</v>
      </c>
      <c r="L292" s="489"/>
      <c r="M292" s="495"/>
      <c r="P292" s="496">
        <f>SUM(P293:P394)</f>
        <v>0</v>
      </c>
      <c r="R292" s="496">
        <f>SUM(R293:R394)</f>
        <v>1.0390900000000003</v>
      </c>
      <c r="T292" s="497">
        <f>SUM(T293:T394)</f>
        <v>0.90063999999999989</v>
      </c>
      <c r="AR292" s="491" t="s">
        <v>82</v>
      </c>
      <c r="AT292" s="498" t="s">
        <v>71</v>
      </c>
      <c r="AU292" s="498" t="s">
        <v>80</v>
      </c>
      <c r="AY292" s="491" t="s">
        <v>126</v>
      </c>
      <c r="BK292" s="499">
        <f>SUM(BK293:BK394)</f>
        <v>0</v>
      </c>
    </row>
    <row r="293" spans="2:65" s="432" customFormat="1" ht="16.5" customHeight="1">
      <c r="B293" s="431"/>
      <c r="C293" s="502" t="s">
        <v>1261</v>
      </c>
      <c r="D293" s="502" t="s">
        <v>129</v>
      </c>
      <c r="E293" s="503" t="s">
        <v>4078</v>
      </c>
      <c r="F293" s="504" t="s">
        <v>4079</v>
      </c>
      <c r="G293" s="505" t="s">
        <v>3973</v>
      </c>
      <c r="H293" s="506">
        <v>4</v>
      </c>
      <c r="I293" s="507"/>
      <c r="J293" s="508">
        <f>ROUND(I293*H293,2)</f>
        <v>0</v>
      </c>
      <c r="K293" s="504" t="s">
        <v>180</v>
      </c>
      <c r="L293" s="431"/>
      <c r="M293" s="509" t="s">
        <v>19</v>
      </c>
      <c r="N293" s="510" t="s">
        <v>43</v>
      </c>
      <c r="P293" s="511">
        <f>O293*H293</f>
        <v>0</v>
      </c>
      <c r="Q293" s="511">
        <v>0</v>
      </c>
      <c r="R293" s="511">
        <f>Q293*H293</f>
        <v>0</v>
      </c>
      <c r="S293" s="511">
        <v>3.4200000000000001E-2</v>
      </c>
      <c r="T293" s="512">
        <f>S293*H293</f>
        <v>0.1368</v>
      </c>
      <c r="AR293" s="513" t="s">
        <v>260</v>
      </c>
      <c r="AT293" s="513" t="s">
        <v>129</v>
      </c>
      <c r="AU293" s="513" t="s">
        <v>82</v>
      </c>
      <c r="AY293" s="422" t="s">
        <v>126</v>
      </c>
      <c r="BE293" s="514">
        <f>IF(N293="základní",J293,0)</f>
        <v>0</v>
      </c>
      <c r="BF293" s="514">
        <f>IF(N293="snížená",J293,0)</f>
        <v>0</v>
      </c>
      <c r="BG293" s="514">
        <f>IF(N293="zákl. přenesená",J293,0)</f>
        <v>0</v>
      </c>
      <c r="BH293" s="514">
        <f>IF(N293="sníž. přenesená",J293,0)</f>
        <v>0</v>
      </c>
      <c r="BI293" s="514">
        <f>IF(N293="nulová",J293,0)</f>
        <v>0</v>
      </c>
      <c r="BJ293" s="422" t="s">
        <v>80</v>
      </c>
      <c r="BK293" s="514">
        <f>ROUND(I293*H293,2)</f>
        <v>0</v>
      </c>
      <c r="BL293" s="422" t="s">
        <v>260</v>
      </c>
      <c r="BM293" s="513" t="s">
        <v>4080</v>
      </c>
    </row>
    <row r="294" spans="2:65" s="432" customFormat="1">
      <c r="B294" s="431"/>
      <c r="D294" s="515" t="s">
        <v>183</v>
      </c>
      <c r="F294" s="516" t="s">
        <v>4081</v>
      </c>
      <c r="I294" s="517"/>
      <c r="L294" s="431"/>
      <c r="M294" s="518"/>
      <c r="T294" s="519"/>
      <c r="AT294" s="422" t="s">
        <v>183</v>
      </c>
      <c r="AU294" s="422" t="s">
        <v>82</v>
      </c>
    </row>
    <row r="295" spans="2:65" s="432" customFormat="1" ht="21.75" customHeight="1">
      <c r="B295" s="431"/>
      <c r="C295" s="502" t="s">
        <v>1272</v>
      </c>
      <c r="D295" s="502" t="s">
        <v>129</v>
      </c>
      <c r="E295" s="503" t="s">
        <v>4082</v>
      </c>
      <c r="F295" s="504" t="s">
        <v>4083</v>
      </c>
      <c r="G295" s="505" t="s">
        <v>3973</v>
      </c>
      <c r="H295" s="506">
        <v>7</v>
      </c>
      <c r="I295" s="507"/>
      <c r="J295" s="508">
        <f>ROUND(I295*H295,2)</f>
        <v>0</v>
      </c>
      <c r="K295" s="504" t="s">
        <v>180</v>
      </c>
      <c r="L295" s="431"/>
      <c r="M295" s="509" t="s">
        <v>19</v>
      </c>
      <c r="N295" s="510" t="s">
        <v>43</v>
      </c>
      <c r="P295" s="511">
        <f>O295*H295</f>
        <v>0</v>
      </c>
      <c r="Q295" s="511">
        <v>1.7469999999999999E-2</v>
      </c>
      <c r="R295" s="511">
        <f>Q295*H295</f>
        <v>0.12229</v>
      </c>
      <c r="S295" s="511">
        <v>0</v>
      </c>
      <c r="T295" s="512">
        <f>S295*H295</f>
        <v>0</v>
      </c>
      <c r="AR295" s="513" t="s">
        <v>260</v>
      </c>
      <c r="AT295" s="513" t="s">
        <v>129</v>
      </c>
      <c r="AU295" s="513" t="s">
        <v>82</v>
      </c>
      <c r="AY295" s="422" t="s">
        <v>126</v>
      </c>
      <c r="BE295" s="514">
        <f>IF(N295="základní",J295,0)</f>
        <v>0</v>
      </c>
      <c r="BF295" s="514">
        <f>IF(N295="snížená",J295,0)</f>
        <v>0</v>
      </c>
      <c r="BG295" s="514">
        <f>IF(N295="zákl. přenesená",J295,0)</f>
        <v>0</v>
      </c>
      <c r="BH295" s="514">
        <f>IF(N295="sníž. přenesená",J295,0)</f>
        <v>0</v>
      </c>
      <c r="BI295" s="514">
        <f>IF(N295="nulová",J295,0)</f>
        <v>0</v>
      </c>
      <c r="BJ295" s="422" t="s">
        <v>80</v>
      </c>
      <c r="BK295" s="514">
        <f>ROUND(I295*H295,2)</f>
        <v>0</v>
      </c>
      <c r="BL295" s="422" t="s">
        <v>260</v>
      </c>
      <c r="BM295" s="513" t="s">
        <v>4084</v>
      </c>
    </row>
    <row r="296" spans="2:65" s="432" customFormat="1">
      <c r="B296" s="431"/>
      <c r="D296" s="515" t="s">
        <v>183</v>
      </c>
      <c r="F296" s="516" t="s">
        <v>4085</v>
      </c>
      <c r="I296" s="517"/>
      <c r="L296" s="431"/>
      <c r="M296" s="518"/>
      <c r="T296" s="519"/>
      <c r="AT296" s="422" t="s">
        <v>183</v>
      </c>
      <c r="AU296" s="422" t="s">
        <v>82</v>
      </c>
    </row>
    <row r="297" spans="2:65" s="432" customFormat="1" ht="24.15" customHeight="1">
      <c r="B297" s="431"/>
      <c r="C297" s="502" t="s">
        <v>1280</v>
      </c>
      <c r="D297" s="502" t="s">
        <v>129</v>
      </c>
      <c r="E297" s="503" t="s">
        <v>4086</v>
      </c>
      <c r="F297" s="504" t="s">
        <v>4087</v>
      </c>
      <c r="G297" s="505" t="s">
        <v>3973</v>
      </c>
      <c r="H297" s="506">
        <v>2</v>
      </c>
      <c r="I297" s="507"/>
      <c r="J297" s="508">
        <f>ROUND(I297*H297,2)</f>
        <v>0</v>
      </c>
      <c r="K297" s="504" t="s">
        <v>180</v>
      </c>
      <c r="L297" s="431"/>
      <c r="M297" s="509" t="s">
        <v>19</v>
      </c>
      <c r="N297" s="510" t="s">
        <v>43</v>
      </c>
      <c r="P297" s="511">
        <f>O297*H297</f>
        <v>0</v>
      </c>
      <c r="Q297" s="511">
        <v>2.5489999999999999E-2</v>
      </c>
      <c r="R297" s="511">
        <f>Q297*H297</f>
        <v>5.0979999999999998E-2</v>
      </c>
      <c r="S297" s="511">
        <v>0</v>
      </c>
      <c r="T297" s="512">
        <f>S297*H297</f>
        <v>0</v>
      </c>
      <c r="AR297" s="513" t="s">
        <v>260</v>
      </c>
      <c r="AT297" s="513" t="s">
        <v>129</v>
      </c>
      <c r="AU297" s="513" t="s">
        <v>82</v>
      </c>
      <c r="AY297" s="422" t="s">
        <v>126</v>
      </c>
      <c r="BE297" s="514">
        <f>IF(N297="základní",J297,0)</f>
        <v>0</v>
      </c>
      <c r="BF297" s="514">
        <f>IF(N297="snížená",J297,0)</f>
        <v>0</v>
      </c>
      <c r="BG297" s="514">
        <f>IF(N297="zákl. přenesená",J297,0)</f>
        <v>0</v>
      </c>
      <c r="BH297" s="514">
        <f>IF(N297="sníž. přenesená",J297,0)</f>
        <v>0</v>
      </c>
      <c r="BI297" s="514">
        <f>IF(N297="nulová",J297,0)</f>
        <v>0</v>
      </c>
      <c r="BJ297" s="422" t="s">
        <v>80</v>
      </c>
      <c r="BK297" s="514">
        <f>ROUND(I297*H297,2)</f>
        <v>0</v>
      </c>
      <c r="BL297" s="422" t="s">
        <v>260</v>
      </c>
      <c r="BM297" s="513" t="s">
        <v>4088</v>
      </c>
    </row>
    <row r="298" spans="2:65" s="432" customFormat="1">
      <c r="B298" s="431"/>
      <c r="D298" s="515" t="s">
        <v>183</v>
      </c>
      <c r="F298" s="516" t="s">
        <v>4089</v>
      </c>
      <c r="I298" s="517"/>
      <c r="L298" s="431"/>
      <c r="M298" s="518"/>
      <c r="T298" s="519"/>
      <c r="AT298" s="422" t="s">
        <v>183</v>
      </c>
      <c r="AU298" s="422" t="s">
        <v>82</v>
      </c>
    </row>
    <row r="299" spans="2:65" s="432" customFormat="1" ht="16.5" customHeight="1">
      <c r="B299" s="431"/>
      <c r="C299" s="502" t="s">
        <v>1292</v>
      </c>
      <c r="D299" s="502" t="s">
        <v>129</v>
      </c>
      <c r="E299" s="503" t="s">
        <v>4090</v>
      </c>
      <c r="F299" s="504" t="s">
        <v>4091</v>
      </c>
      <c r="G299" s="505" t="s">
        <v>3973</v>
      </c>
      <c r="H299" s="506">
        <v>6</v>
      </c>
      <c r="I299" s="507"/>
      <c r="J299" s="508">
        <f>ROUND(I299*H299,2)</f>
        <v>0</v>
      </c>
      <c r="K299" s="504" t="s">
        <v>180</v>
      </c>
      <c r="L299" s="431"/>
      <c r="M299" s="509" t="s">
        <v>19</v>
      </c>
      <c r="N299" s="510" t="s">
        <v>43</v>
      </c>
      <c r="P299" s="511">
        <f>O299*H299</f>
        <v>0</v>
      </c>
      <c r="Q299" s="511">
        <v>1.908E-2</v>
      </c>
      <c r="R299" s="511">
        <f>Q299*H299</f>
        <v>0.11448</v>
      </c>
      <c r="S299" s="511">
        <v>0</v>
      </c>
      <c r="T299" s="512">
        <f>S299*H299</f>
        <v>0</v>
      </c>
      <c r="AR299" s="513" t="s">
        <v>260</v>
      </c>
      <c r="AT299" s="513" t="s">
        <v>129</v>
      </c>
      <c r="AU299" s="513" t="s">
        <v>82</v>
      </c>
      <c r="AY299" s="422" t="s">
        <v>126</v>
      </c>
      <c r="BE299" s="514">
        <f>IF(N299="základní",J299,0)</f>
        <v>0</v>
      </c>
      <c r="BF299" s="514">
        <f>IF(N299="snížená",J299,0)</f>
        <v>0</v>
      </c>
      <c r="BG299" s="514">
        <f>IF(N299="zákl. přenesená",J299,0)</f>
        <v>0</v>
      </c>
      <c r="BH299" s="514">
        <f>IF(N299="sníž. přenesená",J299,0)</f>
        <v>0</v>
      </c>
      <c r="BI299" s="514">
        <f>IF(N299="nulová",J299,0)</f>
        <v>0</v>
      </c>
      <c r="BJ299" s="422" t="s">
        <v>80</v>
      </c>
      <c r="BK299" s="514">
        <f>ROUND(I299*H299,2)</f>
        <v>0</v>
      </c>
      <c r="BL299" s="422" t="s">
        <v>260</v>
      </c>
      <c r="BM299" s="513" t="s">
        <v>4092</v>
      </c>
    </row>
    <row r="300" spans="2:65" s="432" customFormat="1">
      <c r="B300" s="431"/>
      <c r="D300" s="515" t="s">
        <v>183</v>
      </c>
      <c r="F300" s="516" t="s">
        <v>4093</v>
      </c>
      <c r="I300" s="517"/>
      <c r="L300" s="431"/>
      <c r="M300" s="518"/>
      <c r="T300" s="519"/>
      <c r="AT300" s="422" t="s">
        <v>183</v>
      </c>
      <c r="AU300" s="422" t="s">
        <v>82</v>
      </c>
    </row>
    <row r="301" spans="2:65" s="432" customFormat="1" ht="16.5" customHeight="1">
      <c r="B301" s="431"/>
      <c r="C301" s="502" t="s">
        <v>1299</v>
      </c>
      <c r="D301" s="502" t="s">
        <v>129</v>
      </c>
      <c r="E301" s="503" t="s">
        <v>4094</v>
      </c>
      <c r="F301" s="504" t="s">
        <v>4095</v>
      </c>
      <c r="G301" s="505" t="s">
        <v>3973</v>
      </c>
      <c r="H301" s="506">
        <v>4</v>
      </c>
      <c r="I301" s="507"/>
      <c r="J301" s="508">
        <f>ROUND(I301*H301,2)</f>
        <v>0</v>
      </c>
      <c r="K301" s="504" t="s">
        <v>180</v>
      </c>
      <c r="L301" s="431"/>
      <c r="M301" s="509" t="s">
        <v>19</v>
      </c>
      <c r="N301" s="510" t="s">
        <v>43</v>
      </c>
      <c r="P301" s="511">
        <f>O301*H301</f>
        <v>0</v>
      </c>
      <c r="Q301" s="511">
        <v>0</v>
      </c>
      <c r="R301" s="511">
        <f>Q301*H301</f>
        <v>0</v>
      </c>
      <c r="S301" s="511">
        <v>1.72E-2</v>
      </c>
      <c r="T301" s="512">
        <f>S301*H301</f>
        <v>6.88E-2</v>
      </c>
      <c r="AR301" s="513" t="s">
        <v>260</v>
      </c>
      <c r="AT301" s="513" t="s">
        <v>129</v>
      </c>
      <c r="AU301" s="513" t="s">
        <v>82</v>
      </c>
      <c r="AY301" s="422" t="s">
        <v>126</v>
      </c>
      <c r="BE301" s="514">
        <f>IF(N301="základní",J301,0)</f>
        <v>0</v>
      </c>
      <c r="BF301" s="514">
        <f>IF(N301="snížená",J301,0)</f>
        <v>0</v>
      </c>
      <c r="BG301" s="514">
        <f>IF(N301="zákl. přenesená",J301,0)</f>
        <v>0</v>
      </c>
      <c r="BH301" s="514">
        <f>IF(N301="sníž. přenesená",J301,0)</f>
        <v>0</v>
      </c>
      <c r="BI301" s="514">
        <f>IF(N301="nulová",J301,0)</f>
        <v>0</v>
      </c>
      <c r="BJ301" s="422" t="s">
        <v>80</v>
      </c>
      <c r="BK301" s="514">
        <f>ROUND(I301*H301,2)</f>
        <v>0</v>
      </c>
      <c r="BL301" s="422" t="s">
        <v>260</v>
      </c>
      <c r="BM301" s="513" t="s">
        <v>4096</v>
      </c>
    </row>
    <row r="302" spans="2:65" s="432" customFormat="1">
      <c r="B302" s="431"/>
      <c r="D302" s="515" t="s">
        <v>183</v>
      </c>
      <c r="F302" s="516" t="s">
        <v>4097</v>
      </c>
      <c r="I302" s="517"/>
      <c r="L302" s="431"/>
      <c r="M302" s="518"/>
      <c r="T302" s="519"/>
      <c r="AT302" s="422" t="s">
        <v>183</v>
      </c>
      <c r="AU302" s="422" t="s">
        <v>82</v>
      </c>
    </row>
    <row r="303" spans="2:65" s="432" customFormat="1" ht="16.5" customHeight="1">
      <c r="B303" s="431"/>
      <c r="C303" s="502" t="s">
        <v>1305</v>
      </c>
      <c r="D303" s="502" t="s">
        <v>129</v>
      </c>
      <c r="E303" s="503" t="s">
        <v>4098</v>
      </c>
      <c r="F303" s="504" t="s">
        <v>4099</v>
      </c>
      <c r="G303" s="505" t="s">
        <v>3973</v>
      </c>
      <c r="H303" s="506">
        <v>17</v>
      </c>
      <c r="I303" s="507"/>
      <c r="J303" s="508">
        <f>ROUND(I303*H303,2)</f>
        <v>0</v>
      </c>
      <c r="K303" s="504" t="s">
        <v>180</v>
      </c>
      <c r="L303" s="431"/>
      <c r="M303" s="509" t="s">
        <v>19</v>
      </c>
      <c r="N303" s="510" t="s">
        <v>43</v>
      </c>
      <c r="P303" s="511">
        <f>O303*H303</f>
        <v>0</v>
      </c>
      <c r="Q303" s="511">
        <v>0</v>
      </c>
      <c r="R303" s="511">
        <f>Q303*H303</f>
        <v>0</v>
      </c>
      <c r="S303" s="511">
        <v>1.9460000000000002E-2</v>
      </c>
      <c r="T303" s="512">
        <f>S303*H303</f>
        <v>0.33082</v>
      </c>
      <c r="AR303" s="513" t="s">
        <v>260</v>
      </c>
      <c r="AT303" s="513" t="s">
        <v>129</v>
      </c>
      <c r="AU303" s="513" t="s">
        <v>82</v>
      </c>
      <c r="AY303" s="422" t="s">
        <v>126</v>
      </c>
      <c r="BE303" s="514">
        <f>IF(N303="základní",J303,0)</f>
        <v>0</v>
      </c>
      <c r="BF303" s="514">
        <f>IF(N303="snížená",J303,0)</f>
        <v>0</v>
      </c>
      <c r="BG303" s="514">
        <f>IF(N303="zákl. přenesená",J303,0)</f>
        <v>0</v>
      </c>
      <c r="BH303" s="514">
        <f>IF(N303="sníž. přenesená",J303,0)</f>
        <v>0</v>
      </c>
      <c r="BI303" s="514">
        <f>IF(N303="nulová",J303,0)</f>
        <v>0</v>
      </c>
      <c r="BJ303" s="422" t="s">
        <v>80</v>
      </c>
      <c r="BK303" s="514">
        <f>ROUND(I303*H303,2)</f>
        <v>0</v>
      </c>
      <c r="BL303" s="422" t="s">
        <v>260</v>
      </c>
      <c r="BM303" s="513" t="s">
        <v>4100</v>
      </c>
    </row>
    <row r="304" spans="2:65" s="432" customFormat="1">
      <c r="B304" s="431"/>
      <c r="D304" s="515" t="s">
        <v>183</v>
      </c>
      <c r="F304" s="516" t="s">
        <v>4101</v>
      </c>
      <c r="I304" s="517"/>
      <c r="L304" s="431"/>
      <c r="M304" s="518"/>
      <c r="T304" s="519"/>
      <c r="AT304" s="422" t="s">
        <v>183</v>
      </c>
      <c r="AU304" s="422" t="s">
        <v>82</v>
      </c>
    </row>
    <row r="305" spans="2:65" s="432" customFormat="1" ht="24.15" customHeight="1">
      <c r="B305" s="431"/>
      <c r="C305" s="502" t="s">
        <v>1314</v>
      </c>
      <c r="D305" s="502" t="s">
        <v>129</v>
      </c>
      <c r="E305" s="503" t="s">
        <v>4102</v>
      </c>
      <c r="F305" s="504" t="s">
        <v>4103</v>
      </c>
      <c r="G305" s="505" t="s">
        <v>3973</v>
      </c>
      <c r="H305" s="506">
        <v>6</v>
      </c>
      <c r="I305" s="507"/>
      <c r="J305" s="508">
        <f>ROUND(I305*H305,2)</f>
        <v>0</v>
      </c>
      <c r="K305" s="504" t="s">
        <v>180</v>
      </c>
      <c r="L305" s="431"/>
      <c r="M305" s="509" t="s">
        <v>19</v>
      </c>
      <c r="N305" s="510" t="s">
        <v>43</v>
      </c>
      <c r="P305" s="511">
        <f>O305*H305</f>
        <v>0</v>
      </c>
      <c r="Q305" s="511">
        <v>1.823E-2</v>
      </c>
      <c r="R305" s="511">
        <f>Q305*H305</f>
        <v>0.10938000000000001</v>
      </c>
      <c r="S305" s="511">
        <v>0</v>
      </c>
      <c r="T305" s="512">
        <f>S305*H305</f>
        <v>0</v>
      </c>
      <c r="AR305" s="513" t="s">
        <v>260</v>
      </c>
      <c r="AT305" s="513" t="s">
        <v>129</v>
      </c>
      <c r="AU305" s="513" t="s">
        <v>82</v>
      </c>
      <c r="AY305" s="422" t="s">
        <v>126</v>
      </c>
      <c r="BE305" s="514">
        <f>IF(N305="základní",J305,0)</f>
        <v>0</v>
      </c>
      <c r="BF305" s="514">
        <f>IF(N305="snížená",J305,0)</f>
        <v>0</v>
      </c>
      <c r="BG305" s="514">
        <f>IF(N305="zákl. přenesená",J305,0)</f>
        <v>0</v>
      </c>
      <c r="BH305" s="514">
        <f>IF(N305="sníž. přenesená",J305,0)</f>
        <v>0</v>
      </c>
      <c r="BI305" s="514">
        <f>IF(N305="nulová",J305,0)</f>
        <v>0</v>
      </c>
      <c r="BJ305" s="422" t="s">
        <v>80</v>
      </c>
      <c r="BK305" s="514">
        <f>ROUND(I305*H305,2)</f>
        <v>0</v>
      </c>
      <c r="BL305" s="422" t="s">
        <v>260</v>
      </c>
      <c r="BM305" s="513" t="s">
        <v>4104</v>
      </c>
    </row>
    <row r="306" spans="2:65" s="432" customFormat="1">
      <c r="B306" s="431"/>
      <c r="D306" s="515" t="s">
        <v>183</v>
      </c>
      <c r="F306" s="516" t="s">
        <v>4105</v>
      </c>
      <c r="I306" s="517"/>
      <c r="L306" s="431"/>
      <c r="M306" s="518"/>
      <c r="T306" s="519"/>
      <c r="AT306" s="422" t="s">
        <v>183</v>
      </c>
      <c r="AU306" s="422" t="s">
        <v>82</v>
      </c>
    </row>
    <row r="307" spans="2:65" s="432" customFormat="1" ht="24.15" customHeight="1">
      <c r="B307" s="431"/>
      <c r="C307" s="502" t="s">
        <v>1321</v>
      </c>
      <c r="D307" s="502" t="s">
        <v>129</v>
      </c>
      <c r="E307" s="503" t="s">
        <v>4106</v>
      </c>
      <c r="F307" s="504" t="s">
        <v>4107</v>
      </c>
      <c r="G307" s="505" t="s">
        <v>3973</v>
      </c>
      <c r="H307" s="506">
        <v>6</v>
      </c>
      <c r="I307" s="507"/>
      <c r="J307" s="508">
        <f>ROUND(I307*H307,2)</f>
        <v>0</v>
      </c>
      <c r="K307" s="504" t="s">
        <v>180</v>
      </c>
      <c r="L307" s="431"/>
      <c r="M307" s="509" t="s">
        <v>19</v>
      </c>
      <c r="N307" s="510" t="s">
        <v>43</v>
      </c>
      <c r="P307" s="511">
        <f>O307*H307</f>
        <v>0</v>
      </c>
      <c r="Q307" s="511">
        <v>2.1229999999999999E-2</v>
      </c>
      <c r="R307" s="511">
        <f>Q307*H307</f>
        <v>0.12737999999999999</v>
      </c>
      <c r="S307" s="511">
        <v>0</v>
      </c>
      <c r="T307" s="512">
        <f>S307*H307</f>
        <v>0</v>
      </c>
      <c r="AR307" s="513" t="s">
        <v>260</v>
      </c>
      <c r="AT307" s="513" t="s">
        <v>129</v>
      </c>
      <c r="AU307" s="513" t="s">
        <v>82</v>
      </c>
      <c r="AY307" s="422" t="s">
        <v>126</v>
      </c>
      <c r="BE307" s="514">
        <f>IF(N307="základní",J307,0)</f>
        <v>0</v>
      </c>
      <c r="BF307" s="514">
        <f>IF(N307="snížená",J307,0)</f>
        <v>0</v>
      </c>
      <c r="BG307" s="514">
        <f>IF(N307="zákl. přenesená",J307,0)</f>
        <v>0</v>
      </c>
      <c r="BH307" s="514">
        <f>IF(N307="sníž. přenesená",J307,0)</f>
        <v>0</v>
      </c>
      <c r="BI307" s="514">
        <f>IF(N307="nulová",J307,0)</f>
        <v>0</v>
      </c>
      <c r="BJ307" s="422" t="s">
        <v>80</v>
      </c>
      <c r="BK307" s="514">
        <f>ROUND(I307*H307,2)</f>
        <v>0</v>
      </c>
      <c r="BL307" s="422" t="s">
        <v>260</v>
      </c>
      <c r="BM307" s="513" t="s">
        <v>4108</v>
      </c>
    </row>
    <row r="308" spans="2:65" s="432" customFormat="1">
      <c r="B308" s="431"/>
      <c r="D308" s="515" t="s">
        <v>183</v>
      </c>
      <c r="F308" s="516" t="s">
        <v>4109</v>
      </c>
      <c r="I308" s="517"/>
      <c r="L308" s="431"/>
      <c r="M308" s="518"/>
      <c r="T308" s="519"/>
      <c r="AT308" s="422" t="s">
        <v>183</v>
      </c>
      <c r="AU308" s="422" t="s">
        <v>82</v>
      </c>
    </row>
    <row r="309" spans="2:65" s="432" customFormat="1" ht="24.15" customHeight="1">
      <c r="B309" s="431"/>
      <c r="C309" s="502" t="s">
        <v>1330</v>
      </c>
      <c r="D309" s="502" t="s">
        <v>129</v>
      </c>
      <c r="E309" s="503" t="s">
        <v>4110</v>
      </c>
      <c r="F309" s="504" t="s">
        <v>4111</v>
      </c>
      <c r="G309" s="505" t="s">
        <v>3973</v>
      </c>
      <c r="H309" s="506">
        <v>3</v>
      </c>
      <c r="I309" s="507"/>
      <c r="J309" s="508">
        <f>ROUND(I309*H309,2)</f>
        <v>0</v>
      </c>
      <c r="K309" s="504" t="s">
        <v>180</v>
      </c>
      <c r="L309" s="431"/>
      <c r="M309" s="509" t="s">
        <v>19</v>
      </c>
      <c r="N309" s="510" t="s">
        <v>43</v>
      </c>
      <c r="P309" s="511">
        <f>O309*H309</f>
        <v>0</v>
      </c>
      <c r="Q309" s="511">
        <v>2.273E-2</v>
      </c>
      <c r="R309" s="511">
        <f>Q309*H309</f>
        <v>6.8190000000000001E-2</v>
      </c>
      <c r="S309" s="511">
        <v>0</v>
      </c>
      <c r="T309" s="512">
        <f>S309*H309</f>
        <v>0</v>
      </c>
      <c r="AR309" s="513" t="s">
        <v>260</v>
      </c>
      <c r="AT309" s="513" t="s">
        <v>129</v>
      </c>
      <c r="AU309" s="513" t="s">
        <v>82</v>
      </c>
      <c r="AY309" s="422" t="s">
        <v>126</v>
      </c>
      <c r="BE309" s="514">
        <f>IF(N309="základní",J309,0)</f>
        <v>0</v>
      </c>
      <c r="BF309" s="514">
        <f>IF(N309="snížená",J309,0)</f>
        <v>0</v>
      </c>
      <c r="BG309" s="514">
        <f>IF(N309="zákl. přenesená",J309,0)</f>
        <v>0</v>
      </c>
      <c r="BH309" s="514">
        <f>IF(N309="sníž. přenesená",J309,0)</f>
        <v>0</v>
      </c>
      <c r="BI309" s="514">
        <f>IF(N309="nulová",J309,0)</f>
        <v>0</v>
      </c>
      <c r="BJ309" s="422" t="s">
        <v>80</v>
      </c>
      <c r="BK309" s="514">
        <f>ROUND(I309*H309,2)</f>
        <v>0</v>
      </c>
      <c r="BL309" s="422" t="s">
        <v>260</v>
      </c>
      <c r="BM309" s="513" t="s">
        <v>4112</v>
      </c>
    </row>
    <row r="310" spans="2:65" s="432" customFormat="1">
      <c r="B310" s="431"/>
      <c r="D310" s="515" t="s">
        <v>183</v>
      </c>
      <c r="F310" s="516" t="s">
        <v>4113</v>
      </c>
      <c r="I310" s="517"/>
      <c r="L310" s="431"/>
      <c r="M310" s="518"/>
      <c r="T310" s="519"/>
      <c r="AT310" s="422" t="s">
        <v>183</v>
      </c>
      <c r="AU310" s="422" t="s">
        <v>82</v>
      </c>
    </row>
    <row r="311" spans="2:65" s="432" customFormat="1" ht="24.15" customHeight="1">
      <c r="B311" s="431"/>
      <c r="C311" s="502" t="s">
        <v>1341</v>
      </c>
      <c r="D311" s="502" t="s">
        <v>129</v>
      </c>
      <c r="E311" s="503" t="s">
        <v>4114</v>
      </c>
      <c r="F311" s="504" t="s">
        <v>4115</v>
      </c>
      <c r="G311" s="505" t="s">
        <v>3973</v>
      </c>
      <c r="H311" s="506">
        <v>2</v>
      </c>
      <c r="I311" s="507"/>
      <c r="J311" s="508">
        <f>ROUND(I311*H311,2)</f>
        <v>0</v>
      </c>
      <c r="K311" s="504" t="s">
        <v>180</v>
      </c>
      <c r="L311" s="431"/>
      <c r="M311" s="509" t="s">
        <v>19</v>
      </c>
      <c r="N311" s="510" t="s">
        <v>43</v>
      </c>
      <c r="P311" s="511">
        <f>O311*H311</f>
        <v>0</v>
      </c>
      <c r="Q311" s="511">
        <v>1.9709999999999998E-2</v>
      </c>
      <c r="R311" s="511">
        <f>Q311*H311</f>
        <v>3.9419999999999997E-2</v>
      </c>
      <c r="S311" s="511">
        <v>0</v>
      </c>
      <c r="T311" s="512">
        <f>S311*H311</f>
        <v>0</v>
      </c>
      <c r="AR311" s="513" t="s">
        <v>260</v>
      </c>
      <c r="AT311" s="513" t="s">
        <v>129</v>
      </c>
      <c r="AU311" s="513" t="s">
        <v>82</v>
      </c>
      <c r="AY311" s="422" t="s">
        <v>126</v>
      </c>
      <c r="BE311" s="514">
        <f>IF(N311="základní",J311,0)</f>
        <v>0</v>
      </c>
      <c r="BF311" s="514">
        <f>IF(N311="snížená",J311,0)</f>
        <v>0</v>
      </c>
      <c r="BG311" s="514">
        <f>IF(N311="zákl. přenesená",J311,0)</f>
        <v>0</v>
      </c>
      <c r="BH311" s="514">
        <f>IF(N311="sníž. přenesená",J311,0)</f>
        <v>0</v>
      </c>
      <c r="BI311" s="514">
        <f>IF(N311="nulová",J311,0)</f>
        <v>0</v>
      </c>
      <c r="BJ311" s="422" t="s">
        <v>80</v>
      </c>
      <c r="BK311" s="514">
        <f>ROUND(I311*H311,2)</f>
        <v>0</v>
      </c>
      <c r="BL311" s="422" t="s">
        <v>260</v>
      </c>
      <c r="BM311" s="513" t="s">
        <v>4116</v>
      </c>
    </row>
    <row r="312" spans="2:65" s="432" customFormat="1">
      <c r="B312" s="431"/>
      <c r="D312" s="515" t="s">
        <v>183</v>
      </c>
      <c r="F312" s="516" t="s">
        <v>4117</v>
      </c>
      <c r="I312" s="517"/>
      <c r="L312" s="431"/>
      <c r="M312" s="518"/>
      <c r="T312" s="519"/>
      <c r="AT312" s="422" t="s">
        <v>183</v>
      </c>
      <c r="AU312" s="422" t="s">
        <v>82</v>
      </c>
    </row>
    <row r="313" spans="2:65" s="432" customFormat="1" ht="16.5" customHeight="1">
      <c r="B313" s="431"/>
      <c r="C313" s="502" t="s">
        <v>1348</v>
      </c>
      <c r="D313" s="502" t="s">
        <v>129</v>
      </c>
      <c r="E313" s="503" t="s">
        <v>4118</v>
      </c>
      <c r="F313" s="504" t="s">
        <v>4119</v>
      </c>
      <c r="G313" s="505" t="s">
        <v>3973</v>
      </c>
      <c r="H313" s="506">
        <v>1</v>
      </c>
      <c r="I313" s="507"/>
      <c r="J313" s="508">
        <f>ROUND(I313*H313,2)</f>
        <v>0</v>
      </c>
      <c r="K313" s="504" t="s">
        <v>180</v>
      </c>
      <c r="L313" s="431"/>
      <c r="M313" s="509" t="s">
        <v>19</v>
      </c>
      <c r="N313" s="510" t="s">
        <v>43</v>
      </c>
      <c r="P313" s="511">
        <f>O313*H313</f>
        <v>0</v>
      </c>
      <c r="Q313" s="511">
        <v>1.7389999999999999E-2</v>
      </c>
      <c r="R313" s="511">
        <f>Q313*H313</f>
        <v>1.7389999999999999E-2</v>
      </c>
      <c r="S313" s="511">
        <v>0</v>
      </c>
      <c r="T313" s="512">
        <f>S313*H313</f>
        <v>0</v>
      </c>
      <c r="AR313" s="513" t="s">
        <v>260</v>
      </c>
      <c r="AT313" s="513" t="s">
        <v>129</v>
      </c>
      <c r="AU313" s="513" t="s">
        <v>82</v>
      </c>
      <c r="AY313" s="422" t="s">
        <v>126</v>
      </c>
      <c r="BE313" s="514">
        <f>IF(N313="základní",J313,0)</f>
        <v>0</v>
      </c>
      <c r="BF313" s="514">
        <f>IF(N313="snížená",J313,0)</f>
        <v>0</v>
      </c>
      <c r="BG313" s="514">
        <f>IF(N313="zákl. přenesená",J313,0)</f>
        <v>0</v>
      </c>
      <c r="BH313" s="514">
        <f>IF(N313="sníž. přenesená",J313,0)</f>
        <v>0</v>
      </c>
      <c r="BI313" s="514">
        <f>IF(N313="nulová",J313,0)</f>
        <v>0</v>
      </c>
      <c r="BJ313" s="422" t="s">
        <v>80</v>
      </c>
      <c r="BK313" s="514">
        <f>ROUND(I313*H313,2)</f>
        <v>0</v>
      </c>
      <c r="BL313" s="422" t="s">
        <v>260</v>
      </c>
      <c r="BM313" s="513" t="s">
        <v>4120</v>
      </c>
    </row>
    <row r="314" spans="2:65" s="432" customFormat="1">
      <c r="B314" s="431"/>
      <c r="D314" s="515" t="s">
        <v>183</v>
      </c>
      <c r="F314" s="516" t="s">
        <v>4121</v>
      </c>
      <c r="I314" s="517"/>
      <c r="L314" s="431"/>
      <c r="M314" s="518"/>
      <c r="T314" s="519"/>
      <c r="AT314" s="422" t="s">
        <v>183</v>
      </c>
      <c r="AU314" s="422" t="s">
        <v>82</v>
      </c>
    </row>
    <row r="315" spans="2:65" s="432" customFormat="1" ht="16.5" customHeight="1">
      <c r="B315" s="431"/>
      <c r="C315" s="502" t="s">
        <v>1358</v>
      </c>
      <c r="D315" s="502" t="s">
        <v>129</v>
      </c>
      <c r="E315" s="503" t="s">
        <v>4122</v>
      </c>
      <c r="F315" s="504" t="s">
        <v>4123</v>
      </c>
      <c r="G315" s="505" t="s">
        <v>3973</v>
      </c>
      <c r="H315" s="506">
        <v>1</v>
      </c>
      <c r="I315" s="507"/>
      <c r="J315" s="508">
        <f>ROUND(I315*H315,2)</f>
        <v>0</v>
      </c>
      <c r="K315" s="504" t="s">
        <v>180</v>
      </c>
      <c r="L315" s="431"/>
      <c r="M315" s="509" t="s">
        <v>19</v>
      </c>
      <c r="N315" s="510" t="s">
        <v>43</v>
      </c>
      <c r="P315" s="511">
        <f>O315*H315</f>
        <v>0</v>
      </c>
      <c r="Q315" s="511">
        <v>0</v>
      </c>
      <c r="R315" s="511">
        <f>Q315*H315</f>
        <v>0</v>
      </c>
      <c r="S315" s="511">
        <v>8.7999999999999995E-2</v>
      </c>
      <c r="T315" s="512">
        <f>S315*H315</f>
        <v>8.7999999999999995E-2</v>
      </c>
      <c r="AR315" s="513" t="s">
        <v>260</v>
      </c>
      <c r="AT315" s="513" t="s">
        <v>129</v>
      </c>
      <c r="AU315" s="513" t="s">
        <v>82</v>
      </c>
      <c r="AY315" s="422" t="s">
        <v>126</v>
      </c>
      <c r="BE315" s="514">
        <f>IF(N315="základní",J315,0)</f>
        <v>0</v>
      </c>
      <c r="BF315" s="514">
        <f>IF(N315="snížená",J315,0)</f>
        <v>0</v>
      </c>
      <c r="BG315" s="514">
        <f>IF(N315="zákl. přenesená",J315,0)</f>
        <v>0</v>
      </c>
      <c r="BH315" s="514">
        <f>IF(N315="sníž. přenesená",J315,0)</f>
        <v>0</v>
      </c>
      <c r="BI315" s="514">
        <f>IF(N315="nulová",J315,0)</f>
        <v>0</v>
      </c>
      <c r="BJ315" s="422" t="s">
        <v>80</v>
      </c>
      <c r="BK315" s="514">
        <f>ROUND(I315*H315,2)</f>
        <v>0</v>
      </c>
      <c r="BL315" s="422" t="s">
        <v>260</v>
      </c>
      <c r="BM315" s="513" t="s">
        <v>4124</v>
      </c>
    </row>
    <row r="316" spans="2:65" s="432" customFormat="1">
      <c r="B316" s="431"/>
      <c r="D316" s="515" t="s">
        <v>183</v>
      </c>
      <c r="F316" s="516" t="s">
        <v>4125</v>
      </c>
      <c r="I316" s="517"/>
      <c r="L316" s="431"/>
      <c r="M316" s="518"/>
      <c r="T316" s="519"/>
      <c r="AT316" s="422" t="s">
        <v>183</v>
      </c>
      <c r="AU316" s="422" t="s">
        <v>82</v>
      </c>
    </row>
    <row r="317" spans="2:65" s="432" customFormat="1" ht="24.15" customHeight="1">
      <c r="B317" s="431"/>
      <c r="C317" s="502" t="s">
        <v>1364</v>
      </c>
      <c r="D317" s="502" t="s">
        <v>129</v>
      </c>
      <c r="E317" s="503" t="s">
        <v>4126</v>
      </c>
      <c r="F317" s="504" t="s">
        <v>4127</v>
      </c>
      <c r="G317" s="505" t="s">
        <v>3973</v>
      </c>
      <c r="H317" s="506">
        <v>1</v>
      </c>
      <c r="I317" s="507"/>
      <c r="J317" s="508">
        <f>ROUND(I317*H317,2)</f>
        <v>0</v>
      </c>
      <c r="K317" s="504" t="s">
        <v>180</v>
      </c>
      <c r="L317" s="431"/>
      <c r="M317" s="509" t="s">
        <v>19</v>
      </c>
      <c r="N317" s="510" t="s">
        <v>43</v>
      </c>
      <c r="P317" s="511">
        <f>O317*H317</f>
        <v>0</v>
      </c>
      <c r="Q317" s="511">
        <v>6.522E-2</v>
      </c>
      <c r="R317" s="511">
        <f>Q317*H317</f>
        <v>6.522E-2</v>
      </c>
      <c r="S317" s="511">
        <v>0</v>
      </c>
      <c r="T317" s="512">
        <f>S317*H317</f>
        <v>0</v>
      </c>
      <c r="AR317" s="513" t="s">
        <v>260</v>
      </c>
      <c r="AT317" s="513" t="s">
        <v>129</v>
      </c>
      <c r="AU317" s="513" t="s">
        <v>82</v>
      </c>
      <c r="AY317" s="422" t="s">
        <v>126</v>
      </c>
      <c r="BE317" s="514">
        <f>IF(N317="základní",J317,0)</f>
        <v>0</v>
      </c>
      <c r="BF317" s="514">
        <f>IF(N317="snížená",J317,0)</f>
        <v>0</v>
      </c>
      <c r="BG317" s="514">
        <f>IF(N317="zákl. přenesená",J317,0)</f>
        <v>0</v>
      </c>
      <c r="BH317" s="514">
        <f>IF(N317="sníž. přenesená",J317,0)</f>
        <v>0</v>
      </c>
      <c r="BI317" s="514">
        <f>IF(N317="nulová",J317,0)</f>
        <v>0</v>
      </c>
      <c r="BJ317" s="422" t="s">
        <v>80</v>
      </c>
      <c r="BK317" s="514">
        <f>ROUND(I317*H317,2)</f>
        <v>0</v>
      </c>
      <c r="BL317" s="422" t="s">
        <v>260</v>
      </c>
      <c r="BM317" s="513" t="s">
        <v>4128</v>
      </c>
    </row>
    <row r="318" spans="2:65" s="432" customFormat="1">
      <c r="B318" s="431"/>
      <c r="D318" s="515" t="s">
        <v>183</v>
      </c>
      <c r="F318" s="516" t="s">
        <v>4129</v>
      </c>
      <c r="I318" s="517"/>
      <c r="L318" s="431"/>
      <c r="M318" s="518"/>
      <c r="T318" s="519"/>
      <c r="AT318" s="422" t="s">
        <v>183</v>
      </c>
      <c r="AU318" s="422" t="s">
        <v>82</v>
      </c>
    </row>
    <row r="319" spans="2:65" s="432" customFormat="1" ht="24.15" customHeight="1">
      <c r="B319" s="431"/>
      <c r="C319" s="502" t="s">
        <v>1371</v>
      </c>
      <c r="D319" s="502" t="s">
        <v>129</v>
      </c>
      <c r="E319" s="503" t="s">
        <v>4130</v>
      </c>
      <c r="F319" s="504" t="s">
        <v>4131</v>
      </c>
      <c r="G319" s="505" t="s">
        <v>254</v>
      </c>
      <c r="H319" s="506">
        <v>2</v>
      </c>
      <c r="I319" s="507"/>
      <c r="J319" s="508">
        <f>ROUND(I319*H319,2)</f>
        <v>0</v>
      </c>
      <c r="K319" s="504" t="s">
        <v>19</v>
      </c>
      <c r="L319" s="431"/>
      <c r="M319" s="509" t="s">
        <v>19</v>
      </c>
      <c r="N319" s="510" t="s">
        <v>43</v>
      </c>
      <c r="P319" s="511">
        <f>O319*H319</f>
        <v>0</v>
      </c>
      <c r="Q319" s="511">
        <v>0</v>
      </c>
      <c r="R319" s="511">
        <f>Q319*H319</f>
        <v>0</v>
      </c>
      <c r="S319" s="511">
        <v>0</v>
      </c>
      <c r="T319" s="512">
        <f>S319*H319</f>
        <v>0</v>
      </c>
      <c r="AR319" s="513" t="s">
        <v>260</v>
      </c>
      <c r="AT319" s="513" t="s">
        <v>129</v>
      </c>
      <c r="AU319" s="513" t="s">
        <v>82</v>
      </c>
      <c r="AY319" s="422" t="s">
        <v>126</v>
      </c>
      <c r="BE319" s="514">
        <f>IF(N319="základní",J319,0)</f>
        <v>0</v>
      </c>
      <c r="BF319" s="514">
        <f>IF(N319="snížená",J319,0)</f>
        <v>0</v>
      </c>
      <c r="BG319" s="514">
        <f>IF(N319="zákl. přenesená",J319,0)</f>
        <v>0</v>
      </c>
      <c r="BH319" s="514">
        <f>IF(N319="sníž. přenesená",J319,0)</f>
        <v>0</v>
      </c>
      <c r="BI319" s="514">
        <f>IF(N319="nulová",J319,0)</f>
        <v>0</v>
      </c>
      <c r="BJ319" s="422" t="s">
        <v>80</v>
      </c>
      <c r="BK319" s="514">
        <f>ROUND(I319*H319,2)</f>
        <v>0</v>
      </c>
      <c r="BL319" s="422" t="s">
        <v>260</v>
      </c>
      <c r="BM319" s="513" t="s">
        <v>4132</v>
      </c>
    </row>
    <row r="320" spans="2:65" s="432" customFormat="1" ht="16.5" customHeight="1">
      <c r="B320" s="431"/>
      <c r="C320" s="502" t="s">
        <v>1378</v>
      </c>
      <c r="D320" s="502" t="s">
        <v>129</v>
      </c>
      <c r="E320" s="503" t="s">
        <v>4133</v>
      </c>
      <c r="F320" s="504" t="s">
        <v>4134</v>
      </c>
      <c r="G320" s="505" t="s">
        <v>254</v>
      </c>
      <c r="H320" s="506">
        <v>1</v>
      </c>
      <c r="I320" s="507"/>
      <c r="J320" s="508">
        <f>ROUND(I320*H320,2)</f>
        <v>0</v>
      </c>
      <c r="K320" s="504" t="s">
        <v>180</v>
      </c>
      <c r="L320" s="431"/>
      <c r="M320" s="509" t="s">
        <v>19</v>
      </c>
      <c r="N320" s="510" t="s">
        <v>43</v>
      </c>
      <c r="P320" s="511">
        <f>O320*H320</f>
        <v>0</v>
      </c>
      <c r="Q320" s="511">
        <v>0</v>
      </c>
      <c r="R320" s="511">
        <f>Q320*H320</f>
        <v>0</v>
      </c>
      <c r="S320" s="511">
        <v>0</v>
      </c>
      <c r="T320" s="512">
        <f>S320*H320</f>
        <v>0</v>
      </c>
      <c r="AR320" s="513" t="s">
        <v>260</v>
      </c>
      <c r="AT320" s="513" t="s">
        <v>129</v>
      </c>
      <c r="AU320" s="513" t="s">
        <v>82</v>
      </c>
      <c r="AY320" s="422" t="s">
        <v>126</v>
      </c>
      <c r="BE320" s="514">
        <f>IF(N320="základní",J320,0)</f>
        <v>0</v>
      </c>
      <c r="BF320" s="514">
        <f>IF(N320="snížená",J320,0)</f>
        <v>0</v>
      </c>
      <c r="BG320" s="514">
        <f>IF(N320="zákl. přenesená",J320,0)</f>
        <v>0</v>
      </c>
      <c r="BH320" s="514">
        <f>IF(N320="sníž. přenesená",J320,0)</f>
        <v>0</v>
      </c>
      <c r="BI320" s="514">
        <f>IF(N320="nulová",J320,0)</f>
        <v>0</v>
      </c>
      <c r="BJ320" s="422" t="s">
        <v>80</v>
      </c>
      <c r="BK320" s="514">
        <f>ROUND(I320*H320,2)</f>
        <v>0</v>
      </c>
      <c r="BL320" s="422" t="s">
        <v>260</v>
      </c>
      <c r="BM320" s="513" t="s">
        <v>4135</v>
      </c>
    </row>
    <row r="321" spans="2:65" s="432" customFormat="1">
      <c r="B321" s="431"/>
      <c r="D321" s="515" t="s">
        <v>183</v>
      </c>
      <c r="F321" s="516" t="s">
        <v>4136</v>
      </c>
      <c r="I321" s="517"/>
      <c r="L321" s="431"/>
      <c r="M321" s="518"/>
      <c r="T321" s="519"/>
      <c r="AT321" s="422" t="s">
        <v>183</v>
      </c>
      <c r="AU321" s="422" t="s">
        <v>82</v>
      </c>
    </row>
    <row r="322" spans="2:65" s="432" customFormat="1" ht="16.5" customHeight="1">
      <c r="B322" s="431"/>
      <c r="C322" s="520" t="s">
        <v>1385</v>
      </c>
      <c r="D322" s="520" t="s">
        <v>123</v>
      </c>
      <c r="E322" s="521" t="s">
        <v>4137</v>
      </c>
      <c r="F322" s="522" t="s">
        <v>4138</v>
      </c>
      <c r="G322" s="523" t="s">
        <v>254</v>
      </c>
      <c r="H322" s="524">
        <v>1</v>
      </c>
      <c r="I322" s="525"/>
      <c r="J322" s="526">
        <f>ROUND(I322*H322,2)</f>
        <v>0</v>
      </c>
      <c r="K322" s="522" t="s">
        <v>180</v>
      </c>
      <c r="L322" s="527"/>
      <c r="M322" s="528" t="s">
        <v>19</v>
      </c>
      <c r="N322" s="529" t="s">
        <v>43</v>
      </c>
      <c r="P322" s="511">
        <f>O322*H322</f>
        <v>0</v>
      </c>
      <c r="Q322" s="511">
        <v>2.3999999999999998E-3</v>
      </c>
      <c r="R322" s="511">
        <f>Q322*H322</f>
        <v>2.3999999999999998E-3</v>
      </c>
      <c r="S322" s="511">
        <v>0</v>
      </c>
      <c r="T322" s="512">
        <f>S322*H322</f>
        <v>0</v>
      </c>
      <c r="AR322" s="513" t="s">
        <v>376</v>
      </c>
      <c r="AT322" s="513" t="s">
        <v>123</v>
      </c>
      <c r="AU322" s="513" t="s">
        <v>82</v>
      </c>
      <c r="AY322" s="422" t="s">
        <v>126</v>
      </c>
      <c r="BE322" s="514">
        <f>IF(N322="základní",J322,0)</f>
        <v>0</v>
      </c>
      <c r="BF322" s="514">
        <f>IF(N322="snížená",J322,0)</f>
        <v>0</v>
      </c>
      <c r="BG322" s="514">
        <f>IF(N322="zákl. přenesená",J322,0)</f>
        <v>0</v>
      </c>
      <c r="BH322" s="514">
        <f>IF(N322="sníž. přenesená",J322,0)</f>
        <v>0</v>
      </c>
      <c r="BI322" s="514">
        <f>IF(N322="nulová",J322,0)</f>
        <v>0</v>
      </c>
      <c r="BJ322" s="422" t="s">
        <v>80</v>
      </c>
      <c r="BK322" s="514">
        <f>ROUND(I322*H322,2)</f>
        <v>0</v>
      </c>
      <c r="BL322" s="422" t="s">
        <v>260</v>
      </c>
      <c r="BM322" s="513" t="s">
        <v>4139</v>
      </c>
    </row>
    <row r="323" spans="2:65" s="432" customFormat="1" ht="16.5" customHeight="1">
      <c r="B323" s="431"/>
      <c r="C323" s="502" t="s">
        <v>1398</v>
      </c>
      <c r="D323" s="502" t="s">
        <v>129</v>
      </c>
      <c r="E323" s="503" t="s">
        <v>4140</v>
      </c>
      <c r="F323" s="504" t="s">
        <v>4141</v>
      </c>
      <c r="G323" s="505" t="s">
        <v>254</v>
      </c>
      <c r="H323" s="506">
        <v>22</v>
      </c>
      <c r="I323" s="507"/>
      <c r="J323" s="508">
        <f>ROUND(I323*H323,2)</f>
        <v>0</v>
      </c>
      <c r="K323" s="504" t="s">
        <v>180</v>
      </c>
      <c r="L323" s="431"/>
      <c r="M323" s="509" t="s">
        <v>19</v>
      </c>
      <c r="N323" s="510" t="s">
        <v>43</v>
      </c>
      <c r="P323" s="511">
        <f>O323*H323</f>
        <v>0</v>
      </c>
      <c r="Q323" s="511">
        <v>0</v>
      </c>
      <c r="R323" s="511">
        <f>Q323*H323</f>
        <v>0</v>
      </c>
      <c r="S323" s="511">
        <v>0</v>
      </c>
      <c r="T323" s="512">
        <f>S323*H323</f>
        <v>0</v>
      </c>
      <c r="AR323" s="513" t="s">
        <v>260</v>
      </c>
      <c r="AT323" s="513" t="s">
        <v>129</v>
      </c>
      <c r="AU323" s="513" t="s">
        <v>82</v>
      </c>
      <c r="AY323" s="422" t="s">
        <v>126</v>
      </c>
      <c r="BE323" s="514">
        <f>IF(N323="základní",J323,0)</f>
        <v>0</v>
      </c>
      <c r="BF323" s="514">
        <f>IF(N323="snížená",J323,0)</f>
        <v>0</v>
      </c>
      <c r="BG323" s="514">
        <f>IF(N323="zákl. přenesená",J323,0)</f>
        <v>0</v>
      </c>
      <c r="BH323" s="514">
        <f>IF(N323="sníž. přenesená",J323,0)</f>
        <v>0</v>
      </c>
      <c r="BI323" s="514">
        <f>IF(N323="nulová",J323,0)</f>
        <v>0</v>
      </c>
      <c r="BJ323" s="422" t="s">
        <v>80</v>
      </c>
      <c r="BK323" s="514">
        <f>ROUND(I323*H323,2)</f>
        <v>0</v>
      </c>
      <c r="BL323" s="422" t="s">
        <v>260</v>
      </c>
      <c r="BM323" s="513" t="s">
        <v>4142</v>
      </c>
    </row>
    <row r="324" spans="2:65" s="432" customFormat="1">
      <c r="B324" s="431"/>
      <c r="D324" s="515" t="s">
        <v>183</v>
      </c>
      <c r="F324" s="516" t="s">
        <v>4143</v>
      </c>
      <c r="I324" s="517"/>
      <c r="L324" s="431"/>
      <c r="M324" s="518"/>
      <c r="T324" s="519"/>
      <c r="AT324" s="422" t="s">
        <v>183</v>
      </c>
      <c r="AU324" s="422" t="s">
        <v>82</v>
      </c>
    </row>
    <row r="325" spans="2:65" s="432" customFormat="1" ht="16.5" customHeight="1">
      <c r="B325" s="431"/>
      <c r="C325" s="520" t="s">
        <v>1405</v>
      </c>
      <c r="D325" s="520" t="s">
        <v>123</v>
      </c>
      <c r="E325" s="521" t="s">
        <v>4144</v>
      </c>
      <c r="F325" s="522" t="s">
        <v>4145</v>
      </c>
      <c r="G325" s="523" t="s">
        <v>254</v>
      </c>
      <c r="H325" s="524">
        <v>22</v>
      </c>
      <c r="I325" s="525"/>
      <c r="J325" s="526">
        <f>ROUND(I325*H325,2)</f>
        <v>0</v>
      </c>
      <c r="K325" s="522" t="s">
        <v>180</v>
      </c>
      <c r="L325" s="527"/>
      <c r="M325" s="528" t="s">
        <v>19</v>
      </c>
      <c r="N325" s="529" t="s">
        <v>43</v>
      </c>
      <c r="P325" s="511">
        <f>O325*H325</f>
        <v>0</v>
      </c>
      <c r="Q325" s="511">
        <v>5.0000000000000001E-4</v>
      </c>
      <c r="R325" s="511">
        <f>Q325*H325</f>
        <v>1.0999999999999999E-2</v>
      </c>
      <c r="S325" s="511">
        <v>0</v>
      </c>
      <c r="T325" s="512">
        <f>S325*H325</f>
        <v>0</v>
      </c>
      <c r="AR325" s="513" t="s">
        <v>376</v>
      </c>
      <c r="AT325" s="513" t="s">
        <v>123</v>
      </c>
      <c r="AU325" s="513" t="s">
        <v>82</v>
      </c>
      <c r="AY325" s="422" t="s">
        <v>126</v>
      </c>
      <c r="BE325" s="514">
        <f>IF(N325="základní",J325,0)</f>
        <v>0</v>
      </c>
      <c r="BF325" s="514">
        <f>IF(N325="snížená",J325,0)</f>
        <v>0</v>
      </c>
      <c r="BG325" s="514">
        <f>IF(N325="zákl. přenesená",J325,0)</f>
        <v>0</v>
      </c>
      <c r="BH325" s="514">
        <f>IF(N325="sníž. přenesená",J325,0)</f>
        <v>0</v>
      </c>
      <c r="BI325" s="514">
        <f>IF(N325="nulová",J325,0)</f>
        <v>0</v>
      </c>
      <c r="BJ325" s="422" t="s">
        <v>80</v>
      </c>
      <c r="BK325" s="514">
        <f>ROUND(I325*H325,2)</f>
        <v>0</v>
      </c>
      <c r="BL325" s="422" t="s">
        <v>260</v>
      </c>
      <c r="BM325" s="513" t="s">
        <v>4146</v>
      </c>
    </row>
    <row r="326" spans="2:65" s="432" customFormat="1" ht="16.5" customHeight="1">
      <c r="B326" s="431"/>
      <c r="C326" s="502" t="s">
        <v>1412</v>
      </c>
      <c r="D326" s="502" t="s">
        <v>129</v>
      </c>
      <c r="E326" s="503" t="s">
        <v>4147</v>
      </c>
      <c r="F326" s="504" t="s">
        <v>4148</v>
      </c>
      <c r="G326" s="505" t="s">
        <v>254</v>
      </c>
      <c r="H326" s="506">
        <v>9</v>
      </c>
      <c r="I326" s="507"/>
      <c r="J326" s="508">
        <f>ROUND(I326*H326,2)</f>
        <v>0</v>
      </c>
      <c r="K326" s="504" t="s">
        <v>180</v>
      </c>
      <c r="L326" s="431"/>
      <c r="M326" s="509" t="s">
        <v>19</v>
      </c>
      <c r="N326" s="510" t="s">
        <v>43</v>
      </c>
      <c r="P326" s="511">
        <f>O326*H326</f>
        <v>0</v>
      </c>
      <c r="Q326" s="511">
        <v>0</v>
      </c>
      <c r="R326" s="511">
        <f>Q326*H326</f>
        <v>0</v>
      </c>
      <c r="S326" s="511">
        <v>0</v>
      </c>
      <c r="T326" s="512">
        <f>S326*H326</f>
        <v>0</v>
      </c>
      <c r="AR326" s="513" t="s">
        <v>260</v>
      </c>
      <c r="AT326" s="513" t="s">
        <v>129</v>
      </c>
      <c r="AU326" s="513" t="s">
        <v>82</v>
      </c>
      <c r="AY326" s="422" t="s">
        <v>126</v>
      </c>
      <c r="BE326" s="514">
        <f>IF(N326="základní",J326,0)</f>
        <v>0</v>
      </c>
      <c r="BF326" s="514">
        <f>IF(N326="snížená",J326,0)</f>
        <v>0</v>
      </c>
      <c r="BG326" s="514">
        <f>IF(N326="zákl. přenesená",J326,0)</f>
        <v>0</v>
      </c>
      <c r="BH326" s="514">
        <f>IF(N326="sníž. přenesená",J326,0)</f>
        <v>0</v>
      </c>
      <c r="BI326" s="514">
        <f>IF(N326="nulová",J326,0)</f>
        <v>0</v>
      </c>
      <c r="BJ326" s="422" t="s">
        <v>80</v>
      </c>
      <c r="BK326" s="514">
        <f>ROUND(I326*H326,2)</f>
        <v>0</v>
      </c>
      <c r="BL326" s="422" t="s">
        <v>260</v>
      </c>
      <c r="BM326" s="513" t="s">
        <v>4149</v>
      </c>
    </row>
    <row r="327" spans="2:65" s="432" customFormat="1">
      <c r="B327" s="431"/>
      <c r="D327" s="515" t="s">
        <v>183</v>
      </c>
      <c r="F327" s="516" t="s">
        <v>4150</v>
      </c>
      <c r="I327" s="517"/>
      <c r="L327" s="431"/>
      <c r="M327" s="518"/>
      <c r="T327" s="519"/>
      <c r="AT327" s="422" t="s">
        <v>183</v>
      </c>
      <c r="AU327" s="422" t="s">
        <v>82</v>
      </c>
    </row>
    <row r="328" spans="2:65" s="432" customFormat="1" ht="16.5" customHeight="1">
      <c r="B328" s="431"/>
      <c r="C328" s="520" t="s">
        <v>1418</v>
      </c>
      <c r="D328" s="520" t="s">
        <v>123</v>
      </c>
      <c r="E328" s="521" t="s">
        <v>4151</v>
      </c>
      <c r="F328" s="522" t="s">
        <v>4152</v>
      </c>
      <c r="G328" s="523" t="s">
        <v>254</v>
      </c>
      <c r="H328" s="524">
        <v>9</v>
      </c>
      <c r="I328" s="525"/>
      <c r="J328" s="526">
        <f>ROUND(I328*H328,2)</f>
        <v>0</v>
      </c>
      <c r="K328" s="522" t="s">
        <v>180</v>
      </c>
      <c r="L328" s="527"/>
      <c r="M328" s="528" t="s">
        <v>19</v>
      </c>
      <c r="N328" s="529" t="s">
        <v>43</v>
      </c>
      <c r="P328" s="511">
        <f>O328*H328</f>
        <v>0</v>
      </c>
      <c r="Q328" s="511">
        <v>5.0000000000000001E-4</v>
      </c>
      <c r="R328" s="511">
        <f>Q328*H328</f>
        <v>4.5000000000000005E-3</v>
      </c>
      <c r="S328" s="511">
        <v>0</v>
      </c>
      <c r="T328" s="512">
        <f>S328*H328</f>
        <v>0</v>
      </c>
      <c r="AR328" s="513" t="s">
        <v>376</v>
      </c>
      <c r="AT328" s="513" t="s">
        <v>123</v>
      </c>
      <c r="AU328" s="513" t="s">
        <v>82</v>
      </c>
      <c r="AY328" s="422" t="s">
        <v>126</v>
      </c>
      <c r="BE328" s="514">
        <f>IF(N328="základní",J328,0)</f>
        <v>0</v>
      </c>
      <c r="BF328" s="514">
        <f>IF(N328="snížená",J328,0)</f>
        <v>0</v>
      </c>
      <c r="BG328" s="514">
        <f>IF(N328="zákl. přenesená",J328,0)</f>
        <v>0</v>
      </c>
      <c r="BH328" s="514">
        <f>IF(N328="sníž. přenesená",J328,0)</f>
        <v>0</v>
      </c>
      <c r="BI328" s="514">
        <f>IF(N328="nulová",J328,0)</f>
        <v>0</v>
      </c>
      <c r="BJ328" s="422" t="s">
        <v>80</v>
      </c>
      <c r="BK328" s="514">
        <f>ROUND(I328*H328,2)</f>
        <v>0</v>
      </c>
      <c r="BL328" s="422" t="s">
        <v>260</v>
      </c>
      <c r="BM328" s="513" t="s">
        <v>4153</v>
      </c>
    </row>
    <row r="329" spans="2:65" s="432" customFormat="1" ht="16.5" customHeight="1">
      <c r="B329" s="431"/>
      <c r="C329" s="502" t="s">
        <v>1425</v>
      </c>
      <c r="D329" s="502" t="s">
        <v>129</v>
      </c>
      <c r="E329" s="503" t="s">
        <v>4154</v>
      </c>
      <c r="F329" s="504" t="s">
        <v>4155</v>
      </c>
      <c r="G329" s="505" t="s">
        <v>254</v>
      </c>
      <c r="H329" s="506">
        <v>1</v>
      </c>
      <c r="I329" s="507"/>
      <c r="J329" s="508">
        <f>ROUND(I329*H329,2)</f>
        <v>0</v>
      </c>
      <c r="K329" s="504" t="s">
        <v>180</v>
      </c>
      <c r="L329" s="431"/>
      <c r="M329" s="509" t="s">
        <v>19</v>
      </c>
      <c r="N329" s="510" t="s">
        <v>43</v>
      </c>
      <c r="P329" s="511">
        <f>O329*H329</f>
        <v>0</v>
      </c>
      <c r="Q329" s="511">
        <v>0</v>
      </c>
      <c r="R329" s="511">
        <f>Q329*H329</f>
        <v>0</v>
      </c>
      <c r="S329" s="511">
        <v>0</v>
      </c>
      <c r="T329" s="512">
        <f>S329*H329</f>
        <v>0</v>
      </c>
      <c r="AR329" s="513" t="s">
        <v>260</v>
      </c>
      <c r="AT329" s="513" t="s">
        <v>129</v>
      </c>
      <c r="AU329" s="513" t="s">
        <v>82</v>
      </c>
      <c r="AY329" s="422" t="s">
        <v>126</v>
      </c>
      <c r="BE329" s="514">
        <f>IF(N329="základní",J329,0)</f>
        <v>0</v>
      </c>
      <c r="BF329" s="514">
        <f>IF(N329="snížená",J329,0)</f>
        <v>0</v>
      </c>
      <c r="BG329" s="514">
        <f>IF(N329="zákl. přenesená",J329,0)</f>
        <v>0</v>
      </c>
      <c r="BH329" s="514">
        <f>IF(N329="sníž. přenesená",J329,0)</f>
        <v>0</v>
      </c>
      <c r="BI329" s="514">
        <f>IF(N329="nulová",J329,0)</f>
        <v>0</v>
      </c>
      <c r="BJ329" s="422" t="s">
        <v>80</v>
      </c>
      <c r="BK329" s="514">
        <f>ROUND(I329*H329,2)</f>
        <v>0</v>
      </c>
      <c r="BL329" s="422" t="s">
        <v>260</v>
      </c>
      <c r="BM329" s="513" t="s">
        <v>4156</v>
      </c>
    </row>
    <row r="330" spans="2:65" s="432" customFormat="1">
      <c r="B330" s="431"/>
      <c r="D330" s="515" t="s">
        <v>183</v>
      </c>
      <c r="F330" s="516" t="s">
        <v>4157</v>
      </c>
      <c r="I330" s="517"/>
      <c r="L330" s="431"/>
      <c r="M330" s="518"/>
      <c r="T330" s="519"/>
      <c r="AT330" s="422" t="s">
        <v>183</v>
      </c>
      <c r="AU330" s="422" t="s">
        <v>82</v>
      </c>
    </row>
    <row r="331" spans="2:65" s="432" customFormat="1" ht="16.5" customHeight="1">
      <c r="B331" s="431"/>
      <c r="C331" s="520" t="s">
        <v>1437</v>
      </c>
      <c r="D331" s="520" t="s">
        <v>123</v>
      </c>
      <c r="E331" s="521" t="s">
        <v>4158</v>
      </c>
      <c r="F331" s="522" t="s">
        <v>4159</v>
      </c>
      <c r="G331" s="523" t="s">
        <v>254</v>
      </c>
      <c r="H331" s="524">
        <v>1</v>
      </c>
      <c r="I331" s="525"/>
      <c r="J331" s="526">
        <f>ROUND(I331*H331,2)</f>
        <v>0</v>
      </c>
      <c r="K331" s="522" t="s">
        <v>180</v>
      </c>
      <c r="L331" s="527"/>
      <c r="M331" s="528" t="s">
        <v>19</v>
      </c>
      <c r="N331" s="529" t="s">
        <v>43</v>
      </c>
      <c r="P331" s="511">
        <f>O331*H331</f>
        <v>0</v>
      </c>
      <c r="Q331" s="511">
        <v>3.0000000000000001E-3</v>
      </c>
      <c r="R331" s="511">
        <f>Q331*H331</f>
        <v>3.0000000000000001E-3</v>
      </c>
      <c r="S331" s="511">
        <v>0</v>
      </c>
      <c r="T331" s="512">
        <f>S331*H331</f>
        <v>0</v>
      </c>
      <c r="AR331" s="513" t="s">
        <v>376</v>
      </c>
      <c r="AT331" s="513" t="s">
        <v>123</v>
      </c>
      <c r="AU331" s="513" t="s">
        <v>82</v>
      </c>
      <c r="AY331" s="422" t="s">
        <v>126</v>
      </c>
      <c r="BE331" s="514">
        <f>IF(N331="základní",J331,0)</f>
        <v>0</v>
      </c>
      <c r="BF331" s="514">
        <f>IF(N331="snížená",J331,0)</f>
        <v>0</v>
      </c>
      <c r="BG331" s="514">
        <f>IF(N331="zákl. přenesená",J331,0)</f>
        <v>0</v>
      </c>
      <c r="BH331" s="514">
        <f>IF(N331="sníž. přenesená",J331,0)</f>
        <v>0</v>
      </c>
      <c r="BI331" s="514">
        <f>IF(N331="nulová",J331,0)</f>
        <v>0</v>
      </c>
      <c r="BJ331" s="422" t="s">
        <v>80</v>
      </c>
      <c r="BK331" s="514">
        <f>ROUND(I331*H331,2)</f>
        <v>0</v>
      </c>
      <c r="BL331" s="422" t="s">
        <v>260</v>
      </c>
      <c r="BM331" s="513" t="s">
        <v>4160</v>
      </c>
    </row>
    <row r="332" spans="2:65" s="432" customFormat="1" ht="16.5" customHeight="1">
      <c r="B332" s="431"/>
      <c r="C332" s="502" t="s">
        <v>1444</v>
      </c>
      <c r="D332" s="502" t="s">
        <v>129</v>
      </c>
      <c r="E332" s="503" t="s">
        <v>4161</v>
      </c>
      <c r="F332" s="504" t="s">
        <v>4162</v>
      </c>
      <c r="G332" s="505" t="s">
        <v>254</v>
      </c>
      <c r="H332" s="506">
        <v>9</v>
      </c>
      <c r="I332" s="507"/>
      <c r="J332" s="508">
        <f>ROUND(I332*H332,2)</f>
        <v>0</v>
      </c>
      <c r="K332" s="504" t="s">
        <v>180</v>
      </c>
      <c r="L332" s="431"/>
      <c r="M332" s="509" t="s">
        <v>19</v>
      </c>
      <c r="N332" s="510" t="s">
        <v>43</v>
      </c>
      <c r="P332" s="511">
        <f>O332*H332</f>
        <v>0</v>
      </c>
      <c r="Q332" s="511">
        <v>0</v>
      </c>
      <c r="R332" s="511">
        <f>Q332*H332</f>
        <v>0</v>
      </c>
      <c r="S332" s="511">
        <v>0</v>
      </c>
      <c r="T332" s="512">
        <f>S332*H332</f>
        <v>0</v>
      </c>
      <c r="AR332" s="513" t="s">
        <v>260</v>
      </c>
      <c r="AT332" s="513" t="s">
        <v>129</v>
      </c>
      <c r="AU332" s="513" t="s">
        <v>82</v>
      </c>
      <c r="AY332" s="422" t="s">
        <v>126</v>
      </c>
      <c r="BE332" s="514">
        <f>IF(N332="základní",J332,0)</f>
        <v>0</v>
      </c>
      <c r="BF332" s="514">
        <f>IF(N332="snížená",J332,0)</f>
        <v>0</v>
      </c>
      <c r="BG332" s="514">
        <f>IF(N332="zákl. přenesená",J332,0)</f>
        <v>0</v>
      </c>
      <c r="BH332" s="514">
        <f>IF(N332="sníž. přenesená",J332,0)</f>
        <v>0</v>
      </c>
      <c r="BI332" s="514">
        <f>IF(N332="nulová",J332,0)</f>
        <v>0</v>
      </c>
      <c r="BJ332" s="422" t="s">
        <v>80</v>
      </c>
      <c r="BK332" s="514">
        <f>ROUND(I332*H332,2)</f>
        <v>0</v>
      </c>
      <c r="BL332" s="422" t="s">
        <v>260</v>
      </c>
      <c r="BM332" s="513" t="s">
        <v>4163</v>
      </c>
    </row>
    <row r="333" spans="2:65" s="432" customFormat="1">
      <c r="B333" s="431"/>
      <c r="D333" s="515" t="s">
        <v>183</v>
      </c>
      <c r="F333" s="516" t="s">
        <v>4164</v>
      </c>
      <c r="I333" s="517"/>
      <c r="L333" s="431"/>
      <c r="M333" s="518"/>
      <c r="T333" s="519"/>
      <c r="AT333" s="422" t="s">
        <v>183</v>
      </c>
      <c r="AU333" s="422" t="s">
        <v>82</v>
      </c>
    </row>
    <row r="334" spans="2:65" s="432" customFormat="1" ht="16.5" customHeight="1">
      <c r="B334" s="431"/>
      <c r="C334" s="520" t="s">
        <v>1451</v>
      </c>
      <c r="D334" s="520" t="s">
        <v>123</v>
      </c>
      <c r="E334" s="521" t="s">
        <v>4165</v>
      </c>
      <c r="F334" s="522" t="s">
        <v>4166</v>
      </c>
      <c r="G334" s="523" t="s">
        <v>254</v>
      </c>
      <c r="H334" s="524">
        <v>9</v>
      </c>
      <c r="I334" s="525"/>
      <c r="J334" s="526">
        <f>ROUND(I334*H334,2)</f>
        <v>0</v>
      </c>
      <c r="K334" s="522" t="s">
        <v>180</v>
      </c>
      <c r="L334" s="527"/>
      <c r="M334" s="528" t="s">
        <v>19</v>
      </c>
      <c r="N334" s="529" t="s">
        <v>43</v>
      </c>
      <c r="P334" s="511">
        <f>O334*H334</f>
        <v>0</v>
      </c>
      <c r="Q334" s="511">
        <v>1.2999999999999999E-3</v>
      </c>
      <c r="R334" s="511">
        <f>Q334*H334</f>
        <v>1.1699999999999999E-2</v>
      </c>
      <c r="S334" s="511">
        <v>0</v>
      </c>
      <c r="T334" s="512">
        <f>S334*H334</f>
        <v>0</v>
      </c>
      <c r="AR334" s="513" t="s">
        <v>376</v>
      </c>
      <c r="AT334" s="513" t="s">
        <v>123</v>
      </c>
      <c r="AU334" s="513" t="s">
        <v>82</v>
      </c>
      <c r="AY334" s="422" t="s">
        <v>126</v>
      </c>
      <c r="BE334" s="514">
        <f>IF(N334="základní",J334,0)</f>
        <v>0</v>
      </c>
      <c r="BF334" s="514">
        <f>IF(N334="snížená",J334,0)</f>
        <v>0</v>
      </c>
      <c r="BG334" s="514">
        <f>IF(N334="zákl. přenesená",J334,0)</f>
        <v>0</v>
      </c>
      <c r="BH334" s="514">
        <f>IF(N334="sníž. přenesená",J334,0)</f>
        <v>0</v>
      </c>
      <c r="BI334" s="514">
        <f>IF(N334="nulová",J334,0)</f>
        <v>0</v>
      </c>
      <c r="BJ334" s="422" t="s">
        <v>80</v>
      </c>
      <c r="BK334" s="514">
        <f>ROUND(I334*H334,2)</f>
        <v>0</v>
      </c>
      <c r="BL334" s="422" t="s">
        <v>260</v>
      </c>
      <c r="BM334" s="513" t="s">
        <v>4167</v>
      </c>
    </row>
    <row r="335" spans="2:65" s="432" customFormat="1" ht="16.5" customHeight="1">
      <c r="B335" s="431"/>
      <c r="C335" s="502" t="s">
        <v>1463</v>
      </c>
      <c r="D335" s="502" t="s">
        <v>129</v>
      </c>
      <c r="E335" s="503" t="s">
        <v>4168</v>
      </c>
      <c r="F335" s="504" t="s">
        <v>4169</v>
      </c>
      <c r="G335" s="505" t="s">
        <v>254</v>
      </c>
      <c r="H335" s="506">
        <v>22</v>
      </c>
      <c r="I335" s="507"/>
      <c r="J335" s="508">
        <f>ROUND(I335*H335,2)</f>
        <v>0</v>
      </c>
      <c r="K335" s="504" t="s">
        <v>180</v>
      </c>
      <c r="L335" s="431"/>
      <c r="M335" s="509" t="s">
        <v>19</v>
      </c>
      <c r="N335" s="510" t="s">
        <v>43</v>
      </c>
      <c r="P335" s="511">
        <f>O335*H335</f>
        <v>0</v>
      </c>
      <c r="Q335" s="511">
        <v>0</v>
      </c>
      <c r="R335" s="511">
        <f>Q335*H335</f>
        <v>0</v>
      </c>
      <c r="S335" s="511">
        <v>0</v>
      </c>
      <c r="T335" s="512">
        <f>S335*H335</f>
        <v>0</v>
      </c>
      <c r="AR335" s="513" t="s">
        <v>260</v>
      </c>
      <c r="AT335" s="513" t="s">
        <v>129</v>
      </c>
      <c r="AU335" s="513" t="s">
        <v>82</v>
      </c>
      <c r="AY335" s="422" t="s">
        <v>126</v>
      </c>
      <c r="BE335" s="514">
        <f>IF(N335="základní",J335,0)</f>
        <v>0</v>
      </c>
      <c r="BF335" s="514">
        <f>IF(N335="snížená",J335,0)</f>
        <v>0</v>
      </c>
      <c r="BG335" s="514">
        <f>IF(N335="zákl. přenesená",J335,0)</f>
        <v>0</v>
      </c>
      <c r="BH335" s="514">
        <f>IF(N335="sníž. přenesená",J335,0)</f>
        <v>0</v>
      </c>
      <c r="BI335" s="514">
        <f>IF(N335="nulová",J335,0)</f>
        <v>0</v>
      </c>
      <c r="BJ335" s="422" t="s">
        <v>80</v>
      </c>
      <c r="BK335" s="514">
        <f>ROUND(I335*H335,2)</f>
        <v>0</v>
      </c>
      <c r="BL335" s="422" t="s">
        <v>260</v>
      </c>
      <c r="BM335" s="513" t="s">
        <v>4170</v>
      </c>
    </row>
    <row r="336" spans="2:65" s="432" customFormat="1">
      <c r="B336" s="431"/>
      <c r="D336" s="515" t="s">
        <v>183</v>
      </c>
      <c r="F336" s="516" t="s">
        <v>4171</v>
      </c>
      <c r="I336" s="517"/>
      <c r="L336" s="431"/>
      <c r="M336" s="518"/>
      <c r="T336" s="519"/>
      <c r="AT336" s="422" t="s">
        <v>183</v>
      </c>
      <c r="AU336" s="422" t="s">
        <v>82</v>
      </c>
    </row>
    <row r="337" spans="2:65" s="432" customFormat="1" ht="16.5" customHeight="1">
      <c r="B337" s="431"/>
      <c r="C337" s="520" t="s">
        <v>1472</v>
      </c>
      <c r="D337" s="520" t="s">
        <v>123</v>
      </c>
      <c r="E337" s="521" t="s">
        <v>4172</v>
      </c>
      <c r="F337" s="522" t="s">
        <v>4173</v>
      </c>
      <c r="G337" s="523" t="s">
        <v>254</v>
      </c>
      <c r="H337" s="524">
        <v>22</v>
      </c>
      <c r="I337" s="525"/>
      <c r="J337" s="526">
        <f>ROUND(I337*H337,2)</f>
        <v>0</v>
      </c>
      <c r="K337" s="522" t="s">
        <v>180</v>
      </c>
      <c r="L337" s="527"/>
      <c r="M337" s="528" t="s">
        <v>19</v>
      </c>
      <c r="N337" s="529" t="s">
        <v>43</v>
      </c>
      <c r="P337" s="511">
        <f>O337*H337</f>
        <v>0</v>
      </c>
      <c r="Q337" s="511">
        <v>1.2E-4</v>
      </c>
      <c r="R337" s="511">
        <f>Q337*H337</f>
        <v>2.64E-3</v>
      </c>
      <c r="S337" s="511">
        <v>0</v>
      </c>
      <c r="T337" s="512">
        <f>S337*H337</f>
        <v>0</v>
      </c>
      <c r="AR337" s="513" t="s">
        <v>376</v>
      </c>
      <c r="AT337" s="513" t="s">
        <v>123</v>
      </c>
      <c r="AU337" s="513" t="s">
        <v>82</v>
      </c>
      <c r="AY337" s="422" t="s">
        <v>126</v>
      </c>
      <c r="BE337" s="514">
        <f>IF(N337="základní",J337,0)</f>
        <v>0</v>
      </c>
      <c r="BF337" s="514">
        <f>IF(N337="snížená",J337,0)</f>
        <v>0</v>
      </c>
      <c r="BG337" s="514">
        <f>IF(N337="zákl. přenesená",J337,0)</f>
        <v>0</v>
      </c>
      <c r="BH337" s="514">
        <f>IF(N337="sníž. přenesená",J337,0)</f>
        <v>0</v>
      </c>
      <c r="BI337" s="514">
        <f>IF(N337="nulová",J337,0)</f>
        <v>0</v>
      </c>
      <c r="BJ337" s="422" t="s">
        <v>80</v>
      </c>
      <c r="BK337" s="514">
        <f>ROUND(I337*H337,2)</f>
        <v>0</v>
      </c>
      <c r="BL337" s="422" t="s">
        <v>260</v>
      </c>
      <c r="BM337" s="513" t="s">
        <v>4174</v>
      </c>
    </row>
    <row r="338" spans="2:65" s="432" customFormat="1" ht="16.5" customHeight="1">
      <c r="B338" s="431"/>
      <c r="C338" s="502" t="s">
        <v>1482</v>
      </c>
      <c r="D338" s="502" t="s">
        <v>129</v>
      </c>
      <c r="E338" s="503" t="s">
        <v>4175</v>
      </c>
      <c r="F338" s="504" t="s">
        <v>4176</v>
      </c>
      <c r="G338" s="505" t="s">
        <v>254</v>
      </c>
      <c r="H338" s="506">
        <v>2</v>
      </c>
      <c r="I338" s="507"/>
      <c r="J338" s="508">
        <f>ROUND(I338*H338,2)</f>
        <v>0</v>
      </c>
      <c r="K338" s="504" t="s">
        <v>180</v>
      </c>
      <c r="L338" s="431"/>
      <c r="M338" s="509" t="s">
        <v>19</v>
      </c>
      <c r="N338" s="510" t="s">
        <v>43</v>
      </c>
      <c r="P338" s="511">
        <f>O338*H338</f>
        <v>0</v>
      </c>
      <c r="Q338" s="511">
        <v>0</v>
      </c>
      <c r="R338" s="511">
        <f>Q338*H338</f>
        <v>0</v>
      </c>
      <c r="S338" s="511">
        <v>0</v>
      </c>
      <c r="T338" s="512">
        <f>S338*H338</f>
        <v>0</v>
      </c>
      <c r="AR338" s="513" t="s">
        <v>260</v>
      </c>
      <c r="AT338" s="513" t="s">
        <v>129</v>
      </c>
      <c r="AU338" s="513" t="s">
        <v>82</v>
      </c>
      <c r="AY338" s="422" t="s">
        <v>126</v>
      </c>
      <c r="BE338" s="514">
        <f>IF(N338="základní",J338,0)</f>
        <v>0</v>
      </c>
      <c r="BF338" s="514">
        <f>IF(N338="snížená",J338,0)</f>
        <v>0</v>
      </c>
      <c r="BG338" s="514">
        <f>IF(N338="zákl. přenesená",J338,0)</f>
        <v>0</v>
      </c>
      <c r="BH338" s="514">
        <f>IF(N338="sníž. přenesená",J338,0)</f>
        <v>0</v>
      </c>
      <c r="BI338" s="514">
        <f>IF(N338="nulová",J338,0)</f>
        <v>0</v>
      </c>
      <c r="BJ338" s="422" t="s">
        <v>80</v>
      </c>
      <c r="BK338" s="514">
        <f>ROUND(I338*H338,2)</f>
        <v>0</v>
      </c>
      <c r="BL338" s="422" t="s">
        <v>260</v>
      </c>
      <c r="BM338" s="513" t="s">
        <v>4177</v>
      </c>
    </row>
    <row r="339" spans="2:65" s="432" customFormat="1">
      <c r="B339" s="431"/>
      <c r="D339" s="515" t="s">
        <v>183</v>
      </c>
      <c r="F339" s="516" t="s">
        <v>4178</v>
      </c>
      <c r="I339" s="517"/>
      <c r="L339" s="431"/>
      <c r="M339" s="518"/>
      <c r="T339" s="519"/>
      <c r="AT339" s="422" t="s">
        <v>183</v>
      </c>
      <c r="AU339" s="422" t="s">
        <v>82</v>
      </c>
    </row>
    <row r="340" spans="2:65" s="432" customFormat="1" ht="16.5" customHeight="1">
      <c r="B340" s="431"/>
      <c r="C340" s="520" t="s">
        <v>1488</v>
      </c>
      <c r="D340" s="520" t="s">
        <v>123</v>
      </c>
      <c r="E340" s="521" t="s">
        <v>4179</v>
      </c>
      <c r="F340" s="522" t="s">
        <v>4180</v>
      </c>
      <c r="G340" s="523" t="s">
        <v>254</v>
      </c>
      <c r="H340" s="524">
        <v>2</v>
      </c>
      <c r="I340" s="525"/>
      <c r="J340" s="526">
        <f>ROUND(I340*H340,2)</f>
        <v>0</v>
      </c>
      <c r="K340" s="522" t="s">
        <v>180</v>
      </c>
      <c r="L340" s="527"/>
      <c r="M340" s="528" t="s">
        <v>19</v>
      </c>
      <c r="N340" s="529" t="s">
        <v>43</v>
      </c>
      <c r="P340" s="511">
        <f>O340*H340</f>
        <v>0</v>
      </c>
      <c r="Q340" s="511">
        <v>8.4999999999999995E-4</v>
      </c>
      <c r="R340" s="511">
        <f>Q340*H340</f>
        <v>1.6999999999999999E-3</v>
      </c>
      <c r="S340" s="511">
        <v>0</v>
      </c>
      <c r="T340" s="512">
        <f>S340*H340</f>
        <v>0</v>
      </c>
      <c r="AR340" s="513" t="s">
        <v>376</v>
      </c>
      <c r="AT340" s="513" t="s">
        <v>123</v>
      </c>
      <c r="AU340" s="513" t="s">
        <v>82</v>
      </c>
      <c r="AY340" s="422" t="s">
        <v>126</v>
      </c>
      <c r="BE340" s="514">
        <f>IF(N340="základní",J340,0)</f>
        <v>0</v>
      </c>
      <c r="BF340" s="514">
        <f>IF(N340="snížená",J340,0)</f>
        <v>0</v>
      </c>
      <c r="BG340" s="514">
        <f>IF(N340="zákl. přenesená",J340,0)</f>
        <v>0</v>
      </c>
      <c r="BH340" s="514">
        <f>IF(N340="sníž. přenesená",J340,0)</f>
        <v>0</v>
      </c>
      <c r="BI340" s="514">
        <f>IF(N340="nulová",J340,0)</f>
        <v>0</v>
      </c>
      <c r="BJ340" s="422" t="s">
        <v>80</v>
      </c>
      <c r="BK340" s="514">
        <f>ROUND(I340*H340,2)</f>
        <v>0</v>
      </c>
      <c r="BL340" s="422" t="s">
        <v>260</v>
      </c>
      <c r="BM340" s="513" t="s">
        <v>4181</v>
      </c>
    </row>
    <row r="341" spans="2:65" s="432" customFormat="1" ht="16.5" customHeight="1">
      <c r="B341" s="431"/>
      <c r="C341" s="502" t="s">
        <v>1496</v>
      </c>
      <c r="D341" s="502" t="s">
        <v>129</v>
      </c>
      <c r="E341" s="503" t="s">
        <v>4182</v>
      </c>
      <c r="F341" s="504" t="s">
        <v>4183</v>
      </c>
      <c r="G341" s="505" t="s">
        <v>254</v>
      </c>
      <c r="H341" s="506">
        <v>2</v>
      </c>
      <c r="I341" s="507"/>
      <c r="J341" s="508">
        <f>ROUND(I341*H341,2)</f>
        <v>0</v>
      </c>
      <c r="K341" s="504" t="s">
        <v>180</v>
      </c>
      <c r="L341" s="431"/>
      <c r="M341" s="509" t="s">
        <v>19</v>
      </c>
      <c r="N341" s="510" t="s">
        <v>43</v>
      </c>
      <c r="P341" s="511">
        <f>O341*H341</f>
        <v>0</v>
      </c>
      <c r="Q341" s="511">
        <v>0</v>
      </c>
      <c r="R341" s="511">
        <f>Q341*H341</f>
        <v>0</v>
      </c>
      <c r="S341" s="511">
        <v>0</v>
      </c>
      <c r="T341" s="512">
        <f>S341*H341</f>
        <v>0</v>
      </c>
      <c r="AR341" s="513" t="s">
        <v>260</v>
      </c>
      <c r="AT341" s="513" t="s">
        <v>129</v>
      </c>
      <c r="AU341" s="513" t="s">
        <v>82</v>
      </c>
      <c r="AY341" s="422" t="s">
        <v>126</v>
      </c>
      <c r="BE341" s="514">
        <f>IF(N341="základní",J341,0)</f>
        <v>0</v>
      </c>
      <c r="BF341" s="514">
        <f>IF(N341="snížená",J341,0)</f>
        <v>0</v>
      </c>
      <c r="BG341" s="514">
        <f>IF(N341="zákl. přenesená",J341,0)</f>
        <v>0</v>
      </c>
      <c r="BH341" s="514">
        <f>IF(N341="sníž. přenesená",J341,0)</f>
        <v>0</v>
      </c>
      <c r="BI341" s="514">
        <f>IF(N341="nulová",J341,0)</f>
        <v>0</v>
      </c>
      <c r="BJ341" s="422" t="s">
        <v>80</v>
      </c>
      <c r="BK341" s="514">
        <f>ROUND(I341*H341,2)</f>
        <v>0</v>
      </c>
      <c r="BL341" s="422" t="s">
        <v>260</v>
      </c>
      <c r="BM341" s="513" t="s">
        <v>4184</v>
      </c>
    </row>
    <row r="342" spans="2:65" s="432" customFormat="1">
      <c r="B342" s="431"/>
      <c r="D342" s="515" t="s">
        <v>183</v>
      </c>
      <c r="F342" s="516" t="s">
        <v>4185</v>
      </c>
      <c r="I342" s="517"/>
      <c r="L342" s="431"/>
      <c r="M342" s="518"/>
      <c r="T342" s="519"/>
      <c r="AT342" s="422" t="s">
        <v>183</v>
      </c>
      <c r="AU342" s="422" t="s">
        <v>82</v>
      </c>
    </row>
    <row r="343" spans="2:65" s="432" customFormat="1" ht="16.5" customHeight="1">
      <c r="B343" s="431"/>
      <c r="C343" s="520" t="s">
        <v>1503</v>
      </c>
      <c r="D343" s="520" t="s">
        <v>123</v>
      </c>
      <c r="E343" s="521" t="s">
        <v>4186</v>
      </c>
      <c r="F343" s="522" t="s">
        <v>4187</v>
      </c>
      <c r="G343" s="523" t="s">
        <v>254</v>
      </c>
      <c r="H343" s="524">
        <v>2</v>
      </c>
      <c r="I343" s="525"/>
      <c r="J343" s="526">
        <f>ROUND(I343*H343,2)</f>
        <v>0</v>
      </c>
      <c r="K343" s="522" t="s">
        <v>180</v>
      </c>
      <c r="L343" s="527"/>
      <c r="M343" s="528" t="s">
        <v>19</v>
      </c>
      <c r="N343" s="529" t="s">
        <v>43</v>
      </c>
      <c r="P343" s="511">
        <f>O343*H343</f>
        <v>0</v>
      </c>
      <c r="Q343" s="511">
        <v>8.4999999999999995E-4</v>
      </c>
      <c r="R343" s="511">
        <f>Q343*H343</f>
        <v>1.6999999999999999E-3</v>
      </c>
      <c r="S343" s="511">
        <v>0</v>
      </c>
      <c r="T343" s="512">
        <f>S343*H343</f>
        <v>0</v>
      </c>
      <c r="AR343" s="513" t="s">
        <v>376</v>
      </c>
      <c r="AT343" s="513" t="s">
        <v>123</v>
      </c>
      <c r="AU343" s="513" t="s">
        <v>82</v>
      </c>
      <c r="AY343" s="422" t="s">
        <v>126</v>
      </c>
      <c r="BE343" s="514">
        <f>IF(N343="základní",J343,0)</f>
        <v>0</v>
      </c>
      <c r="BF343" s="514">
        <f>IF(N343="snížená",J343,0)</f>
        <v>0</v>
      </c>
      <c r="BG343" s="514">
        <f>IF(N343="zákl. přenesená",J343,0)</f>
        <v>0</v>
      </c>
      <c r="BH343" s="514">
        <f>IF(N343="sníž. přenesená",J343,0)</f>
        <v>0</v>
      </c>
      <c r="BI343" s="514">
        <f>IF(N343="nulová",J343,0)</f>
        <v>0</v>
      </c>
      <c r="BJ343" s="422" t="s">
        <v>80</v>
      </c>
      <c r="BK343" s="514">
        <f>ROUND(I343*H343,2)</f>
        <v>0</v>
      </c>
      <c r="BL343" s="422" t="s">
        <v>260</v>
      </c>
      <c r="BM343" s="513" t="s">
        <v>4188</v>
      </c>
    </row>
    <row r="344" spans="2:65" s="432" customFormat="1" ht="24.15" customHeight="1">
      <c r="B344" s="431"/>
      <c r="C344" s="502" t="s">
        <v>1512</v>
      </c>
      <c r="D344" s="502" t="s">
        <v>129</v>
      </c>
      <c r="E344" s="503" t="s">
        <v>4189</v>
      </c>
      <c r="F344" s="504" t="s">
        <v>4190</v>
      </c>
      <c r="G344" s="505" t="s">
        <v>3973</v>
      </c>
      <c r="H344" s="506">
        <v>5</v>
      </c>
      <c r="I344" s="507"/>
      <c r="J344" s="508">
        <f>ROUND(I344*H344,2)</f>
        <v>0</v>
      </c>
      <c r="K344" s="504" t="s">
        <v>180</v>
      </c>
      <c r="L344" s="431"/>
      <c r="M344" s="509" t="s">
        <v>19</v>
      </c>
      <c r="N344" s="510" t="s">
        <v>43</v>
      </c>
      <c r="P344" s="511">
        <f>O344*H344</f>
        <v>0</v>
      </c>
      <c r="Q344" s="511">
        <v>5.0600000000000003E-3</v>
      </c>
      <c r="R344" s="511">
        <f>Q344*H344</f>
        <v>2.5300000000000003E-2</v>
      </c>
      <c r="S344" s="511">
        <v>0</v>
      </c>
      <c r="T344" s="512">
        <f>S344*H344</f>
        <v>0</v>
      </c>
      <c r="AR344" s="513" t="s">
        <v>260</v>
      </c>
      <c r="AT344" s="513" t="s">
        <v>129</v>
      </c>
      <c r="AU344" s="513" t="s">
        <v>82</v>
      </c>
      <c r="AY344" s="422" t="s">
        <v>126</v>
      </c>
      <c r="BE344" s="514">
        <f>IF(N344="základní",J344,0)</f>
        <v>0</v>
      </c>
      <c r="BF344" s="514">
        <f>IF(N344="snížená",J344,0)</f>
        <v>0</v>
      </c>
      <c r="BG344" s="514">
        <f>IF(N344="zákl. přenesená",J344,0)</f>
        <v>0</v>
      </c>
      <c r="BH344" s="514">
        <f>IF(N344="sníž. přenesená",J344,0)</f>
        <v>0</v>
      </c>
      <c r="BI344" s="514">
        <f>IF(N344="nulová",J344,0)</f>
        <v>0</v>
      </c>
      <c r="BJ344" s="422" t="s">
        <v>80</v>
      </c>
      <c r="BK344" s="514">
        <f>ROUND(I344*H344,2)</f>
        <v>0</v>
      </c>
      <c r="BL344" s="422" t="s">
        <v>260</v>
      </c>
      <c r="BM344" s="513" t="s">
        <v>4191</v>
      </c>
    </row>
    <row r="345" spans="2:65" s="432" customFormat="1">
      <c r="B345" s="431"/>
      <c r="D345" s="515" t="s">
        <v>183</v>
      </c>
      <c r="F345" s="516" t="s">
        <v>4192</v>
      </c>
      <c r="I345" s="517"/>
      <c r="L345" s="431"/>
      <c r="M345" s="518"/>
      <c r="T345" s="519"/>
      <c r="AT345" s="422" t="s">
        <v>183</v>
      </c>
      <c r="AU345" s="422" t="s">
        <v>82</v>
      </c>
    </row>
    <row r="346" spans="2:65" s="432" customFormat="1" ht="24.15" customHeight="1">
      <c r="B346" s="431"/>
      <c r="C346" s="520" t="s">
        <v>1516</v>
      </c>
      <c r="D346" s="520" t="s">
        <v>123</v>
      </c>
      <c r="E346" s="521" t="s">
        <v>4193</v>
      </c>
      <c r="F346" s="522" t="s">
        <v>4194</v>
      </c>
      <c r="G346" s="523" t="s">
        <v>132</v>
      </c>
      <c r="H346" s="524">
        <v>3</v>
      </c>
      <c r="I346" s="525"/>
      <c r="J346" s="526">
        <f>ROUND(I346*H346,2)</f>
        <v>0</v>
      </c>
      <c r="K346" s="522" t="s">
        <v>19</v>
      </c>
      <c r="L346" s="527"/>
      <c r="M346" s="528" t="s">
        <v>19</v>
      </c>
      <c r="N346" s="529" t="s">
        <v>43</v>
      </c>
      <c r="P346" s="511">
        <f>O346*H346</f>
        <v>0</v>
      </c>
      <c r="Q346" s="511">
        <v>0</v>
      </c>
      <c r="R346" s="511">
        <f>Q346*H346</f>
        <v>0</v>
      </c>
      <c r="S346" s="511">
        <v>0</v>
      </c>
      <c r="T346" s="512">
        <f>S346*H346</f>
        <v>0</v>
      </c>
      <c r="AR346" s="513" t="s">
        <v>376</v>
      </c>
      <c r="AT346" s="513" t="s">
        <v>123</v>
      </c>
      <c r="AU346" s="513" t="s">
        <v>82</v>
      </c>
      <c r="AY346" s="422" t="s">
        <v>126</v>
      </c>
      <c r="BE346" s="514">
        <f>IF(N346="základní",J346,0)</f>
        <v>0</v>
      </c>
      <c r="BF346" s="514">
        <f>IF(N346="snížená",J346,0)</f>
        <v>0</v>
      </c>
      <c r="BG346" s="514">
        <f>IF(N346="zákl. přenesená",J346,0)</f>
        <v>0</v>
      </c>
      <c r="BH346" s="514">
        <f>IF(N346="sníž. přenesená",J346,0)</f>
        <v>0</v>
      </c>
      <c r="BI346" s="514">
        <f>IF(N346="nulová",J346,0)</f>
        <v>0</v>
      </c>
      <c r="BJ346" s="422" t="s">
        <v>80</v>
      </c>
      <c r="BK346" s="514">
        <f>ROUND(I346*H346,2)</f>
        <v>0</v>
      </c>
      <c r="BL346" s="422" t="s">
        <v>260</v>
      </c>
      <c r="BM346" s="513" t="s">
        <v>4195</v>
      </c>
    </row>
    <row r="347" spans="2:65" s="432" customFormat="1" ht="16.5" customHeight="1">
      <c r="B347" s="431"/>
      <c r="C347" s="520" t="s">
        <v>1526</v>
      </c>
      <c r="D347" s="520" t="s">
        <v>123</v>
      </c>
      <c r="E347" s="521" t="s">
        <v>4196</v>
      </c>
      <c r="F347" s="522" t="s">
        <v>4197</v>
      </c>
      <c r="G347" s="523" t="s">
        <v>132</v>
      </c>
      <c r="H347" s="524">
        <v>3</v>
      </c>
      <c r="I347" s="525"/>
      <c r="J347" s="526">
        <f>ROUND(I347*H347,2)</f>
        <v>0</v>
      </c>
      <c r="K347" s="522" t="s">
        <v>19</v>
      </c>
      <c r="L347" s="527"/>
      <c r="M347" s="528" t="s">
        <v>19</v>
      </c>
      <c r="N347" s="529" t="s">
        <v>43</v>
      </c>
      <c r="P347" s="511">
        <f>O347*H347</f>
        <v>0</v>
      </c>
      <c r="Q347" s="511">
        <v>0</v>
      </c>
      <c r="R347" s="511">
        <f>Q347*H347</f>
        <v>0</v>
      </c>
      <c r="S347" s="511">
        <v>0</v>
      </c>
      <c r="T347" s="512">
        <f>S347*H347</f>
        <v>0</v>
      </c>
      <c r="AR347" s="513" t="s">
        <v>376</v>
      </c>
      <c r="AT347" s="513" t="s">
        <v>123</v>
      </c>
      <c r="AU347" s="513" t="s">
        <v>82</v>
      </c>
      <c r="AY347" s="422" t="s">
        <v>126</v>
      </c>
      <c r="BE347" s="514">
        <f>IF(N347="základní",J347,0)</f>
        <v>0</v>
      </c>
      <c r="BF347" s="514">
        <f>IF(N347="snížená",J347,0)</f>
        <v>0</v>
      </c>
      <c r="BG347" s="514">
        <f>IF(N347="zákl. přenesená",J347,0)</f>
        <v>0</v>
      </c>
      <c r="BH347" s="514">
        <f>IF(N347="sníž. přenesená",J347,0)</f>
        <v>0</v>
      </c>
      <c r="BI347" s="514">
        <f>IF(N347="nulová",J347,0)</f>
        <v>0</v>
      </c>
      <c r="BJ347" s="422" t="s">
        <v>80</v>
      </c>
      <c r="BK347" s="514">
        <f>ROUND(I347*H347,2)</f>
        <v>0</v>
      </c>
      <c r="BL347" s="422" t="s">
        <v>260</v>
      </c>
      <c r="BM347" s="513" t="s">
        <v>4198</v>
      </c>
    </row>
    <row r="348" spans="2:65" s="432" customFormat="1" ht="16.5" customHeight="1">
      <c r="B348" s="431"/>
      <c r="C348" s="502" t="s">
        <v>1534</v>
      </c>
      <c r="D348" s="502" t="s">
        <v>129</v>
      </c>
      <c r="E348" s="503" t="s">
        <v>4199</v>
      </c>
      <c r="F348" s="504" t="s">
        <v>4200</v>
      </c>
      <c r="G348" s="505" t="s">
        <v>3973</v>
      </c>
      <c r="H348" s="506">
        <v>2</v>
      </c>
      <c r="I348" s="507"/>
      <c r="J348" s="508">
        <f>ROUND(I348*H348,2)</f>
        <v>0</v>
      </c>
      <c r="K348" s="504" t="s">
        <v>180</v>
      </c>
      <c r="L348" s="431"/>
      <c r="M348" s="509" t="s">
        <v>19</v>
      </c>
      <c r="N348" s="510" t="s">
        <v>43</v>
      </c>
      <c r="P348" s="511">
        <f>O348*H348</f>
        <v>0</v>
      </c>
      <c r="Q348" s="511">
        <v>0</v>
      </c>
      <c r="R348" s="511">
        <f>Q348*H348</f>
        <v>0</v>
      </c>
      <c r="S348" s="511">
        <v>3.4700000000000002E-2</v>
      </c>
      <c r="T348" s="512">
        <f>S348*H348</f>
        <v>6.9400000000000003E-2</v>
      </c>
      <c r="AR348" s="513" t="s">
        <v>260</v>
      </c>
      <c r="AT348" s="513" t="s">
        <v>129</v>
      </c>
      <c r="AU348" s="513" t="s">
        <v>82</v>
      </c>
      <c r="AY348" s="422" t="s">
        <v>126</v>
      </c>
      <c r="BE348" s="514">
        <f>IF(N348="základní",J348,0)</f>
        <v>0</v>
      </c>
      <c r="BF348" s="514">
        <f>IF(N348="snížená",J348,0)</f>
        <v>0</v>
      </c>
      <c r="BG348" s="514">
        <f>IF(N348="zákl. přenesená",J348,0)</f>
        <v>0</v>
      </c>
      <c r="BH348" s="514">
        <f>IF(N348="sníž. přenesená",J348,0)</f>
        <v>0</v>
      </c>
      <c r="BI348" s="514">
        <f>IF(N348="nulová",J348,0)</f>
        <v>0</v>
      </c>
      <c r="BJ348" s="422" t="s">
        <v>80</v>
      </c>
      <c r="BK348" s="514">
        <f>ROUND(I348*H348,2)</f>
        <v>0</v>
      </c>
      <c r="BL348" s="422" t="s">
        <v>260</v>
      </c>
      <c r="BM348" s="513" t="s">
        <v>4201</v>
      </c>
    </row>
    <row r="349" spans="2:65" s="432" customFormat="1">
      <c r="B349" s="431"/>
      <c r="D349" s="515" t="s">
        <v>183</v>
      </c>
      <c r="F349" s="516" t="s">
        <v>4202</v>
      </c>
      <c r="I349" s="517"/>
      <c r="L349" s="431"/>
      <c r="M349" s="518"/>
      <c r="T349" s="519"/>
      <c r="AT349" s="422" t="s">
        <v>183</v>
      </c>
      <c r="AU349" s="422" t="s">
        <v>82</v>
      </c>
    </row>
    <row r="350" spans="2:65" s="432" customFormat="1" ht="24.15" customHeight="1">
      <c r="B350" s="431"/>
      <c r="C350" s="502" t="s">
        <v>1541</v>
      </c>
      <c r="D350" s="502" t="s">
        <v>129</v>
      </c>
      <c r="E350" s="503" t="s">
        <v>4203</v>
      </c>
      <c r="F350" s="504" t="s">
        <v>4204</v>
      </c>
      <c r="G350" s="505" t="s">
        <v>3973</v>
      </c>
      <c r="H350" s="506">
        <v>3</v>
      </c>
      <c r="I350" s="507"/>
      <c r="J350" s="508">
        <f>ROUND(I350*H350,2)</f>
        <v>0</v>
      </c>
      <c r="K350" s="504" t="s">
        <v>180</v>
      </c>
      <c r="L350" s="431"/>
      <c r="M350" s="509" t="s">
        <v>19</v>
      </c>
      <c r="N350" s="510" t="s">
        <v>43</v>
      </c>
      <c r="P350" s="511">
        <f>O350*H350</f>
        <v>0</v>
      </c>
      <c r="Q350" s="511">
        <v>1.745E-2</v>
      </c>
      <c r="R350" s="511">
        <f>Q350*H350</f>
        <v>5.2350000000000001E-2</v>
      </c>
      <c r="S350" s="511">
        <v>0</v>
      </c>
      <c r="T350" s="512">
        <f>S350*H350</f>
        <v>0</v>
      </c>
      <c r="AR350" s="513" t="s">
        <v>260</v>
      </c>
      <c r="AT350" s="513" t="s">
        <v>129</v>
      </c>
      <c r="AU350" s="513" t="s">
        <v>82</v>
      </c>
      <c r="AY350" s="422" t="s">
        <v>126</v>
      </c>
      <c r="BE350" s="514">
        <f>IF(N350="základní",J350,0)</f>
        <v>0</v>
      </c>
      <c r="BF350" s="514">
        <f>IF(N350="snížená",J350,0)</f>
        <v>0</v>
      </c>
      <c r="BG350" s="514">
        <f>IF(N350="zákl. přenesená",J350,0)</f>
        <v>0</v>
      </c>
      <c r="BH350" s="514">
        <f>IF(N350="sníž. přenesená",J350,0)</f>
        <v>0</v>
      </c>
      <c r="BI350" s="514">
        <f>IF(N350="nulová",J350,0)</f>
        <v>0</v>
      </c>
      <c r="BJ350" s="422" t="s">
        <v>80</v>
      </c>
      <c r="BK350" s="514">
        <f>ROUND(I350*H350,2)</f>
        <v>0</v>
      </c>
      <c r="BL350" s="422" t="s">
        <v>260</v>
      </c>
      <c r="BM350" s="513" t="s">
        <v>4205</v>
      </c>
    </row>
    <row r="351" spans="2:65" s="432" customFormat="1">
      <c r="B351" s="431"/>
      <c r="D351" s="515" t="s">
        <v>183</v>
      </c>
      <c r="F351" s="516" t="s">
        <v>4206</v>
      </c>
      <c r="I351" s="517"/>
      <c r="L351" s="431"/>
      <c r="M351" s="518"/>
      <c r="T351" s="519"/>
      <c r="AT351" s="422" t="s">
        <v>183</v>
      </c>
      <c r="AU351" s="422" t="s">
        <v>82</v>
      </c>
    </row>
    <row r="352" spans="2:65" s="432" customFormat="1" ht="16.5" customHeight="1">
      <c r="B352" s="431"/>
      <c r="C352" s="502" t="s">
        <v>1549</v>
      </c>
      <c r="D352" s="502" t="s">
        <v>129</v>
      </c>
      <c r="E352" s="503" t="s">
        <v>4207</v>
      </c>
      <c r="F352" s="504" t="s">
        <v>4208</v>
      </c>
      <c r="G352" s="505" t="s">
        <v>3973</v>
      </c>
      <c r="H352" s="506">
        <v>1</v>
      </c>
      <c r="I352" s="507"/>
      <c r="J352" s="508">
        <f>ROUND(I352*H352,2)</f>
        <v>0</v>
      </c>
      <c r="K352" s="504" t="s">
        <v>180</v>
      </c>
      <c r="L352" s="431"/>
      <c r="M352" s="509" t="s">
        <v>19</v>
      </c>
      <c r="N352" s="510" t="s">
        <v>43</v>
      </c>
      <c r="P352" s="511">
        <f>O352*H352</f>
        <v>0</v>
      </c>
      <c r="Q352" s="511">
        <v>0</v>
      </c>
      <c r="R352" s="511">
        <f>Q352*H352</f>
        <v>0</v>
      </c>
      <c r="S352" s="511">
        <v>0.155</v>
      </c>
      <c r="T352" s="512">
        <f>S352*H352</f>
        <v>0.155</v>
      </c>
      <c r="AR352" s="513" t="s">
        <v>260</v>
      </c>
      <c r="AT352" s="513" t="s">
        <v>129</v>
      </c>
      <c r="AU352" s="513" t="s">
        <v>82</v>
      </c>
      <c r="AY352" s="422" t="s">
        <v>126</v>
      </c>
      <c r="BE352" s="514">
        <f>IF(N352="základní",J352,0)</f>
        <v>0</v>
      </c>
      <c r="BF352" s="514">
        <f>IF(N352="snížená",J352,0)</f>
        <v>0</v>
      </c>
      <c r="BG352" s="514">
        <f>IF(N352="zákl. přenesená",J352,0)</f>
        <v>0</v>
      </c>
      <c r="BH352" s="514">
        <f>IF(N352="sníž. přenesená",J352,0)</f>
        <v>0</v>
      </c>
      <c r="BI352" s="514">
        <f>IF(N352="nulová",J352,0)</f>
        <v>0</v>
      </c>
      <c r="BJ352" s="422" t="s">
        <v>80</v>
      </c>
      <c r="BK352" s="514">
        <f>ROUND(I352*H352,2)</f>
        <v>0</v>
      </c>
      <c r="BL352" s="422" t="s">
        <v>260</v>
      </c>
      <c r="BM352" s="513" t="s">
        <v>4209</v>
      </c>
    </row>
    <row r="353" spans="2:65" s="432" customFormat="1">
      <c r="B353" s="431"/>
      <c r="D353" s="515" t="s">
        <v>183</v>
      </c>
      <c r="F353" s="516" t="s">
        <v>4210</v>
      </c>
      <c r="I353" s="517"/>
      <c r="L353" s="431"/>
      <c r="M353" s="518"/>
      <c r="T353" s="519"/>
      <c r="AT353" s="422" t="s">
        <v>183</v>
      </c>
      <c r="AU353" s="422" t="s">
        <v>82</v>
      </c>
    </row>
    <row r="354" spans="2:65" s="432" customFormat="1" ht="24.15" customHeight="1">
      <c r="B354" s="431"/>
      <c r="C354" s="502" t="s">
        <v>1556</v>
      </c>
      <c r="D354" s="502" t="s">
        <v>129</v>
      </c>
      <c r="E354" s="503" t="s">
        <v>4211</v>
      </c>
      <c r="F354" s="504" t="s">
        <v>4212</v>
      </c>
      <c r="G354" s="505" t="s">
        <v>3973</v>
      </c>
      <c r="H354" s="506">
        <v>1</v>
      </c>
      <c r="I354" s="507"/>
      <c r="J354" s="508">
        <f>ROUND(I354*H354,2)</f>
        <v>0</v>
      </c>
      <c r="K354" s="504" t="s">
        <v>180</v>
      </c>
      <c r="L354" s="431"/>
      <c r="M354" s="509" t="s">
        <v>19</v>
      </c>
      <c r="N354" s="510" t="s">
        <v>43</v>
      </c>
      <c r="P354" s="511">
        <f>O354*H354</f>
        <v>0</v>
      </c>
      <c r="Q354" s="511">
        <v>0.11033999999999999</v>
      </c>
      <c r="R354" s="511">
        <f>Q354*H354</f>
        <v>0.11033999999999999</v>
      </c>
      <c r="S354" s="511">
        <v>0</v>
      </c>
      <c r="T354" s="512">
        <f>S354*H354</f>
        <v>0</v>
      </c>
      <c r="AR354" s="513" t="s">
        <v>260</v>
      </c>
      <c r="AT354" s="513" t="s">
        <v>129</v>
      </c>
      <c r="AU354" s="513" t="s">
        <v>82</v>
      </c>
      <c r="AY354" s="422" t="s">
        <v>126</v>
      </c>
      <c r="BE354" s="514">
        <f>IF(N354="základní",J354,0)</f>
        <v>0</v>
      </c>
      <c r="BF354" s="514">
        <f>IF(N354="snížená",J354,0)</f>
        <v>0</v>
      </c>
      <c r="BG354" s="514">
        <f>IF(N354="zákl. přenesená",J354,0)</f>
        <v>0</v>
      </c>
      <c r="BH354" s="514">
        <f>IF(N354="sníž. přenesená",J354,0)</f>
        <v>0</v>
      </c>
      <c r="BI354" s="514">
        <f>IF(N354="nulová",J354,0)</f>
        <v>0</v>
      </c>
      <c r="BJ354" s="422" t="s">
        <v>80</v>
      </c>
      <c r="BK354" s="514">
        <f>ROUND(I354*H354,2)</f>
        <v>0</v>
      </c>
      <c r="BL354" s="422" t="s">
        <v>260</v>
      </c>
      <c r="BM354" s="513" t="s">
        <v>4213</v>
      </c>
    </row>
    <row r="355" spans="2:65" s="432" customFormat="1">
      <c r="B355" s="431"/>
      <c r="D355" s="515" t="s">
        <v>183</v>
      </c>
      <c r="F355" s="516" t="s">
        <v>4214</v>
      </c>
      <c r="I355" s="517"/>
      <c r="L355" s="431"/>
      <c r="M355" s="518"/>
      <c r="T355" s="519"/>
      <c r="AT355" s="422" t="s">
        <v>183</v>
      </c>
      <c r="AU355" s="422" t="s">
        <v>82</v>
      </c>
    </row>
    <row r="356" spans="2:65" s="432" customFormat="1" ht="21.75" customHeight="1">
      <c r="B356" s="431"/>
      <c r="C356" s="502" t="s">
        <v>1564</v>
      </c>
      <c r="D356" s="502" t="s">
        <v>129</v>
      </c>
      <c r="E356" s="503" t="s">
        <v>4215</v>
      </c>
      <c r="F356" s="504" t="s">
        <v>4216</v>
      </c>
      <c r="G356" s="505" t="s">
        <v>3973</v>
      </c>
      <c r="H356" s="506">
        <v>4</v>
      </c>
      <c r="I356" s="507"/>
      <c r="J356" s="508">
        <f>ROUND(I356*H356,2)</f>
        <v>0</v>
      </c>
      <c r="K356" s="504" t="s">
        <v>180</v>
      </c>
      <c r="L356" s="431"/>
      <c r="M356" s="509" t="s">
        <v>19</v>
      </c>
      <c r="N356" s="510" t="s">
        <v>43</v>
      </c>
      <c r="P356" s="511">
        <f>O356*H356</f>
        <v>0</v>
      </c>
      <c r="Q356" s="511">
        <v>9.5E-4</v>
      </c>
      <c r="R356" s="511">
        <f>Q356*H356</f>
        <v>3.8E-3</v>
      </c>
      <c r="S356" s="511">
        <v>0</v>
      </c>
      <c r="T356" s="512">
        <f>S356*H356</f>
        <v>0</v>
      </c>
      <c r="AR356" s="513" t="s">
        <v>260</v>
      </c>
      <c r="AT356" s="513" t="s">
        <v>129</v>
      </c>
      <c r="AU356" s="513" t="s">
        <v>82</v>
      </c>
      <c r="AY356" s="422" t="s">
        <v>126</v>
      </c>
      <c r="BE356" s="514">
        <f>IF(N356="základní",J356,0)</f>
        <v>0</v>
      </c>
      <c r="BF356" s="514">
        <f>IF(N356="snížená",J356,0)</f>
        <v>0</v>
      </c>
      <c r="BG356" s="514">
        <f>IF(N356="zákl. přenesená",J356,0)</f>
        <v>0</v>
      </c>
      <c r="BH356" s="514">
        <f>IF(N356="sníž. přenesená",J356,0)</f>
        <v>0</v>
      </c>
      <c r="BI356" s="514">
        <f>IF(N356="nulová",J356,0)</f>
        <v>0</v>
      </c>
      <c r="BJ356" s="422" t="s">
        <v>80</v>
      </c>
      <c r="BK356" s="514">
        <f>ROUND(I356*H356,2)</f>
        <v>0</v>
      </c>
      <c r="BL356" s="422" t="s">
        <v>260</v>
      </c>
      <c r="BM356" s="513" t="s">
        <v>4217</v>
      </c>
    </row>
    <row r="357" spans="2:65" s="432" customFormat="1">
      <c r="B357" s="431"/>
      <c r="D357" s="515" t="s">
        <v>183</v>
      </c>
      <c r="F357" s="516" t="s">
        <v>4218</v>
      </c>
      <c r="I357" s="517"/>
      <c r="L357" s="431"/>
      <c r="M357" s="518"/>
      <c r="T357" s="519"/>
      <c r="AT357" s="422" t="s">
        <v>183</v>
      </c>
      <c r="AU357" s="422" t="s">
        <v>82</v>
      </c>
    </row>
    <row r="358" spans="2:65" s="432" customFormat="1" ht="21.75" customHeight="1">
      <c r="B358" s="431"/>
      <c r="C358" s="502" t="s">
        <v>1571</v>
      </c>
      <c r="D358" s="502" t="s">
        <v>129</v>
      </c>
      <c r="E358" s="503" t="s">
        <v>4219</v>
      </c>
      <c r="F358" s="504" t="s">
        <v>4220</v>
      </c>
      <c r="G358" s="505" t="s">
        <v>3973</v>
      </c>
      <c r="H358" s="506">
        <v>3</v>
      </c>
      <c r="I358" s="507"/>
      <c r="J358" s="508">
        <f>ROUND(I358*H358,2)</f>
        <v>0</v>
      </c>
      <c r="K358" s="504" t="s">
        <v>180</v>
      </c>
      <c r="L358" s="431"/>
      <c r="M358" s="509" t="s">
        <v>19</v>
      </c>
      <c r="N358" s="510" t="s">
        <v>43</v>
      </c>
      <c r="P358" s="511">
        <f>O358*H358</f>
        <v>0</v>
      </c>
      <c r="Q358" s="511">
        <v>6.6E-4</v>
      </c>
      <c r="R358" s="511">
        <f>Q358*H358</f>
        <v>1.98E-3</v>
      </c>
      <c r="S358" s="511">
        <v>0</v>
      </c>
      <c r="T358" s="512">
        <f>S358*H358</f>
        <v>0</v>
      </c>
      <c r="AR358" s="513" t="s">
        <v>260</v>
      </c>
      <c r="AT358" s="513" t="s">
        <v>129</v>
      </c>
      <c r="AU358" s="513" t="s">
        <v>82</v>
      </c>
      <c r="AY358" s="422" t="s">
        <v>126</v>
      </c>
      <c r="BE358" s="514">
        <f>IF(N358="základní",J358,0)</f>
        <v>0</v>
      </c>
      <c r="BF358" s="514">
        <f>IF(N358="snížená",J358,0)</f>
        <v>0</v>
      </c>
      <c r="BG358" s="514">
        <f>IF(N358="zákl. přenesená",J358,0)</f>
        <v>0</v>
      </c>
      <c r="BH358" s="514">
        <f>IF(N358="sníž. přenesená",J358,0)</f>
        <v>0</v>
      </c>
      <c r="BI358" s="514">
        <f>IF(N358="nulová",J358,0)</f>
        <v>0</v>
      </c>
      <c r="BJ358" s="422" t="s">
        <v>80</v>
      </c>
      <c r="BK358" s="514">
        <f>ROUND(I358*H358,2)</f>
        <v>0</v>
      </c>
      <c r="BL358" s="422" t="s">
        <v>260</v>
      </c>
      <c r="BM358" s="513" t="s">
        <v>4221</v>
      </c>
    </row>
    <row r="359" spans="2:65" s="432" customFormat="1">
      <c r="B359" s="431"/>
      <c r="D359" s="515" t="s">
        <v>183</v>
      </c>
      <c r="F359" s="516" t="s">
        <v>4222</v>
      </c>
      <c r="I359" s="517"/>
      <c r="L359" s="431"/>
      <c r="M359" s="518"/>
      <c r="T359" s="519"/>
      <c r="AT359" s="422" t="s">
        <v>183</v>
      </c>
      <c r="AU359" s="422" t="s">
        <v>82</v>
      </c>
    </row>
    <row r="360" spans="2:65" s="432" customFormat="1" ht="16.5" customHeight="1">
      <c r="B360" s="431"/>
      <c r="C360" s="520" t="s">
        <v>1592</v>
      </c>
      <c r="D360" s="520" t="s">
        <v>123</v>
      </c>
      <c r="E360" s="521" t="s">
        <v>4223</v>
      </c>
      <c r="F360" s="522" t="s">
        <v>4224</v>
      </c>
      <c r="G360" s="523" t="s">
        <v>254</v>
      </c>
      <c r="H360" s="524">
        <v>3</v>
      </c>
      <c r="I360" s="525"/>
      <c r="J360" s="526">
        <f>ROUND(I360*H360,2)</f>
        <v>0</v>
      </c>
      <c r="K360" s="522" t="s">
        <v>180</v>
      </c>
      <c r="L360" s="527"/>
      <c r="M360" s="528" t="s">
        <v>19</v>
      </c>
      <c r="N360" s="529" t="s">
        <v>43</v>
      </c>
      <c r="P360" s="511">
        <f>O360*H360</f>
        <v>0</v>
      </c>
      <c r="Q360" s="511">
        <v>0.01</v>
      </c>
      <c r="R360" s="511">
        <f>Q360*H360</f>
        <v>0.03</v>
      </c>
      <c r="S360" s="511">
        <v>0</v>
      </c>
      <c r="T360" s="512">
        <f>S360*H360</f>
        <v>0</v>
      </c>
      <c r="AR360" s="513" t="s">
        <v>376</v>
      </c>
      <c r="AT360" s="513" t="s">
        <v>123</v>
      </c>
      <c r="AU360" s="513" t="s">
        <v>82</v>
      </c>
      <c r="AY360" s="422" t="s">
        <v>126</v>
      </c>
      <c r="BE360" s="514">
        <f>IF(N360="základní",J360,0)</f>
        <v>0</v>
      </c>
      <c r="BF360" s="514">
        <f>IF(N360="snížená",J360,0)</f>
        <v>0</v>
      </c>
      <c r="BG360" s="514">
        <f>IF(N360="zákl. přenesená",J360,0)</f>
        <v>0</v>
      </c>
      <c r="BH360" s="514">
        <f>IF(N360="sníž. přenesená",J360,0)</f>
        <v>0</v>
      </c>
      <c r="BI360" s="514">
        <f>IF(N360="nulová",J360,0)</f>
        <v>0</v>
      </c>
      <c r="BJ360" s="422" t="s">
        <v>80</v>
      </c>
      <c r="BK360" s="514">
        <f>ROUND(I360*H360,2)</f>
        <v>0</v>
      </c>
      <c r="BL360" s="422" t="s">
        <v>260</v>
      </c>
      <c r="BM360" s="513" t="s">
        <v>4225</v>
      </c>
    </row>
    <row r="361" spans="2:65" s="432" customFormat="1" ht="16.5" customHeight="1">
      <c r="B361" s="431"/>
      <c r="C361" s="502" t="s">
        <v>1599</v>
      </c>
      <c r="D361" s="502" t="s">
        <v>129</v>
      </c>
      <c r="E361" s="503" t="s">
        <v>4226</v>
      </c>
      <c r="F361" s="504" t="s">
        <v>4227</v>
      </c>
      <c r="G361" s="505" t="s">
        <v>254</v>
      </c>
      <c r="H361" s="506">
        <v>10</v>
      </c>
      <c r="I361" s="507"/>
      <c r="J361" s="508">
        <f>ROUND(I361*H361,2)</f>
        <v>0</v>
      </c>
      <c r="K361" s="504" t="s">
        <v>180</v>
      </c>
      <c r="L361" s="431"/>
      <c r="M361" s="509" t="s">
        <v>19</v>
      </c>
      <c r="N361" s="510" t="s">
        <v>43</v>
      </c>
      <c r="P361" s="511">
        <f>O361*H361</f>
        <v>0</v>
      </c>
      <c r="Q361" s="511">
        <v>0</v>
      </c>
      <c r="R361" s="511">
        <f>Q361*H361</f>
        <v>0</v>
      </c>
      <c r="S361" s="511">
        <v>4.8999999999999998E-4</v>
      </c>
      <c r="T361" s="512">
        <f>S361*H361</f>
        <v>4.8999999999999998E-3</v>
      </c>
      <c r="AR361" s="513" t="s">
        <v>260</v>
      </c>
      <c r="AT361" s="513" t="s">
        <v>129</v>
      </c>
      <c r="AU361" s="513" t="s">
        <v>82</v>
      </c>
      <c r="AY361" s="422" t="s">
        <v>126</v>
      </c>
      <c r="BE361" s="514">
        <f>IF(N361="základní",J361,0)</f>
        <v>0</v>
      </c>
      <c r="BF361" s="514">
        <f>IF(N361="snížená",J361,0)</f>
        <v>0</v>
      </c>
      <c r="BG361" s="514">
        <f>IF(N361="zákl. přenesená",J361,0)</f>
        <v>0</v>
      </c>
      <c r="BH361" s="514">
        <f>IF(N361="sníž. přenesená",J361,0)</f>
        <v>0</v>
      </c>
      <c r="BI361" s="514">
        <f>IF(N361="nulová",J361,0)</f>
        <v>0</v>
      </c>
      <c r="BJ361" s="422" t="s">
        <v>80</v>
      </c>
      <c r="BK361" s="514">
        <f>ROUND(I361*H361,2)</f>
        <v>0</v>
      </c>
      <c r="BL361" s="422" t="s">
        <v>260</v>
      </c>
      <c r="BM361" s="513" t="s">
        <v>4228</v>
      </c>
    </row>
    <row r="362" spans="2:65" s="432" customFormat="1">
      <c r="B362" s="431"/>
      <c r="D362" s="515" t="s">
        <v>183</v>
      </c>
      <c r="F362" s="516" t="s">
        <v>4229</v>
      </c>
      <c r="I362" s="517"/>
      <c r="L362" s="431"/>
      <c r="M362" s="518"/>
      <c r="T362" s="519"/>
      <c r="AT362" s="422" t="s">
        <v>183</v>
      </c>
      <c r="AU362" s="422" t="s">
        <v>82</v>
      </c>
    </row>
    <row r="363" spans="2:65" s="432" customFormat="1" ht="16.5" customHeight="1">
      <c r="B363" s="431"/>
      <c r="C363" s="502" t="s">
        <v>1607</v>
      </c>
      <c r="D363" s="502" t="s">
        <v>129</v>
      </c>
      <c r="E363" s="503" t="s">
        <v>4230</v>
      </c>
      <c r="F363" s="504" t="s">
        <v>4231</v>
      </c>
      <c r="G363" s="505" t="s">
        <v>254</v>
      </c>
      <c r="H363" s="506">
        <v>6</v>
      </c>
      <c r="I363" s="507"/>
      <c r="J363" s="508">
        <f>ROUND(I363*H363,2)</f>
        <v>0</v>
      </c>
      <c r="K363" s="504" t="s">
        <v>180</v>
      </c>
      <c r="L363" s="431"/>
      <c r="M363" s="509" t="s">
        <v>19</v>
      </c>
      <c r="N363" s="510" t="s">
        <v>43</v>
      </c>
      <c r="P363" s="511">
        <f>O363*H363</f>
        <v>0</v>
      </c>
      <c r="Q363" s="511">
        <v>1E-3</v>
      </c>
      <c r="R363" s="511">
        <f>Q363*H363</f>
        <v>6.0000000000000001E-3</v>
      </c>
      <c r="S363" s="511">
        <v>0</v>
      </c>
      <c r="T363" s="512">
        <f>S363*H363</f>
        <v>0</v>
      </c>
      <c r="AR363" s="513" t="s">
        <v>260</v>
      </c>
      <c r="AT363" s="513" t="s">
        <v>129</v>
      </c>
      <c r="AU363" s="513" t="s">
        <v>82</v>
      </c>
      <c r="AY363" s="422" t="s">
        <v>126</v>
      </c>
      <c r="BE363" s="514">
        <f>IF(N363="základní",J363,0)</f>
        <v>0</v>
      </c>
      <c r="BF363" s="514">
        <f>IF(N363="snížená",J363,0)</f>
        <v>0</v>
      </c>
      <c r="BG363" s="514">
        <f>IF(N363="zákl. přenesená",J363,0)</f>
        <v>0</v>
      </c>
      <c r="BH363" s="514">
        <f>IF(N363="sníž. přenesená",J363,0)</f>
        <v>0</v>
      </c>
      <c r="BI363" s="514">
        <f>IF(N363="nulová",J363,0)</f>
        <v>0</v>
      </c>
      <c r="BJ363" s="422" t="s">
        <v>80</v>
      </c>
      <c r="BK363" s="514">
        <f>ROUND(I363*H363,2)</f>
        <v>0</v>
      </c>
      <c r="BL363" s="422" t="s">
        <v>260</v>
      </c>
      <c r="BM363" s="513" t="s">
        <v>4232</v>
      </c>
    </row>
    <row r="364" spans="2:65" s="432" customFormat="1">
      <c r="B364" s="431"/>
      <c r="D364" s="515" t="s">
        <v>183</v>
      </c>
      <c r="F364" s="516" t="s">
        <v>4233</v>
      </c>
      <c r="I364" s="517"/>
      <c r="L364" s="431"/>
      <c r="M364" s="518"/>
      <c r="T364" s="519"/>
      <c r="AT364" s="422" t="s">
        <v>183</v>
      </c>
      <c r="AU364" s="422" t="s">
        <v>82</v>
      </c>
    </row>
    <row r="365" spans="2:65" s="432" customFormat="1" ht="16.5" customHeight="1">
      <c r="B365" s="431"/>
      <c r="C365" s="502" t="s">
        <v>1616</v>
      </c>
      <c r="D365" s="502" t="s">
        <v>129</v>
      </c>
      <c r="E365" s="503" t="s">
        <v>4234</v>
      </c>
      <c r="F365" s="504" t="s">
        <v>4235</v>
      </c>
      <c r="G365" s="505" t="s">
        <v>3973</v>
      </c>
      <c r="H365" s="506">
        <v>10</v>
      </c>
      <c r="I365" s="507"/>
      <c r="J365" s="508">
        <f>ROUND(I365*H365,2)</f>
        <v>0</v>
      </c>
      <c r="K365" s="504" t="s">
        <v>180</v>
      </c>
      <c r="L365" s="431"/>
      <c r="M365" s="509" t="s">
        <v>19</v>
      </c>
      <c r="N365" s="510" t="s">
        <v>43</v>
      </c>
      <c r="P365" s="511">
        <f>O365*H365</f>
        <v>0</v>
      </c>
      <c r="Q365" s="511">
        <v>0</v>
      </c>
      <c r="R365" s="511">
        <f>Q365*H365</f>
        <v>0</v>
      </c>
      <c r="S365" s="511">
        <v>1.56E-3</v>
      </c>
      <c r="T365" s="512">
        <f>S365*H365</f>
        <v>1.5599999999999999E-2</v>
      </c>
      <c r="AR365" s="513" t="s">
        <v>260</v>
      </c>
      <c r="AT365" s="513" t="s">
        <v>129</v>
      </c>
      <c r="AU365" s="513" t="s">
        <v>82</v>
      </c>
      <c r="AY365" s="422" t="s">
        <v>126</v>
      </c>
      <c r="BE365" s="514">
        <f>IF(N365="základní",J365,0)</f>
        <v>0</v>
      </c>
      <c r="BF365" s="514">
        <f>IF(N365="snížená",J365,0)</f>
        <v>0</v>
      </c>
      <c r="BG365" s="514">
        <f>IF(N365="zákl. přenesená",J365,0)</f>
        <v>0</v>
      </c>
      <c r="BH365" s="514">
        <f>IF(N365="sníž. přenesená",J365,0)</f>
        <v>0</v>
      </c>
      <c r="BI365" s="514">
        <f>IF(N365="nulová",J365,0)</f>
        <v>0</v>
      </c>
      <c r="BJ365" s="422" t="s">
        <v>80</v>
      </c>
      <c r="BK365" s="514">
        <f>ROUND(I365*H365,2)</f>
        <v>0</v>
      </c>
      <c r="BL365" s="422" t="s">
        <v>260</v>
      </c>
      <c r="BM365" s="513" t="s">
        <v>4236</v>
      </c>
    </row>
    <row r="366" spans="2:65" s="432" customFormat="1">
      <c r="B366" s="431"/>
      <c r="D366" s="515" t="s">
        <v>183</v>
      </c>
      <c r="F366" s="516" t="s">
        <v>4237</v>
      </c>
      <c r="I366" s="517"/>
      <c r="L366" s="431"/>
      <c r="M366" s="518"/>
      <c r="T366" s="519"/>
      <c r="AT366" s="422" t="s">
        <v>183</v>
      </c>
      <c r="AU366" s="422" t="s">
        <v>82</v>
      </c>
    </row>
    <row r="367" spans="2:65" s="432" customFormat="1" ht="16.5" customHeight="1">
      <c r="B367" s="431"/>
      <c r="C367" s="502" t="s">
        <v>1626</v>
      </c>
      <c r="D367" s="502" t="s">
        <v>129</v>
      </c>
      <c r="E367" s="503" t="s">
        <v>4238</v>
      </c>
      <c r="F367" s="504" t="s">
        <v>4239</v>
      </c>
      <c r="G367" s="505" t="s">
        <v>3973</v>
      </c>
      <c r="H367" s="506">
        <v>5</v>
      </c>
      <c r="I367" s="507"/>
      <c r="J367" s="508">
        <f>ROUND(I367*H367,2)</f>
        <v>0</v>
      </c>
      <c r="K367" s="504" t="s">
        <v>180</v>
      </c>
      <c r="L367" s="431"/>
      <c r="M367" s="509" t="s">
        <v>19</v>
      </c>
      <c r="N367" s="510" t="s">
        <v>43</v>
      </c>
      <c r="P367" s="511">
        <f>O367*H367</f>
        <v>0</v>
      </c>
      <c r="Q367" s="511">
        <v>1.8E-3</v>
      </c>
      <c r="R367" s="511">
        <f>Q367*H367</f>
        <v>8.9999999999999993E-3</v>
      </c>
      <c r="S367" s="511">
        <v>0</v>
      </c>
      <c r="T367" s="512">
        <f>S367*H367</f>
        <v>0</v>
      </c>
      <c r="AR367" s="513" t="s">
        <v>260</v>
      </c>
      <c r="AT367" s="513" t="s">
        <v>129</v>
      </c>
      <c r="AU367" s="513" t="s">
        <v>82</v>
      </c>
      <c r="AY367" s="422" t="s">
        <v>126</v>
      </c>
      <c r="BE367" s="514">
        <f>IF(N367="základní",J367,0)</f>
        <v>0</v>
      </c>
      <c r="BF367" s="514">
        <f>IF(N367="snížená",J367,0)</f>
        <v>0</v>
      </c>
      <c r="BG367" s="514">
        <f>IF(N367="zákl. přenesená",J367,0)</f>
        <v>0</v>
      </c>
      <c r="BH367" s="514">
        <f>IF(N367="sníž. přenesená",J367,0)</f>
        <v>0</v>
      </c>
      <c r="BI367" s="514">
        <f>IF(N367="nulová",J367,0)</f>
        <v>0</v>
      </c>
      <c r="BJ367" s="422" t="s">
        <v>80</v>
      </c>
      <c r="BK367" s="514">
        <f>ROUND(I367*H367,2)</f>
        <v>0</v>
      </c>
      <c r="BL367" s="422" t="s">
        <v>260</v>
      </c>
      <c r="BM367" s="513" t="s">
        <v>4240</v>
      </c>
    </row>
    <row r="368" spans="2:65" s="432" customFormat="1">
      <c r="B368" s="431"/>
      <c r="D368" s="515" t="s">
        <v>183</v>
      </c>
      <c r="F368" s="516" t="s">
        <v>4241</v>
      </c>
      <c r="I368" s="517"/>
      <c r="L368" s="431"/>
      <c r="M368" s="518"/>
      <c r="T368" s="519"/>
      <c r="AT368" s="422" t="s">
        <v>183</v>
      </c>
      <c r="AU368" s="422" t="s">
        <v>82</v>
      </c>
    </row>
    <row r="369" spans="2:65" s="432" customFormat="1" ht="16.5" customHeight="1">
      <c r="B369" s="431"/>
      <c r="C369" s="502" t="s">
        <v>1636</v>
      </c>
      <c r="D369" s="502" t="s">
        <v>129</v>
      </c>
      <c r="E369" s="503" t="s">
        <v>4242</v>
      </c>
      <c r="F369" s="504" t="s">
        <v>4243</v>
      </c>
      <c r="G369" s="505" t="s">
        <v>3973</v>
      </c>
      <c r="H369" s="506">
        <v>17</v>
      </c>
      <c r="I369" s="507"/>
      <c r="J369" s="508">
        <f>ROUND(I369*H369,2)</f>
        <v>0</v>
      </c>
      <c r="K369" s="504" t="s">
        <v>180</v>
      </c>
      <c r="L369" s="431"/>
      <c r="M369" s="509" t="s">
        <v>19</v>
      </c>
      <c r="N369" s="510" t="s">
        <v>43</v>
      </c>
      <c r="P369" s="511">
        <f>O369*H369</f>
        <v>0</v>
      </c>
      <c r="Q369" s="511">
        <v>1.8400000000000001E-3</v>
      </c>
      <c r="R369" s="511">
        <f>Q369*H369</f>
        <v>3.1280000000000002E-2</v>
      </c>
      <c r="S369" s="511">
        <v>0</v>
      </c>
      <c r="T369" s="512">
        <f>S369*H369</f>
        <v>0</v>
      </c>
      <c r="AR369" s="513" t="s">
        <v>260</v>
      </c>
      <c r="AT369" s="513" t="s">
        <v>129</v>
      </c>
      <c r="AU369" s="513" t="s">
        <v>82</v>
      </c>
      <c r="AY369" s="422" t="s">
        <v>126</v>
      </c>
      <c r="BE369" s="514">
        <f>IF(N369="základní",J369,0)</f>
        <v>0</v>
      </c>
      <c r="BF369" s="514">
        <f>IF(N369="snížená",J369,0)</f>
        <v>0</v>
      </c>
      <c r="BG369" s="514">
        <f>IF(N369="zákl. přenesená",J369,0)</f>
        <v>0</v>
      </c>
      <c r="BH369" s="514">
        <f>IF(N369="sníž. přenesená",J369,0)</f>
        <v>0</v>
      </c>
      <c r="BI369" s="514">
        <f>IF(N369="nulová",J369,0)</f>
        <v>0</v>
      </c>
      <c r="BJ369" s="422" t="s">
        <v>80</v>
      </c>
      <c r="BK369" s="514">
        <f>ROUND(I369*H369,2)</f>
        <v>0</v>
      </c>
      <c r="BL369" s="422" t="s">
        <v>260</v>
      </c>
      <c r="BM369" s="513" t="s">
        <v>4244</v>
      </c>
    </row>
    <row r="370" spans="2:65" s="432" customFormat="1">
      <c r="B370" s="431"/>
      <c r="D370" s="515" t="s">
        <v>183</v>
      </c>
      <c r="F370" s="516" t="s">
        <v>4245</v>
      </c>
      <c r="I370" s="517"/>
      <c r="L370" s="431"/>
      <c r="M370" s="518"/>
      <c r="T370" s="519"/>
      <c r="AT370" s="422" t="s">
        <v>183</v>
      </c>
      <c r="AU370" s="422" t="s">
        <v>82</v>
      </c>
    </row>
    <row r="371" spans="2:65" s="432" customFormat="1" ht="16.5" customHeight="1">
      <c r="B371" s="431"/>
      <c r="C371" s="502" t="s">
        <v>1643</v>
      </c>
      <c r="D371" s="502" t="s">
        <v>129</v>
      </c>
      <c r="E371" s="503" t="s">
        <v>4246</v>
      </c>
      <c r="F371" s="504" t="s">
        <v>4247</v>
      </c>
      <c r="G371" s="505" t="s">
        <v>3973</v>
      </c>
      <c r="H371" s="506">
        <v>1</v>
      </c>
      <c r="I371" s="507"/>
      <c r="J371" s="508">
        <f>ROUND(I371*H371,2)</f>
        <v>0</v>
      </c>
      <c r="K371" s="504" t="s">
        <v>180</v>
      </c>
      <c r="L371" s="431"/>
      <c r="M371" s="509" t="s">
        <v>19</v>
      </c>
      <c r="N371" s="510" t="s">
        <v>43</v>
      </c>
      <c r="P371" s="511">
        <f>O371*H371</f>
        <v>0</v>
      </c>
      <c r="Q371" s="511">
        <v>1.8400000000000001E-3</v>
      </c>
      <c r="R371" s="511">
        <f>Q371*H371</f>
        <v>1.8400000000000001E-3</v>
      </c>
      <c r="S371" s="511">
        <v>0</v>
      </c>
      <c r="T371" s="512">
        <f>S371*H371</f>
        <v>0</v>
      </c>
      <c r="AR371" s="513" t="s">
        <v>260</v>
      </c>
      <c r="AT371" s="513" t="s">
        <v>129</v>
      </c>
      <c r="AU371" s="513" t="s">
        <v>82</v>
      </c>
      <c r="AY371" s="422" t="s">
        <v>126</v>
      </c>
      <c r="BE371" s="514">
        <f>IF(N371="základní",J371,0)</f>
        <v>0</v>
      </c>
      <c r="BF371" s="514">
        <f>IF(N371="snížená",J371,0)</f>
        <v>0</v>
      </c>
      <c r="BG371" s="514">
        <f>IF(N371="zákl. přenesená",J371,0)</f>
        <v>0</v>
      </c>
      <c r="BH371" s="514">
        <f>IF(N371="sníž. přenesená",J371,0)</f>
        <v>0</v>
      </c>
      <c r="BI371" s="514">
        <f>IF(N371="nulová",J371,0)</f>
        <v>0</v>
      </c>
      <c r="BJ371" s="422" t="s">
        <v>80</v>
      </c>
      <c r="BK371" s="514">
        <f>ROUND(I371*H371,2)</f>
        <v>0</v>
      </c>
      <c r="BL371" s="422" t="s">
        <v>260</v>
      </c>
      <c r="BM371" s="513" t="s">
        <v>4248</v>
      </c>
    </row>
    <row r="372" spans="2:65" s="432" customFormat="1">
      <c r="B372" s="431"/>
      <c r="D372" s="515" t="s">
        <v>183</v>
      </c>
      <c r="F372" s="516" t="s">
        <v>4249</v>
      </c>
      <c r="I372" s="517"/>
      <c r="L372" s="431"/>
      <c r="M372" s="518"/>
      <c r="T372" s="519"/>
      <c r="AT372" s="422" t="s">
        <v>183</v>
      </c>
      <c r="AU372" s="422" t="s">
        <v>82</v>
      </c>
    </row>
    <row r="373" spans="2:65" s="432" customFormat="1" ht="16.5" customHeight="1">
      <c r="B373" s="431"/>
      <c r="C373" s="502" t="s">
        <v>1650</v>
      </c>
      <c r="D373" s="502" t="s">
        <v>129</v>
      </c>
      <c r="E373" s="503" t="s">
        <v>4250</v>
      </c>
      <c r="F373" s="504" t="s">
        <v>4251</v>
      </c>
      <c r="G373" s="505" t="s">
        <v>254</v>
      </c>
      <c r="H373" s="506">
        <v>1</v>
      </c>
      <c r="I373" s="507"/>
      <c r="J373" s="508">
        <f>ROUND(I373*H373,2)</f>
        <v>0</v>
      </c>
      <c r="K373" s="504" t="s">
        <v>180</v>
      </c>
      <c r="L373" s="431"/>
      <c r="M373" s="509" t="s">
        <v>19</v>
      </c>
      <c r="N373" s="510" t="s">
        <v>43</v>
      </c>
      <c r="P373" s="511">
        <f>O373*H373</f>
        <v>0</v>
      </c>
      <c r="Q373" s="511">
        <v>0</v>
      </c>
      <c r="R373" s="511">
        <f>Q373*H373</f>
        <v>0</v>
      </c>
      <c r="S373" s="511">
        <v>2.2499999999999998E-3</v>
      </c>
      <c r="T373" s="512">
        <f>S373*H373</f>
        <v>2.2499999999999998E-3</v>
      </c>
      <c r="AR373" s="513" t="s">
        <v>260</v>
      </c>
      <c r="AT373" s="513" t="s">
        <v>129</v>
      </c>
      <c r="AU373" s="513" t="s">
        <v>82</v>
      </c>
      <c r="AY373" s="422" t="s">
        <v>126</v>
      </c>
      <c r="BE373" s="514">
        <f>IF(N373="základní",J373,0)</f>
        <v>0</v>
      </c>
      <c r="BF373" s="514">
        <f>IF(N373="snížená",J373,0)</f>
        <v>0</v>
      </c>
      <c r="BG373" s="514">
        <f>IF(N373="zákl. přenesená",J373,0)</f>
        <v>0</v>
      </c>
      <c r="BH373" s="514">
        <f>IF(N373="sníž. přenesená",J373,0)</f>
        <v>0</v>
      </c>
      <c r="BI373" s="514">
        <f>IF(N373="nulová",J373,0)</f>
        <v>0</v>
      </c>
      <c r="BJ373" s="422" t="s">
        <v>80</v>
      </c>
      <c r="BK373" s="514">
        <f>ROUND(I373*H373,2)</f>
        <v>0</v>
      </c>
      <c r="BL373" s="422" t="s">
        <v>260</v>
      </c>
      <c r="BM373" s="513" t="s">
        <v>4252</v>
      </c>
    </row>
    <row r="374" spans="2:65" s="432" customFormat="1">
      <c r="B374" s="431"/>
      <c r="D374" s="515" t="s">
        <v>183</v>
      </c>
      <c r="F374" s="516" t="s">
        <v>4253</v>
      </c>
      <c r="I374" s="517"/>
      <c r="L374" s="431"/>
      <c r="M374" s="518"/>
      <c r="T374" s="519"/>
      <c r="AT374" s="422" t="s">
        <v>183</v>
      </c>
      <c r="AU374" s="422" t="s">
        <v>82</v>
      </c>
    </row>
    <row r="375" spans="2:65" s="432" customFormat="1" ht="16.5" customHeight="1">
      <c r="B375" s="431"/>
      <c r="C375" s="502" t="s">
        <v>1660</v>
      </c>
      <c r="D375" s="502" t="s">
        <v>129</v>
      </c>
      <c r="E375" s="503" t="s">
        <v>4254</v>
      </c>
      <c r="F375" s="504" t="s">
        <v>4255</v>
      </c>
      <c r="G375" s="505" t="s">
        <v>3973</v>
      </c>
      <c r="H375" s="506">
        <v>1</v>
      </c>
      <c r="I375" s="507"/>
      <c r="J375" s="508">
        <f>ROUND(I375*H375,2)</f>
        <v>0</v>
      </c>
      <c r="K375" s="504" t="s">
        <v>180</v>
      </c>
      <c r="L375" s="431"/>
      <c r="M375" s="509" t="s">
        <v>19</v>
      </c>
      <c r="N375" s="510" t="s">
        <v>43</v>
      </c>
      <c r="P375" s="511">
        <f>O375*H375</f>
        <v>0</v>
      </c>
      <c r="Q375" s="511">
        <v>1.8600000000000001E-3</v>
      </c>
      <c r="R375" s="511">
        <f>Q375*H375</f>
        <v>1.8600000000000001E-3</v>
      </c>
      <c r="S375" s="511">
        <v>0</v>
      </c>
      <c r="T375" s="512">
        <f>S375*H375</f>
        <v>0</v>
      </c>
      <c r="AR375" s="513" t="s">
        <v>260</v>
      </c>
      <c r="AT375" s="513" t="s">
        <v>129</v>
      </c>
      <c r="AU375" s="513" t="s">
        <v>82</v>
      </c>
      <c r="AY375" s="422" t="s">
        <v>126</v>
      </c>
      <c r="BE375" s="514">
        <f>IF(N375="základní",J375,0)</f>
        <v>0</v>
      </c>
      <c r="BF375" s="514">
        <f>IF(N375="snížená",J375,0)</f>
        <v>0</v>
      </c>
      <c r="BG375" s="514">
        <f>IF(N375="zákl. přenesená",J375,0)</f>
        <v>0</v>
      </c>
      <c r="BH375" s="514">
        <f>IF(N375="sníž. přenesená",J375,0)</f>
        <v>0</v>
      </c>
      <c r="BI375" s="514">
        <f>IF(N375="nulová",J375,0)</f>
        <v>0</v>
      </c>
      <c r="BJ375" s="422" t="s">
        <v>80</v>
      </c>
      <c r="BK375" s="514">
        <f>ROUND(I375*H375,2)</f>
        <v>0</v>
      </c>
      <c r="BL375" s="422" t="s">
        <v>260</v>
      </c>
      <c r="BM375" s="513" t="s">
        <v>4256</v>
      </c>
    </row>
    <row r="376" spans="2:65" s="432" customFormat="1">
      <c r="B376" s="431"/>
      <c r="D376" s="515" t="s">
        <v>183</v>
      </c>
      <c r="F376" s="516" t="s">
        <v>4257</v>
      </c>
      <c r="I376" s="517"/>
      <c r="L376" s="431"/>
      <c r="M376" s="518"/>
      <c r="T376" s="519"/>
      <c r="AT376" s="422" t="s">
        <v>183</v>
      </c>
      <c r="AU376" s="422" t="s">
        <v>82</v>
      </c>
    </row>
    <row r="377" spans="2:65" s="432" customFormat="1" ht="16.5" customHeight="1">
      <c r="B377" s="431"/>
      <c r="C377" s="502" t="s">
        <v>1667</v>
      </c>
      <c r="D377" s="502" t="s">
        <v>129</v>
      </c>
      <c r="E377" s="503" t="s">
        <v>4258</v>
      </c>
      <c r="F377" s="504" t="s">
        <v>4259</v>
      </c>
      <c r="G377" s="505" t="s">
        <v>254</v>
      </c>
      <c r="H377" s="506">
        <v>17</v>
      </c>
      <c r="I377" s="507"/>
      <c r="J377" s="508">
        <f>ROUND(I377*H377,2)</f>
        <v>0</v>
      </c>
      <c r="K377" s="504" t="s">
        <v>180</v>
      </c>
      <c r="L377" s="431"/>
      <c r="M377" s="509" t="s">
        <v>19</v>
      </c>
      <c r="N377" s="510" t="s">
        <v>43</v>
      </c>
      <c r="P377" s="511">
        <f>O377*H377</f>
        <v>0</v>
      </c>
      <c r="Q377" s="511">
        <v>0</v>
      </c>
      <c r="R377" s="511">
        <f>Q377*H377</f>
        <v>0</v>
      </c>
      <c r="S377" s="511">
        <v>8.5999999999999998E-4</v>
      </c>
      <c r="T377" s="512">
        <f>S377*H377</f>
        <v>1.4619999999999999E-2</v>
      </c>
      <c r="AR377" s="513" t="s">
        <v>260</v>
      </c>
      <c r="AT377" s="513" t="s">
        <v>129</v>
      </c>
      <c r="AU377" s="513" t="s">
        <v>82</v>
      </c>
      <c r="AY377" s="422" t="s">
        <v>126</v>
      </c>
      <c r="BE377" s="514">
        <f>IF(N377="základní",J377,0)</f>
        <v>0</v>
      </c>
      <c r="BF377" s="514">
        <f>IF(N377="snížená",J377,0)</f>
        <v>0</v>
      </c>
      <c r="BG377" s="514">
        <f>IF(N377="zákl. přenesená",J377,0)</f>
        <v>0</v>
      </c>
      <c r="BH377" s="514">
        <f>IF(N377="sníž. přenesená",J377,0)</f>
        <v>0</v>
      </c>
      <c r="BI377" s="514">
        <f>IF(N377="nulová",J377,0)</f>
        <v>0</v>
      </c>
      <c r="BJ377" s="422" t="s">
        <v>80</v>
      </c>
      <c r="BK377" s="514">
        <f>ROUND(I377*H377,2)</f>
        <v>0</v>
      </c>
      <c r="BL377" s="422" t="s">
        <v>260</v>
      </c>
      <c r="BM377" s="513" t="s">
        <v>4260</v>
      </c>
    </row>
    <row r="378" spans="2:65" s="432" customFormat="1">
      <c r="B378" s="431"/>
      <c r="D378" s="515" t="s">
        <v>183</v>
      </c>
      <c r="F378" s="516" t="s">
        <v>4261</v>
      </c>
      <c r="I378" s="517"/>
      <c r="L378" s="431"/>
      <c r="M378" s="518"/>
      <c r="T378" s="519"/>
      <c r="AT378" s="422" t="s">
        <v>183</v>
      </c>
      <c r="AU378" s="422" t="s">
        <v>82</v>
      </c>
    </row>
    <row r="379" spans="2:65" s="432" customFormat="1" ht="16.5" customHeight="1">
      <c r="B379" s="431"/>
      <c r="C379" s="502" t="s">
        <v>1674</v>
      </c>
      <c r="D379" s="502" t="s">
        <v>129</v>
      </c>
      <c r="E379" s="503" t="s">
        <v>4262</v>
      </c>
      <c r="F379" s="504" t="s">
        <v>4263</v>
      </c>
      <c r="G379" s="505" t="s">
        <v>254</v>
      </c>
      <c r="H379" s="506">
        <v>5</v>
      </c>
      <c r="I379" s="507"/>
      <c r="J379" s="508">
        <f>ROUND(I379*H379,2)</f>
        <v>0</v>
      </c>
      <c r="K379" s="504" t="s">
        <v>180</v>
      </c>
      <c r="L379" s="431"/>
      <c r="M379" s="509" t="s">
        <v>19</v>
      </c>
      <c r="N379" s="510" t="s">
        <v>43</v>
      </c>
      <c r="P379" s="511">
        <f>O379*H379</f>
        <v>0</v>
      </c>
      <c r="Q379" s="511">
        <v>1.6000000000000001E-4</v>
      </c>
      <c r="R379" s="511">
        <f>Q379*H379</f>
        <v>8.0000000000000004E-4</v>
      </c>
      <c r="S379" s="511">
        <v>0</v>
      </c>
      <c r="T379" s="512">
        <f>S379*H379</f>
        <v>0</v>
      </c>
      <c r="AR379" s="513" t="s">
        <v>260</v>
      </c>
      <c r="AT379" s="513" t="s">
        <v>129</v>
      </c>
      <c r="AU379" s="513" t="s">
        <v>82</v>
      </c>
      <c r="AY379" s="422" t="s">
        <v>126</v>
      </c>
      <c r="BE379" s="514">
        <f>IF(N379="základní",J379,0)</f>
        <v>0</v>
      </c>
      <c r="BF379" s="514">
        <f>IF(N379="snížená",J379,0)</f>
        <v>0</v>
      </c>
      <c r="BG379" s="514">
        <f>IF(N379="zákl. přenesená",J379,0)</f>
        <v>0</v>
      </c>
      <c r="BH379" s="514">
        <f>IF(N379="sníž. přenesená",J379,0)</f>
        <v>0</v>
      </c>
      <c r="BI379" s="514">
        <f>IF(N379="nulová",J379,0)</f>
        <v>0</v>
      </c>
      <c r="BJ379" s="422" t="s">
        <v>80</v>
      </c>
      <c r="BK379" s="514">
        <f>ROUND(I379*H379,2)</f>
        <v>0</v>
      </c>
      <c r="BL379" s="422" t="s">
        <v>260</v>
      </c>
      <c r="BM379" s="513" t="s">
        <v>4264</v>
      </c>
    </row>
    <row r="380" spans="2:65" s="432" customFormat="1">
      <c r="B380" s="431"/>
      <c r="D380" s="515" t="s">
        <v>183</v>
      </c>
      <c r="F380" s="516" t="s">
        <v>4265</v>
      </c>
      <c r="I380" s="517"/>
      <c r="L380" s="431"/>
      <c r="M380" s="518"/>
      <c r="T380" s="519"/>
      <c r="AT380" s="422" t="s">
        <v>183</v>
      </c>
      <c r="AU380" s="422" t="s">
        <v>82</v>
      </c>
    </row>
    <row r="381" spans="2:65" s="432" customFormat="1" ht="16.5" customHeight="1">
      <c r="B381" s="431"/>
      <c r="C381" s="502" t="s">
        <v>1684</v>
      </c>
      <c r="D381" s="502" t="s">
        <v>129</v>
      </c>
      <c r="E381" s="503" t="s">
        <v>4266</v>
      </c>
      <c r="F381" s="504" t="s">
        <v>4267</v>
      </c>
      <c r="G381" s="505" t="s">
        <v>254</v>
      </c>
      <c r="H381" s="506">
        <v>17</v>
      </c>
      <c r="I381" s="507"/>
      <c r="J381" s="508">
        <f>ROUND(I381*H381,2)</f>
        <v>0</v>
      </c>
      <c r="K381" s="504" t="s">
        <v>180</v>
      </c>
      <c r="L381" s="431"/>
      <c r="M381" s="509" t="s">
        <v>19</v>
      </c>
      <c r="N381" s="510" t="s">
        <v>43</v>
      </c>
      <c r="P381" s="511">
        <f>O381*H381</f>
        <v>0</v>
      </c>
      <c r="Q381" s="511">
        <v>1.3999999999999999E-4</v>
      </c>
      <c r="R381" s="511">
        <f>Q381*H381</f>
        <v>2.3799999999999997E-3</v>
      </c>
      <c r="S381" s="511">
        <v>0</v>
      </c>
      <c r="T381" s="512">
        <f>S381*H381</f>
        <v>0</v>
      </c>
      <c r="AR381" s="513" t="s">
        <v>260</v>
      </c>
      <c r="AT381" s="513" t="s">
        <v>129</v>
      </c>
      <c r="AU381" s="513" t="s">
        <v>82</v>
      </c>
      <c r="AY381" s="422" t="s">
        <v>126</v>
      </c>
      <c r="BE381" s="514">
        <f>IF(N381="základní",J381,0)</f>
        <v>0</v>
      </c>
      <c r="BF381" s="514">
        <f>IF(N381="snížená",J381,0)</f>
        <v>0</v>
      </c>
      <c r="BG381" s="514">
        <f>IF(N381="zákl. přenesená",J381,0)</f>
        <v>0</v>
      </c>
      <c r="BH381" s="514">
        <f>IF(N381="sníž. přenesená",J381,0)</f>
        <v>0</v>
      </c>
      <c r="BI381" s="514">
        <f>IF(N381="nulová",J381,0)</f>
        <v>0</v>
      </c>
      <c r="BJ381" s="422" t="s">
        <v>80</v>
      </c>
      <c r="BK381" s="514">
        <f>ROUND(I381*H381,2)</f>
        <v>0</v>
      </c>
      <c r="BL381" s="422" t="s">
        <v>260</v>
      </c>
      <c r="BM381" s="513" t="s">
        <v>4268</v>
      </c>
    </row>
    <row r="382" spans="2:65" s="432" customFormat="1">
      <c r="B382" s="431"/>
      <c r="D382" s="515" t="s">
        <v>183</v>
      </c>
      <c r="F382" s="516" t="s">
        <v>4269</v>
      </c>
      <c r="I382" s="517"/>
      <c r="L382" s="431"/>
      <c r="M382" s="518"/>
      <c r="T382" s="519"/>
      <c r="AT382" s="422" t="s">
        <v>183</v>
      </c>
      <c r="AU382" s="422" t="s">
        <v>82</v>
      </c>
    </row>
    <row r="383" spans="2:65" s="432" customFormat="1" ht="16.5" customHeight="1">
      <c r="B383" s="431"/>
      <c r="C383" s="502" t="s">
        <v>1691</v>
      </c>
      <c r="D383" s="502" t="s">
        <v>129</v>
      </c>
      <c r="E383" s="503" t="s">
        <v>4270</v>
      </c>
      <c r="F383" s="504" t="s">
        <v>4271</v>
      </c>
      <c r="G383" s="505" t="s">
        <v>254</v>
      </c>
      <c r="H383" s="506">
        <v>17</v>
      </c>
      <c r="I383" s="507"/>
      <c r="J383" s="508">
        <f>ROUND(I383*H383,2)</f>
        <v>0</v>
      </c>
      <c r="K383" s="504" t="s">
        <v>180</v>
      </c>
      <c r="L383" s="431"/>
      <c r="M383" s="509" t="s">
        <v>19</v>
      </c>
      <c r="N383" s="510" t="s">
        <v>43</v>
      </c>
      <c r="P383" s="511">
        <f>O383*H383</f>
        <v>0</v>
      </c>
      <c r="Q383" s="511">
        <v>0</v>
      </c>
      <c r="R383" s="511">
        <f>Q383*H383</f>
        <v>0</v>
      </c>
      <c r="S383" s="511">
        <v>8.4999999999999995E-4</v>
      </c>
      <c r="T383" s="512">
        <f>S383*H383</f>
        <v>1.4449999999999999E-2</v>
      </c>
      <c r="AR383" s="513" t="s">
        <v>260</v>
      </c>
      <c r="AT383" s="513" t="s">
        <v>129</v>
      </c>
      <c r="AU383" s="513" t="s">
        <v>82</v>
      </c>
      <c r="AY383" s="422" t="s">
        <v>126</v>
      </c>
      <c r="BE383" s="514">
        <f>IF(N383="základní",J383,0)</f>
        <v>0</v>
      </c>
      <c r="BF383" s="514">
        <f>IF(N383="snížená",J383,0)</f>
        <v>0</v>
      </c>
      <c r="BG383" s="514">
        <f>IF(N383="zákl. přenesená",J383,0)</f>
        <v>0</v>
      </c>
      <c r="BH383" s="514">
        <f>IF(N383="sníž. přenesená",J383,0)</f>
        <v>0</v>
      </c>
      <c r="BI383" s="514">
        <f>IF(N383="nulová",J383,0)</f>
        <v>0</v>
      </c>
      <c r="BJ383" s="422" t="s">
        <v>80</v>
      </c>
      <c r="BK383" s="514">
        <f>ROUND(I383*H383,2)</f>
        <v>0</v>
      </c>
      <c r="BL383" s="422" t="s">
        <v>260</v>
      </c>
      <c r="BM383" s="513" t="s">
        <v>4272</v>
      </c>
    </row>
    <row r="384" spans="2:65" s="432" customFormat="1">
      <c r="B384" s="431"/>
      <c r="D384" s="515" t="s">
        <v>183</v>
      </c>
      <c r="F384" s="516" t="s">
        <v>4273</v>
      </c>
      <c r="I384" s="517"/>
      <c r="L384" s="431"/>
      <c r="M384" s="518"/>
      <c r="T384" s="519"/>
      <c r="AT384" s="422" t="s">
        <v>183</v>
      </c>
      <c r="AU384" s="422" t="s">
        <v>82</v>
      </c>
    </row>
    <row r="385" spans="2:65" s="432" customFormat="1" ht="16.5" customHeight="1">
      <c r="B385" s="431"/>
      <c r="C385" s="502" t="s">
        <v>1714</v>
      </c>
      <c r="D385" s="502" t="s">
        <v>129</v>
      </c>
      <c r="E385" s="503" t="s">
        <v>4274</v>
      </c>
      <c r="F385" s="504" t="s">
        <v>4275</v>
      </c>
      <c r="G385" s="505" t="s">
        <v>254</v>
      </c>
      <c r="H385" s="506">
        <v>15</v>
      </c>
      <c r="I385" s="507"/>
      <c r="J385" s="508">
        <f>ROUND(I385*H385,2)</f>
        <v>0</v>
      </c>
      <c r="K385" s="504" t="s">
        <v>180</v>
      </c>
      <c r="L385" s="431"/>
      <c r="M385" s="509" t="s">
        <v>19</v>
      </c>
      <c r="N385" s="510" t="s">
        <v>43</v>
      </c>
      <c r="P385" s="511">
        <f>O385*H385</f>
        <v>0</v>
      </c>
      <c r="Q385" s="511">
        <v>2.4000000000000001E-4</v>
      </c>
      <c r="R385" s="511">
        <f>Q385*H385</f>
        <v>3.5999999999999999E-3</v>
      </c>
      <c r="S385" s="511">
        <v>0</v>
      </c>
      <c r="T385" s="512">
        <f>S385*H385</f>
        <v>0</v>
      </c>
      <c r="AR385" s="513" t="s">
        <v>260</v>
      </c>
      <c r="AT385" s="513" t="s">
        <v>129</v>
      </c>
      <c r="AU385" s="513" t="s">
        <v>82</v>
      </c>
      <c r="AY385" s="422" t="s">
        <v>126</v>
      </c>
      <c r="BE385" s="514">
        <f>IF(N385="základní",J385,0)</f>
        <v>0</v>
      </c>
      <c r="BF385" s="514">
        <f>IF(N385="snížená",J385,0)</f>
        <v>0</v>
      </c>
      <c r="BG385" s="514">
        <f>IF(N385="zákl. přenesená",J385,0)</f>
        <v>0</v>
      </c>
      <c r="BH385" s="514">
        <f>IF(N385="sníž. přenesená",J385,0)</f>
        <v>0</v>
      </c>
      <c r="BI385" s="514">
        <f>IF(N385="nulová",J385,0)</f>
        <v>0</v>
      </c>
      <c r="BJ385" s="422" t="s">
        <v>80</v>
      </c>
      <c r="BK385" s="514">
        <f>ROUND(I385*H385,2)</f>
        <v>0</v>
      </c>
      <c r="BL385" s="422" t="s">
        <v>260</v>
      </c>
      <c r="BM385" s="513" t="s">
        <v>4276</v>
      </c>
    </row>
    <row r="386" spans="2:65" s="432" customFormat="1">
      <c r="B386" s="431"/>
      <c r="D386" s="515" t="s">
        <v>183</v>
      </c>
      <c r="F386" s="516" t="s">
        <v>4277</v>
      </c>
      <c r="I386" s="517"/>
      <c r="L386" s="431"/>
      <c r="M386" s="518"/>
      <c r="T386" s="519"/>
      <c r="AT386" s="422" t="s">
        <v>183</v>
      </c>
      <c r="AU386" s="422" t="s">
        <v>82</v>
      </c>
    </row>
    <row r="387" spans="2:65" s="432" customFormat="1" ht="16.5" customHeight="1">
      <c r="B387" s="431"/>
      <c r="C387" s="502" t="s">
        <v>1721</v>
      </c>
      <c r="D387" s="502" t="s">
        <v>129</v>
      </c>
      <c r="E387" s="503" t="s">
        <v>4278</v>
      </c>
      <c r="F387" s="504" t="s">
        <v>4279</v>
      </c>
      <c r="G387" s="505" t="s">
        <v>254</v>
      </c>
      <c r="H387" s="506">
        <v>2</v>
      </c>
      <c r="I387" s="507"/>
      <c r="J387" s="508">
        <f>ROUND(I387*H387,2)</f>
        <v>0</v>
      </c>
      <c r="K387" s="504" t="s">
        <v>180</v>
      </c>
      <c r="L387" s="431"/>
      <c r="M387" s="509" t="s">
        <v>19</v>
      </c>
      <c r="N387" s="510" t="s">
        <v>43</v>
      </c>
      <c r="P387" s="511">
        <f>O387*H387</f>
        <v>0</v>
      </c>
      <c r="Q387" s="511">
        <v>5.5000000000000003E-4</v>
      </c>
      <c r="R387" s="511">
        <f>Q387*H387</f>
        <v>1.1000000000000001E-3</v>
      </c>
      <c r="S387" s="511">
        <v>0</v>
      </c>
      <c r="T387" s="512">
        <f>S387*H387</f>
        <v>0</v>
      </c>
      <c r="AR387" s="513" t="s">
        <v>260</v>
      </c>
      <c r="AT387" s="513" t="s">
        <v>129</v>
      </c>
      <c r="AU387" s="513" t="s">
        <v>82</v>
      </c>
      <c r="AY387" s="422" t="s">
        <v>126</v>
      </c>
      <c r="BE387" s="514">
        <f>IF(N387="základní",J387,0)</f>
        <v>0</v>
      </c>
      <c r="BF387" s="514">
        <f>IF(N387="snížená",J387,0)</f>
        <v>0</v>
      </c>
      <c r="BG387" s="514">
        <f>IF(N387="zákl. přenesená",J387,0)</f>
        <v>0</v>
      </c>
      <c r="BH387" s="514">
        <f>IF(N387="sníž. přenesená",J387,0)</f>
        <v>0</v>
      </c>
      <c r="BI387" s="514">
        <f>IF(N387="nulová",J387,0)</f>
        <v>0</v>
      </c>
      <c r="BJ387" s="422" t="s">
        <v>80</v>
      </c>
      <c r="BK387" s="514">
        <f>ROUND(I387*H387,2)</f>
        <v>0</v>
      </c>
      <c r="BL387" s="422" t="s">
        <v>260</v>
      </c>
      <c r="BM387" s="513" t="s">
        <v>4280</v>
      </c>
    </row>
    <row r="388" spans="2:65" s="432" customFormat="1">
      <c r="B388" s="431"/>
      <c r="D388" s="515" t="s">
        <v>183</v>
      </c>
      <c r="F388" s="516" t="s">
        <v>4281</v>
      </c>
      <c r="I388" s="517"/>
      <c r="L388" s="431"/>
      <c r="M388" s="518"/>
      <c r="T388" s="519"/>
      <c r="AT388" s="422" t="s">
        <v>183</v>
      </c>
      <c r="AU388" s="422" t="s">
        <v>82</v>
      </c>
    </row>
    <row r="389" spans="2:65" s="432" customFormat="1" ht="16.5" customHeight="1">
      <c r="B389" s="431"/>
      <c r="C389" s="502" t="s">
        <v>1728</v>
      </c>
      <c r="D389" s="502" t="s">
        <v>129</v>
      </c>
      <c r="E389" s="503" t="s">
        <v>4282</v>
      </c>
      <c r="F389" s="504" t="s">
        <v>4283</v>
      </c>
      <c r="G389" s="505" t="s">
        <v>254</v>
      </c>
      <c r="H389" s="506">
        <v>1</v>
      </c>
      <c r="I389" s="507"/>
      <c r="J389" s="508">
        <f>ROUND(I389*H389,2)</f>
        <v>0</v>
      </c>
      <c r="K389" s="504" t="s">
        <v>180</v>
      </c>
      <c r="L389" s="431"/>
      <c r="M389" s="509" t="s">
        <v>19</v>
      </c>
      <c r="N389" s="510" t="s">
        <v>43</v>
      </c>
      <c r="P389" s="511">
        <f>O389*H389</f>
        <v>0</v>
      </c>
      <c r="Q389" s="511">
        <v>3.6999999999999999E-4</v>
      </c>
      <c r="R389" s="511">
        <f>Q389*H389</f>
        <v>3.6999999999999999E-4</v>
      </c>
      <c r="S389" s="511">
        <v>0</v>
      </c>
      <c r="T389" s="512">
        <f>S389*H389</f>
        <v>0</v>
      </c>
      <c r="AR389" s="513" t="s">
        <v>260</v>
      </c>
      <c r="AT389" s="513" t="s">
        <v>129</v>
      </c>
      <c r="AU389" s="513" t="s">
        <v>82</v>
      </c>
      <c r="AY389" s="422" t="s">
        <v>126</v>
      </c>
      <c r="BE389" s="514">
        <f>IF(N389="základní",J389,0)</f>
        <v>0</v>
      </c>
      <c r="BF389" s="514">
        <f>IF(N389="snížená",J389,0)</f>
        <v>0</v>
      </c>
      <c r="BG389" s="514">
        <f>IF(N389="zákl. přenesená",J389,0)</f>
        <v>0</v>
      </c>
      <c r="BH389" s="514">
        <f>IF(N389="sníž. přenesená",J389,0)</f>
        <v>0</v>
      </c>
      <c r="BI389" s="514">
        <f>IF(N389="nulová",J389,0)</f>
        <v>0</v>
      </c>
      <c r="BJ389" s="422" t="s">
        <v>80</v>
      </c>
      <c r="BK389" s="514">
        <f>ROUND(I389*H389,2)</f>
        <v>0</v>
      </c>
      <c r="BL389" s="422" t="s">
        <v>260</v>
      </c>
      <c r="BM389" s="513" t="s">
        <v>4284</v>
      </c>
    </row>
    <row r="390" spans="2:65" s="432" customFormat="1">
      <c r="B390" s="431"/>
      <c r="D390" s="515" t="s">
        <v>183</v>
      </c>
      <c r="F390" s="516" t="s">
        <v>4285</v>
      </c>
      <c r="I390" s="517"/>
      <c r="L390" s="431"/>
      <c r="M390" s="518"/>
      <c r="T390" s="519"/>
      <c r="AT390" s="422" t="s">
        <v>183</v>
      </c>
      <c r="AU390" s="422" t="s">
        <v>82</v>
      </c>
    </row>
    <row r="391" spans="2:65" s="432" customFormat="1" ht="16.5" customHeight="1">
      <c r="B391" s="431"/>
      <c r="C391" s="502" t="s">
        <v>1735</v>
      </c>
      <c r="D391" s="502" t="s">
        <v>129</v>
      </c>
      <c r="E391" s="503" t="s">
        <v>4286</v>
      </c>
      <c r="F391" s="504" t="s">
        <v>4287</v>
      </c>
      <c r="G391" s="505" t="s">
        <v>254</v>
      </c>
      <c r="H391" s="506">
        <v>12</v>
      </c>
      <c r="I391" s="507"/>
      <c r="J391" s="508">
        <f>ROUND(I391*H391,2)</f>
        <v>0</v>
      </c>
      <c r="K391" s="504" t="s">
        <v>180</v>
      </c>
      <c r="L391" s="431"/>
      <c r="M391" s="509" t="s">
        <v>19</v>
      </c>
      <c r="N391" s="510" t="s">
        <v>43</v>
      </c>
      <c r="P391" s="511">
        <f>O391*H391</f>
        <v>0</v>
      </c>
      <c r="Q391" s="511">
        <v>3.1E-4</v>
      </c>
      <c r="R391" s="511">
        <f>Q391*H391</f>
        <v>3.7200000000000002E-3</v>
      </c>
      <c r="S391" s="511">
        <v>0</v>
      </c>
      <c r="T391" s="512">
        <f>S391*H391</f>
        <v>0</v>
      </c>
      <c r="AR391" s="513" t="s">
        <v>260</v>
      </c>
      <c r="AT391" s="513" t="s">
        <v>129</v>
      </c>
      <c r="AU391" s="513" t="s">
        <v>82</v>
      </c>
      <c r="AY391" s="422" t="s">
        <v>126</v>
      </c>
      <c r="BE391" s="514">
        <f>IF(N391="základní",J391,0)</f>
        <v>0</v>
      </c>
      <c r="BF391" s="514">
        <f>IF(N391="snížená",J391,0)</f>
        <v>0</v>
      </c>
      <c r="BG391" s="514">
        <f>IF(N391="zákl. přenesená",J391,0)</f>
        <v>0</v>
      </c>
      <c r="BH391" s="514">
        <f>IF(N391="sníž. přenesená",J391,0)</f>
        <v>0</v>
      </c>
      <c r="BI391" s="514">
        <f>IF(N391="nulová",J391,0)</f>
        <v>0</v>
      </c>
      <c r="BJ391" s="422" t="s">
        <v>80</v>
      </c>
      <c r="BK391" s="514">
        <f>ROUND(I391*H391,2)</f>
        <v>0</v>
      </c>
      <c r="BL391" s="422" t="s">
        <v>260</v>
      </c>
      <c r="BM391" s="513" t="s">
        <v>4288</v>
      </c>
    </row>
    <row r="392" spans="2:65" s="432" customFormat="1">
      <c r="B392" s="431"/>
      <c r="D392" s="515" t="s">
        <v>183</v>
      </c>
      <c r="F392" s="516" t="s">
        <v>4289</v>
      </c>
      <c r="I392" s="517"/>
      <c r="L392" s="431"/>
      <c r="M392" s="518"/>
      <c r="T392" s="519"/>
      <c r="AT392" s="422" t="s">
        <v>183</v>
      </c>
      <c r="AU392" s="422" t="s">
        <v>82</v>
      </c>
    </row>
    <row r="393" spans="2:65" s="432" customFormat="1" ht="24.15" customHeight="1">
      <c r="B393" s="431"/>
      <c r="C393" s="502" t="s">
        <v>1742</v>
      </c>
      <c r="D393" s="502" t="s">
        <v>129</v>
      </c>
      <c r="E393" s="503" t="s">
        <v>4290</v>
      </c>
      <c r="F393" s="504" t="s">
        <v>4291</v>
      </c>
      <c r="G393" s="505" t="s">
        <v>304</v>
      </c>
      <c r="H393" s="506">
        <v>1.0389999999999999</v>
      </c>
      <c r="I393" s="507"/>
      <c r="J393" s="508">
        <f>ROUND(I393*H393,2)</f>
        <v>0</v>
      </c>
      <c r="K393" s="504" t="s">
        <v>180</v>
      </c>
      <c r="L393" s="431"/>
      <c r="M393" s="509" t="s">
        <v>19</v>
      </c>
      <c r="N393" s="510" t="s">
        <v>43</v>
      </c>
      <c r="P393" s="511">
        <f>O393*H393</f>
        <v>0</v>
      </c>
      <c r="Q393" s="511">
        <v>0</v>
      </c>
      <c r="R393" s="511">
        <f>Q393*H393</f>
        <v>0</v>
      </c>
      <c r="S393" s="511">
        <v>0</v>
      </c>
      <c r="T393" s="512">
        <f>S393*H393</f>
        <v>0</v>
      </c>
      <c r="AR393" s="513" t="s">
        <v>260</v>
      </c>
      <c r="AT393" s="513" t="s">
        <v>129</v>
      </c>
      <c r="AU393" s="513" t="s">
        <v>82</v>
      </c>
      <c r="AY393" s="422" t="s">
        <v>126</v>
      </c>
      <c r="BE393" s="514">
        <f>IF(N393="základní",J393,0)</f>
        <v>0</v>
      </c>
      <c r="BF393" s="514">
        <f>IF(N393="snížená",J393,0)</f>
        <v>0</v>
      </c>
      <c r="BG393" s="514">
        <f>IF(N393="zákl. přenesená",J393,0)</f>
        <v>0</v>
      </c>
      <c r="BH393" s="514">
        <f>IF(N393="sníž. přenesená",J393,0)</f>
        <v>0</v>
      </c>
      <c r="BI393" s="514">
        <f>IF(N393="nulová",J393,0)</f>
        <v>0</v>
      </c>
      <c r="BJ393" s="422" t="s">
        <v>80</v>
      </c>
      <c r="BK393" s="514">
        <f>ROUND(I393*H393,2)</f>
        <v>0</v>
      </c>
      <c r="BL393" s="422" t="s">
        <v>260</v>
      </c>
      <c r="BM393" s="513" t="s">
        <v>4292</v>
      </c>
    </row>
    <row r="394" spans="2:65" s="432" customFormat="1">
      <c r="B394" s="431"/>
      <c r="D394" s="515" t="s">
        <v>183</v>
      </c>
      <c r="F394" s="516" t="s">
        <v>4293</v>
      </c>
      <c r="I394" s="517"/>
      <c r="L394" s="431"/>
      <c r="M394" s="518"/>
      <c r="T394" s="519"/>
      <c r="AT394" s="422" t="s">
        <v>183</v>
      </c>
      <c r="AU394" s="422" t="s">
        <v>82</v>
      </c>
    </row>
    <row r="395" spans="2:65" s="490" customFormat="1" ht="22.8" customHeight="1">
      <c r="B395" s="489"/>
      <c r="D395" s="491" t="s">
        <v>71</v>
      </c>
      <c r="E395" s="500" t="s">
        <v>4294</v>
      </c>
      <c r="F395" s="500" t="s">
        <v>4295</v>
      </c>
      <c r="I395" s="493"/>
      <c r="J395" s="501">
        <f>BK395</f>
        <v>0</v>
      </c>
      <c r="L395" s="489"/>
      <c r="M395" s="495"/>
      <c r="P395" s="496">
        <f>SUM(P396:P407)</f>
        <v>0</v>
      </c>
      <c r="R395" s="496">
        <f>SUM(R396:R407)</f>
        <v>0.1101</v>
      </c>
      <c r="T395" s="497">
        <f>SUM(T396:T407)</f>
        <v>0</v>
      </c>
      <c r="AR395" s="491" t="s">
        <v>82</v>
      </c>
      <c r="AT395" s="498" t="s">
        <v>71</v>
      </c>
      <c r="AU395" s="498" t="s">
        <v>80</v>
      </c>
      <c r="AY395" s="491" t="s">
        <v>126</v>
      </c>
      <c r="BK395" s="499">
        <f>SUM(BK396:BK407)</f>
        <v>0</v>
      </c>
    </row>
    <row r="396" spans="2:65" s="432" customFormat="1" ht="24.15" customHeight="1">
      <c r="B396" s="431"/>
      <c r="C396" s="502" t="s">
        <v>1749</v>
      </c>
      <c r="D396" s="502" t="s">
        <v>129</v>
      </c>
      <c r="E396" s="503" t="s">
        <v>4296</v>
      </c>
      <c r="F396" s="504" t="s">
        <v>4297</v>
      </c>
      <c r="G396" s="505" t="s">
        <v>3973</v>
      </c>
      <c r="H396" s="506">
        <v>1</v>
      </c>
      <c r="I396" s="507"/>
      <c r="J396" s="508">
        <f>ROUND(I396*H396,2)</f>
        <v>0</v>
      </c>
      <c r="K396" s="504" t="s">
        <v>180</v>
      </c>
      <c r="L396" s="431"/>
      <c r="M396" s="509" t="s">
        <v>19</v>
      </c>
      <c r="N396" s="510" t="s">
        <v>43</v>
      </c>
      <c r="P396" s="511">
        <f>O396*H396</f>
        <v>0</v>
      </c>
      <c r="Q396" s="511">
        <v>3.8999999999999998E-3</v>
      </c>
      <c r="R396" s="511">
        <f>Q396*H396</f>
        <v>3.8999999999999998E-3</v>
      </c>
      <c r="S396" s="511">
        <v>0</v>
      </c>
      <c r="T396" s="512">
        <f>S396*H396</f>
        <v>0</v>
      </c>
      <c r="AR396" s="513" t="s">
        <v>260</v>
      </c>
      <c r="AT396" s="513" t="s">
        <v>129</v>
      </c>
      <c r="AU396" s="513" t="s">
        <v>82</v>
      </c>
      <c r="AY396" s="422" t="s">
        <v>126</v>
      </c>
      <c r="BE396" s="514">
        <f>IF(N396="základní",J396,0)</f>
        <v>0</v>
      </c>
      <c r="BF396" s="514">
        <f>IF(N396="snížená",J396,0)</f>
        <v>0</v>
      </c>
      <c r="BG396" s="514">
        <f>IF(N396="zákl. přenesená",J396,0)</f>
        <v>0</v>
      </c>
      <c r="BH396" s="514">
        <f>IF(N396="sníž. přenesená",J396,0)</f>
        <v>0</v>
      </c>
      <c r="BI396" s="514">
        <f>IF(N396="nulová",J396,0)</f>
        <v>0</v>
      </c>
      <c r="BJ396" s="422" t="s">
        <v>80</v>
      </c>
      <c r="BK396" s="514">
        <f>ROUND(I396*H396,2)</f>
        <v>0</v>
      </c>
      <c r="BL396" s="422" t="s">
        <v>260</v>
      </c>
      <c r="BM396" s="513" t="s">
        <v>4298</v>
      </c>
    </row>
    <row r="397" spans="2:65" s="432" customFormat="1">
      <c r="B397" s="431"/>
      <c r="D397" s="515" t="s">
        <v>183</v>
      </c>
      <c r="F397" s="516" t="s">
        <v>4299</v>
      </c>
      <c r="I397" s="517"/>
      <c r="L397" s="431"/>
      <c r="M397" s="518"/>
      <c r="T397" s="519"/>
      <c r="AT397" s="422" t="s">
        <v>183</v>
      </c>
      <c r="AU397" s="422" t="s">
        <v>82</v>
      </c>
    </row>
    <row r="398" spans="2:65" s="432" customFormat="1" ht="24.15" customHeight="1">
      <c r="B398" s="431"/>
      <c r="C398" s="502" t="s">
        <v>1751</v>
      </c>
      <c r="D398" s="502" t="s">
        <v>129</v>
      </c>
      <c r="E398" s="503" t="s">
        <v>4300</v>
      </c>
      <c r="F398" s="504" t="s">
        <v>4301</v>
      </c>
      <c r="G398" s="505" t="s">
        <v>3973</v>
      </c>
      <c r="H398" s="506">
        <v>7</v>
      </c>
      <c r="I398" s="507"/>
      <c r="J398" s="508">
        <f>ROUND(I398*H398,2)</f>
        <v>0</v>
      </c>
      <c r="K398" s="504" t="s">
        <v>180</v>
      </c>
      <c r="L398" s="431"/>
      <c r="M398" s="509" t="s">
        <v>19</v>
      </c>
      <c r="N398" s="510" t="s">
        <v>43</v>
      </c>
      <c r="P398" s="511">
        <f>O398*H398</f>
        <v>0</v>
      </c>
      <c r="Q398" s="511">
        <v>9.1999999999999998E-3</v>
      </c>
      <c r="R398" s="511">
        <f>Q398*H398</f>
        <v>6.4399999999999999E-2</v>
      </c>
      <c r="S398" s="511">
        <v>0</v>
      </c>
      <c r="T398" s="512">
        <f>S398*H398</f>
        <v>0</v>
      </c>
      <c r="AR398" s="513" t="s">
        <v>260</v>
      </c>
      <c r="AT398" s="513" t="s">
        <v>129</v>
      </c>
      <c r="AU398" s="513" t="s">
        <v>82</v>
      </c>
      <c r="AY398" s="422" t="s">
        <v>126</v>
      </c>
      <c r="BE398" s="514">
        <f>IF(N398="základní",J398,0)</f>
        <v>0</v>
      </c>
      <c r="BF398" s="514">
        <f>IF(N398="snížená",J398,0)</f>
        <v>0</v>
      </c>
      <c r="BG398" s="514">
        <f>IF(N398="zákl. přenesená",J398,0)</f>
        <v>0</v>
      </c>
      <c r="BH398" s="514">
        <f>IF(N398="sníž. přenesená",J398,0)</f>
        <v>0</v>
      </c>
      <c r="BI398" s="514">
        <f>IF(N398="nulová",J398,0)</f>
        <v>0</v>
      </c>
      <c r="BJ398" s="422" t="s">
        <v>80</v>
      </c>
      <c r="BK398" s="514">
        <f>ROUND(I398*H398,2)</f>
        <v>0</v>
      </c>
      <c r="BL398" s="422" t="s">
        <v>260</v>
      </c>
      <c r="BM398" s="513" t="s">
        <v>4302</v>
      </c>
    </row>
    <row r="399" spans="2:65" s="432" customFormat="1">
      <c r="B399" s="431"/>
      <c r="D399" s="515" t="s">
        <v>183</v>
      </c>
      <c r="F399" s="516" t="s">
        <v>4303</v>
      </c>
      <c r="I399" s="517"/>
      <c r="L399" s="431"/>
      <c r="M399" s="518"/>
      <c r="T399" s="519"/>
      <c r="AT399" s="422" t="s">
        <v>183</v>
      </c>
      <c r="AU399" s="422" t="s">
        <v>82</v>
      </c>
    </row>
    <row r="400" spans="2:65" s="432" customFormat="1" ht="24.15" customHeight="1">
      <c r="B400" s="431"/>
      <c r="C400" s="502" t="s">
        <v>1753</v>
      </c>
      <c r="D400" s="502" t="s">
        <v>129</v>
      </c>
      <c r="E400" s="503" t="s">
        <v>4304</v>
      </c>
      <c r="F400" s="504" t="s">
        <v>4305</v>
      </c>
      <c r="G400" s="505" t="s">
        <v>3973</v>
      </c>
      <c r="H400" s="506">
        <v>2</v>
      </c>
      <c r="I400" s="507"/>
      <c r="J400" s="508">
        <f>ROUND(I400*H400,2)</f>
        <v>0</v>
      </c>
      <c r="K400" s="504" t="s">
        <v>180</v>
      </c>
      <c r="L400" s="431"/>
      <c r="M400" s="509" t="s">
        <v>19</v>
      </c>
      <c r="N400" s="510" t="s">
        <v>43</v>
      </c>
      <c r="P400" s="511">
        <f>O400*H400</f>
        <v>0</v>
      </c>
      <c r="Q400" s="511">
        <v>1.7649999999999999E-2</v>
      </c>
      <c r="R400" s="511">
        <f>Q400*H400</f>
        <v>3.5299999999999998E-2</v>
      </c>
      <c r="S400" s="511">
        <v>0</v>
      </c>
      <c r="T400" s="512">
        <f>S400*H400</f>
        <v>0</v>
      </c>
      <c r="AR400" s="513" t="s">
        <v>260</v>
      </c>
      <c r="AT400" s="513" t="s">
        <v>129</v>
      </c>
      <c r="AU400" s="513" t="s">
        <v>82</v>
      </c>
      <c r="AY400" s="422" t="s">
        <v>126</v>
      </c>
      <c r="BE400" s="514">
        <f>IF(N400="základní",J400,0)</f>
        <v>0</v>
      </c>
      <c r="BF400" s="514">
        <f>IF(N400="snížená",J400,0)</f>
        <v>0</v>
      </c>
      <c r="BG400" s="514">
        <f>IF(N400="zákl. přenesená",J400,0)</f>
        <v>0</v>
      </c>
      <c r="BH400" s="514">
        <f>IF(N400="sníž. přenesená",J400,0)</f>
        <v>0</v>
      </c>
      <c r="BI400" s="514">
        <f>IF(N400="nulová",J400,0)</f>
        <v>0</v>
      </c>
      <c r="BJ400" s="422" t="s">
        <v>80</v>
      </c>
      <c r="BK400" s="514">
        <f>ROUND(I400*H400,2)</f>
        <v>0</v>
      </c>
      <c r="BL400" s="422" t="s">
        <v>260</v>
      </c>
      <c r="BM400" s="513" t="s">
        <v>4306</v>
      </c>
    </row>
    <row r="401" spans="2:65" s="432" customFormat="1">
      <c r="B401" s="431"/>
      <c r="D401" s="515" t="s">
        <v>183</v>
      </c>
      <c r="F401" s="516" t="s">
        <v>4307</v>
      </c>
      <c r="I401" s="517"/>
      <c r="L401" s="431"/>
      <c r="M401" s="518"/>
      <c r="T401" s="519"/>
      <c r="AT401" s="422" t="s">
        <v>183</v>
      </c>
      <c r="AU401" s="422" t="s">
        <v>82</v>
      </c>
    </row>
    <row r="402" spans="2:65" s="432" customFormat="1" ht="16.5" customHeight="1">
      <c r="B402" s="431"/>
      <c r="C402" s="502" t="s">
        <v>1756</v>
      </c>
      <c r="D402" s="502" t="s">
        <v>129</v>
      </c>
      <c r="E402" s="503" t="s">
        <v>4308</v>
      </c>
      <c r="F402" s="504" t="s">
        <v>4309</v>
      </c>
      <c r="G402" s="505" t="s">
        <v>3973</v>
      </c>
      <c r="H402" s="506">
        <v>10</v>
      </c>
      <c r="I402" s="507"/>
      <c r="J402" s="508">
        <f>ROUND(I402*H402,2)</f>
        <v>0</v>
      </c>
      <c r="K402" s="504" t="s">
        <v>180</v>
      </c>
      <c r="L402" s="431"/>
      <c r="M402" s="509" t="s">
        <v>19</v>
      </c>
      <c r="N402" s="510" t="s">
        <v>43</v>
      </c>
      <c r="P402" s="511">
        <f>O402*H402</f>
        <v>0</v>
      </c>
      <c r="Q402" s="511">
        <v>1.4999999999999999E-4</v>
      </c>
      <c r="R402" s="511">
        <f>Q402*H402</f>
        <v>1.4999999999999998E-3</v>
      </c>
      <c r="S402" s="511">
        <v>0</v>
      </c>
      <c r="T402" s="512">
        <f>S402*H402</f>
        <v>0</v>
      </c>
      <c r="AR402" s="513" t="s">
        <v>260</v>
      </c>
      <c r="AT402" s="513" t="s">
        <v>129</v>
      </c>
      <c r="AU402" s="513" t="s">
        <v>82</v>
      </c>
      <c r="AY402" s="422" t="s">
        <v>126</v>
      </c>
      <c r="BE402" s="514">
        <f>IF(N402="základní",J402,0)</f>
        <v>0</v>
      </c>
      <c r="BF402" s="514">
        <f>IF(N402="snížená",J402,0)</f>
        <v>0</v>
      </c>
      <c r="BG402" s="514">
        <f>IF(N402="zákl. přenesená",J402,0)</f>
        <v>0</v>
      </c>
      <c r="BH402" s="514">
        <f>IF(N402="sníž. přenesená",J402,0)</f>
        <v>0</v>
      </c>
      <c r="BI402" s="514">
        <f>IF(N402="nulová",J402,0)</f>
        <v>0</v>
      </c>
      <c r="BJ402" s="422" t="s">
        <v>80</v>
      </c>
      <c r="BK402" s="514">
        <f>ROUND(I402*H402,2)</f>
        <v>0</v>
      </c>
      <c r="BL402" s="422" t="s">
        <v>260</v>
      </c>
      <c r="BM402" s="513" t="s">
        <v>4310</v>
      </c>
    </row>
    <row r="403" spans="2:65" s="432" customFormat="1">
      <c r="B403" s="431"/>
      <c r="D403" s="515" t="s">
        <v>183</v>
      </c>
      <c r="F403" s="516" t="s">
        <v>4311</v>
      </c>
      <c r="I403" s="517"/>
      <c r="L403" s="431"/>
      <c r="M403" s="518"/>
      <c r="T403" s="519"/>
      <c r="AT403" s="422" t="s">
        <v>183</v>
      </c>
      <c r="AU403" s="422" t="s">
        <v>82</v>
      </c>
    </row>
    <row r="404" spans="2:65" s="432" customFormat="1" ht="16.5" customHeight="1">
      <c r="B404" s="431"/>
      <c r="C404" s="502" t="s">
        <v>1763</v>
      </c>
      <c r="D404" s="502" t="s">
        <v>129</v>
      </c>
      <c r="E404" s="503" t="s">
        <v>4312</v>
      </c>
      <c r="F404" s="504" t="s">
        <v>4313</v>
      </c>
      <c r="G404" s="505" t="s">
        <v>3973</v>
      </c>
      <c r="H404" s="506">
        <v>10</v>
      </c>
      <c r="I404" s="507"/>
      <c r="J404" s="508">
        <f>ROUND(I404*H404,2)</f>
        <v>0</v>
      </c>
      <c r="K404" s="504" t="s">
        <v>180</v>
      </c>
      <c r="L404" s="431"/>
      <c r="M404" s="509" t="s">
        <v>19</v>
      </c>
      <c r="N404" s="510" t="s">
        <v>43</v>
      </c>
      <c r="P404" s="511">
        <f>O404*H404</f>
        <v>0</v>
      </c>
      <c r="Q404" s="511">
        <v>5.0000000000000001E-4</v>
      </c>
      <c r="R404" s="511">
        <f>Q404*H404</f>
        <v>5.0000000000000001E-3</v>
      </c>
      <c r="S404" s="511">
        <v>0</v>
      </c>
      <c r="T404" s="512">
        <f>S404*H404</f>
        <v>0</v>
      </c>
      <c r="AR404" s="513" t="s">
        <v>260</v>
      </c>
      <c r="AT404" s="513" t="s">
        <v>129</v>
      </c>
      <c r="AU404" s="513" t="s">
        <v>82</v>
      </c>
      <c r="AY404" s="422" t="s">
        <v>126</v>
      </c>
      <c r="BE404" s="514">
        <f>IF(N404="základní",J404,0)</f>
        <v>0</v>
      </c>
      <c r="BF404" s="514">
        <f>IF(N404="snížená",J404,0)</f>
        <v>0</v>
      </c>
      <c r="BG404" s="514">
        <f>IF(N404="zákl. přenesená",J404,0)</f>
        <v>0</v>
      </c>
      <c r="BH404" s="514">
        <f>IF(N404="sníž. přenesená",J404,0)</f>
        <v>0</v>
      </c>
      <c r="BI404" s="514">
        <f>IF(N404="nulová",J404,0)</f>
        <v>0</v>
      </c>
      <c r="BJ404" s="422" t="s">
        <v>80</v>
      </c>
      <c r="BK404" s="514">
        <f>ROUND(I404*H404,2)</f>
        <v>0</v>
      </c>
      <c r="BL404" s="422" t="s">
        <v>260</v>
      </c>
      <c r="BM404" s="513" t="s">
        <v>4314</v>
      </c>
    </row>
    <row r="405" spans="2:65" s="432" customFormat="1">
      <c r="B405" s="431"/>
      <c r="D405" s="515" t="s">
        <v>183</v>
      </c>
      <c r="F405" s="516" t="s">
        <v>4315</v>
      </c>
      <c r="I405" s="517"/>
      <c r="L405" s="431"/>
      <c r="M405" s="518"/>
      <c r="T405" s="519"/>
      <c r="AT405" s="422" t="s">
        <v>183</v>
      </c>
      <c r="AU405" s="422" t="s">
        <v>82</v>
      </c>
    </row>
    <row r="406" spans="2:65" s="432" customFormat="1" ht="24.15" customHeight="1">
      <c r="B406" s="431"/>
      <c r="C406" s="502" t="s">
        <v>1769</v>
      </c>
      <c r="D406" s="502" t="s">
        <v>129</v>
      </c>
      <c r="E406" s="503" t="s">
        <v>4316</v>
      </c>
      <c r="F406" s="504" t="s">
        <v>4317</v>
      </c>
      <c r="G406" s="505" t="s">
        <v>304</v>
      </c>
      <c r="H406" s="506">
        <v>0.11</v>
      </c>
      <c r="I406" s="507"/>
      <c r="J406" s="508">
        <f>ROUND(I406*H406,2)</f>
        <v>0</v>
      </c>
      <c r="K406" s="504" t="s">
        <v>180</v>
      </c>
      <c r="L406" s="431"/>
      <c r="M406" s="509" t="s">
        <v>19</v>
      </c>
      <c r="N406" s="510" t="s">
        <v>43</v>
      </c>
      <c r="P406" s="511">
        <f>O406*H406</f>
        <v>0</v>
      </c>
      <c r="Q406" s="511">
        <v>0</v>
      </c>
      <c r="R406" s="511">
        <f>Q406*H406</f>
        <v>0</v>
      </c>
      <c r="S406" s="511">
        <v>0</v>
      </c>
      <c r="T406" s="512">
        <f>S406*H406</f>
        <v>0</v>
      </c>
      <c r="AR406" s="513" t="s">
        <v>260</v>
      </c>
      <c r="AT406" s="513" t="s">
        <v>129</v>
      </c>
      <c r="AU406" s="513" t="s">
        <v>82</v>
      </c>
      <c r="AY406" s="422" t="s">
        <v>126</v>
      </c>
      <c r="BE406" s="514">
        <f>IF(N406="základní",J406,0)</f>
        <v>0</v>
      </c>
      <c r="BF406" s="514">
        <f>IF(N406="snížená",J406,0)</f>
        <v>0</v>
      </c>
      <c r="BG406" s="514">
        <f>IF(N406="zákl. přenesená",J406,0)</f>
        <v>0</v>
      </c>
      <c r="BH406" s="514">
        <f>IF(N406="sníž. přenesená",J406,0)</f>
        <v>0</v>
      </c>
      <c r="BI406" s="514">
        <f>IF(N406="nulová",J406,0)</f>
        <v>0</v>
      </c>
      <c r="BJ406" s="422" t="s">
        <v>80</v>
      </c>
      <c r="BK406" s="514">
        <f>ROUND(I406*H406,2)</f>
        <v>0</v>
      </c>
      <c r="BL406" s="422" t="s">
        <v>260</v>
      </c>
      <c r="BM406" s="513" t="s">
        <v>4318</v>
      </c>
    </row>
    <row r="407" spans="2:65" s="432" customFormat="1">
      <c r="B407" s="431"/>
      <c r="D407" s="515" t="s">
        <v>183</v>
      </c>
      <c r="F407" s="516" t="s">
        <v>4319</v>
      </c>
      <c r="I407" s="517"/>
      <c r="L407" s="431"/>
      <c r="M407" s="518"/>
      <c r="T407" s="519"/>
      <c r="AT407" s="422" t="s">
        <v>183</v>
      </c>
      <c r="AU407" s="422" t="s">
        <v>82</v>
      </c>
    </row>
    <row r="408" spans="2:65" s="490" customFormat="1" ht="22.8" customHeight="1">
      <c r="B408" s="489"/>
      <c r="D408" s="491" t="s">
        <v>71</v>
      </c>
      <c r="E408" s="500" t="s">
        <v>4320</v>
      </c>
      <c r="F408" s="500" t="s">
        <v>4321</v>
      </c>
      <c r="I408" s="493"/>
      <c r="J408" s="501">
        <f>BK408</f>
        <v>0</v>
      </c>
      <c r="L408" s="489"/>
      <c r="M408" s="495"/>
      <c r="P408" s="496">
        <f>SUM(P409:P418)</f>
        <v>0</v>
      </c>
      <c r="R408" s="496">
        <f>SUM(R409:R418)</f>
        <v>5.7000000000000002E-3</v>
      </c>
      <c r="T408" s="497">
        <f>SUM(T409:T418)</f>
        <v>0</v>
      </c>
      <c r="AR408" s="491" t="s">
        <v>82</v>
      </c>
      <c r="AT408" s="498" t="s">
        <v>71</v>
      </c>
      <c r="AU408" s="498" t="s">
        <v>80</v>
      </c>
      <c r="AY408" s="491" t="s">
        <v>126</v>
      </c>
      <c r="BK408" s="499">
        <f>SUM(BK409:BK418)</f>
        <v>0</v>
      </c>
    </row>
    <row r="409" spans="2:65" s="432" customFormat="1" ht="24.15" customHeight="1">
      <c r="B409" s="431"/>
      <c r="C409" s="502" t="s">
        <v>1776</v>
      </c>
      <c r="D409" s="502" t="s">
        <v>129</v>
      </c>
      <c r="E409" s="503" t="s">
        <v>4322</v>
      </c>
      <c r="F409" s="504" t="s">
        <v>4323</v>
      </c>
      <c r="G409" s="505" t="s">
        <v>254</v>
      </c>
      <c r="H409" s="506">
        <v>4</v>
      </c>
      <c r="I409" s="507"/>
      <c r="J409" s="508">
        <f>ROUND(I409*H409,2)</f>
        <v>0</v>
      </c>
      <c r="K409" s="504" t="s">
        <v>180</v>
      </c>
      <c r="L409" s="431"/>
      <c r="M409" s="509" t="s">
        <v>19</v>
      </c>
      <c r="N409" s="510" t="s">
        <v>43</v>
      </c>
      <c r="P409" s="511">
        <f>O409*H409</f>
        <v>0</v>
      </c>
      <c r="Q409" s="511">
        <v>5.0000000000000001E-4</v>
      </c>
      <c r="R409" s="511">
        <f>Q409*H409</f>
        <v>2E-3</v>
      </c>
      <c r="S409" s="511">
        <v>0</v>
      </c>
      <c r="T409" s="512">
        <f>S409*H409</f>
        <v>0</v>
      </c>
      <c r="AR409" s="513" t="s">
        <v>260</v>
      </c>
      <c r="AT409" s="513" t="s">
        <v>129</v>
      </c>
      <c r="AU409" s="513" t="s">
        <v>82</v>
      </c>
      <c r="AY409" s="422" t="s">
        <v>126</v>
      </c>
      <c r="BE409" s="514">
        <f>IF(N409="základní",J409,0)</f>
        <v>0</v>
      </c>
      <c r="BF409" s="514">
        <f>IF(N409="snížená",J409,0)</f>
        <v>0</v>
      </c>
      <c r="BG409" s="514">
        <f>IF(N409="zákl. přenesená",J409,0)</f>
        <v>0</v>
      </c>
      <c r="BH409" s="514">
        <f>IF(N409="sníž. přenesená",J409,0)</f>
        <v>0</v>
      </c>
      <c r="BI409" s="514">
        <f>IF(N409="nulová",J409,0)</f>
        <v>0</v>
      </c>
      <c r="BJ409" s="422" t="s">
        <v>80</v>
      </c>
      <c r="BK409" s="514">
        <f>ROUND(I409*H409,2)</f>
        <v>0</v>
      </c>
      <c r="BL409" s="422" t="s">
        <v>260</v>
      </c>
      <c r="BM409" s="513" t="s">
        <v>4324</v>
      </c>
    </row>
    <row r="410" spans="2:65" s="432" customFormat="1">
      <c r="B410" s="431"/>
      <c r="D410" s="515" t="s">
        <v>183</v>
      </c>
      <c r="F410" s="516" t="s">
        <v>4325</v>
      </c>
      <c r="I410" s="517"/>
      <c r="L410" s="431"/>
      <c r="M410" s="518"/>
      <c r="T410" s="519"/>
      <c r="AT410" s="422" t="s">
        <v>183</v>
      </c>
      <c r="AU410" s="422" t="s">
        <v>82</v>
      </c>
    </row>
    <row r="411" spans="2:65" s="432" customFormat="1" ht="24.15" customHeight="1">
      <c r="B411" s="431"/>
      <c r="C411" s="502" t="s">
        <v>1779</v>
      </c>
      <c r="D411" s="502" t="s">
        <v>129</v>
      </c>
      <c r="E411" s="503" t="s">
        <v>4326</v>
      </c>
      <c r="F411" s="504" t="s">
        <v>4327</v>
      </c>
      <c r="G411" s="505" t="s">
        <v>254</v>
      </c>
      <c r="H411" s="506">
        <v>2</v>
      </c>
      <c r="I411" s="507"/>
      <c r="J411" s="508">
        <f>ROUND(I411*H411,2)</f>
        <v>0</v>
      </c>
      <c r="K411" s="504" t="s">
        <v>180</v>
      </c>
      <c r="L411" s="431"/>
      <c r="M411" s="509" t="s">
        <v>19</v>
      </c>
      <c r="N411" s="510" t="s">
        <v>43</v>
      </c>
      <c r="P411" s="511">
        <f>O411*H411</f>
        <v>0</v>
      </c>
      <c r="Q411" s="511">
        <v>5.0000000000000001E-4</v>
      </c>
      <c r="R411" s="511">
        <f>Q411*H411</f>
        <v>1E-3</v>
      </c>
      <c r="S411" s="511">
        <v>0</v>
      </c>
      <c r="T411" s="512">
        <f>S411*H411</f>
        <v>0</v>
      </c>
      <c r="AR411" s="513" t="s">
        <v>260</v>
      </c>
      <c r="AT411" s="513" t="s">
        <v>129</v>
      </c>
      <c r="AU411" s="513" t="s">
        <v>82</v>
      </c>
      <c r="AY411" s="422" t="s">
        <v>126</v>
      </c>
      <c r="BE411" s="514">
        <f>IF(N411="základní",J411,0)</f>
        <v>0</v>
      </c>
      <c r="BF411" s="514">
        <f>IF(N411="snížená",J411,0)</f>
        <v>0</v>
      </c>
      <c r="BG411" s="514">
        <f>IF(N411="zákl. přenesená",J411,0)</f>
        <v>0</v>
      </c>
      <c r="BH411" s="514">
        <f>IF(N411="sníž. přenesená",J411,0)</f>
        <v>0</v>
      </c>
      <c r="BI411" s="514">
        <f>IF(N411="nulová",J411,0)</f>
        <v>0</v>
      </c>
      <c r="BJ411" s="422" t="s">
        <v>80</v>
      </c>
      <c r="BK411" s="514">
        <f>ROUND(I411*H411,2)</f>
        <v>0</v>
      </c>
      <c r="BL411" s="422" t="s">
        <v>260</v>
      </c>
      <c r="BM411" s="513" t="s">
        <v>4328</v>
      </c>
    </row>
    <row r="412" spans="2:65" s="432" customFormat="1">
      <c r="B412" s="431"/>
      <c r="D412" s="515" t="s">
        <v>183</v>
      </c>
      <c r="F412" s="516" t="s">
        <v>4329</v>
      </c>
      <c r="I412" s="517"/>
      <c r="L412" s="431"/>
      <c r="M412" s="518"/>
      <c r="T412" s="519"/>
      <c r="AT412" s="422" t="s">
        <v>183</v>
      </c>
      <c r="AU412" s="422" t="s">
        <v>82</v>
      </c>
    </row>
    <row r="413" spans="2:65" s="432" customFormat="1" ht="24.15" customHeight="1">
      <c r="B413" s="431"/>
      <c r="C413" s="502" t="s">
        <v>1785</v>
      </c>
      <c r="D413" s="502" t="s">
        <v>129</v>
      </c>
      <c r="E413" s="503" t="s">
        <v>4330</v>
      </c>
      <c r="F413" s="504" t="s">
        <v>4331</v>
      </c>
      <c r="G413" s="505" t="s">
        <v>254</v>
      </c>
      <c r="H413" s="506">
        <v>1</v>
      </c>
      <c r="I413" s="507"/>
      <c r="J413" s="508">
        <f>ROUND(I413*H413,2)</f>
        <v>0</v>
      </c>
      <c r="K413" s="504" t="s">
        <v>180</v>
      </c>
      <c r="L413" s="431"/>
      <c r="M413" s="509" t="s">
        <v>19</v>
      </c>
      <c r="N413" s="510" t="s">
        <v>43</v>
      </c>
      <c r="P413" s="511">
        <f>O413*H413</f>
        <v>0</v>
      </c>
      <c r="Q413" s="511">
        <v>5.9999999999999995E-4</v>
      </c>
      <c r="R413" s="511">
        <f>Q413*H413</f>
        <v>5.9999999999999995E-4</v>
      </c>
      <c r="S413" s="511">
        <v>0</v>
      </c>
      <c r="T413" s="512">
        <f>S413*H413</f>
        <v>0</v>
      </c>
      <c r="AR413" s="513" t="s">
        <v>260</v>
      </c>
      <c r="AT413" s="513" t="s">
        <v>129</v>
      </c>
      <c r="AU413" s="513" t="s">
        <v>82</v>
      </c>
      <c r="AY413" s="422" t="s">
        <v>126</v>
      </c>
      <c r="BE413" s="514">
        <f>IF(N413="základní",J413,0)</f>
        <v>0</v>
      </c>
      <c r="BF413" s="514">
        <f>IF(N413="snížená",J413,0)</f>
        <v>0</v>
      </c>
      <c r="BG413" s="514">
        <f>IF(N413="zákl. přenesená",J413,0)</f>
        <v>0</v>
      </c>
      <c r="BH413" s="514">
        <f>IF(N413="sníž. přenesená",J413,0)</f>
        <v>0</v>
      </c>
      <c r="BI413" s="514">
        <f>IF(N413="nulová",J413,0)</f>
        <v>0</v>
      </c>
      <c r="BJ413" s="422" t="s">
        <v>80</v>
      </c>
      <c r="BK413" s="514">
        <f>ROUND(I413*H413,2)</f>
        <v>0</v>
      </c>
      <c r="BL413" s="422" t="s">
        <v>260</v>
      </c>
      <c r="BM413" s="513" t="s">
        <v>4332</v>
      </c>
    </row>
    <row r="414" spans="2:65" s="432" customFormat="1">
      <c r="B414" s="431"/>
      <c r="D414" s="515" t="s">
        <v>183</v>
      </c>
      <c r="F414" s="516" t="s">
        <v>4333</v>
      </c>
      <c r="I414" s="517"/>
      <c r="L414" s="431"/>
      <c r="M414" s="518"/>
      <c r="T414" s="519"/>
      <c r="AT414" s="422" t="s">
        <v>183</v>
      </c>
      <c r="AU414" s="422" t="s">
        <v>82</v>
      </c>
    </row>
    <row r="415" spans="2:65" s="432" customFormat="1" ht="24.15" customHeight="1">
      <c r="B415" s="431"/>
      <c r="C415" s="502" t="s">
        <v>1792</v>
      </c>
      <c r="D415" s="502" t="s">
        <v>129</v>
      </c>
      <c r="E415" s="503" t="s">
        <v>4334</v>
      </c>
      <c r="F415" s="504" t="s">
        <v>4335</v>
      </c>
      <c r="G415" s="505" t="s">
        <v>254</v>
      </c>
      <c r="H415" s="506">
        <v>3</v>
      </c>
      <c r="I415" s="507"/>
      <c r="J415" s="508">
        <f>ROUND(I415*H415,2)</f>
        <v>0</v>
      </c>
      <c r="K415" s="504" t="s">
        <v>180</v>
      </c>
      <c r="L415" s="431"/>
      <c r="M415" s="509" t="s">
        <v>19</v>
      </c>
      <c r="N415" s="510" t="s">
        <v>43</v>
      </c>
      <c r="P415" s="511">
        <f>O415*H415</f>
        <v>0</v>
      </c>
      <c r="Q415" s="511">
        <v>6.9999999999999999E-4</v>
      </c>
      <c r="R415" s="511">
        <f>Q415*H415</f>
        <v>2.0999999999999999E-3</v>
      </c>
      <c r="S415" s="511">
        <v>0</v>
      </c>
      <c r="T415" s="512">
        <f>S415*H415</f>
        <v>0</v>
      </c>
      <c r="AR415" s="513" t="s">
        <v>260</v>
      </c>
      <c r="AT415" s="513" t="s">
        <v>129</v>
      </c>
      <c r="AU415" s="513" t="s">
        <v>82</v>
      </c>
      <c r="AY415" s="422" t="s">
        <v>126</v>
      </c>
      <c r="BE415" s="514">
        <f>IF(N415="základní",J415,0)</f>
        <v>0</v>
      </c>
      <c r="BF415" s="514">
        <f>IF(N415="snížená",J415,0)</f>
        <v>0</v>
      </c>
      <c r="BG415" s="514">
        <f>IF(N415="zákl. přenesená",J415,0)</f>
        <v>0</v>
      </c>
      <c r="BH415" s="514">
        <f>IF(N415="sníž. přenesená",J415,0)</f>
        <v>0</v>
      </c>
      <c r="BI415" s="514">
        <f>IF(N415="nulová",J415,0)</f>
        <v>0</v>
      </c>
      <c r="BJ415" s="422" t="s">
        <v>80</v>
      </c>
      <c r="BK415" s="514">
        <f>ROUND(I415*H415,2)</f>
        <v>0</v>
      </c>
      <c r="BL415" s="422" t="s">
        <v>260</v>
      </c>
      <c r="BM415" s="513" t="s">
        <v>4336</v>
      </c>
    </row>
    <row r="416" spans="2:65" s="432" customFormat="1">
      <c r="B416" s="431"/>
      <c r="D416" s="515" t="s">
        <v>183</v>
      </c>
      <c r="F416" s="516" t="s">
        <v>4337</v>
      </c>
      <c r="I416" s="517"/>
      <c r="L416" s="431"/>
      <c r="M416" s="518"/>
      <c r="T416" s="519"/>
      <c r="AT416" s="422" t="s">
        <v>183</v>
      </c>
      <c r="AU416" s="422" t="s">
        <v>82</v>
      </c>
    </row>
    <row r="417" spans="2:65" s="432" customFormat="1" ht="24.15" customHeight="1">
      <c r="B417" s="431"/>
      <c r="C417" s="502" t="s">
        <v>1796</v>
      </c>
      <c r="D417" s="502" t="s">
        <v>129</v>
      </c>
      <c r="E417" s="503" t="s">
        <v>4338</v>
      </c>
      <c r="F417" s="504" t="s">
        <v>4339</v>
      </c>
      <c r="G417" s="505" t="s">
        <v>304</v>
      </c>
      <c r="H417" s="506">
        <v>6.0000000000000001E-3</v>
      </c>
      <c r="I417" s="507"/>
      <c r="J417" s="508">
        <f>ROUND(I417*H417,2)</f>
        <v>0</v>
      </c>
      <c r="K417" s="504" t="s">
        <v>180</v>
      </c>
      <c r="L417" s="431"/>
      <c r="M417" s="509" t="s">
        <v>19</v>
      </c>
      <c r="N417" s="510" t="s">
        <v>43</v>
      </c>
      <c r="P417" s="511">
        <f>O417*H417</f>
        <v>0</v>
      </c>
      <c r="Q417" s="511">
        <v>0</v>
      </c>
      <c r="R417" s="511">
        <f>Q417*H417</f>
        <v>0</v>
      </c>
      <c r="S417" s="511">
        <v>0</v>
      </c>
      <c r="T417" s="512">
        <f>S417*H417</f>
        <v>0</v>
      </c>
      <c r="AR417" s="513" t="s">
        <v>260</v>
      </c>
      <c r="AT417" s="513" t="s">
        <v>129</v>
      </c>
      <c r="AU417" s="513" t="s">
        <v>82</v>
      </c>
      <c r="AY417" s="422" t="s">
        <v>126</v>
      </c>
      <c r="BE417" s="514">
        <f>IF(N417="základní",J417,0)</f>
        <v>0</v>
      </c>
      <c r="BF417" s="514">
        <f>IF(N417="snížená",J417,0)</f>
        <v>0</v>
      </c>
      <c r="BG417" s="514">
        <f>IF(N417="zákl. přenesená",J417,0)</f>
        <v>0</v>
      </c>
      <c r="BH417" s="514">
        <f>IF(N417="sníž. přenesená",J417,0)</f>
        <v>0</v>
      </c>
      <c r="BI417" s="514">
        <f>IF(N417="nulová",J417,0)</f>
        <v>0</v>
      </c>
      <c r="BJ417" s="422" t="s">
        <v>80</v>
      </c>
      <c r="BK417" s="514">
        <f>ROUND(I417*H417,2)</f>
        <v>0</v>
      </c>
      <c r="BL417" s="422" t="s">
        <v>260</v>
      </c>
      <c r="BM417" s="513" t="s">
        <v>4340</v>
      </c>
    </row>
    <row r="418" spans="2:65" s="432" customFormat="1">
      <c r="B418" s="431"/>
      <c r="D418" s="515" t="s">
        <v>183</v>
      </c>
      <c r="F418" s="516" t="s">
        <v>4341</v>
      </c>
      <c r="I418" s="517"/>
      <c r="L418" s="431"/>
      <c r="M418" s="518"/>
      <c r="T418" s="519"/>
      <c r="AT418" s="422" t="s">
        <v>183</v>
      </c>
      <c r="AU418" s="422" t="s">
        <v>82</v>
      </c>
    </row>
    <row r="419" spans="2:65" s="490" customFormat="1" ht="22.8" customHeight="1">
      <c r="B419" s="489"/>
      <c r="D419" s="491" t="s">
        <v>71</v>
      </c>
      <c r="E419" s="500" t="s">
        <v>4342</v>
      </c>
      <c r="F419" s="500" t="s">
        <v>4343</v>
      </c>
      <c r="I419" s="493"/>
      <c r="J419" s="501">
        <f>BK419</f>
        <v>0</v>
      </c>
      <c r="L419" s="489"/>
      <c r="M419" s="495"/>
      <c r="P419" s="496">
        <f>SUM(P420:P421)</f>
        <v>0</v>
      </c>
      <c r="R419" s="496">
        <f>SUM(R420:R421)</f>
        <v>1.8799999999999999E-3</v>
      </c>
      <c r="T419" s="497">
        <f>SUM(T420:T421)</f>
        <v>0</v>
      </c>
      <c r="AR419" s="491" t="s">
        <v>82</v>
      </c>
      <c r="AT419" s="498" t="s">
        <v>71</v>
      </c>
      <c r="AU419" s="498" t="s">
        <v>80</v>
      </c>
      <c r="AY419" s="491" t="s">
        <v>126</v>
      </c>
      <c r="BK419" s="499">
        <f>SUM(BK420:BK421)</f>
        <v>0</v>
      </c>
    </row>
    <row r="420" spans="2:65" s="432" customFormat="1" ht="24.15" customHeight="1">
      <c r="B420" s="431"/>
      <c r="C420" s="502" t="s">
        <v>1802</v>
      </c>
      <c r="D420" s="502" t="s">
        <v>129</v>
      </c>
      <c r="E420" s="503" t="s">
        <v>4344</v>
      </c>
      <c r="F420" s="504" t="s">
        <v>4345</v>
      </c>
      <c r="G420" s="505" t="s">
        <v>3973</v>
      </c>
      <c r="H420" s="506">
        <v>1</v>
      </c>
      <c r="I420" s="507"/>
      <c r="J420" s="508">
        <f>ROUND(I420*H420,2)</f>
        <v>0</v>
      </c>
      <c r="K420" s="504" t="s">
        <v>180</v>
      </c>
      <c r="L420" s="431"/>
      <c r="M420" s="509" t="s">
        <v>19</v>
      </c>
      <c r="N420" s="510" t="s">
        <v>43</v>
      </c>
      <c r="P420" s="511">
        <f>O420*H420</f>
        <v>0</v>
      </c>
      <c r="Q420" s="511">
        <v>1.8799999999999999E-3</v>
      </c>
      <c r="R420" s="511">
        <f>Q420*H420</f>
        <v>1.8799999999999999E-3</v>
      </c>
      <c r="S420" s="511">
        <v>0</v>
      </c>
      <c r="T420" s="512">
        <f>S420*H420</f>
        <v>0</v>
      </c>
      <c r="AR420" s="513" t="s">
        <v>260</v>
      </c>
      <c r="AT420" s="513" t="s">
        <v>129</v>
      </c>
      <c r="AU420" s="513" t="s">
        <v>82</v>
      </c>
      <c r="AY420" s="422" t="s">
        <v>126</v>
      </c>
      <c r="BE420" s="514">
        <f>IF(N420="základní",J420,0)</f>
        <v>0</v>
      </c>
      <c r="BF420" s="514">
        <f>IF(N420="snížená",J420,0)</f>
        <v>0</v>
      </c>
      <c r="BG420" s="514">
        <f>IF(N420="zákl. přenesená",J420,0)</f>
        <v>0</v>
      </c>
      <c r="BH420" s="514">
        <f>IF(N420="sníž. přenesená",J420,0)</f>
        <v>0</v>
      </c>
      <c r="BI420" s="514">
        <f>IF(N420="nulová",J420,0)</f>
        <v>0</v>
      </c>
      <c r="BJ420" s="422" t="s">
        <v>80</v>
      </c>
      <c r="BK420" s="514">
        <f>ROUND(I420*H420,2)</f>
        <v>0</v>
      </c>
      <c r="BL420" s="422" t="s">
        <v>260</v>
      </c>
      <c r="BM420" s="513" t="s">
        <v>4346</v>
      </c>
    </row>
    <row r="421" spans="2:65" s="432" customFormat="1">
      <c r="B421" s="431"/>
      <c r="D421" s="515" t="s">
        <v>183</v>
      </c>
      <c r="F421" s="516" t="s">
        <v>4347</v>
      </c>
      <c r="I421" s="517"/>
      <c r="L421" s="431"/>
      <c r="M421" s="539"/>
      <c r="N421" s="540"/>
      <c r="O421" s="540"/>
      <c r="P421" s="540"/>
      <c r="Q421" s="540"/>
      <c r="R421" s="540"/>
      <c r="S421" s="540"/>
      <c r="T421" s="541"/>
      <c r="AT421" s="422" t="s">
        <v>183</v>
      </c>
      <c r="AU421" s="422" t="s">
        <v>82</v>
      </c>
    </row>
    <row r="422" spans="2:65" s="432" customFormat="1" ht="6.9" customHeight="1">
      <c r="B422" s="457"/>
      <c r="C422" s="458"/>
      <c r="D422" s="458"/>
      <c r="E422" s="458"/>
      <c r="F422" s="458"/>
      <c r="G422" s="458"/>
      <c r="H422" s="458"/>
      <c r="I422" s="458"/>
      <c r="J422" s="458"/>
      <c r="K422" s="458"/>
      <c r="L422" s="431"/>
    </row>
  </sheetData>
  <sheetProtection algorithmName="SHA-512" hashValue="sGSjORFYAPTTmqJZq4nipCCr5BWtcW508f4JgIj+HSn+EkDF4M+wQG+c/EePpePQ9H0igkwf7bT5Uj8gErAwNg==" saltValue="zAjXWwy3Mh5bUhrZda01cYcC4P90pA2S7ZYb2W3dqTjCV6bFb/D2usGYyblh18o8xG73L+VcP7jJphm6vGFoXA==" spinCount="100000" sheet="1" objects="1" scenarios="1" formatColumns="0" formatRows="0" autoFilter="0"/>
  <autoFilter ref="C90:K421" xr:uid="{00000000-0009-0000-0000-000001000000}"/>
  <mergeCells count="9">
    <mergeCell ref="E50:H50"/>
    <mergeCell ref="E81:H81"/>
    <mergeCell ref="E83:H83"/>
    <mergeCell ref="L2:V2"/>
    <mergeCell ref="E7:H7"/>
    <mergeCell ref="E9:H9"/>
    <mergeCell ref="E18:H18"/>
    <mergeCell ref="E27:H27"/>
    <mergeCell ref="E48:H48"/>
  </mergeCells>
  <hyperlinks>
    <hyperlink ref="F95" r:id="rId1" xr:uid="{1E5E3B4F-5E85-404E-A254-BE925F73F826}"/>
    <hyperlink ref="F99" r:id="rId2" xr:uid="{3B59C4BF-057F-42A4-8A05-2278626AF1C0}"/>
    <hyperlink ref="F104" r:id="rId3" xr:uid="{AF6367F2-47B5-4BD2-A794-87DE13532215}"/>
    <hyperlink ref="F106" r:id="rId4" xr:uid="{7A0139BA-0F97-4EE8-853A-D36DB422FA98}"/>
    <hyperlink ref="F108" r:id="rId5" xr:uid="{FF680ACE-2738-45BB-B3E9-9DA56E4449A7}"/>
    <hyperlink ref="F110" r:id="rId6" xr:uid="{4577F9C3-3623-450B-B062-70023C24D63A}"/>
    <hyperlink ref="F113" r:id="rId7" xr:uid="{1BE220DE-7102-42B3-B3B0-1DD83CA012B2}"/>
    <hyperlink ref="F115" r:id="rId8" xr:uid="{62B1CC9E-3C71-4DEF-9DAB-56ABCC3641FF}"/>
    <hyperlink ref="F117" r:id="rId9" xr:uid="{1A886E87-B1E1-4B84-B22E-1B1B82651F3D}"/>
    <hyperlink ref="F120" r:id="rId10" xr:uid="{2BD9B759-F254-474B-B3A9-254328118EA0}"/>
    <hyperlink ref="F124" r:id="rId11" xr:uid="{B2431CFD-5084-4425-828A-88274D21A69C}"/>
    <hyperlink ref="F126" r:id="rId12" xr:uid="{14BA09CB-4C23-4BE0-AEB2-EBCAB4A19261}"/>
    <hyperlink ref="F128" r:id="rId13" xr:uid="{84583575-8DCD-4DDC-B39D-9936C48D5610}"/>
    <hyperlink ref="F130" r:id="rId14" xr:uid="{C14AC982-3417-4B82-8403-4347A5094F73}"/>
    <hyperlink ref="F132" r:id="rId15" xr:uid="{AE55060E-E813-455C-98FB-E0541D1C0193}"/>
    <hyperlink ref="F134" r:id="rId16" xr:uid="{812E4095-980F-437C-9163-CE7A1197B6C6}"/>
    <hyperlink ref="F136" r:id="rId17" xr:uid="{A4B14BDE-8D3D-42B2-A6C2-52799E7BC218}"/>
    <hyperlink ref="F138" r:id="rId18" xr:uid="{D7D1E977-04F5-48ED-831C-16B73CAEF93B}"/>
    <hyperlink ref="F140" r:id="rId19" xr:uid="{AEE24E26-2B89-4793-8198-F153C544823C}"/>
    <hyperlink ref="F142" r:id="rId20" xr:uid="{02C0E120-58F6-4B09-9F8C-084CBE293FEC}"/>
    <hyperlink ref="F144" r:id="rId21" xr:uid="{B8B0F1D2-5F6C-4A9B-A61F-F65781BF81ED}"/>
    <hyperlink ref="F146" r:id="rId22" xr:uid="{7569AD68-20F9-44A3-9EDB-0C6FF67EF8C5}"/>
    <hyperlink ref="F148" r:id="rId23" xr:uid="{56D8C61B-D57A-4EC7-9F60-72DE90F4034F}"/>
    <hyperlink ref="F150" r:id="rId24" xr:uid="{7D5793DC-7849-4AAC-ADDF-17B22E618105}"/>
    <hyperlink ref="F152" r:id="rId25" xr:uid="{A8B39C5F-4F75-4A84-AB50-CFECD3FEC76E}"/>
    <hyperlink ref="F154" r:id="rId26" xr:uid="{C3BF9BC2-B122-434F-A256-6A22DBB250E8}"/>
    <hyperlink ref="F156" r:id="rId27" xr:uid="{EEB2644B-23F4-4F2A-9291-E9FF24853251}"/>
    <hyperlink ref="F158" r:id="rId28" xr:uid="{7D4C3724-5455-4710-869C-7A84F0A605ED}"/>
    <hyperlink ref="F160" r:id="rId29" xr:uid="{2D2FB39E-C1C2-4652-9676-E188A495D03D}"/>
    <hyperlink ref="F162" r:id="rId30" xr:uid="{916858EA-5327-45DA-B840-BB290472C788}"/>
    <hyperlink ref="F164" r:id="rId31" xr:uid="{6B0EBDB1-A8D7-411C-8CE4-4BF7784C58C5}"/>
    <hyperlink ref="F166" r:id="rId32" xr:uid="{6F76AE0A-C39E-43A5-8954-96FB5E6820CD}"/>
    <hyperlink ref="F168" r:id="rId33" xr:uid="{6723852B-0CD0-4E02-8FE3-3AF2EF67F164}"/>
    <hyperlink ref="F170" r:id="rId34" xr:uid="{195EFFE6-D5A0-47CE-B4C0-8591023347A4}"/>
    <hyperlink ref="F172" r:id="rId35" xr:uid="{FE6B9EDF-024F-413C-80C8-1C672721EAB4}"/>
    <hyperlink ref="F174" r:id="rId36" xr:uid="{D40954EE-6898-4675-99BB-2EDDF352B6D0}"/>
    <hyperlink ref="F176" r:id="rId37" xr:uid="{8D358E5D-BF53-4A05-B967-391D28A809C5}"/>
    <hyperlink ref="F178" r:id="rId38" xr:uid="{C3228093-B913-4EAB-8C90-5C4C463BFED6}"/>
    <hyperlink ref="F193" r:id="rId39" xr:uid="{26899C08-D090-4BB0-9AF3-DEFAEFE5908B}"/>
    <hyperlink ref="F196" r:id="rId40" xr:uid="{8EB455B4-DA91-4289-9FD7-B3B0C05C3DE8}"/>
    <hyperlink ref="F198" r:id="rId41" xr:uid="{E3539DC9-2E5B-48A7-8F7A-3081BEC12DB2}"/>
    <hyperlink ref="F200" r:id="rId42" xr:uid="{512C2042-C099-44F6-A788-591E16471E60}"/>
    <hyperlink ref="F202" r:id="rId43" xr:uid="{38640548-D6DD-4B53-B840-9628C9F1BFD7}"/>
    <hyperlink ref="F204" r:id="rId44" xr:uid="{6308B585-5A5C-4129-8023-2C71A9F4FC4C}"/>
    <hyperlink ref="F206" r:id="rId45" xr:uid="{EAA0DFD0-F105-425F-BE36-9B168D72A381}"/>
    <hyperlink ref="F208" r:id="rId46" xr:uid="{C5585784-ECA9-40E9-ADD7-59738632B99F}"/>
    <hyperlink ref="F210" r:id="rId47" xr:uid="{4715F2D8-6CC5-4130-90AD-9CC34C9C3666}"/>
    <hyperlink ref="F212" r:id="rId48" xr:uid="{4AC6358F-7A0F-4B28-A347-E68F61C38E9F}"/>
    <hyperlink ref="F214" r:id="rId49" xr:uid="{9AFD62AC-DB04-442B-B70E-C924053ED042}"/>
    <hyperlink ref="F216" r:id="rId50" xr:uid="{46412523-DE57-4DF6-8AB7-9BF8A1D919EE}"/>
    <hyperlink ref="F218" r:id="rId51" xr:uid="{B94662F5-A15D-41B3-9C57-88B3417C8523}"/>
    <hyperlink ref="F220" r:id="rId52" xr:uid="{ECF4F19E-E8DC-42A6-B9BC-6E72D0531AA3}"/>
    <hyperlink ref="F222" r:id="rId53" xr:uid="{E655207D-956A-4478-A470-C5987FC9585A}"/>
    <hyperlink ref="F224" r:id="rId54" xr:uid="{1BB66969-2451-4732-9F46-36620B6B0EF6}"/>
    <hyperlink ref="F226" r:id="rId55" xr:uid="{EAE4CAD4-A7C3-461F-9556-EA4939158666}"/>
    <hyperlink ref="F228" r:id="rId56" xr:uid="{75CD7220-8D00-4459-A374-F04816A237CF}"/>
    <hyperlink ref="F230" r:id="rId57" xr:uid="{4EE1786B-ADD3-42D1-89DD-0AF2F9BC45C5}"/>
    <hyperlink ref="F232" r:id="rId58" xr:uid="{C9AE81FF-CFD7-42F8-BA01-E14147C51312}"/>
    <hyperlink ref="F234" r:id="rId59" xr:uid="{D5EF6E8B-C627-4E62-9469-356D062495B2}"/>
    <hyperlink ref="F236" r:id="rId60" xr:uid="{43F00C98-BBB4-4CEB-893A-3F81CB2EE325}"/>
    <hyperlink ref="F238" r:id="rId61" xr:uid="{07F121C6-C9AE-4EC7-A22D-8E753E19391C}"/>
    <hyperlink ref="F240" r:id="rId62" xr:uid="{5B19A54E-C3F3-4CBC-91F1-6C2B1558C9A5}"/>
    <hyperlink ref="F242" r:id="rId63" xr:uid="{7E4F5900-9A75-4CE7-8BDD-DFB26B8BD246}"/>
    <hyperlink ref="F244" r:id="rId64" xr:uid="{0CDBE3C7-FB6A-4A53-84EC-483475AF4C16}"/>
    <hyperlink ref="F246" r:id="rId65" xr:uid="{126D7891-0B42-49A1-8D4D-36B5B009B549}"/>
    <hyperlink ref="F248" r:id="rId66" xr:uid="{8545E0AB-9EB3-40E6-9E1D-990205CFF4CE}"/>
    <hyperlink ref="F250" r:id="rId67" xr:uid="{13658688-E43E-4A3B-8B55-A04009A88742}"/>
    <hyperlink ref="F252" r:id="rId68" xr:uid="{49EB20A4-13E2-4802-A19F-F32706A034D8}"/>
    <hyperlink ref="F254" r:id="rId69" xr:uid="{B87AA157-5DAE-4B32-B5E0-FB187D8663E6}"/>
    <hyperlink ref="F256" r:id="rId70" xr:uid="{273ABA47-A802-41B5-AB1D-C93560CFEEEA}"/>
    <hyperlink ref="F258" r:id="rId71" xr:uid="{E951EB55-34F9-4ACA-8B00-76933CC8C02F}"/>
    <hyperlink ref="F260" r:id="rId72" xr:uid="{7CB97D57-A279-44BB-8835-FF5FF50F7E77}"/>
    <hyperlink ref="F262" r:id="rId73" xr:uid="{737538B1-6A72-40B5-A86B-812BAB370817}"/>
    <hyperlink ref="F264" r:id="rId74" xr:uid="{96A2EA75-2726-4F9C-B9FC-B6536C07DFE3}"/>
    <hyperlink ref="F266" r:id="rId75" xr:uid="{24163F76-C3B7-468D-A635-095F283D5CD1}"/>
    <hyperlink ref="F268" r:id="rId76" xr:uid="{D5040B46-DB4E-4748-8447-85D12A4BDFF6}"/>
    <hyperlink ref="F270" r:id="rId77" xr:uid="{5EEBAA5D-B1AE-47AA-9E51-1EF7E8D8229B}"/>
    <hyperlink ref="F272" r:id="rId78" xr:uid="{EEA470F2-126E-4507-8E16-7595453507F4}"/>
    <hyperlink ref="F274" r:id="rId79" xr:uid="{80220895-ADDD-48EF-A2FA-0905E8614FA1}"/>
    <hyperlink ref="F276" r:id="rId80" xr:uid="{DADCDA43-FECC-494C-8836-AB837E4D3E09}"/>
    <hyperlink ref="F286" r:id="rId81" xr:uid="{14A3F12F-B676-415D-B1F2-847A15415FEA}"/>
    <hyperlink ref="F289" r:id="rId82" xr:uid="{4E5E2304-90DD-4FE2-A0FF-0F69CB4125AB}"/>
    <hyperlink ref="F291" r:id="rId83" xr:uid="{5F35EB39-0CD3-4E67-979D-71FECA0C33E0}"/>
    <hyperlink ref="F294" r:id="rId84" xr:uid="{9EB9ACD1-057B-4B9F-900F-528036B10F6F}"/>
    <hyperlink ref="F296" r:id="rId85" xr:uid="{C0F6F109-B2B3-4E54-BF72-CAE41133C446}"/>
    <hyperlink ref="F298" r:id="rId86" xr:uid="{D46CB516-5BE8-4979-90CA-E8B10CFE30E1}"/>
    <hyperlink ref="F300" r:id="rId87" xr:uid="{563B67B6-F1CA-4BA1-8AD4-2A003432A275}"/>
    <hyperlink ref="F302" r:id="rId88" xr:uid="{5A0BD900-00A4-4AC6-B0D0-719B3AF86610}"/>
    <hyperlink ref="F304" r:id="rId89" xr:uid="{50510934-2348-475A-B669-7FA9FAD57B72}"/>
    <hyperlink ref="F306" r:id="rId90" xr:uid="{4FB86237-2BBD-45B7-B15C-D777FD3B66CF}"/>
    <hyperlink ref="F308" r:id="rId91" xr:uid="{15F46481-026A-429D-AF5E-740098A2755E}"/>
    <hyperlink ref="F310" r:id="rId92" xr:uid="{B1B6B50D-2F1C-4BB4-97DC-25A9F51A697B}"/>
    <hyperlink ref="F312" r:id="rId93" xr:uid="{64FC70CC-CB7F-4307-8A0C-F60FE1E38163}"/>
    <hyperlink ref="F314" r:id="rId94" xr:uid="{0B348F5C-AD66-43CE-AC1D-02D04C799C4A}"/>
    <hyperlink ref="F316" r:id="rId95" xr:uid="{3A1F2FEB-2AB5-49CD-A2BA-0039D4A4DC27}"/>
    <hyperlink ref="F318" r:id="rId96" xr:uid="{8726ACAA-DAF3-4EE0-8A12-0E3257117402}"/>
    <hyperlink ref="F321" r:id="rId97" xr:uid="{F8E9D476-C637-442A-BC77-6F713373E761}"/>
    <hyperlink ref="F324" r:id="rId98" xr:uid="{A7DCCE64-2C5B-4C0E-80B4-906B3BD6209D}"/>
    <hyperlink ref="F327" r:id="rId99" xr:uid="{CB7E8FD0-EFA0-431F-9BCD-22C2D1FB37E3}"/>
    <hyperlink ref="F330" r:id="rId100" xr:uid="{DC5B0D52-B784-4272-BF7A-0215C5840140}"/>
    <hyperlink ref="F333" r:id="rId101" xr:uid="{9B282CA4-25C4-4566-9E05-0031AF400587}"/>
    <hyperlink ref="F336" r:id="rId102" xr:uid="{01E811D4-8065-49C8-A886-8F5F4C44ADFB}"/>
    <hyperlink ref="F339" r:id="rId103" xr:uid="{C3DDEA3D-B263-4E15-B98B-CEDB924997D2}"/>
    <hyperlink ref="F342" r:id="rId104" xr:uid="{EC9C7324-3C33-46C7-BAC9-020681D84DC2}"/>
    <hyperlink ref="F345" r:id="rId105" xr:uid="{214D2234-B679-4045-9ED2-03D2FDCF3846}"/>
    <hyperlink ref="F349" r:id="rId106" xr:uid="{F3058C23-75DF-4E81-9F83-94CBC4C01855}"/>
    <hyperlink ref="F351" r:id="rId107" xr:uid="{2659A08C-3DA5-420D-9E72-A923B7B01F15}"/>
    <hyperlink ref="F353" r:id="rId108" xr:uid="{78DA0119-9E25-4A48-AAA7-9A779E387300}"/>
    <hyperlink ref="F355" r:id="rId109" xr:uid="{32197EFE-55EB-41D6-8308-889AF6289E43}"/>
    <hyperlink ref="F357" r:id="rId110" xr:uid="{8BAC08FD-027A-4982-BC7A-0B54F0CB00A5}"/>
    <hyperlink ref="F359" r:id="rId111" xr:uid="{8C613277-84ED-4C56-A08F-6A1922D1A8CC}"/>
    <hyperlink ref="F362" r:id="rId112" xr:uid="{4E5E9D13-308C-4D9B-812C-F4F776043A59}"/>
    <hyperlink ref="F364" r:id="rId113" xr:uid="{80825D57-323F-4274-8019-326F9C6264E8}"/>
    <hyperlink ref="F366" r:id="rId114" xr:uid="{5C10B3B1-4C91-48FE-A0A6-4D43A22EF5FA}"/>
    <hyperlink ref="F368" r:id="rId115" xr:uid="{491C4189-9144-4717-9719-2E40FA72F96D}"/>
    <hyperlink ref="F370" r:id="rId116" xr:uid="{1BDF4E8F-D0B9-4428-8BB1-042064F604D0}"/>
    <hyperlink ref="F372" r:id="rId117" xr:uid="{BB7CCD03-B904-492D-AEC8-1B140CBCF9B6}"/>
    <hyperlink ref="F374" r:id="rId118" xr:uid="{686BE672-AB35-4911-A99F-4992AC599D8C}"/>
    <hyperlink ref="F376" r:id="rId119" xr:uid="{88166EAB-4B59-41B2-AB5F-59B318F108FD}"/>
    <hyperlink ref="F378" r:id="rId120" xr:uid="{F0B8595A-3BBB-4906-91C6-A62CEE09E4E7}"/>
    <hyperlink ref="F380" r:id="rId121" xr:uid="{388A8B7E-0F85-47F1-BBDA-491A5B799070}"/>
    <hyperlink ref="F382" r:id="rId122" xr:uid="{7A39BA7A-39F8-44AE-B399-7229E5FD2E4F}"/>
    <hyperlink ref="F384" r:id="rId123" xr:uid="{E5329902-DD40-4E5A-817F-1B30F8C6AD5A}"/>
    <hyperlink ref="F386" r:id="rId124" xr:uid="{5F843893-3F16-445D-BCC5-A68C18D90177}"/>
    <hyperlink ref="F388" r:id="rId125" xr:uid="{1303DD0B-32F0-4B99-87FC-417378E058EF}"/>
    <hyperlink ref="F390" r:id="rId126" xr:uid="{71A8CF43-B90F-4E29-8461-781CA05F84A2}"/>
    <hyperlink ref="F392" r:id="rId127" xr:uid="{5949F0FC-13A4-4D67-BF26-190B40E1934B}"/>
    <hyperlink ref="F394" r:id="rId128" xr:uid="{F42F9675-F172-4095-95A5-5D1AB1F896DB}"/>
    <hyperlink ref="F397" r:id="rId129" xr:uid="{79E50582-5918-4936-81F4-DED27D643E29}"/>
    <hyperlink ref="F399" r:id="rId130" xr:uid="{9B473AAB-AB4C-4B4C-BA75-A936687C9C42}"/>
    <hyperlink ref="F401" r:id="rId131" xr:uid="{A1EC9DC6-D988-42A8-ACA9-F30106CEC3FA}"/>
    <hyperlink ref="F403" r:id="rId132" xr:uid="{9B9DB5D1-3543-48C8-9705-7387F647EE13}"/>
    <hyperlink ref="F405" r:id="rId133" xr:uid="{C4928601-8993-4FF7-B6EC-49627E5321FD}"/>
    <hyperlink ref="F407" r:id="rId134" xr:uid="{A6770F49-715D-42DF-8FD9-B9D912B5498F}"/>
    <hyperlink ref="F410" r:id="rId135" xr:uid="{578AEB05-F616-482D-9D76-0FD9A49BB402}"/>
    <hyperlink ref="F412" r:id="rId136" xr:uid="{82F2AB84-6782-4010-BC31-7FDD3A087F44}"/>
    <hyperlink ref="F414" r:id="rId137" xr:uid="{8E9B2180-7539-483C-B1A9-6FE84BAB41E2}"/>
    <hyperlink ref="F416" r:id="rId138" xr:uid="{D3F68D88-8C91-4154-ADEB-50959BE51774}"/>
    <hyperlink ref="F418" r:id="rId139" xr:uid="{9B76F2EB-7E89-4226-80E4-4B8B0F701CAB}"/>
    <hyperlink ref="F421" r:id="rId140" xr:uid="{187110FF-3B04-4A36-9E3D-679D8A513208}"/>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4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EE57-3E0E-495F-9E2D-2AE9A1FF627F}">
  <sheetPr>
    <pageSetUpPr fitToPage="1"/>
  </sheetPr>
  <dimension ref="B2:BM215"/>
  <sheetViews>
    <sheetView showGridLines="0" workbookViewId="0">
      <selection activeCell="L41" sqref="L41"/>
    </sheetView>
  </sheetViews>
  <sheetFormatPr defaultRowHeight="10.199999999999999"/>
  <cols>
    <col min="1" max="1" width="8.28515625" style="420" customWidth="1"/>
    <col min="2" max="2" width="1.140625" style="420" customWidth="1"/>
    <col min="3" max="3" width="4.140625" style="420" customWidth="1"/>
    <col min="4" max="4" width="4.28515625" style="420" customWidth="1"/>
    <col min="5" max="5" width="17.140625" style="420" customWidth="1"/>
    <col min="6" max="6" width="100.85546875" style="420" customWidth="1"/>
    <col min="7" max="7" width="7.42578125" style="420" customWidth="1"/>
    <col min="8" max="8" width="14" style="420" customWidth="1"/>
    <col min="9" max="9" width="15.85546875" style="420" customWidth="1"/>
    <col min="10" max="11" width="22.28515625" style="420" customWidth="1"/>
    <col min="12" max="12" width="9.28515625" style="420" customWidth="1"/>
    <col min="13" max="13" width="10.85546875" style="420" hidden="1" customWidth="1"/>
    <col min="14" max="14" width="9.140625" style="420"/>
    <col min="15" max="20" width="14.140625" style="420" hidden="1" customWidth="1"/>
    <col min="21" max="21" width="16.28515625" style="420" hidden="1" customWidth="1"/>
    <col min="22" max="22" width="12.28515625" style="420" customWidth="1"/>
    <col min="23" max="23" width="16.28515625" style="420" customWidth="1"/>
    <col min="24" max="24" width="12.28515625" style="420" customWidth="1"/>
    <col min="25" max="25" width="15" style="420" customWidth="1"/>
    <col min="26" max="26" width="11" style="420" customWidth="1"/>
    <col min="27" max="27" width="15" style="420" customWidth="1"/>
    <col min="28" max="28" width="16.28515625" style="420" customWidth="1"/>
    <col min="29" max="29" width="11" style="420" customWidth="1"/>
    <col min="30" max="30" width="15" style="420" customWidth="1"/>
    <col min="31" max="31" width="16.28515625" style="420" customWidth="1"/>
    <col min="32" max="16384" width="9.140625" style="420"/>
  </cols>
  <sheetData>
    <row r="2" spans="2:46" ht="36.9" customHeight="1">
      <c r="L2" s="421"/>
      <c r="M2" s="421"/>
      <c r="N2" s="421"/>
      <c r="O2" s="421"/>
      <c r="P2" s="421"/>
      <c r="Q2" s="421"/>
      <c r="R2" s="421"/>
      <c r="S2" s="421"/>
      <c r="T2" s="421"/>
      <c r="U2" s="421"/>
      <c r="V2" s="421"/>
      <c r="AT2" s="422" t="s">
        <v>4348</v>
      </c>
    </row>
    <row r="3" spans="2:46" ht="6.9" customHeight="1">
      <c r="B3" s="423"/>
      <c r="C3" s="424"/>
      <c r="D3" s="424"/>
      <c r="E3" s="424"/>
      <c r="F3" s="424"/>
      <c r="G3" s="424"/>
      <c r="H3" s="424"/>
      <c r="I3" s="424"/>
      <c r="J3" s="424"/>
      <c r="K3" s="424"/>
      <c r="L3" s="425"/>
      <c r="AT3" s="422" t="s">
        <v>82</v>
      </c>
    </row>
    <row r="4" spans="2:46" ht="24.9" customHeight="1">
      <c r="B4" s="425"/>
      <c r="D4" s="426" t="s">
        <v>101</v>
      </c>
      <c r="L4" s="425"/>
      <c r="M4" s="427" t="s">
        <v>10</v>
      </c>
      <c r="AT4" s="422" t="s">
        <v>4</v>
      </c>
    </row>
    <row r="5" spans="2:46" ht="6.9" customHeight="1">
      <c r="B5" s="425"/>
      <c r="L5" s="425"/>
    </row>
    <row r="6" spans="2:46" ht="12" customHeight="1">
      <c r="B6" s="425"/>
      <c r="D6" s="428" t="s">
        <v>16</v>
      </c>
      <c r="L6" s="425"/>
    </row>
    <row r="7" spans="2:46" ht="16.5" customHeight="1">
      <c r="B7" s="425"/>
      <c r="E7" s="429" t="str">
        <f>'[1]Rekapitulace stavby'!K6</f>
        <v>ZŘÍZENÍ DÍLEN A UČEBEN PRO CÍRKEVNÍ ZŠ</v>
      </c>
      <c r="F7" s="430"/>
      <c r="G7" s="430"/>
      <c r="H7" s="430"/>
      <c r="L7" s="425"/>
    </row>
    <row r="8" spans="2:46" s="432" customFormat="1" ht="12" customHeight="1">
      <c r="B8" s="431"/>
      <c r="D8" s="428" t="s">
        <v>102</v>
      </c>
      <c r="L8" s="431"/>
    </row>
    <row r="9" spans="2:46" s="432" customFormat="1" ht="16.5" customHeight="1">
      <c r="B9" s="431"/>
      <c r="E9" s="433" t="s">
        <v>4349</v>
      </c>
      <c r="F9" s="434"/>
      <c r="G9" s="434"/>
      <c r="H9" s="434"/>
      <c r="L9" s="431"/>
    </row>
    <row r="10" spans="2:46" s="432" customFormat="1">
      <c r="B10" s="431"/>
      <c r="L10" s="431"/>
    </row>
    <row r="11" spans="2:46" s="432" customFormat="1" ht="12" customHeight="1">
      <c r="B11" s="431"/>
      <c r="D11" s="428" t="s">
        <v>18</v>
      </c>
      <c r="F11" s="435" t="s">
        <v>19</v>
      </c>
      <c r="I11" s="428" t="s">
        <v>20</v>
      </c>
      <c r="J11" s="435" t="s">
        <v>19</v>
      </c>
      <c r="L11" s="431"/>
    </row>
    <row r="12" spans="2:46" s="432" customFormat="1" ht="12" customHeight="1">
      <c r="B12" s="431"/>
      <c r="D12" s="428" t="s">
        <v>21</v>
      </c>
      <c r="F12" s="435" t="s">
        <v>3437</v>
      </c>
      <c r="I12" s="428" t="s">
        <v>23</v>
      </c>
      <c r="J12" s="436" t="str">
        <f>'[1]Rekapitulace stavby'!AN8</f>
        <v>10. 12. 2024</v>
      </c>
      <c r="L12" s="431"/>
    </row>
    <row r="13" spans="2:46" s="432" customFormat="1" ht="10.8" customHeight="1">
      <c r="B13" s="431"/>
      <c r="L13" s="431"/>
    </row>
    <row r="14" spans="2:46" s="432" customFormat="1" ht="12" customHeight="1">
      <c r="B14" s="431"/>
      <c r="D14" s="428" t="s">
        <v>25</v>
      </c>
      <c r="I14" s="428" t="s">
        <v>26</v>
      </c>
      <c r="J14" s="435" t="str">
        <f>IF('[1]Rekapitulace stavby'!AN10="","",'[1]Rekapitulace stavby'!AN10)</f>
        <v/>
      </c>
      <c r="L14" s="431"/>
    </row>
    <row r="15" spans="2:46" s="432" customFormat="1" ht="18" customHeight="1">
      <c r="B15" s="431"/>
      <c r="E15" s="435" t="str">
        <f>IF('[1]Rekapitulace stavby'!E11="","",'[1]Rekapitulace stavby'!E11)</f>
        <v xml:space="preserve"> </v>
      </c>
      <c r="I15" s="428" t="s">
        <v>28</v>
      </c>
      <c r="J15" s="435" t="str">
        <f>IF('[1]Rekapitulace stavby'!AN11="","",'[1]Rekapitulace stavby'!AN11)</f>
        <v/>
      </c>
      <c r="L15" s="431"/>
    </row>
    <row r="16" spans="2:46" s="432" customFormat="1" ht="6.9" customHeight="1">
      <c r="B16" s="431"/>
      <c r="L16" s="431"/>
    </row>
    <row r="17" spans="2:12" s="432" customFormat="1" ht="12" customHeight="1">
      <c r="B17" s="431"/>
      <c r="D17" s="428" t="s">
        <v>29</v>
      </c>
      <c r="I17" s="428" t="s">
        <v>26</v>
      </c>
      <c r="J17" s="437" t="str">
        <f>'[1]Rekapitulace stavby'!AN13</f>
        <v>Vyplň údaj</v>
      </c>
      <c r="L17" s="431"/>
    </row>
    <row r="18" spans="2:12" s="432" customFormat="1" ht="18" customHeight="1">
      <c r="B18" s="431"/>
      <c r="E18" s="438" t="str">
        <f>'[1]Rekapitulace stavby'!E14</f>
        <v>Vyplň údaj</v>
      </c>
      <c r="F18" s="439"/>
      <c r="G18" s="439"/>
      <c r="H18" s="439"/>
      <c r="I18" s="428" t="s">
        <v>28</v>
      </c>
      <c r="J18" s="437" t="str">
        <f>'[1]Rekapitulace stavby'!AN14</f>
        <v>Vyplň údaj</v>
      </c>
      <c r="L18" s="431"/>
    </row>
    <row r="19" spans="2:12" s="432" customFormat="1" ht="6.9" customHeight="1">
      <c r="B19" s="431"/>
      <c r="L19" s="431"/>
    </row>
    <row r="20" spans="2:12" s="432" customFormat="1" ht="12" customHeight="1">
      <c r="B20" s="431"/>
      <c r="D20" s="428" t="s">
        <v>31</v>
      </c>
      <c r="I20" s="428" t="s">
        <v>26</v>
      </c>
      <c r="J20" s="435" t="str">
        <f>IF('[1]Rekapitulace stavby'!AN16="","",'[1]Rekapitulace stavby'!AN16)</f>
        <v/>
      </c>
      <c r="L20" s="431"/>
    </row>
    <row r="21" spans="2:12" s="432" customFormat="1" ht="18" customHeight="1">
      <c r="B21" s="431"/>
      <c r="E21" s="435" t="str">
        <f>IF('[1]Rekapitulace stavby'!E17="","",'[1]Rekapitulace stavby'!E17)</f>
        <v xml:space="preserve"> </v>
      </c>
      <c r="I21" s="428" t="s">
        <v>28</v>
      </c>
      <c r="J21" s="435" t="str">
        <f>IF('[1]Rekapitulace stavby'!AN17="","",'[1]Rekapitulace stavby'!AN17)</f>
        <v/>
      </c>
      <c r="L21" s="431"/>
    </row>
    <row r="22" spans="2:12" s="432" customFormat="1" ht="6.9" customHeight="1">
      <c r="B22" s="431"/>
      <c r="L22" s="431"/>
    </row>
    <row r="23" spans="2:12" s="432" customFormat="1" ht="12" customHeight="1">
      <c r="B23" s="431"/>
      <c r="D23" s="428" t="s">
        <v>34</v>
      </c>
      <c r="I23" s="428" t="s">
        <v>26</v>
      </c>
      <c r="J23" s="435" t="str">
        <f>IF('[1]Rekapitulace stavby'!AN19="","",'[1]Rekapitulace stavby'!AN19)</f>
        <v/>
      </c>
      <c r="L23" s="431"/>
    </row>
    <row r="24" spans="2:12" s="432" customFormat="1" ht="18" customHeight="1">
      <c r="B24" s="431"/>
      <c r="E24" s="435" t="str">
        <f>IF('[1]Rekapitulace stavby'!E20="","",'[1]Rekapitulace stavby'!E20)</f>
        <v xml:space="preserve"> </v>
      </c>
      <c r="I24" s="428" t="s">
        <v>28</v>
      </c>
      <c r="J24" s="435" t="str">
        <f>IF('[1]Rekapitulace stavby'!AN20="","",'[1]Rekapitulace stavby'!AN20)</f>
        <v/>
      </c>
      <c r="L24" s="431"/>
    </row>
    <row r="25" spans="2:12" s="432" customFormat="1" ht="6.9" customHeight="1">
      <c r="B25" s="431"/>
      <c r="L25" s="431"/>
    </row>
    <row r="26" spans="2:12" s="432" customFormat="1" ht="12" customHeight="1">
      <c r="B26" s="431"/>
      <c r="D26" s="428" t="s">
        <v>36</v>
      </c>
      <c r="L26" s="431"/>
    </row>
    <row r="27" spans="2:12" s="441" customFormat="1" ht="16.5" customHeight="1">
      <c r="B27" s="440"/>
      <c r="E27" s="442" t="s">
        <v>19</v>
      </c>
      <c r="F27" s="442"/>
      <c r="G27" s="442"/>
      <c r="H27" s="442"/>
      <c r="L27" s="440"/>
    </row>
    <row r="28" spans="2:12" s="432" customFormat="1" ht="6.9" customHeight="1">
      <c r="B28" s="431"/>
      <c r="L28" s="431"/>
    </row>
    <row r="29" spans="2:12" s="432" customFormat="1" ht="6.9" customHeight="1">
      <c r="B29" s="431"/>
      <c r="D29" s="443"/>
      <c r="E29" s="443"/>
      <c r="F29" s="443"/>
      <c r="G29" s="443"/>
      <c r="H29" s="443"/>
      <c r="I29" s="443"/>
      <c r="J29" s="443"/>
      <c r="K29" s="443"/>
      <c r="L29" s="431"/>
    </row>
    <row r="30" spans="2:12" s="432" customFormat="1" ht="25.35" customHeight="1">
      <c r="B30" s="431"/>
      <c r="D30" s="444" t="s">
        <v>38</v>
      </c>
      <c r="J30" s="445">
        <f>ROUND(J90, 2)</f>
        <v>0</v>
      </c>
      <c r="L30" s="431"/>
    </row>
    <row r="31" spans="2:12" s="432" customFormat="1" ht="6.9" customHeight="1">
      <c r="B31" s="431"/>
      <c r="D31" s="443"/>
      <c r="E31" s="443"/>
      <c r="F31" s="443"/>
      <c r="G31" s="443"/>
      <c r="H31" s="443"/>
      <c r="I31" s="443"/>
      <c r="J31" s="443"/>
      <c r="K31" s="443"/>
      <c r="L31" s="431"/>
    </row>
    <row r="32" spans="2:12" s="432" customFormat="1" ht="14.4" customHeight="1">
      <c r="B32" s="431"/>
      <c r="F32" s="446" t="s">
        <v>40</v>
      </c>
      <c r="I32" s="446" t="s">
        <v>39</v>
      </c>
      <c r="J32" s="446" t="s">
        <v>41</v>
      </c>
      <c r="L32" s="431"/>
    </row>
    <row r="33" spans="2:12" s="432" customFormat="1" ht="14.4" customHeight="1">
      <c r="B33" s="431"/>
      <c r="D33" s="447" t="s">
        <v>42</v>
      </c>
      <c r="E33" s="428" t="s">
        <v>43</v>
      </c>
      <c r="F33" s="448">
        <f>ROUND((SUM(BE90:BE214)),  2)</f>
        <v>0</v>
      </c>
      <c r="I33" s="449">
        <v>0.21</v>
      </c>
      <c r="J33" s="448">
        <f>ROUND(((SUM(BE90:BE214))*I33),  2)</f>
        <v>0</v>
      </c>
      <c r="L33" s="431"/>
    </row>
    <row r="34" spans="2:12" s="432" customFormat="1" ht="14.4" customHeight="1">
      <c r="B34" s="431"/>
      <c r="E34" s="428" t="s">
        <v>44</v>
      </c>
      <c r="F34" s="448">
        <f>ROUND((SUM(BF90:BF214)),  2)</f>
        <v>0</v>
      </c>
      <c r="I34" s="449">
        <v>0.12</v>
      </c>
      <c r="J34" s="448">
        <f>ROUND(((SUM(BF90:BF214))*I34),  2)</f>
        <v>0</v>
      </c>
      <c r="L34" s="431"/>
    </row>
    <row r="35" spans="2:12" s="432" customFormat="1" ht="14.4" hidden="1" customHeight="1">
      <c r="B35" s="431"/>
      <c r="E35" s="428" t="s">
        <v>45</v>
      </c>
      <c r="F35" s="448">
        <f>ROUND((SUM(BG90:BG214)),  2)</f>
        <v>0</v>
      </c>
      <c r="I35" s="449">
        <v>0.21</v>
      </c>
      <c r="J35" s="448">
        <f>0</f>
        <v>0</v>
      </c>
      <c r="L35" s="431"/>
    </row>
    <row r="36" spans="2:12" s="432" customFormat="1" ht="14.4" hidden="1" customHeight="1">
      <c r="B36" s="431"/>
      <c r="E36" s="428" t="s">
        <v>46</v>
      </c>
      <c r="F36" s="448">
        <f>ROUND((SUM(BH90:BH214)),  2)</f>
        <v>0</v>
      </c>
      <c r="I36" s="449">
        <v>0.12</v>
      </c>
      <c r="J36" s="448">
        <f>0</f>
        <v>0</v>
      </c>
      <c r="L36" s="431"/>
    </row>
    <row r="37" spans="2:12" s="432" customFormat="1" ht="14.4" hidden="1" customHeight="1">
      <c r="B37" s="431"/>
      <c r="E37" s="428" t="s">
        <v>47</v>
      </c>
      <c r="F37" s="448">
        <f>ROUND((SUM(BI90:BI214)),  2)</f>
        <v>0</v>
      </c>
      <c r="I37" s="449">
        <v>0</v>
      </c>
      <c r="J37" s="448">
        <f>0</f>
        <v>0</v>
      </c>
      <c r="L37" s="431"/>
    </row>
    <row r="38" spans="2:12" s="432" customFormat="1" ht="6.9" customHeight="1">
      <c r="B38" s="431"/>
      <c r="L38" s="431"/>
    </row>
    <row r="39" spans="2:12" s="432" customFormat="1" ht="25.35" customHeight="1">
      <c r="B39" s="431"/>
      <c r="C39" s="450"/>
      <c r="D39" s="451" t="s">
        <v>48</v>
      </c>
      <c r="E39" s="452"/>
      <c r="F39" s="452"/>
      <c r="G39" s="453" t="s">
        <v>49</v>
      </c>
      <c r="H39" s="454" t="s">
        <v>50</v>
      </c>
      <c r="I39" s="452"/>
      <c r="J39" s="455">
        <f>SUM(J30:J37)</f>
        <v>0</v>
      </c>
      <c r="K39" s="456"/>
      <c r="L39" s="431"/>
    </row>
    <row r="40" spans="2:12" s="432" customFormat="1" ht="14.4" customHeight="1">
      <c r="B40" s="457"/>
      <c r="C40" s="458"/>
      <c r="D40" s="458"/>
      <c r="E40" s="458"/>
      <c r="F40" s="458"/>
      <c r="G40" s="458"/>
      <c r="H40" s="458"/>
      <c r="I40" s="458"/>
      <c r="J40" s="458"/>
      <c r="K40" s="458"/>
      <c r="L40" s="431"/>
    </row>
    <row r="44" spans="2:12" s="432" customFormat="1" ht="6.9" customHeight="1">
      <c r="B44" s="459"/>
      <c r="C44" s="460"/>
      <c r="D44" s="460"/>
      <c r="E44" s="460"/>
      <c r="F44" s="460"/>
      <c r="G44" s="460"/>
      <c r="H44" s="460"/>
      <c r="I44" s="460"/>
      <c r="J44" s="460"/>
      <c r="K44" s="460"/>
      <c r="L44" s="431"/>
    </row>
    <row r="45" spans="2:12" s="432" customFormat="1" ht="24.9" customHeight="1">
      <c r="B45" s="431"/>
      <c r="C45" s="426" t="s">
        <v>104</v>
      </c>
      <c r="L45" s="431"/>
    </row>
    <row r="46" spans="2:12" s="432" customFormat="1" ht="6.9" customHeight="1">
      <c r="B46" s="431"/>
      <c r="L46" s="431"/>
    </row>
    <row r="47" spans="2:12" s="432" customFormat="1" ht="12" customHeight="1">
      <c r="B47" s="431"/>
      <c r="C47" s="428" t="s">
        <v>16</v>
      </c>
      <c r="L47" s="431"/>
    </row>
    <row r="48" spans="2:12" s="432" customFormat="1" ht="16.5" customHeight="1">
      <c r="B48" s="431"/>
      <c r="E48" s="429" t="str">
        <f>E7</f>
        <v>ZŘÍZENÍ DÍLEN A UČEBEN PRO CÍRKEVNÍ ZŠ</v>
      </c>
      <c r="F48" s="430"/>
      <c r="G48" s="430"/>
      <c r="H48" s="430"/>
      <c r="L48" s="431"/>
    </row>
    <row r="49" spans="2:47" s="432" customFormat="1" ht="12" customHeight="1">
      <c r="B49" s="431"/>
      <c r="C49" s="428" t="s">
        <v>102</v>
      </c>
      <c r="L49" s="431"/>
    </row>
    <row r="50" spans="2:47" s="432" customFormat="1" ht="16.5" customHeight="1">
      <c r="B50" s="431"/>
      <c r="E50" s="433" t="str">
        <f>E9</f>
        <v>050b - ZDRAVOTNÍ TECHNIKA - VENKOVNÍ ČÁST</v>
      </c>
      <c r="F50" s="434"/>
      <c r="G50" s="434"/>
      <c r="H50" s="434"/>
      <c r="L50" s="431"/>
    </row>
    <row r="51" spans="2:47" s="432" customFormat="1" ht="6.9" customHeight="1">
      <c r="B51" s="431"/>
      <c r="L51" s="431"/>
    </row>
    <row r="52" spans="2:47" s="432" customFormat="1" ht="12" customHeight="1">
      <c r="B52" s="431"/>
      <c r="C52" s="428" t="s">
        <v>21</v>
      </c>
      <c r="F52" s="435" t="str">
        <f>F12</f>
        <v>DLOUHÁ 190, HRADEC KRÁLOVÉ</v>
      </c>
      <c r="I52" s="428" t="s">
        <v>23</v>
      </c>
      <c r="J52" s="436" t="str">
        <f>IF(J12="","",J12)</f>
        <v>10. 12. 2024</v>
      </c>
      <c r="L52" s="431"/>
    </row>
    <row r="53" spans="2:47" s="432" customFormat="1" ht="6.9" customHeight="1">
      <c r="B53" s="431"/>
      <c r="L53" s="431"/>
    </row>
    <row r="54" spans="2:47" s="432" customFormat="1" ht="15.15" customHeight="1">
      <c r="B54" s="431"/>
      <c r="C54" s="428" t="s">
        <v>25</v>
      </c>
      <c r="F54" s="435" t="str">
        <f>E15</f>
        <v xml:space="preserve"> </v>
      </c>
      <c r="I54" s="428" t="s">
        <v>31</v>
      </c>
      <c r="J54" s="461" t="str">
        <f>E21</f>
        <v xml:space="preserve"> </v>
      </c>
      <c r="L54" s="431"/>
    </row>
    <row r="55" spans="2:47" s="432" customFormat="1" ht="15.15" customHeight="1">
      <c r="B55" s="431"/>
      <c r="C55" s="428" t="s">
        <v>29</v>
      </c>
      <c r="F55" s="435" t="str">
        <f>IF(E18="","",E18)</f>
        <v>Vyplň údaj</v>
      </c>
      <c r="I55" s="428" t="s">
        <v>34</v>
      </c>
      <c r="J55" s="461" t="str">
        <f>E24</f>
        <v xml:space="preserve"> </v>
      </c>
      <c r="L55" s="431"/>
    </row>
    <row r="56" spans="2:47" s="432" customFormat="1" ht="10.35" customHeight="1">
      <c r="B56" s="431"/>
      <c r="L56" s="431"/>
    </row>
    <row r="57" spans="2:47" s="432" customFormat="1" ht="29.25" customHeight="1">
      <c r="B57" s="431"/>
      <c r="C57" s="462" t="s">
        <v>105</v>
      </c>
      <c r="D57" s="450"/>
      <c r="E57" s="450"/>
      <c r="F57" s="450"/>
      <c r="G57" s="450"/>
      <c r="H57" s="450"/>
      <c r="I57" s="450"/>
      <c r="J57" s="463" t="s">
        <v>106</v>
      </c>
      <c r="K57" s="450"/>
      <c r="L57" s="431"/>
    </row>
    <row r="58" spans="2:47" s="432" customFormat="1" ht="10.35" customHeight="1">
      <c r="B58" s="431"/>
      <c r="L58" s="431"/>
    </row>
    <row r="59" spans="2:47" s="432" customFormat="1" ht="22.8" customHeight="1">
      <c r="B59" s="431"/>
      <c r="C59" s="464" t="s">
        <v>70</v>
      </c>
      <c r="J59" s="445">
        <f>J90</f>
        <v>0</v>
      </c>
      <c r="L59" s="431"/>
      <c r="AU59" s="422" t="s">
        <v>107</v>
      </c>
    </row>
    <row r="60" spans="2:47" s="466" customFormat="1" ht="24.9" customHeight="1">
      <c r="B60" s="465"/>
      <c r="D60" s="467" t="s">
        <v>138</v>
      </c>
      <c r="E60" s="468"/>
      <c r="F60" s="468"/>
      <c r="G60" s="468"/>
      <c r="H60" s="468"/>
      <c r="I60" s="468"/>
      <c r="J60" s="469">
        <f>J91</f>
        <v>0</v>
      </c>
      <c r="L60" s="465"/>
    </row>
    <row r="61" spans="2:47" s="471" customFormat="1" ht="19.95" customHeight="1">
      <c r="B61" s="470"/>
      <c r="D61" s="472" t="s">
        <v>460</v>
      </c>
      <c r="E61" s="473"/>
      <c r="F61" s="473"/>
      <c r="G61" s="473"/>
      <c r="H61" s="473"/>
      <c r="I61" s="473"/>
      <c r="J61" s="474">
        <f>J92</f>
        <v>0</v>
      </c>
      <c r="L61" s="470"/>
    </row>
    <row r="62" spans="2:47" s="471" customFormat="1" ht="19.95" customHeight="1">
      <c r="B62" s="470"/>
      <c r="D62" s="472" t="s">
        <v>462</v>
      </c>
      <c r="E62" s="473"/>
      <c r="F62" s="473"/>
      <c r="G62" s="473"/>
      <c r="H62" s="473"/>
      <c r="I62" s="473"/>
      <c r="J62" s="474">
        <f>J146</f>
        <v>0</v>
      </c>
      <c r="L62" s="470"/>
    </row>
    <row r="63" spans="2:47" s="471" customFormat="1" ht="19.95" customHeight="1">
      <c r="B63" s="470"/>
      <c r="D63" s="472" t="s">
        <v>463</v>
      </c>
      <c r="E63" s="473"/>
      <c r="F63" s="473"/>
      <c r="G63" s="473"/>
      <c r="H63" s="473"/>
      <c r="I63" s="473"/>
      <c r="J63" s="474">
        <f>J149</f>
        <v>0</v>
      </c>
      <c r="L63" s="470"/>
    </row>
    <row r="64" spans="2:47" s="471" customFormat="1" ht="19.95" customHeight="1">
      <c r="B64" s="470"/>
      <c r="D64" s="472" t="s">
        <v>3662</v>
      </c>
      <c r="E64" s="473"/>
      <c r="F64" s="473"/>
      <c r="G64" s="473"/>
      <c r="H64" s="473"/>
      <c r="I64" s="473"/>
      <c r="J64" s="474">
        <f>J155</f>
        <v>0</v>
      </c>
      <c r="L64" s="470"/>
    </row>
    <row r="65" spans="2:12" s="471" customFormat="1" ht="19.95" customHeight="1">
      <c r="B65" s="470"/>
      <c r="D65" s="472" t="s">
        <v>3663</v>
      </c>
      <c r="E65" s="473"/>
      <c r="F65" s="473"/>
      <c r="G65" s="473"/>
      <c r="H65" s="473"/>
      <c r="I65" s="473"/>
      <c r="J65" s="474">
        <f>J189</f>
        <v>0</v>
      </c>
      <c r="L65" s="470"/>
    </row>
    <row r="66" spans="2:12" s="471" customFormat="1" ht="19.95" customHeight="1">
      <c r="B66" s="470"/>
      <c r="D66" s="472" t="s">
        <v>143</v>
      </c>
      <c r="E66" s="473"/>
      <c r="F66" s="473"/>
      <c r="G66" s="473"/>
      <c r="H66" s="473"/>
      <c r="I66" s="473"/>
      <c r="J66" s="474">
        <f>J199</f>
        <v>0</v>
      </c>
      <c r="L66" s="470"/>
    </row>
    <row r="67" spans="2:12" s="466" customFormat="1" ht="24.9" customHeight="1">
      <c r="B67" s="465"/>
      <c r="D67" s="467" t="s">
        <v>144</v>
      </c>
      <c r="E67" s="468"/>
      <c r="F67" s="468"/>
      <c r="G67" s="468"/>
      <c r="H67" s="468"/>
      <c r="I67" s="468"/>
      <c r="J67" s="469">
        <f>J204</f>
        <v>0</v>
      </c>
      <c r="L67" s="465"/>
    </row>
    <row r="68" spans="2:12" s="471" customFormat="1" ht="19.95" customHeight="1">
      <c r="B68" s="470"/>
      <c r="D68" s="472" t="s">
        <v>3664</v>
      </c>
      <c r="E68" s="473"/>
      <c r="F68" s="473"/>
      <c r="G68" s="473"/>
      <c r="H68" s="473"/>
      <c r="I68" s="473"/>
      <c r="J68" s="474">
        <f>J205</f>
        <v>0</v>
      </c>
      <c r="L68" s="470"/>
    </row>
    <row r="69" spans="2:12" s="466" customFormat="1" ht="24.9" customHeight="1">
      <c r="B69" s="465"/>
      <c r="D69" s="467" t="s">
        <v>4350</v>
      </c>
      <c r="E69" s="468"/>
      <c r="F69" s="468"/>
      <c r="G69" s="468"/>
      <c r="H69" s="468"/>
      <c r="I69" s="468"/>
      <c r="J69" s="469">
        <f>J209</f>
        <v>0</v>
      </c>
      <c r="L69" s="465"/>
    </row>
    <row r="70" spans="2:12" s="471" customFormat="1" ht="19.95" customHeight="1">
      <c r="B70" s="470"/>
      <c r="D70" s="472" t="s">
        <v>4351</v>
      </c>
      <c r="E70" s="473"/>
      <c r="F70" s="473"/>
      <c r="G70" s="473"/>
      <c r="H70" s="473"/>
      <c r="I70" s="473"/>
      <c r="J70" s="474">
        <f>J210</f>
        <v>0</v>
      </c>
      <c r="L70" s="470"/>
    </row>
    <row r="71" spans="2:12" s="432" customFormat="1" ht="21.75" customHeight="1">
      <c r="B71" s="431"/>
      <c r="L71" s="431"/>
    </row>
    <row r="72" spans="2:12" s="432" customFormat="1" ht="6.9" customHeight="1">
      <c r="B72" s="457"/>
      <c r="C72" s="458"/>
      <c r="D72" s="458"/>
      <c r="E72" s="458"/>
      <c r="F72" s="458"/>
      <c r="G72" s="458"/>
      <c r="H72" s="458"/>
      <c r="I72" s="458"/>
      <c r="J72" s="458"/>
      <c r="K72" s="458"/>
      <c r="L72" s="431"/>
    </row>
    <row r="76" spans="2:12" s="432" customFormat="1" ht="6.9" customHeight="1">
      <c r="B76" s="459"/>
      <c r="C76" s="460"/>
      <c r="D76" s="460"/>
      <c r="E76" s="460"/>
      <c r="F76" s="460"/>
      <c r="G76" s="460"/>
      <c r="H76" s="460"/>
      <c r="I76" s="460"/>
      <c r="J76" s="460"/>
      <c r="K76" s="460"/>
      <c r="L76" s="431"/>
    </row>
    <row r="77" spans="2:12" s="432" customFormat="1" ht="24.9" customHeight="1">
      <c r="B77" s="431"/>
      <c r="C77" s="426" t="s">
        <v>110</v>
      </c>
      <c r="L77" s="431"/>
    </row>
    <row r="78" spans="2:12" s="432" customFormat="1" ht="6.9" customHeight="1">
      <c r="B78" s="431"/>
      <c r="L78" s="431"/>
    </row>
    <row r="79" spans="2:12" s="432" customFormat="1" ht="12" customHeight="1">
      <c r="B79" s="431"/>
      <c r="C79" s="428" t="s">
        <v>16</v>
      </c>
      <c r="L79" s="431"/>
    </row>
    <row r="80" spans="2:12" s="432" customFormat="1" ht="16.5" customHeight="1">
      <c r="B80" s="431"/>
      <c r="E80" s="429" t="str">
        <f>E7</f>
        <v>ZŘÍZENÍ DÍLEN A UČEBEN PRO CÍRKEVNÍ ZŠ</v>
      </c>
      <c r="F80" s="430"/>
      <c r="G80" s="430"/>
      <c r="H80" s="430"/>
      <c r="L80" s="431"/>
    </row>
    <row r="81" spans="2:65" s="432" customFormat="1" ht="12" customHeight="1">
      <c r="B81" s="431"/>
      <c r="C81" s="428" t="s">
        <v>102</v>
      </c>
      <c r="L81" s="431"/>
    </row>
    <row r="82" spans="2:65" s="432" customFormat="1" ht="16.5" customHeight="1">
      <c r="B82" s="431"/>
      <c r="E82" s="433" t="str">
        <f>E9</f>
        <v>050b - ZDRAVOTNÍ TECHNIKA - VENKOVNÍ ČÁST</v>
      </c>
      <c r="F82" s="434"/>
      <c r="G82" s="434"/>
      <c r="H82" s="434"/>
      <c r="L82" s="431"/>
    </row>
    <row r="83" spans="2:65" s="432" customFormat="1" ht="6.9" customHeight="1">
      <c r="B83" s="431"/>
      <c r="L83" s="431"/>
    </row>
    <row r="84" spans="2:65" s="432" customFormat="1" ht="12" customHeight="1">
      <c r="B84" s="431"/>
      <c r="C84" s="428" t="s">
        <v>21</v>
      </c>
      <c r="F84" s="435" t="str">
        <f>F12</f>
        <v>DLOUHÁ 190, HRADEC KRÁLOVÉ</v>
      </c>
      <c r="I84" s="428" t="s">
        <v>23</v>
      </c>
      <c r="J84" s="436" t="str">
        <f>IF(J12="","",J12)</f>
        <v>10. 12. 2024</v>
      </c>
      <c r="L84" s="431"/>
    </row>
    <row r="85" spans="2:65" s="432" customFormat="1" ht="6.9" customHeight="1">
      <c r="B85" s="431"/>
      <c r="L85" s="431"/>
    </row>
    <row r="86" spans="2:65" s="432" customFormat="1" ht="15.15" customHeight="1">
      <c r="B86" s="431"/>
      <c r="C86" s="428" t="s">
        <v>25</v>
      </c>
      <c r="F86" s="435" t="str">
        <f>E15</f>
        <v xml:space="preserve"> </v>
      </c>
      <c r="I86" s="428" t="s">
        <v>31</v>
      </c>
      <c r="J86" s="461" t="str">
        <f>E21</f>
        <v xml:space="preserve"> </v>
      </c>
      <c r="L86" s="431"/>
    </row>
    <row r="87" spans="2:65" s="432" customFormat="1" ht="15.15" customHeight="1">
      <c r="B87" s="431"/>
      <c r="C87" s="428" t="s">
        <v>29</v>
      </c>
      <c r="F87" s="435" t="str">
        <f>IF(E18="","",E18)</f>
        <v>Vyplň údaj</v>
      </c>
      <c r="I87" s="428" t="s">
        <v>34</v>
      </c>
      <c r="J87" s="461" t="str">
        <f>E24</f>
        <v xml:space="preserve"> </v>
      </c>
      <c r="L87" s="431"/>
    </row>
    <row r="88" spans="2:65" s="432" customFormat="1" ht="10.35" customHeight="1">
      <c r="B88" s="431"/>
      <c r="L88" s="431"/>
    </row>
    <row r="89" spans="2:65" s="482" customFormat="1" ht="29.25" customHeight="1">
      <c r="B89" s="475"/>
      <c r="C89" s="476" t="s">
        <v>111</v>
      </c>
      <c r="D89" s="477" t="s">
        <v>57</v>
      </c>
      <c r="E89" s="477" t="s">
        <v>53</v>
      </c>
      <c r="F89" s="477" t="s">
        <v>54</v>
      </c>
      <c r="G89" s="477" t="s">
        <v>112</v>
      </c>
      <c r="H89" s="477" t="s">
        <v>113</v>
      </c>
      <c r="I89" s="477" t="s">
        <v>114</v>
      </c>
      <c r="J89" s="477" t="s">
        <v>106</v>
      </c>
      <c r="K89" s="478" t="s">
        <v>115</v>
      </c>
      <c r="L89" s="475"/>
      <c r="M89" s="479" t="s">
        <v>19</v>
      </c>
      <c r="N89" s="480" t="s">
        <v>42</v>
      </c>
      <c r="O89" s="480" t="s">
        <v>116</v>
      </c>
      <c r="P89" s="480" t="s">
        <v>117</v>
      </c>
      <c r="Q89" s="480" t="s">
        <v>118</v>
      </c>
      <c r="R89" s="480" t="s">
        <v>119</v>
      </c>
      <c r="S89" s="480" t="s">
        <v>120</v>
      </c>
      <c r="T89" s="481" t="s">
        <v>121</v>
      </c>
    </row>
    <row r="90" spans="2:65" s="432" customFormat="1" ht="22.8" customHeight="1">
      <c r="B90" s="431"/>
      <c r="C90" s="483" t="s">
        <v>122</v>
      </c>
      <c r="J90" s="484">
        <f>BK90</f>
        <v>0</v>
      </c>
      <c r="L90" s="431"/>
      <c r="M90" s="485"/>
      <c r="N90" s="443"/>
      <c r="O90" s="443"/>
      <c r="P90" s="486">
        <f>P91+P204+P209</f>
        <v>0</v>
      </c>
      <c r="Q90" s="443"/>
      <c r="R90" s="486">
        <f>R91+R204+R209</f>
        <v>21.143969499999997</v>
      </c>
      <c r="S90" s="443"/>
      <c r="T90" s="487">
        <f>T91+T204+T209</f>
        <v>0.55000000000000004</v>
      </c>
      <c r="AT90" s="422" t="s">
        <v>71</v>
      </c>
      <c r="AU90" s="422" t="s">
        <v>107</v>
      </c>
      <c r="BK90" s="488">
        <f>BK91+BK204+BK209</f>
        <v>0</v>
      </c>
    </row>
    <row r="91" spans="2:65" s="490" customFormat="1" ht="25.95" customHeight="1">
      <c r="B91" s="489"/>
      <c r="D91" s="491" t="s">
        <v>71</v>
      </c>
      <c r="E91" s="492" t="s">
        <v>149</v>
      </c>
      <c r="F91" s="492" t="s">
        <v>150</v>
      </c>
      <c r="I91" s="493"/>
      <c r="J91" s="494">
        <f>BK91</f>
        <v>0</v>
      </c>
      <c r="L91" s="489"/>
      <c r="M91" s="495"/>
      <c r="P91" s="496">
        <f>P92+P146+P149+P155+P189+P199</f>
        <v>0</v>
      </c>
      <c r="R91" s="496">
        <f>R92+R146+R149+R155+R189+R199</f>
        <v>21.064409499999996</v>
      </c>
      <c r="T91" s="497">
        <f>T92+T146+T149+T155+T189+T199</f>
        <v>0.55000000000000004</v>
      </c>
      <c r="AR91" s="491" t="s">
        <v>80</v>
      </c>
      <c r="AT91" s="498" t="s">
        <v>71</v>
      </c>
      <c r="AU91" s="498" t="s">
        <v>72</v>
      </c>
      <c r="AY91" s="491" t="s">
        <v>126</v>
      </c>
      <c r="BK91" s="499">
        <f>BK92+BK146+BK149+BK155+BK189+BK199</f>
        <v>0</v>
      </c>
    </row>
    <row r="92" spans="2:65" s="490" customFormat="1" ht="22.8" customHeight="1">
      <c r="B92" s="489"/>
      <c r="D92" s="491" t="s">
        <v>71</v>
      </c>
      <c r="E92" s="500" t="s">
        <v>80</v>
      </c>
      <c r="F92" s="500" t="s">
        <v>484</v>
      </c>
      <c r="I92" s="493"/>
      <c r="J92" s="501">
        <f>BK92</f>
        <v>0</v>
      </c>
      <c r="L92" s="489"/>
      <c r="M92" s="495"/>
      <c r="P92" s="496">
        <f>SUM(P93:P145)</f>
        <v>0</v>
      </c>
      <c r="R92" s="496">
        <f>SUM(R93:R145)</f>
        <v>20.881619999999998</v>
      </c>
      <c r="T92" s="497">
        <f>SUM(T93:T145)</f>
        <v>0</v>
      </c>
      <c r="AR92" s="491" t="s">
        <v>80</v>
      </c>
      <c r="AT92" s="498" t="s">
        <v>71</v>
      </c>
      <c r="AU92" s="498" t="s">
        <v>80</v>
      </c>
      <c r="AY92" s="491" t="s">
        <v>126</v>
      </c>
      <c r="BK92" s="499">
        <f>SUM(BK93:BK145)</f>
        <v>0</v>
      </c>
    </row>
    <row r="93" spans="2:65" s="432" customFormat="1" ht="21.75" customHeight="1">
      <c r="B93" s="431"/>
      <c r="C93" s="502" t="s">
        <v>80</v>
      </c>
      <c r="D93" s="502" t="s">
        <v>129</v>
      </c>
      <c r="E93" s="503" t="s">
        <v>4352</v>
      </c>
      <c r="F93" s="504" t="s">
        <v>4353</v>
      </c>
      <c r="G93" s="505" t="s">
        <v>2764</v>
      </c>
      <c r="H93" s="506">
        <v>168</v>
      </c>
      <c r="I93" s="507"/>
      <c r="J93" s="508">
        <f>ROUND(I93*H93,2)</f>
        <v>0</v>
      </c>
      <c r="K93" s="504" t="s">
        <v>180</v>
      </c>
      <c r="L93" s="431"/>
      <c r="M93" s="509" t="s">
        <v>19</v>
      </c>
      <c r="N93" s="510" t="s">
        <v>43</v>
      </c>
      <c r="P93" s="511">
        <f>O93*H93</f>
        <v>0</v>
      </c>
      <c r="Q93" s="511">
        <v>4.0000000000000003E-5</v>
      </c>
      <c r="R93" s="511">
        <f>Q93*H93</f>
        <v>6.7200000000000003E-3</v>
      </c>
      <c r="S93" s="511">
        <v>0</v>
      </c>
      <c r="T93" s="512">
        <f>S93*H93</f>
        <v>0</v>
      </c>
      <c r="AR93" s="513" t="s">
        <v>156</v>
      </c>
      <c r="AT93" s="513" t="s">
        <v>129</v>
      </c>
      <c r="AU93" s="513" t="s">
        <v>82</v>
      </c>
      <c r="AY93" s="422" t="s">
        <v>126</v>
      </c>
      <c r="BE93" s="514">
        <f>IF(N93="základní",J93,0)</f>
        <v>0</v>
      </c>
      <c r="BF93" s="514">
        <f>IF(N93="snížená",J93,0)</f>
        <v>0</v>
      </c>
      <c r="BG93" s="514">
        <f>IF(N93="zákl. přenesená",J93,0)</f>
        <v>0</v>
      </c>
      <c r="BH93" s="514">
        <f>IF(N93="sníž. přenesená",J93,0)</f>
        <v>0</v>
      </c>
      <c r="BI93" s="514">
        <f>IF(N93="nulová",J93,0)</f>
        <v>0</v>
      </c>
      <c r="BJ93" s="422" t="s">
        <v>80</v>
      </c>
      <c r="BK93" s="514">
        <f>ROUND(I93*H93,2)</f>
        <v>0</v>
      </c>
      <c r="BL93" s="422" t="s">
        <v>156</v>
      </c>
      <c r="BM93" s="513" t="s">
        <v>4354</v>
      </c>
    </row>
    <row r="94" spans="2:65" s="432" customFormat="1">
      <c r="B94" s="431"/>
      <c r="D94" s="515" t="s">
        <v>183</v>
      </c>
      <c r="F94" s="516" t="s">
        <v>4355</v>
      </c>
      <c r="I94" s="517"/>
      <c r="L94" s="431"/>
      <c r="M94" s="518"/>
      <c r="T94" s="519"/>
      <c r="AT94" s="422" t="s">
        <v>183</v>
      </c>
      <c r="AU94" s="422" t="s">
        <v>82</v>
      </c>
    </row>
    <row r="95" spans="2:65" s="531" customFormat="1">
      <c r="B95" s="530"/>
      <c r="D95" s="532" t="s">
        <v>159</v>
      </c>
      <c r="E95" s="538" t="s">
        <v>19</v>
      </c>
      <c r="F95" s="533" t="s">
        <v>4356</v>
      </c>
      <c r="H95" s="534">
        <v>168</v>
      </c>
      <c r="I95" s="535"/>
      <c r="L95" s="530"/>
      <c r="M95" s="536"/>
      <c r="T95" s="537"/>
      <c r="AT95" s="538" t="s">
        <v>159</v>
      </c>
      <c r="AU95" s="538" t="s">
        <v>82</v>
      </c>
      <c r="AV95" s="531" t="s">
        <v>82</v>
      </c>
      <c r="AW95" s="531" t="s">
        <v>33</v>
      </c>
      <c r="AX95" s="531" t="s">
        <v>80</v>
      </c>
      <c r="AY95" s="538" t="s">
        <v>126</v>
      </c>
    </row>
    <row r="96" spans="2:65" s="432" customFormat="1" ht="49.05" customHeight="1">
      <c r="B96" s="431"/>
      <c r="C96" s="502" t="s">
        <v>82</v>
      </c>
      <c r="D96" s="502" t="s">
        <v>129</v>
      </c>
      <c r="E96" s="503" t="s">
        <v>4357</v>
      </c>
      <c r="F96" s="504" t="s">
        <v>4358</v>
      </c>
      <c r="G96" s="505" t="s">
        <v>228</v>
      </c>
      <c r="H96" s="506">
        <v>2</v>
      </c>
      <c r="I96" s="507"/>
      <c r="J96" s="508">
        <f>ROUND(I96*H96,2)</f>
        <v>0</v>
      </c>
      <c r="K96" s="504" t="s">
        <v>180</v>
      </c>
      <c r="L96" s="431"/>
      <c r="M96" s="509" t="s">
        <v>19</v>
      </c>
      <c r="N96" s="510" t="s">
        <v>43</v>
      </c>
      <c r="P96" s="511">
        <f>O96*H96</f>
        <v>0</v>
      </c>
      <c r="Q96" s="511">
        <v>8.6800000000000002E-3</v>
      </c>
      <c r="R96" s="511">
        <f>Q96*H96</f>
        <v>1.736E-2</v>
      </c>
      <c r="S96" s="511">
        <v>0</v>
      </c>
      <c r="T96" s="512">
        <f>S96*H96</f>
        <v>0</v>
      </c>
      <c r="AR96" s="513" t="s">
        <v>156</v>
      </c>
      <c r="AT96" s="513" t="s">
        <v>129</v>
      </c>
      <c r="AU96" s="513" t="s">
        <v>82</v>
      </c>
      <c r="AY96" s="422" t="s">
        <v>126</v>
      </c>
      <c r="BE96" s="514">
        <f>IF(N96="základní",J96,0)</f>
        <v>0</v>
      </c>
      <c r="BF96" s="514">
        <f>IF(N96="snížená",J96,0)</f>
        <v>0</v>
      </c>
      <c r="BG96" s="514">
        <f>IF(N96="zákl. přenesená",J96,0)</f>
        <v>0</v>
      </c>
      <c r="BH96" s="514">
        <f>IF(N96="sníž. přenesená",J96,0)</f>
        <v>0</v>
      </c>
      <c r="BI96" s="514">
        <f>IF(N96="nulová",J96,0)</f>
        <v>0</v>
      </c>
      <c r="BJ96" s="422" t="s">
        <v>80</v>
      </c>
      <c r="BK96" s="514">
        <f>ROUND(I96*H96,2)</f>
        <v>0</v>
      </c>
      <c r="BL96" s="422" t="s">
        <v>156</v>
      </c>
      <c r="BM96" s="513" t="s">
        <v>4359</v>
      </c>
    </row>
    <row r="97" spans="2:65" s="432" customFormat="1">
      <c r="B97" s="431"/>
      <c r="D97" s="515" t="s">
        <v>183</v>
      </c>
      <c r="F97" s="516" t="s">
        <v>4360</v>
      </c>
      <c r="I97" s="517"/>
      <c r="L97" s="431"/>
      <c r="M97" s="518"/>
      <c r="T97" s="519"/>
      <c r="AT97" s="422" t="s">
        <v>183</v>
      </c>
      <c r="AU97" s="422" t="s">
        <v>82</v>
      </c>
    </row>
    <row r="98" spans="2:65" s="432" customFormat="1" ht="49.05" customHeight="1">
      <c r="B98" s="431"/>
      <c r="C98" s="502" t="s">
        <v>125</v>
      </c>
      <c r="D98" s="502" t="s">
        <v>129</v>
      </c>
      <c r="E98" s="503" t="s">
        <v>4361</v>
      </c>
      <c r="F98" s="504" t="s">
        <v>4362</v>
      </c>
      <c r="G98" s="505" t="s">
        <v>228</v>
      </c>
      <c r="H98" s="506">
        <v>2</v>
      </c>
      <c r="I98" s="507"/>
      <c r="J98" s="508">
        <f>ROUND(I98*H98,2)</f>
        <v>0</v>
      </c>
      <c r="K98" s="504" t="s">
        <v>180</v>
      </c>
      <c r="L98" s="431"/>
      <c r="M98" s="509" t="s">
        <v>19</v>
      </c>
      <c r="N98" s="510" t="s">
        <v>43</v>
      </c>
      <c r="P98" s="511">
        <f>O98*H98</f>
        <v>0</v>
      </c>
      <c r="Q98" s="511">
        <v>1.068E-2</v>
      </c>
      <c r="R98" s="511">
        <f>Q98*H98</f>
        <v>2.1360000000000001E-2</v>
      </c>
      <c r="S98" s="511">
        <v>0</v>
      </c>
      <c r="T98" s="512">
        <f>S98*H98</f>
        <v>0</v>
      </c>
      <c r="AR98" s="513" t="s">
        <v>156</v>
      </c>
      <c r="AT98" s="513" t="s">
        <v>129</v>
      </c>
      <c r="AU98" s="513" t="s">
        <v>82</v>
      </c>
      <c r="AY98" s="422" t="s">
        <v>126</v>
      </c>
      <c r="BE98" s="514">
        <f>IF(N98="základní",J98,0)</f>
        <v>0</v>
      </c>
      <c r="BF98" s="514">
        <f>IF(N98="snížená",J98,0)</f>
        <v>0</v>
      </c>
      <c r="BG98" s="514">
        <f>IF(N98="zákl. přenesená",J98,0)</f>
        <v>0</v>
      </c>
      <c r="BH98" s="514">
        <f>IF(N98="sníž. přenesená",J98,0)</f>
        <v>0</v>
      </c>
      <c r="BI98" s="514">
        <f>IF(N98="nulová",J98,0)</f>
        <v>0</v>
      </c>
      <c r="BJ98" s="422" t="s">
        <v>80</v>
      </c>
      <c r="BK98" s="514">
        <f>ROUND(I98*H98,2)</f>
        <v>0</v>
      </c>
      <c r="BL98" s="422" t="s">
        <v>156</v>
      </c>
      <c r="BM98" s="513" t="s">
        <v>4363</v>
      </c>
    </row>
    <row r="99" spans="2:65" s="432" customFormat="1">
      <c r="B99" s="431"/>
      <c r="D99" s="515" t="s">
        <v>183</v>
      </c>
      <c r="F99" s="516" t="s">
        <v>4364</v>
      </c>
      <c r="I99" s="517"/>
      <c r="L99" s="431"/>
      <c r="M99" s="518"/>
      <c r="T99" s="519"/>
      <c r="AT99" s="422" t="s">
        <v>183</v>
      </c>
      <c r="AU99" s="422" t="s">
        <v>82</v>
      </c>
    </row>
    <row r="100" spans="2:65" s="432" customFormat="1" ht="49.05" customHeight="1">
      <c r="B100" s="431"/>
      <c r="C100" s="502" t="s">
        <v>156</v>
      </c>
      <c r="D100" s="502" t="s">
        <v>129</v>
      </c>
      <c r="E100" s="503" t="s">
        <v>4365</v>
      </c>
      <c r="F100" s="504" t="s">
        <v>4366</v>
      </c>
      <c r="G100" s="505" t="s">
        <v>228</v>
      </c>
      <c r="H100" s="506">
        <v>2</v>
      </c>
      <c r="I100" s="507"/>
      <c r="J100" s="508">
        <f>ROUND(I100*H100,2)</f>
        <v>0</v>
      </c>
      <c r="K100" s="504" t="s">
        <v>180</v>
      </c>
      <c r="L100" s="431"/>
      <c r="M100" s="509" t="s">
        <v>19</v>
      </c>
      <c r="N100" s="510" t="s">
        <v>43</v>
      </c>
      <c r="P100" s="511">
        <f>O100*H100</f>
        <v>0</v>
      </c>
      <c r="Q100" s="511">
        <v>6.053E-2</v>
      </c>
      <c r="R100" s="511">
        <f>Q100*H100</f>
        <v>0.12106</v>
      </c>
      <c r="S100" s="511">
        <v>0</v>
      </c>
      <c r="T100" s="512">
        <f>S100*H100</f>
        <v>0</v>
      </c>
      <c r="AR100" s="513" t="s">
        <v>156</v>
      </c>
      <c r="AT100" s="513" t="s">
        <v>129</v>
      </c>
      <c r="AU100" s="513" t="s">
        <v>82</v>
      </c>
      <c r="AY100" s="422" t="s">
        <v>126</v>
      </c>
      <c r="BE100" s="514">
        <f>IF(N100="základní",J100,0)</f>
        <v>0</v>
      </c>
      <c r="BF100" s="514">
        <f>IF(N100="snížená",J100,0)</f>
        <v>0</v>
      </c>
      <c r="BG100" s="514">
        <f>IF(N100="zákl. přenesená",J100,0)</f>
        <v>0</v>
      </c>
      <c r="BH100" s="514">
        <f>IF(N100="sníž. přenesená",J100,0)</f>
        <v>0</v>
      </c>
      <c r="BI100" s="514">
        <f>IF(N100="nulová",J100,0)</f>
        <v>0</v>
      </c>
      <c r="BJ100" s="422" t="s">
        <v>80</v>
      </c>
      <c r="BK100" s="514">
        <f>ROUND(I100*H100,2)</f>
        <v>0</v>
      </c>
      <c r="BL100" s="422" t="s">
        <v>156</v>
      </c>
      <c r="BM100" s="513" t="s">
        <v>4367</v>
      </c>
    </row>
    <row r="101" spans="2:65" s="432" customFormat="1">
      <c r="B101" s="431"/>
      <c r="D101" s="515" t="s">
        <v>183</v>
      </c>
      <c r="F101" s="516" t="s">
        <v>4368</v>
      </c>
      <c r="I101" s="517"/>
      <c r="L101" s="431"/>
      <c r="M101" s="518"/>
      <c r="T101" s="519"/>
      <c r="AT101" s="422" t="s">
        <v>183</v>
      </c>
      <c r="AU101" s="422" t="s">
        <v>82</v>
      </c>
    </row>
    <row r="102" spans="2:65" s="432" customFormat="1" ht="24.15" customHeight="1">
      <c r="B102" s="431"/>
      <c r="C102" s="502" t="s">
        <v>188</v>
      </c>
      <c r="D102" s="502" t="s">
        <v>129</v>
      </c>
      <c r="E102" s="503" t="s">
        <v>4369</v>
      </c>
      <c r="F102" s="504" t="s">
        <v>4370</v>
      </c>
      <c r="G102" s="505" t="s">
        <v>487</v>
      </c>
      <c r="H102" s="506">
        <v>6</v>
      </c>
      <c r="I102" s="507"/>
      <c r="J102" s="508">
        <f>ROUND(I102*H102,2)</f>
        <v>0</v>
      </c>
      <c r="K102" s="504" t="s">
        <v>180</v>
      </c>
      <c r="L102" s="431"/>
      <c r="M102" s="509" t="s">
        <v>19</v>
      </c>
      <c r="N102" s="510" t="s">
        <v>43</v>
      </c>
      <c r="P102" s="511">
        <f>O102*H102</f>
        <v>0</v>
      </c>
      <c r="Q102" s="511">
        <v>0</v>
      </c>
      <c r="R102" s="511">
        <f>Q102*H102</f>
        <v>0</v>
      </c>
      <c r="S102" s="511">
        <v>0</v>
      </c>
      <c r="T102" s="512">
        <f>S102*H102</f>
        <v>0</v>
      </c>
      <c r="AR102" s="513" t="s">
        <v>156</v>
      </c>
      <c r="AT102" s="513" t="s">
        <v>129</v>
      </c>
      <c r="AU102" s="513" t="s">
        <v>82</v>
      </c>
      <c r="AY102" s="422" t="s">
        <v>126</v>
      </c>
      <c r="BE102" s="514">
        <f>IF(N102="základní",J102,0)</f>
        <v>0</v>
      </c>
      <c r="BF102" s="514">
        <f>IF(N102="snížená",J102,0)</f>
        <v>0</v>
      </c>
      <c r="BG102" s="514">
        <f>IF(N102="zákl. přenesená",J102,0)</f>
        <v>0</v>
      </c>
      <c r="BH102" s="514">
        <f>IF(N102="sníž. přenesená",J102,0)</f>
        <v>0</v>
      </c>
      <c r="BI102" s="514">
        <f>IF(N102="nulová",J102,0)</f>
        <v>0</v>
      </c>
      <c r="BJ102" s="422" t="s">
        <v>80</v>
      </c>
      <c r="BK102" s="514">
        <f>ROUND(I102*H102,2)</f>
        <v>0</v>
      </c>
      <c r="BL102" s="422" t="s">
        <v>156</v>
      </c>
      <c r="BM102" s="513" t="s">
        <v>4371</v>
      </c>
    </row>
    <row r="103" spans="2:65" s="432" customFormat="1">
      <c r="B103" s="431"/>
      <c r="D103" s="515" t="s">
        <v>183</v>
      </c>
      <c r="F103" s="516" t="s">
        <v>4372</v>
      </c>
      <c r="I103" s="517"/>
      <c r="L103" s="431"/>
      <c r="M103" s="518"/>
      <c r="T103" s="519"/>
      <c r="AT103" s="422" t="s">
        <v>183</v>
      </c>
      <c r="AU103" s="422" t="s">
        <v>82</v>
      </c>
    </row>
    <row r="104" spans="2:65" s="432" customFormat="1" ht="33" customHeight="1">
      <c r="B104" s="431"/>
      <c r="C104" s="502" t="s">
        <v>151</v>
      </c>
      <c r="D104" s="502" t="s">
        <v>129</v>
      </c>
      <c r="E104" s="503" t="s">
        <v>4373</v>
      </c>
      <c r="F104" s="504" t="s">
        <v>4374</v>
      </c>
      <c r="G104" s="505" t="s">
        <v>487</v>
      </c>
      <c r="H104" s="506">
        <v>0.5</v>
      </c>
      <c r="I104" s="507"/>
      <c r="J104" s="508">
        <f>ROUND(I104*H104,2)</f>
        <v>0</v>
      </c>
      <c r="K104" s="504" t="s">
        <v>180</v>
      </c>
      <c r="L104" s="431"/>
      <c r="M104" s="509" t="s">
        <v>19</v>
      </c>
      <c r="N104" s="510" t="s">
        <v>43</v>
      </c>
      <c r="P104" s="511">
        <f>O104*H104</f>
        <v>0</v>
      </c>
      <c r="Q104" s="511">
        <v>0</v>
      </c>
      <c r="R104" s="511">
        <f>Q104*H104</f>
        <v>0</v>
      </c>
      <c r="S104" s="511">
        <v>0</v>
      </c>
      <c r="T104" s="512">
        <f>S104*H104</f>
        <v>0</v>
      </c>
      <c r="AR104" s="513" t="s">
        <v>156</v>
      </c>
      <c r="AT104" s="513" t="s">
        <v>129</v>
      </c>
      <c r="AU104" s="513" t="s">
        <v>82</v>
      </c>
      <c r="AY104" s="422" t="s">
        <v>126</v>
      </c>
      <c r="BE104" s="514">
        <f>IF(N104="základní",J104,0)</f>
        <v>0</v>
      </c>
      <c r="BF104" s="514">
        <f>IF(N104="snížená",J104,0)</f>
        <v>0</v>
      </c>
      <c r="BG104" s="514">
        <f>IF(N104="zákl. přenesená",J104,0)</f>
        <v>0</v>
      </c>
      <c r="BH104" s="514">
        <f>IF(N104="sníž. přenesená",J104,0)</f>
        <v>0</v>
      </c>
      <c r="BI104" s="514">
        <f>IF(N104="nulová",J104,0)</f>
        <v>0</v>
      </c>
      <c r="BJ104" s="422" t="s">
        <v>80</v>
      </c>
      <c r="BK104" s="514">
        <f>ROUND(I104*H104,2)</f>
        <v>0</v>
      </c>
      <c r="BL104" s="422" t="s">
        <v>156</v>
      </c>
      <c r="BM104" s="513" t="s">
        <v>4375</v>
      </c>
    </row>
    <row r="105" spans="2:65" s="432" customFormat="1">
      <c r="B105" s="431"/>
      <c r="D105" s="515" t="s">
        <v>183</v>
      </c>
      <c r="F105" s="516" t="s">
        <v>4376</v>
      </c>
      <c r="I105" s="517"/>
      <c r="L105" s="431"/>
      <c r="M105" s="518"/>
      <c r="T105" s="519"/>
      <c r="AT105" s="422" t="s">
        <v>183</v>
      </c>
      <c r="AU105" s="422" t="s">
        <v>82</v>
      </c>
    </row>
    <row r="106" spans="2:65" s="432" customFormat="1" ht="33" customHeight="1">
      <c r="B106" s="431"/>
      <c r="C106" s="502" t="s">
        <v>201</v>
      </c>
      <c r="D106" s="502" t="s">
        <v>129</v>
      </c>
      <c r="E106" s="503" t="s">
        <v>4377</v>
      </c>
      <c r="F106" s="504" t="s">
        <v>4378</v>
      </c>
      <c r="G106" s="505" t="s">
        <v>487</v>
      </c>
      <c r="H106" s="506">
        <v>0.5</v>
      </c>
      <c r="I106" s="507"/>
      <c r="J106" s="508">
        <f>ROUND(I106*H106,2)</f>
        <v>0</v>
      </c>
      <c r="K106" s="504" t="s">
        <v>180</v>
      </c>
      <c r="L106" s="431"/>
      <c r="M106" s="509" t="s">
        <v>19</v>
      </c>
      <c r="N106" s="510" t="s">
        <v>43</v>
      </c>
      <c r="P106" s="511">
        <f>O106*H106</f>
        <v>0</v>
      </c>
      <c r="Q106" s="511">
        <v>0</v>
      </c>
      <c r="R106" s="511">
        <f>Q106*H106</f>
        <v>0</v>
      </c>
      <c r="S106" s="511">
        <v>0</v>
      </c>
      <c r="T106" s="512">
        <f>S106*H106</f>
        <v>0</v>
      </c>
      <c r="AR106" s="513" t="s">
        <v>156</v>
      </c>
      <c r="AT106" s="513" t="s">
        <v>129</v>
      </c>
      <c r="AU106" s="513" t="s">
        <v>82</v>
      </c>
      <c r="AY106" s="422" t="s">
        <v>126</v>
      </c>
      <c r="BE106" s="514">
        <f>IF(N106="základní",J106,0)</f>
        <v>0</v>
      </c>
      <c r="BF106" s="514">
        <f>IF(N106="snížená",J106,0)</f>
        <v>0</v>
      </c>
      <c r="BG106" s="514">
        <f>IF(N106="zákl. přenesená",J106,0)</f>
        <v>0</v>
      </c>
      <c r="BH106" s="514">
        <f>IF(N106="sníž. přenesená",J106,0)</f>
        <v>0</v>
      </c>
      <c r="BI106" s="514">
        <f>IF(N106="nulová",J106,0)</f>
        <v>0</v>
      </c>
      <c r="BJ106" s="422" t="s">
        <v>80</v>
      </c>
      <c r="BK106" s="514">
        <f>ROUND(I106*H106,2)</f>
        <v>0</v>
      </c>
      <c r="BL106" s="422" t="s">
        <v>156</v>
      </c>
      <c r="BM106" s="513" t="s">
        <v>4379</v>
      </c>
    </row>
    <row r="107" spans="2:65" s="432" customFormat="1">
      <c r="B107" s="431"/>
      <c r="D107" s="515" t="s">
        <v>183</v>
      </c>
      <c r="F107" s="516" t="s">
        <v>4380</v>
      </c>
      <c r="I107" s="517"/>
      <c r="L107" s="431"/>
      <c r="M107" s="518"/>
      <c r="T107" s="519"/>
      <c r="AT107" s="422" t="s">
        <v>183</v>
      </c>
      <c r="AU107" s="422" t="s">
        <v>82</v>
      </c>
    </row>
    <row r="108" spans="2:65" s="432" customFormat="1" ht="24.15" customHeight="1">
      <c r="B108" s="431"/>
      <c r="C108" s="502" t="s">
        <v>207</v>
      </c>
      <c r="D108" s="502" t="s">
        <v>129</v>
      </c>
      <c r="E108" s="503" t="s">
        <v>4381</v>
      </c>
      <c r="F108" s="504" t="s">
        <v>4382</v>
      </c>
      <c r="G108" s="505" t="s">
        <v>487</v>
      </c>
      <c r="H108" s="506">
        <v>0.75</v>
      </c>
      <c r="I108" s="507"/>
      <c r="J108" s="508">
        <f>ROUND(I108*H108,2)</f>
        <v>0</v>
      </c>
      <c r="K108" s="504" t="s">
        <v>180</v>
      </c>
      <c r="L108" s="431"/>
      <c r="M108" s="509" t="s">
        <v>19</v>
      </c>
      <c r="N108" s="510" t="s">
        <v>43</v>
      </c>
      <c r="P108" s="511">
        <f>O108*H108</f>
        <v>0</v>
      </c>
      <c r="Q108" s="511">
        <v>0</v>
      </c>
      <c r="R108" s="511">
        <f>Q108*H108</f>
        <v>0</v>
      </c>
      <c r="S108" s="511">
        <v>0</v>
      </c>
      <c r="T108" s="512">
        <f>S108*H108</f>
        <v>0</v>
      </c>
      <c r="AR108" s="513" t="s">
        <v>156</v>
      </c>
      <c r="AT108" s="513" t="s">
        <v>129</v>
      </c>
      <c r="AU108" s="513" t="s">
        <v>82</v>
      </c>
      <c r="AY108" s="422" t="s">
        <v>126</v>
      </c>
      <c r="BE108" s="514">
        <f>IF(N108="základní",J108,0)</f>
        <v>0</v>
      </c>
      <c r="BF108" s="514">
        <f>IF(N108="snížená",J108,0)</f>
        <v>0</v>
      </c>
      <c r="BG108" s="514">
        <f>IF(N108="zákl. přenesená",J108,0)</f>
        <v>0</v>
      </c>
      <c r="BH108" s="514">
        <f>IF(N108="sníž. přenesená",J108,0)</f>
        <v>0</v>
      </c>
      <c r="BI108" s="514">
        <f>IF(N108="nulová",J108,0)</f>
        <v>0</v>
      </c>
      <c r="BJ108" s="422" t="s">
        <v>80</v>
      </c>
      <c r="BK108" s="514">
        <f>ROUND(I108*H108,2)</f>
        <v>0</v>
      </c>
      <c r="BL108" s="422" t="s">
        <v>156</v>
      </c>
      <c r="BM108" s="513" t="s">
        <v>4383</v>
      </c>
    </row>
    <row r="109" spans="2:65" s="432" customFormat="1">
      <c r="B109" s="431"/>
      <c r="D109" s="515" t="s">
        <v>183</v>
      </c>
      <c r="F109" s="516" t="s">
        <v>4384</v>
      </c>
      <c r="I109" s="517"/>
      <c r="L109" s="431"/>
      <c r="M109" s="518"/>
      <c r="T109" s="519"/>
      <c r="AT109" s="422" t="s">
        <v>183</v>
      </c>
      <c r="AU109" s="422" t="s">
        <v>82</v>
      </c>
    </row>
    <row r="110" spans="2:65" s="432" customFormat="1" ht="24.15" customHeight="1">
      <c r="B110" s="431"/>
      <c r="C110" s="502" t="s">
        <v>213</v>
      </c>
      <c r="D110" s="502" t="s">
        <v>129</v>
      </c>
      <c r="E110" s="503" t="s">
        <v>4385</v>
      </c>
      <c r="F110" s="504" t="s">
        <v>4386</v>
      </c>
      <c r="G110" s="505" t="s">
        <v>487</v>
      </c>
      <c r="H110" s="506">
        <v>21.6</v>
      </c>
      <c r="I110" s="507"/>
      <c r="J110" s="508">
        <f>ROUND(I110*H110,2)</f>
        <v>0</v>
      </c>
      <c r="K110" s="504" t="s">
        <v>180</v>
      </c>
      <c r="L110" s="431"/>
      <c r="M110" s="509" t="s">
        <v>19</v>
      </c>
      <c r="N110" s="510" t="s">
        <v>43</v>
      </c>
      <c r="P110" s="511">
        <f>O110*H110</f>
        <v>0</v>
      </c>
      <c r="Q110" s="511">
        <v>0</v>
      </c>
      <c r="R110" s="511">
        <f>Q110*H110</f>
        <v>0</v>
      </c>
      <c r="S110" s="511">
        <v>0</v>
      </c>
      <c r="T110" s="512">
        <f>S110*H110</f>
        <v>0</v>
      </c>
      <c r="AR110" s="513" t="s">
        <v>156</v>
      </c>
      <c r="AT110" s="513" t="s">
        <v>129</v>
      </c>
      <c r="AU110" s="513" t="s">
        <v>82</v>
      </c>
      <c r="AY110" s="422" t="s">
        <v>126</v>
      </c>
      <c r="BE110" s="514">
        <f>IF(N110="základní",J110,0)</f>
        <v>0</v>
      </c>
      <c r="BF110" s="514">
        <f>IF(N110="snížená",J110,0)</f>
        <v>0</v>
      </c>
      <c r="BG110" s="514">
        <f>IF(N110="zákl. přenesená",J110,0)</f>
        <v>0</v>
      </c>
      <c r="BH110" s="514">
        <f>IF(N110="sníž. přenesená",J110,0)</f>
        <v>0</v>
      </c>
      <c r="BI110" s="514">
        <f>IF(N110="nulová",J110,0)</f>
        <v>0</v>
      </c>
      <c r="BJ110" s="422" t="s">
        <v>80</v>
      </c>
      <c r="BK110" s="514">
        <f>ROUND(I110*H110,2)</f>
        <v>0</v>
      </c>
      <c r="BL110" s="422" t="s">
        <v>156</v>
      </c>
      <c r="BM110" s="513" t="s">
        <v>4387</v>
      </c>
    </row>
    <row r="111" spans="2:65" s="432" customFormat="1">
      <c r="B111" s="431"/>
      <c r="D111" s="515" t="s">
        <v>183</v>
      </c>
      <c r="F111" s="516" t="s">
        <v>4388</v>
      </c>
      <c r="I111" s="517"/>
      <c r="L111" s="431"/>
      <c r="M111" s="518"/>
      <c r="T111" s="519"/>
      <c r="AT111" s="422" t="s">
        <v>183</v>
      </c>
      <c r="AU111" s="422" t="s">
        <v>82</v>
      </c>
    </row>
    <row r="112" spans="2:65" s="531" customFormat="1">
      <c r="B112" s="530"/>
      <c r="D112" s="532" t="s">
        <v>159</v>
      </c>
      <c r="E112" s="538" t="s">
        <v>19</v>
      </c>
      <c r="F112" s="533" t="s">
        <v>4389</v>
      </c>
      <c r="H112" s="534">
        <v>9</v>
      </c>
      <c r="I112" s="535"/>
      <c r="L112" s="530"/>
      <c r="M112" s="536"/>
      <c r="T112" s="537"/>
      <c r="AT112" s="538" t="s">
        <v>159</v>
      </c>
      <c r="AU112" s="538" t="s">
        <v>82</v>
      </c>
      <c r="AV112" s="531" t="s">
        <v>82</v>
      </c>
      <c r="AW112" s="531" t="s">
        <v>33</v>
      </c>
      <c r="AX112" s="531" t="s">
        <v>72</v>
      </c>
      <c r="AY112" s="538" t="s">
        <v>126</v>
      </c>
    </row>
    <row r="113" spans="2:65" s="531" customFormat="1">
      <c r="B113" s="530"/>
      <c r="D113" s="532" t="s">
        <v>159</v>
      </c>
      <c r="E113" s="538" t="s">
        <v>19</v>
      </c>
      <c r="F113" s="533" t="s">
        <v>4390</v>
      </c>
      <c r="H113" s="534">
        <v>12.6</v>
      </c>
      <c r="I113" s="535"/>
      <c r="L113" s="530"/>
      <c r="M113" s="536"/>
      <c r="T113" s="537"/>
      <c r="AT113" s="538" t="s">
        <v>159</v>
      </c>
      <c r="AU113" s="538" t="s">
        <v>82</v>
      </c>
      <c r="AV113" s="531" t="s">
        <v>82</v>
      </c>
      <c r="AW113" s="531" t="s">
        <v>33</v>
      </c>
      <c r="AX113" s="531" t="s">
        <v>72</v>
      </c>
      <c r="AY113" s="538" t="s">
        <v>126</v>
      </c>
    </row>
    <row r="114" spans="2:65" s="543" customFormat="1">
      <c r="B114" s="542"/>
      <c r="D114" s="532" t="s">
        <v>159</v>
      </c>
      <c r="E114" s="544" t="s">
        <v>19</v>
      </c>
      <c r="F114" s="545" t="s">
        <v>173</v>
      </c>
      <c r="H114" s="546">
        <v>21.6</v>
      </c>
      <c r="I114" s="547"/>
      <c r="L114" s="542"/>
      <c r="M114" s="548"/>
      <c r="T114" s="549"/>
      <c r="AT114" s="544" t="s">
        <v>159</v>
      </c>
      <c r="AU114" s="544" t="s">
        <v>82</v>
      </c>
      <c r="AV114" s="543" t="s">
        <v>156</v>
      </c>
      <c r="AW114" s="543" t="s">
        <v>33</v>
      </c>
      <c r="AX114" s="543" t="s">
        <v>80</v>
      </c>
      <c r="AY114" s="544" t="s">
        <v>126</v>
      </c>
    </row>
    <row r="115" spans="2:65" s="432" customFormat="1" ht="24.15" customHeight="1">
      <c r="B115" s="431"/>
      <c r="C115" s="502" t="s">
        <v>219</v>
      </c>
      <c r="D115" s="502" t="s">
        <v>129</v>
      </c>
      <c r="E115" s="503" t="s">
        <v>4391</v>
      </c>
      <c r="F115" s="504" t="s">
        <v>4392</v>
      </c>
      <c r="G115" s="505" t="s">
        <v>487</v>
      </c>
      <c r="H115" s="506">
        <v>5</v>
      </c>
      <c r="I115" s="507"/>
      <c r="J115" s="508">
        <f>ROUND(I115*H115,2)</f>
        <v>0</v>
      </c>
      <c r="K115" s="504" t="s">
        <v>180</v>
      </c>
      <c r="L115" s="431"/>
      <c r="M115" s="509" t="s">
        <v>19</v>
      </c>
      <c r="N115" s="510" t="s">
        <v>43</v>
      </c>
      <c r="P115" s="511">
        <f>O115*H115</f>
        <v>0</v>
      </c>
      <c r="Q115" s="511">
        <v>0</v>
      </c>
      <c r="R115" s="511">
        <f>Q115*H115</f>
        <v>0</v>
      </c>
      <c r="S115" s="511">
        <v>0</v>
      </c>
      <c r="T115" s="512">
        <f>S115*H115</f>
        <v>0</v>
      </c>
      <c r="AR115" s="513" t="s">
        <v>156</v>
      </c>
      <c r="AT115" s="513" t="s">
        <v>129</v>
      </c>
      <c r="AU115" s="513" t="s">
        <v>82</v>
      </c>
      <c r="AY115" s="422" t="s">
        <v>126</v>
      </c>
      <c r="BE115" s="514">
        <f>IF(N115="základní",J115,0)</f>
        <v>0</v>
      </c>
      <c r="BF115" s="514">
        <f>IF(N115="snížená",J115,0)</f>
        <v>0</v>
      </c>
      <c r="BG115" s="514">
        <f>IF(N115="zákl. přenesená",J115,0)</f>
        <v>0</v>
      </c>
      <c r="BH115" s="514">
        <f>IF(N115="sníž. přenesená",J115,0)</f>
        <v>0</v>
      </c>
      <c r="BI115" s="514">
        <f>IF(N115="nulová",J115,0)</f>
        <v>0</v>
      </c>
      <c r="BJ115" s="422" t="s">
        <v>80</v>
      </c>
      <c r="BK115" s="514">
        <f>ROUND(I115*H115,2)</f>
        <v>0</v>
      </c>
      <c r="BL115" s="422" t="s">
        <v>156</v>
      </c>
      <c r="BM115" s="513" t="s">
        <v>4393</v>
      </c>
    </row>
    <row r="116" spans="2:65" s="432" customFormat="1">
      <c r="B116" s="431"/>
      <c r="D116" s="515" t="s">
        <v>183</v>
      </c>
      <c r="F116" s="516" t="s">
        <v>4394</v>
      </c>
      <c r="I116" s="517"/>
      <c r="L116" s="431"/>
      <c r="M116" s="518"/>
      <c r="T116" s="519"/>
      <c r="AT116" s="422" t="s">
        <v>183</v>
      </c>
      <c r="AU116" s="422" t="s">
        <v>82</v>
      </c>
    </row>
    <row r="117" spans="2:65" s="432" customFormat="1" ht="21.75" customHeight="1">
      <c r="B117" s="431"/>
      <c r="C117" s="502" t="s">
        <v>225</v>
      </c>
      <c r="D117" s="502" t="s">
        <v>129</v>
      </c>
      <c r="E117" s="503" t="s">
        <v>4395</v>
      </c>
      <c r="F117" s="504" t="s">
        <v>4396</v>
      </c>
      <c r="G117" s="505" t="s">
        <v>155</v>
      </c>
      <c r="H117" s="506">
        <v>18</v>
      </c>
      <c r="I117" s="507"/>
      <c r="J117" s="508">
        <f>ROUND(I117*H117,2)</f>
        <v>0</v>
      </c>
      <c r="K117" s="504" t="s">
        <v>180</v>
      </c>
      <c r="L117" s="431"/>
      <c r="M117" s="509" t="s">
        <v>19</v>
      </c>
      <c r="N117" s="510" t="s">
        <v>43</v>
      </c>
      <c r="P117" s="511">
        <f>O117*H117</f>
        <v>0</v>
      </c>
      <c r="Q117" s="511">
        <v>8.4000000000000003E-4</v>
      </c>
      <c r="R117" s="511">
        <f>Q117*H117</f>
        <v>1.5120000000000001E-2</v>
      </c>
      <c r="S117" s="511">
        <v>0</v>
      </c>
      <c r="T117" s="512">
        <f>S117*H117</f>
        <v>0</v>
      </c>
      <c r="AR117" s="513" t="s">
        <v>156</v>
      </c>
      <c r="AT117" s="513" t="s">
        <v>129</v>
      </c>
      <c r="AU117" s="513" t="s">
        <v>82</v>
      </c>
      <c r="AY117" s="422" t="s">
        <v>126</v>
      </c>
      <c r="BE117" s="514">
        <f>IF(N117="základní",J117,0)</f>
        <v>0</v>
      </c>
      <c r="BF117" s="514">
        <f>IF(N117="snížená",J117,0)</f>
        <v>0</v>
      </c>
      <c r="BG117" s="514">
        <f>IF(N117="zákl. přenesená",J117,0)</f>
        <v>0</v>
      </c>
      <c r="BH117" s="514">
        <f>IF(N117="sníž. přenesená",J117,0)</f>
        <v>0</v>
      </c>
      <c r="BI117" s="514">
        <f>IF(N117="nulová",J117,0)</f>
        <v>0</v>
      </c>
      <c r="BJ117" s="422" t="s">
        <v>80</v>
      </c>
      <c r="BK117" s="514">
        <f>ROUND(I117*H117,2)</f>
        <v>0</v>
      </c>
      <c r="BL117" s="422" t="s">
        <v>156</v>
      </c>
      <c r="BM117" s="513" t="s">
        <v>4397</v>
      </c>
    </row>
    <row r="118" spans="2:65" s="432" customFormat="1">
      <c r="B118" s="431"/>
      <c r="D118" s="515" t="s">
        <v>183</v>
      </c>
      <c r="F118" s="516" t="s">
        <v>4398</v>
      </c>
      <c r="I118" s="517"/>
      <c r="L118" s="431"/>
      <c r="M118" s="518"/>
      <c r="T118" s="519"/>
      <c r="AT118" s="422" t="s">
        <v>183</v>
      </c>
      <c r="AU118" s="422" t="s">
        <v>82</v>
      </c>
    </row>
    <row r="119" spans="2:65" s="531" customFormat="1">
      <c r="B119" s="530"/>
      <c r="D119" s="532" t="s">
        <v>159</v>
      </c>
      <c r="E119" s="538" t="s">
        <v>19</v>
      </c>
      <c r="F119" s="533" t="s">
        <v>4399</v>
      </c>
      <c r="H119" s="534">
        <v>18</v>
      </c>
      <c r="I119" s="535"/>
      <c r="L119" s="530"/>
      <c r="M119" s="536"/>
      <c r="T119" s="537"/>
      <c r="AT119" s="538" t="s">
        <v>159</v>
      </c>
      <c r="AU119" s="538" t="s">
        <v>82</v>
      </c>
      <c r="AV119" s="531" t="s">
        <v>82</v>
      </c>
      <c r="AW119" s="531" t="s">
        <v>33</v>
      </c>
      <c r="AX119" s="531" t="s">
        <v>72</v>
      </c>
      <c r="AY119" s="538" t="s">
        <v>126</v>
      </c>
    </row>
    <row r="120" spans="2:65" s="543" customFormat="1">
      <c r="B120" s="542"/>
      <c r="D120" s="532" t="s">
        <v>159</v>
      </c>
      <c r="E120" s="544" t="s">
        <v>19</v>
      </c>
      <c r="F120" s="545" t="s">
        <v>173</v>
      </c>
      <c r="H120" s="546">
        <v>18</v>
      </c>
      <c r="I120" s="547"/>
      <c r="L120" s="542"/>
      <c r="M120" s="548"/>
      <c r="T120" s="549"/>
      <c r="AT120" s="544" t="s">
        <v>159</v>
      </c>
      <c r="AU120" s="544" t="s">
        <v>82</v>
      </c>
      <c r="AV120" s="543" t="s">
        <v>156</v>
      </c>
      <c r="AW120" s="543" t="s">
        <v>33</v>
      </c>
      <c r="AX120" s="543" t="s">
        <v>80</v>
      </c>
      <c r="AY120" s="544" t="s">
        <v>126</v>
      </c>
    </row>
    <row r="121" spans="2:65" s="432" customFormat="1" ht="24.15" customHeight="1">
      <c r="B121" s="431"/>
      <c r="C121" s="502" t="s">
        <v>8</v>
      </c>
      <c r="D121" s="502" t="s">
        <v>129</v>
      </c>
      <c r="E121" s="503" t="s">
        <v>4400</v>
      </c>
      <c r="F121" s="504" t="s">
        <v>4401</v>
      </c>
      <c r="G121" s="505" t="s">
        <v>155</v>
      </c>
      <c r="H121" s="506">
        <v>18</v>
      </c>
      <c r="I121" s="507"/>
      <c r="J121" s="508">
        <f>ROUND(I121*H121,2)</f>
        <v>0</v>
      </c>
      <c r="K121" s="504" t="s">
        <v>180</v>
      </c>
      <c r="L121" s="431"/>
      <c r="M121" s="509" t="s">
        <v>19</v>
      </c>
      <c r="N121" s="510" t="s">
        <v>43</v>
      </c>
      <c r="P121" s="511">
        <f>O121*H121</f>
        <v>0</v>
      </c>
      <c r="Q121" s="511">
        <v>0</v>
      </c>
      <c r="R121" s="511">
        <f>Q121*H121</f>
        <v>0</v>
      </c>
      <c r="S121" s="511">
        <v>0</v>
      </c>
      <c r="T121" s="512">
        <f>S121*H121</f>
        <v>0</v>
      </c>
      <c r="AR121" s="513" t="s">
        <v>156</v>
      </c>
      <c r="AT121" s="513" t="s">
        <v>129</v>
      </c>
      <c r="AU121" s="513" t="s">
        <v>82</v>
      </c>
      <c r="AY121" s="422" t="s">
        <v>126</v>
      </c>
      <c r="BE121" s="514">
        <f>IF(N121="základní",J121,0)</f>
        <v>0</v>
      </c>
      <c r="BF121" s="514">
        <f>IF(N121="snížená",J121,0)</f>
        <v>0</v>
      </c>
      <c r="BG121" s="514">
        <f>IF(N121="zákl. přenesená",J121,0)</f>
        <v>0</v>
      </c>
      <c r="BH121" s="514">
        <f>IF(N121="sníž. přenesená",J121,0)</f>
        <v>0</v>
      </c>
      <c r="BI121" s="514">
        <f>IF(N121="nulová",J121,0)</f>
        <v>0</v>
      </c>
      <c r="BJ121" s="422" t="s">
        <v>80</v>
      </c>
      <c r="BK121" s="514">
        <f>ROUND(I121*H121,2)</f>
        <v>0</v>
      </c>
      <c r="BL121" s="422" t="s">
        <v>156</v>
      </c>
      <c r="BM121" s="513" t="s">
        <v>4402</v>
      </c>
    </row>
    <row r="122" spans="2:65" s="432" customFormat="1">
      <c r="B122" s="431"/>
      <c r="D122" s="515" t="s">
        <v>183</v>
      </c>
      <c r="F122" s="516" t="s">
        <v>4403</v>
      </c>
      <c r="I122" s="517"/>
      <c r="L122" s="431"/>
      <c r="M122" s="518"/>
      <c r="T122" s="519"/>
      <c r="AT122" s="422" t="s">
        <v>183</v>
      </c>
      <c r="AU122" s="422" t="s">
        <v>82</v>
      </c>
    </row>
    <row r="123" spans="2:65" s="432" customFormat="1" ht="37.799999999999997" customHeight="1">
      <c r="B123" s="431"/>
      <c r="C123" s="502" t="s">
        <v>239</v>
      </c>
      <c r="D123" s="502" t="s">
        <v>129</v>
      </c>
      <c r="E123" s="503" t="s">
        <v>4404</v>
      </c>
      <c r="F123" s="504" t="s">
        <v>4405</v>
      </c>
      <c r="G123" s="505" t="s">
        <v>487</v>
      </c>
      <c r="H123" s="506">
        <v>16.440000000000001</v>
      </c>
      <c r="I123" s="507"/>
      <c r="J123" s="508">
        <f>ROUND(I123*H123,2)</f>
        <v>0</v>
      </c>
      <c r="K123" s="504" t="s">
        <v>180</v>
      </c>
      <c r="L123" s="431"/>
      <c r="M123" s="509" t="s">
        <v>19</v>
      </c>
      <c r="N123" s="510" t="s">
        <v>43</v>
      </c>
      <c r="P123" s="511">
        <f>O123*H123</f>
        <v>0</v>
      </c>
      <c r="Q123" s="511">
        <v>0</v>
      </c>
      <c r="R123" s="511">
        <f>Q123*H123</f>
        <v>0</v>
      </c>
      <c r="S123" s="511">
        <v>0</v>
      </c>
      <c r="T123" s="512">
        <f>S123*H123</f>
        <v>0</v>
      </c>
      <c r="AR123" s="513" t="s">
        <v>156</v>
      </c>
      <c r="AT123" s="513" t="s">
        <v>129</v>
      </c>
      <c r="AU123" s="513" t="s">
        <v>82</v>
      </c>
      <c r="AY123" s="422" t="s">
        <v>126</v>
      </c>
      <c r="BE123" s="514">
        <f>IF(N123="základní",J123,0)</f>
        <v>0</v>
      </c>
      <c r="BF123" s="514">
        <f>IF(N123="snížená",J123,0)</f>
        <v>0</v>
      </c>
      <c r="BG123" s="514">
        <f>IF(N123="zákl. přenesená",J123,0)</f>
        <v>0</v>
      </c>
      <c r="BH123" s="514">
        <f>IF(N123="sníž. přenesená",J123,0)</f>
        <v>0</v>
      </c>
      <c r="BI123" s="514">
        <f>IF(N123="nulová",J123,0)</f>
        <v>0</v>
      </c>
      <c r="BJ123" s="422" t="s">
        <v>80</v>
      </c>
      <c r="BK123" s="514">
        <f>ROUND(I123*H123,2)</f>
        <v>0</v>
      </c>
      <c r="BL123" s="422" t="s">
        <v>156</v>
      </c>
      <c r="BM123" s="513" t="s">
        <v>4406</v>
      </c>
    </row>
    <row r="124" spans="2:65" s="432" customFormat="1">
      <c r="B124" s="431"/>
      <c r="D124" s="515" t="s">
        <v>183</v>
      </c>
      <c r="F124" s="516" t="s">
        <v>4407</v>
      </c>
      <c r="I124" s="517"/>
      <c r="L124" s="431"/>
      <c r="M124" s="518"/>
      <c r="T124" s="519"/>
      <c r="AT124" s="422" t="s">
        <v>183</v>
      </c>
      <c r="AU124" s="422" t="s">
        <v>82</v>
      </c>
    </row>
    <row r="125" spans="2:65" s="531" customFormat="1">
      <c r="B125" s="530"/>
      <c r="D125" s="532" t="s">
        <v>159</v>
      </c>
      <c r="E125" s="538" t="s">
        <v>19</v>
      </c>
      <c r="F125" s="533" t="s">
        <v>4408</v>
      </c>
      <c r="H125" s="534">
        <v>16.440000000000001</v>
      </c>
      <c r="I125" s="535"/>
      <c r="L125" s="530"/>
      <c r="M125" s="536"/>
      <c r="T125" s="537"/>
      <c r="AT125" s="538" t="s">
        <v>159</v>
      </c>
      <c r="AU125" s="538" t="s">
        <v>82</v>
      </c>
      <c r="AV125" s="531" t="s">
        <v>82</v>
      </c>
      <c r="AW125" s="531" t="s">
        <v>33</v>
      </c>
      <c r="AX125" s="531" t="s">
        <v>80</v>
      </c>
      <c r="AY125" s="538" t="s">
        <v>126</v>
      </c>
    </row>
    <row r="126" spans="2:65" s="432" customFormat="1" ht="37.799999999999997" customHeight="1">
      <c r="B126" s="431"/>
      <c r="C126" s="502" t="s">
        <v>245</v>
      </c>
      <c r="D126" s="502" t="s">
        <v>129</v>
      </c>
      <c r="E126" s="503" t="s">
        <v>511</v>
      </c>
      <c r="F126" s="504" t="s">
        <v>514</v>
      </c>
      <c r="G126" s="505" t="s">
        <v>487</v>
      </c>
      <c r="H126" s="506">
        <v>16.440000000000001</v>
      </c>
      <c r="I126" s="507"/>
      <c r="J126" s="508">
        <f>ROUND(I126*H126,2)</f>
        <v>0</v>
      </c>
      <c r="K126" s="504" t="s">
        <v>180</v>
      </c>
      <c r="L126" s="431"/>
      <c r="M126" s="509" t="s">
        <v>19</v>
      </c>
      <c r="N126" s="510" t="s">
        <v>43</v>
      </c>
      <c r="P126" s="511">
        <f>O126*H126</f>
        <v>0</v>
      </c>
      <c r="Q126" s="511">
        <v>0</v>
      </c>
      <c r="R126" s="511">
        <f>Q126*H126</f>
        <v>0</v>
      </c>
      <c r="S126" s="511">
        <v>0</v>
      </c>
      <c r="T126" s="512">
        <f>S126*H126</f>
        <v>0</v>
      </c>
      <c r="AR126" s="513" t="s">
        <v>156</v>
      </c>
      <c r="AT126" s="513" t="s">
        <v>129</v>
      </c>
      <c r="AU126" s="513" t="s">
        <v>82</v>
      </c>
      <c r="AY126" s="422" t="s">
        <v>126</v>
      </c>
      <c r="BE126" s="514">
        <f>IF(N126="základní",J126,0)</f>
        <v>0</v>
      </c>
      <c r="BF126" s="514">
        <f>IF(N126="snížená",J126,0)</f>
        <v>0</v>
      </c>
      <c r="BG126" s="514">
        <f>IF(N126="zákl. přenesená",J126,0)</f>
        <v>0</v>
      </c>
      <c r="BH126" s="514">
        <f>IF(N126="sníž. přenesená",J126,0)</f>
        <v>0</v>
      </c>
      <c r="BI126" s="514">
        <f>IF(N126="nulová",J126,0)</f>
        <v>0</v>
      </c>
      <c r="BJ126" s="422" t="s">
        <v>80</v>
      </c>
      <c r="BK126" s="514">
        <f>ROUND(I126*H126,2)</f>
        <v>0</v>
      </c>
      <c r="BL126" s="422" t="s">
        <v>156</v>
      </c>
      <c r="BM126" s="513" t="s">
        <v>4409</v>
      </c>
    </row>
    <row r="127" spans="2:65" s="432" customFormat="1">
      <c r="B127" s="431"/>
      <c r="D127" s="515" t="s">
        <v>183</v>
      </c>
      <c r="F127" s="516" t="s">
        <v>515</v>
      </c>
      <c r="I127" s="517"/>
      <c r="L127" s="431"/>
      <c r="M127" s="518"/>
      <c r="T127" s="519"/>
      <c r="AT127" s="422" t="s">
        <v>183</v>
      </c>
      <c r="AU127" s="422" t="s">
        <v>82</v>
      </c>
    </row>
    <row r="128" spans="2:65" s="432" customFormat="1" ht="37.799999999999997" customHeight="1">
      <c r="B128" s="431"/>
      <c r="C128" s="502" t="s">
        <v>251</v>
      </c>
      <c r="D128" s="502" t="s">
        <v>129</v>
      </c>
      <c r="E128" s="503" t="s">
        <v>516</v>
      </c>
      <c r="F128" s="504" t="s">
        <v>519</v>
      </c>
      <c r="G128" s="505" t="s">
        <v>487</v>
      </c>
      <c r="H128" s="506">
        <v>246.6</v>
      </c>
      <c r="I128" s="507"/>
      <c r="J128" s="508">
        <f>ROUND(I128*H128,2)</f>
        <v>0</v>
      </c>
      <c r="K128" s="504" t="s">
        <v>180</v>
      </c>
      <c r="L128" s="431"/>
      <c r="M128" s="509" t="s">
        <v>19</v>
      </c>
      <c r="N128" s="510" t="s">
        <v>43</v>
      </c>
      <c r="P128" s="511">
        <f>O128*H128</f>
        <v>0</v>
      </c>
      <c r="Q128" s="511">
        <v>0</v>
      </c>
      <c r="R128" s="511">
        <f>Q128*H128</f>
        <v>0</v>
      </c>
      <c r="S128" s="511">
        <v>0</v>
      </c>
      <c r="T128" s="512">
        <f>S128*H128</f>
        <v>0</v>
      </c>
      <c r="AR128" s="513" t="s">
        <v>156</v>
      </c>
      <c r="AT128" s="513" t="s">
        <v>129</v>
      </c>
      <c r="AU128" s="513" t="s">
        <v>82</v>
      </c>
      <c r="AY128" s="422" t="s">
        <v>126</v>
      </c>
      <c r="BE128" s="514">
        <f>IF(N128="základní",J128,0)</f>
        <v>0</v>
      </c>
      <c r="BF128" s="514">
        <f>IF(N128="snížená",J128,0)</f>
        <v>0</v>
      </c>
      <c r="BG128" s="514">
        <f>IF(N128="zákl. přenesená",J128,0)</f>
        <v>0</v>
      </c>
      <c r="BH128" s="514">
        <f>IF(N128="sníž. přenesená",J128,0)</f>
        <v>0</v>
      </c>
      <c r="BI128" s="514">
        <f>IF(N128="nulová",J128,0)</f>
        <v>0</v>
      </c>
      <c r="BJ128" s="422" t="s">
        <v>80</v>
      </c>
      <c r="BK128" s="514">
        <f>ROUND(I128*H128,2)</f>
        <v>0</v>
      </c>
      <c r="BL128" s="422" t="s">
        <v>156</v>
      </c>
      <c r="BM128" s="513" t="s">
        <v>4410</v>
      </c>
    </row>
    <row r="129" spans="2:65" s="432" customFormat="1">
      <c r="B129" s="431"/>
      <c r="D129" s="515" t="s">
        <v>183</v>
      </c>
      <c r="F129" s="516" t="s">
        <v>520</v>
      </c>
      <c r="I129" s="517"/>
      <c r="L129" s="431"/>
      <c r="M129" s="518"/>
      <c r="T129" s="519"/>
      <c r="AT129" s="422" t="s">
        <v>183</v>
      </c>
      <c r="AU129" s="422" t="s">
        <v>82</v>
      </c>
    </row>
    <row r="130" spans="2:65" s="531" customFormat="1">
      <c r="B130" s="530"/>
      <c r="D130" s="532" t="s">
        <v>159</v>
      </c>
      <c r="E130" s="538" t="s">
        <v>19</v>
      </c>
      <c r="F130" s="533" t="s">
        <v>4411</v>
      </c>
      <c r="H130" s="534">
        <v>246.6</v>
      </c>
      <c r="I130" s="535"/>
      <c r="L130" s="530"/>
      <c r="M130" s="536"/>
      <c r="T130" s="537"/>
      <c r="AT130" s="538" t="s">
        <v>159</v>
      </c>
      <c r="AU130" s="538" t="s">
        <v>82</v>
      </c>
      <c r="AV130" s="531" t="s">
        <v>82</v>
      </c>
      <c r="AW130" s="531" t="s">
        <v>33</v>
      </c>
      <c r="AX130" s="531" t="s">
        <v>80</v>
      </c>
      <c r="AY130" s="538" t="s">
        <v>126</v>
      </c>
    </row>
    <row r="131" spans="2:65" s="432" customFormat="1" ht="24.15" customHeight="1">
      <c r="B131" s="431"/>
      <c r="C131" s="502" t="s">
        <v>260</v>
      </c>
      <c r="D131" s="502" t="s">
        <v>129</v>
      </c>
      <c r="E131" s="503" t="s">
        <v>4412</v>
      </c>
      <c r="F131" s="504" t="s">
        <v>1781</v>
      </c>
      <c r="G131" s="505" t="s">
        <v>304</v>
      </c>
      <c r="H131" s="506">
        <v>24.66</v>
      </c>
      <c r="I131" s="507"/>
      <c r="J131" s="508">
        <f>ROUND(I131*H131,2)</f>
        <v>0</v>
      </c>
      <c r="K131" s="504" t="s">
        <v>180</v>
      </c>
      <c r="L131" s="431"/>
      <c r="M131" s="509" t="s">
        <v>19</v>
      </c>
      <c r="N131" s="510" t="s">
        <v>43</v>
      </c>
      <c r="P131" s="511">
        <f>O131*H131</f>
        <v>0</v>
      </c>
      <c r="Q131" s="511">
        <v>0</v>
      </c>
      <c r="R131" s="511">
        <f>Q131*H131</f>
        <v>0</v>
      </c>
      <c r="S131" s="511">
        <v>0</v>
      </c>
      <c r="T131" s="512">
        <f>S131*H131</f>
        <v>0</v>
      </c>
      <c r="AR131" s="513" t="s">
        <v>156</v>
      </c>
      <c r="AT131" s="513" t="s">
        <v>129</v>
      </c>
      <c r="AU131" s="513" t="s">
        <v>82</v>
      </c>
      <c r="AY131" s="422" t="s">
        <v>126</v>
      </c>
      <c r="BE131" s="514">
        <f>IF(N131="základní",J131,0)</f>
        <v>0</v>
      </c>
      <c r="BF131" s="514">
        <f>IF(N131="snížená",J131,0)</f>
        <v>0</v>
      </c>
      <c r="BG131" s="514">
        <f>IF(N131="zákl. přenesená",J131,0)</f>
        <v>0</v>
      </c>
      <c r="BH131" s="514">
        <f>IF(N131="sníž. přenesená",J131,0)</f>
        <v>0</v>
      </c>
      <c r="BI131" s="514">
        <f>IF(N131="nulová",J131,0)</f>
        <v>0</v>
      </c>
      <c r="BJ131" s="422" t="s">
        <v>80</v>
      </c>
      <c r="BK131" s="514">
        <f>ROUND(I131*H131,2)</f>
        <v>0</v>
      </c>
      <c r="BL131" s="422" t="s">
        <v>156</v>
      </c>
      <c r="BM131" s="513" t="s">
        <v>4413</v>
      </c>
    </row>
    <row r="132" spans="2:65" s="432" customFormat="1">
      <c r="B132" s="431"/>
      <c r="D132" s="515" t="s">
        <v>183</v>
      </c>
      <c r="F132" s="516" t="s">
        <v>4414</v>
      </c>
      <c r="I132" s="517"/>
      <c r="L132" s="431"/>
      <c r="M132" s="518"/>
      <c r="T132" s="519"/>
      <c r="AT132" s="422" t="s">
        <v>183</v>
      </c>
      <c r="AU132" s="422" t="s">
        <v>82</v>
      </c>
    </row>
    <row r="133" spans="2:65" s="531" customFormat="1">
      <c r="B133" s="530"/>
      <c r="D133" s="532" t="s">
        <v>159</v>
      </c>
      <c r="F133" s="533" t="s">
        <v>4415</v>
      </c>
      <c r="H133" s="534">
        <v>24.66</v>
      </c>
      <c r="I133" s="535"/>
      <c r="L133" s="530"/>
      <c r="M133" s="536"/>
      <c r="T133" s="537"/>
      <c r="AT133" s="538" t="s">
        <v>159</v>
      </c>
      <c r="AU133" s="538" t="s">
        <v>82</v>
      </c>
      <c r="AV133" s="531" t="s">
        <v>82</v>
      </c>
      <c r="AW133" s="531" t="s">
        <v>4</v>
      </c>
      <c r="AX133" s="531" t="s">
        <v>80</v>
      </c>
      <c r="AY133" s="538" t="s">
        <v>126</v>
      </c>
    </row>
    <row r="134" spans="2:65" s="432" customFormat="1" ht="24.15" customHeight="1">
      <c r="B134" s="431"/>
      <c r="C134" s="502" t="s">
        <v>266</v>
      </c>
      <c r="D134" s="502" t="s">
        <v>129</v>
      </c>
      <c r="E134" s="503" t="s">
        <v>4416</v>
      </c>
      <c r="F134" s="504" t="s">
        <v>4417</v>
      </c>
      <c r="G134" s="505" t="s">
        <v>487</v>
      </c>
      <c r="H134" s="506">
        <v>90.686000000000007</v>
      </c>
      <c r="I134" s="507"/>
      <c r="J134" s="508">
        <f>ROUND(I134*H134,2)</f>
        <v>0</v>
      </c>
      <c r="K134" s="504" t="s">
        <v>180</v>
      </c>
      <c r="L134" s="431"/>
      <c r="M134" s="509" t="s">
        <v>19</v>
      </c>
      <c r="N134" s="510" t="s">
        <v>43</v>
      </c>
      <c r="P134" s="511">
        <f>O134*H134</f>
        <v>0</v>
      </c>
      <c r="Q134" s="511">
        <v>0</v>
      </c>
      <c r="R134" s="511">
        <f>Q134*H134</f>
        <v>0</v>
      </c>
      <c r="S134" s="511">
        <v>0</v>
      </c>
      <c r="T134" s="512">
        <f>S134*H134</f>
        <v>0</v>
      </c>
      <c r="AR134" s="513" t="s">
        <v>156</v>
      </c>
      <c r="AT134" s="513" t="s">
        <v>129</v>
      </c>
      <c r="AU134" s="513" t="s">
        <v>82</v>
      </c>
      <c r="AY134" s="422" t="s">
        <v>126</v>
      </c>
      <c r="BE134" s="514">
        <f>IF(N134="základní",J134,0)</f>
        <v>0</v>
      </c>
      <c r="BF134" s="514">
        <f>IF(N134="snížená",J134,0)</f>
        <v>0</v>
      </c>
      <c r="BG134" s="514">
        <f>IF(N134="zákl. přenesená",J134,0)</f>
        <v>0</v>
      </c>
      <c r="BH134" s="514">
        <f>IF(N134="sníž. přenesená",J134,0)</f>
        <v>0</v>
      </c>
      <c r="BI134" s="514">
        <f>IF(N134="nulová",J134,0)</f>
        <v>0</v>
      </c>
      <c r="BJ134" s="422" t="s">
        <v>80</v>
      </c>
      <c r="BK134" s="514">
        <f>ROUND(I134*H134,2)</f>
        <v>0</v>
      </c>
      <c r="BL134" s="422" t="s">
        <v>156</v>
      </c>
      <c r="BM134" s="513" t="s">
        <v>4418</v>
      </c>
    </row>
    <row r="135" spans="2:65" s="432" customFormat="1">
      <c r="B135" s="431"/>
      <c r="D135" s="515" t="s">
        <v>183</v>
      </c>
      <c r="F135" s="516" t="s">
        <v>4419</v>
      </c>
      <c r="I135" s="517"/>
      <c r="L135" s="431"/>
      <c r="M135" s="518"/>
      <c r="T135" s="519"/>
      <c r="AT135" s="422" t="s">
        <v>183</v>
      </c>
      <c r="AU135" s="422" t="s">
        <v>82</v>
      </c>
    </row>
    <row r="136" spans="2:65" s="432" customFormat="1" ht="24.15" customHeight="1">
      <c r="B136" s="431"/>
      <c r="C136" s="502" t="s">
        <v>272</v>
      </c>
      <c r="D136" s="502" t="s">
        <v>129</v>
      </c>
      <c r="E136" s="503" t="s">
        <v>4420</v>
      </c>
      <c r="F136" s="504" t="s">
        <v>4421</v>
      </c>
      <c r="G136" s="505" t="s">
        <v>487</v>
      </c>
      <c r="H136" s="506">
        <v>34.823999999999998</v>
      </c>
      <c r="I136" s="507"/>
      <c r="J136" s="508">
        <f>ROUND(I136*H136,2)</f>
        <v>0</v>
      </c>
      <c r="K136" s="504" t="s">
        <v>180</v>
      </c>
      <c r="L136" s="431"/>
      <c r="M136" s="509" t="s">
        <v>19</v>
      </c>
      <c r="N136" s="510" t="s">
        <v>43</v>
      </c>
      <c r="P136" s="511">
        <f>O136*H136</f>
        <v>0</v>
      </c>
      <c r="Q136" s="511">
        <v>0</v>
      </c>
      <c r="R136" s="511">
        <f>Q136*H136</f>
        <v>0</v>
      </c>
      <c r="S136" s="511">
        <v>0</v>
      </c>
      <c r="T136" s="512">
        <f>S136*H136</f>
        <v>0</v>
      </c>
      <c r="AR136" s="513" t="s">
        <v>156</v>
      </c>
      <c r="AT136" s="513" t="s">
        <v>129</v>
      </c>
      <c r="AU136" s="513" t="s">
        <v>82</v>
      </c>
      <c r="AY136" s="422" t="s">
        <v>126</v>
      </c>
      <c r="BE136" s="514">
        <f>IF(N136="základní",J136,0)</f>
        <v>0</v>
      </c>
      <c r="BF136" s="514">
        <f>IF(N136="snížená",J136,0)</f>
        <v>0</v>
      </c>
      <c r="BG136" s="514">
        <f>IF(N136="zákl. přenesená",J136,0)</f>
        <v>0</v>
      </c>
      <c r="BH136" s="514">
        <f>IF(N136="sníž. přenesená",J136,0)</f>
        <v>0</v>
      </c>
      <c r="BI136" s="514">
        <f>IF(N136="nulová",J136,0)</f>
        <v>0</v>
      </c>
      <c r="BJ136" s="422" t="s">
        <v>80</v>
      </c>
      <c r="BK136" s="514">
        <f>ROUND(I136*H136,2)</f>
        <v>0</v>
      </c>
      <c r="BL136" s="422" t="s">
        <v>156</v>
      </c>
      <c r="BM136" s="513" t="s">
        <v>4422</v>
      </c>
    </row>
    <row r="137" spans="2:65" s="432" customFormat="1">
      <c r="B137" s="431"/>
      <c r="D137" s="515" t="s">
        <v>183</v>
      </c>
      <c r="F137" s="516" t="s">
        <v>4423</v>
      </c>
      <c r="I137" s="517"/>
      <c r="L137" s="431"/>
      <c r="M137" s="518"/>
      <c r="T137" s="519"/>
      <c r="AT137" s="422" t="s">
        <v>183</v>
      </c>
      <c r="AU137" s="422" t="s">
        <v>82</v>
      </c>
    </row>
    <row r="138" spans="2:65" s="531" customFormat="1">
      <c r="B138" s="530"/>
      <c r="D138" s="532" t="s">
        <v>159</v>
      </c>
      <c r="E138" s="538" t="s">
        <v>19</v>
      </c>
      <c r="F138" s="533" t="s">
        <v>4424</v>
      </c>
      <c r="H138" s="534">
        <v>34.823999999999998</v>
      </c>
      <c r="I138" s="535"/>
      <c r="L138" s="530"/>
      <c r="M138" s="536"/>
      <c r="T138" s="537"/>
      <c r="AT138" s="538" t="s">
        <v>159</v>
      </c>
      <c r="AU138" s="538" t="s">
        <v>82</v>
      </c>
      <c r="AV138" s="531" t="s">
        <v>82</v>
      </c>
      <c r="AW138" s="531" t="s">
        <v>33</v>
      </c>
      <c r="AX138" s="531" t="s">
        <v>80</v>
      </c>
      <c r="AY138" s="538" t="s">
        <v>126</v>
      </c>
    </row>
    <row r="139" spans="2:65" s="432" customFormat="1" ht="37.799999999999997" customHeight="1">
      <c r="B139" s="431"/>
      <c r="C139" s="502" t="s">
        <v>279</v>
      </c>
      <c r="D139" s="502" t="s">
        <v>129</v>
      </c>
      <c r="E139" s="503" t="s">
        <v>4425</v>
      </c>
      <c r="F139" s="504" t="s">
        <v>4426</v>
      </c>
      <c r="G139" s="505" t="s">
        <v>487</v>
      </c>
      <c r="H139" s="506">
        <v>13.8</v>
      </c>
      <c r="I139" s="507"/>
      <c r="J139" s="508">
        <f>ROUND(I139*H139,2)</f>
        <v>0</v>
      </c>
      <c r="K139" s="504" t="s">
        <v>180</v>
      </c>
      <c r="L139" s="431"/>
      <c r="M139" s="509" t="s">
        <v>19</v>
      </c>
      <c r="N139" s="510" t="s">
        <v>43</v>
      </c>
      <c r="P139" s="511">
        <f>O139*H139</f>
        <v>0</v>
      </c>
      <c r="Q139" s="511">
        <v>0</v>
      </c>
      <c r="R139" s="511">
        <f>Q139*H139</f>
        <v>0</v>
      </c>
      <c r="S139" s="511">
        <v>0</v>
      </c>
      <c r="T139" s="512">
        <f>S139*H139</f>
        <v>0</v>
      </c>
      <c r="AR139" s="513" t="s">
        <v>156</v>
      </c>
      <c r="AT139" s="513" t="s">
        <v>129</v>
      </c>
      <c r="AU139" s="513" t="s">
        <v>82</v>
      </c>
      <c r="AY139" s="422" t="s">
        <v>126</v>
      </c>
      <c r="BE139" s="514">
        <f>IF(N139="základní",J139,0)</f>
        <v>0</v>
      </c>
      <c r="BF139" s="514">
        <f>IF(N139="snížená",J139,0)</f>
        <v>0</v>
      </c>
      <c r="BG139" s="514">
        <f>IF(N139="zákl. přenesená",J139,0)</f>
        <v>0</v>
      </c>
      <c r="BH139" s="514">
        <f>IF(N139="sníž. přenesená",J139,0)</f>
        <v>0</v>
      </c>
      <c r="BI139" s="514">
        <f>IF(N139="nulová",J139,0)</f>
        <v>0</v>
      </c>
      <c r="BJ139" s="422" t="s">
        <v>80</v>
      </c>
      <c r="BK139" s="514">
        <f>ROUND(I139*H139,2)</f>
        <v>0</v>
      </c>
      <c r="BL139" s="422" t="s">
        <v>156</v>
      </c>
      <c r="BM139" s="513" t="s">
        <v>4427</v>
      </c>
    </row>
    <row r="140" spans="2:65" s="432" customFormat="1">
      <c r="B140" s="431"/>
      <c r="D140" s="515" t="s">
        <v>183</v>
      </c>
      <c r="F140" s="516" t="s">
        <v>4428</v>
      </c>
      <c r="I140" s="517"/>
      <c r="L140" s="431"/>
      <c r="M140" s="518"/>
      <c r="T140" s="519"/>
      <c r="AT140" s="422" t="s">
        <v>183</v>
      </c>
      <c r="AU140" s="422" t="s">
        <v>82</v>
      </c>
    </row>
    <row r="141" spans="2:65" s="432" customFormat="1" ht="16.5" customHeight="1">
      <c r="B141" s="431"/>
      <c r="C141" s="520" t="s">
        <v>286</v>
      </c>
      <c r="D141" s="520" t="s">
        <v>123</v>
      </c>
      <c r="E141" s="521" t="s">
        <v>4429</v>
      </c>
      <c r="F141" s="522" t="s">
        <v>4430</v>
      </c>
      <c r="G141" s="523" t="s">
        <v>304</v>
      </c>
      <c r="H141" s="524">
        <v>20.7</v>
      </c>
      <c r="I141" s="525"/>
      <c r="J141" s="526">
        <f>ROUND(I141*H141,2)</f>
        <v>0</v>
      </c>
      <c r="K141" s="522" t="s">
        <v>180</v>
      </c>
      <c r="L141" s="527"/>
      <c r="M141" s="528" t="s">
        <v>19</v>
      </c>
      <c r="N141" s="529" t="s">
        <v>43</v>
      </c>
      <c r="P141" s="511">
        <f>O141*H141</f>
        <v>0</v>
      </c>
      <c r="Q141" s="511">
        <v>1</v>
      </c>
      <c r="R141" s="511">
        <f>Q141*H141</f>
        <v>20.7</v>
      </c>
      <c r="S141" s="511">
        <v>0</v>
      </c>
      <c r="T141" s="512">
        <f>S141*H141</f>
        <v>0</v>
      </c>
      <c r="AR141" s="513" t="s">
        <v>207</v>
      </c>
      <c r="AT141" s="513" t="s">
        <v>123</v>
      </c>
      <c r="AU141" s="513" t="s">
        <v>82</v>
      </c>
      <c r="AY141" s="422" t="s">
        <v>126</v>
      </c>
      <c r="BE141" s="514">
        <f>IF(N141="základní",J141,0)</f>
        <v>0</v>
      </c>
      <c r="BF141" s="514">
        <f>IF(N141="snížená",J141,0)</f>
        <v>0</v>
      </c>
      <c r="BG141" s="514">
        <f>IF(N141="zákl. přenesená",J141,0)</f>
        <v>0</v>
      </c>
      <c r="BH141" s="514">
        <f>IF(N141="sníž. přenesená",J141,0)</f>
        <v>0</v>
      </c>
      <c r="BI141" s="514">
        <f>IF(N141="nulová",J141,0)</f>
        <v>0</v>
      </c>
      <c r="BJ141" s="422" t="s">
        <v>80</v>
      </c>
      <c r="BK141" s="514">
        <f>ROUND(I141*H141,2)</f>
        <v>0</v>
      </c>
      <c r="BL141" s="422" t="s">
        <v>156</v>
      </c>
      <c r="BM141" s="513" t="s">
        <v>4431</v>
      </c>
    </row>
    <row r="142" spans="2:65" s="531" customFormat="1">
      <c r="B142" s="530"/>
      <c r="D142" s="532" t="s">
        <v>159</v>
      </c>
      <c r="E142" s="538" t="s">
        <v>19</v>
      </c>
      <c r="F142" s="533" t="s">
        <v>4432</v>
      </c>
      <c r="H142" s="534">
        <v>7.5</v>
      </c>
      <c r="I142" s="535"/>
      <c r="L142" s="530"/>
      <c r="M142" s="536"/>
      <c r="T142" s="537"/>
      <c r="AT142" s="538" t="s">
        <v>159</v>
      </c>
      <c r="AU142" s="538" t="s">
        <v>82</v>
      </c>
      <c r="AV142" s="531" t="s">
        <v>82</v>
      </c>
      <c r="AW142" s="531" t="s">
        <v>33</v>
      </c>
      <c r="AX142" s="531" t="s">
        <v>72</v>
      </c>
      <c r="AY142" s="538" t="s">
        <v>126</v>
      </c>
    </row>
    <row r="143" spans="2:65" s="531" customFormat="1">
      <c r="B143" s="530"/>
      <c r="D143" s="532" t="s">
        <v>159</v>
      </c>
      <c r="E143" s="538" t="s">
        <v>19</v>
      </c>
      <c r="F143" s="533" t="s">
        <v>4433</v>
      </c>
      <c r="H143" s="534">
        <v>6.3</v>
      </c>
      <c r="I143" s="535"/>
      <c r="L143" s="530"/>
      <c r="M143" s="536"/>
      <c r="T143" s="537"/>
      <c r="AT143" s="538" t="s">
        <v>159</v>
      </c>
      <c r="AU143" s="538" t="s">
        <v>82</v>
      </c>
      <c r="AV143" s="531" t="s">
        <v>82</v>
      </c>
      <c r="AW143" s="531" t="s">
        <v>33</v>
      </c>
      <c r="AX143" s="531" t="s">
        <v>72</v>
      </c>
      <c r="AY143" s="538" t="s">
        <v>126</v>
      </c>
    </row>
    <row r="144" spans="2:65" s="543" customFormat="1">
      <c r="B144" s="542"/>
      <c r="D144" s="532" t="s">
        <v>159</v>
      </c>
      <c r="E144" s="544" t="s">
        <v>19</v>
      </c>
      <c r="F144" s="545" t="s">
        <v>173</v>
      </c>
      <c r="H144" s="546">
        <v>13.8</v>
      </c>
      <c r="I144" s="547"/>
      <c r="L144" s="542"/>
      <c r="M144" s="548"/>
      <c r="T144" s="549"/>
      <c r="AT144" s="544" t="s">
        <v>159</v>
      </c>
      <c r="AU144" s="544" t="s">
        <v>82</v>
      </c>
      <c r="AV144" s="543" t="s">
        <v>156</v>
      </c>
      <c r="AW144" s="543" t="s">
        <v>33</v>
      </c>
      <c r="AX144" s="543" t="s">
        <v>80</v>
      </c>
      <c r="AY144" s="544" t="s">
        <v>126</v>
      </c>
    </row>
    <row r="145" spans="2:65" s="531" customFormat="1">
      <c r="B145" s="530"/>
      <c r="D145" s="532" t="s">
        <v>159</v>
      </c>
      <c r="F145" s="533" t="s">
        <v>4434</v>
      </c>
      <c r="H145" s="534">
        <v>20.7</v>
      </c>
      <c r="I145" s="535"/>
      <c r="L145" s="530"/>
      <c r="M145" s="536"/>
      <c r="T145" s="537"/>
      <c r="AT145" s="538" t="s">
        <v>159</v>
      </c>
      <c r="AU145" s="538" t="s">
        <v>82</v>
      </c>
      <c r="AV145" s="531" t="s">
        <v>82</v>
      </c>
      <c r="AW145" s="531" t="s">
        <v>4</v>
      </c>
      <c r="AX145" s="531" t="s">
        <v>80</v>
      </c>
      <c r="AY145" s="538" t="s">
        <v>126</v>
      </c>
    </row>
    <row r="146" spans="2:65" s="490" customFormat="1" ht="22.8" customHeight="1">
      <c r="B146" s="489"/>
      <c r="D146" s="491" t="s">
        <v>71</v>
      </c>
      <c r="E146" s="500" t="s">
        <v>125</v>
      </c>
      <c r="F146" s="500" t="s">
        <v>573</v>
      </c>
      <c r="I146" s="493"/>
      <c r="J146" s="501">
        <f>BK146</f>
        <v>0</v>
      </c>
      <c r="L146" s="489"/>
      <c r="M146" s="495"/>
      <c r="P146" s="496">
        <f>SUM(P147:P148)</f>
        <v>0</v>
      </c>
      <c r="R146" s="496">
        <f>SUM(R147:R148)</f>
        <v>0</v>
      </c>
      <c r="T146" s="497">
        <f>SUM(T147:T148)</f>
        <v>0.55000000000000004</v>
      </c>
      <c r="AR146" s="491" t="s">
        <v>80</v>
      </c>
      <c r="AT146" s="498" t="s">
        <v>71</v>
      </c>
      <c r="AU146" s="498" t="s">
        <v>80</v>
      </c>
      <c r="AY146" s="491" t="s">
        <v>126</v>
      </c>
      <c r="BK146" s="499">
        <f>SUM(BK147:BK148)</f>
        <v>0</v>
      </c>
    </row>
    <row r="147" spans="2:65" s="432" customFormat="1" ht="21.75" customHeight="1">
      <c r="B147" s="431"/>
      <c r="C147" s="502" t="s">
        <v>7</v>
      </c>
      <c r="D147" s="502" t="s">
        <v>129</v>
      </c>
      <c r="E147" s="503" t="s">
        <v>4435</v>
      </c>
      <c r="F147" s="504" t="s">
        <v>4436</v>
      </c>
      <c r="G147" s="505" t="s">
        <v>487</v>
      </c>
      <c r="H147" s="506">
        <v>0.25</v>
      </c>
      <c r="I147" s="507"/>
      <c r="J147" s="508">
        <f>ROUND(I147*H147,2)</f>
        <v>0</v>
      </c>
      <c r="K147" s="504" t="s">
        <v>180</v>
      </c>
      <c r="L147" s="431"/>
      <c r="M147" s="509" t="s">
        <v>19</v>
      </c>
      <c r="N147" s="510" t="s">
        <v>43</v>
      </c>
      <c r="P147" s="511">
        <f>O147*H147</f>
        <v>0</v>
      </c>
      <c r="Q147" s="511">
        <v>0</v>
      </c>
      <c r="R147" s="511">
        <f>Q147*H147</f>
        <v>0</v>
      </c>
      <c r="S147" s="511">
        <v>2.2000000000000002</v>
      </c>
      <c r="T147" s="512">
        <f>S147*H147</f>
        <v>0.55000000000000004</v>
      </c>
      <c r="AR147" s="513" t="s">
        <v>156</v>
      </c>
      <c r="AT147" s="513" t="s">
        <v>129</v>
      </c>
      <c r="AU147" s="513" t="s">
        <v>82</v>
      </c>
      <c r="AY147" s="422" t="s">
        <v>126</v>
      </c>
      <c r="BE147" s="514">
        <f>IF(N147="základní",J147,0)</f>
        <v>0</v>
      </c>
      <c r="BF147" s="514">
        <f>IF(N147="snížená",J147,0)</f>
        <v>0</v>
      </c>
      <c r="BG147" s="514">
        <f>IF(N147="zákl. přenesená",J147,0)</f>
        <v>0</v>
      </c>
      <c r="BH147" s="514">
        <f>IF(N147="sníž. přenesená",J147,0)</f>
        <v>0</v>
      </c>
      <c r="BI147" s="514">
        <f>IF(N147="nulová",J147,0)</f>
        <v>0</v>
      </c>
      <c r="BJ147" s="422" t="s">
        <v>80</v>
      </c>
      <c r="BK147" s="514">
        <f>ROUND(I147*H147,2)</f>
        <v>0</v>
      </c>
      <c r="BL147" s="422" t="s">
        <v>156</v>
      </c>
      <c r="BM147" s="513" t="s">
        <v>4437</v>
      </c>
    </row>
    <row r="148" spans="2:65" s="432" customFormat="1">
      <c r="B148" s="431"/>
      <c r="D148" s="515" t="s">
        <v>183</v>
      </c>
      <c r="F148" s="516" t="s">
        <v>4438</v>
      </c>
      <c r="I148" s="517"/>
      <c r="L148" s="431"/>
      <c r="M148" s="518"/>
      <c r="T148" s="519"/>
      <c r="AT148" s="422" t="s">
        <v>183</v>
      </c>
      <c r="AU148" s="422" t="s">
        <v>82</v>
      </c>
    </row>
    <row r="149" spans="2:65" s="490" customFormat="1" ht="22.8" customHeight="1">
      <c r="B149" s="489"/>
      <c r="D149" s="491" t="s">
        <v>71</v>
      </c>
      <c r="E149" s="500" t="s">
        <v>156</v>
      </c>
      <c r="F149" s="500" t="s">
        <v>754</v>
      </c>
      <c r="I149" s="493"/>
      <c r="J149" s="501">
        <f>BK149</f>
        <v>0</v>
      </c>
      <c r="L149" s="489"/>
      <c r="M149" s="495"/>
      <c r="P149" s="496">
        <f>SUM(P150:P154)</f>
        <v>0</v>
      </c>
      <c r="R149" s="496">
        <f>SUM(R150:R154)</f>
        <v>0</v>
      </c>
      <c r="T149" s="497">
        <f>SUM(T150:T154)</f>
        <v>0</v>
      </c>
      <c r="AR149" s="491" t="s">
        <v>80</v>
      </c>
      <c r="AT149" s="498" t="s">
        <v>71</v>
      </c>
      <c r="AU149" s="498" t="s">
        <v>80</v>
      </c>
      <c r="AY149" s="491" t="s">
        <v>126</v>
      </c>
      <c r="BK149" s="499">
        <f>SUM(BK150:BK154)</f>
        <v>0</v>
      </c>
    </row>
    <row r="150" spans="2:65" s="432" customFormat="1" ht="16.5" customHeight="1">
      <c r="B150" s="431"/>
      <c r="C150" s="502" t="s">
        <v>301</v>
      </c>
      <c r="D150" s="502" t="s">
        <v>129</v>
      </c>
      <c r="E150" s="503" t="s">
        <v>4439</v>
      </c>
      <c r="F150" s="504" t="s">
        <v>4440</v>
      </c>
      <c r="G150" s="505" t="s">
        <v>487</v>
      </c>
      <c r="H150" s="506">
        <v>2.64</v>
      </c>
      <c r="I150" s="507"/>
      <c r="J150" s="508">
        <f>ROUND(I150*H150,2)</f>
        <v>0</v>
      </c>
      <c r="K150" s="504" t="s">
        <v>180</v>
      </c>
      <c r="L150" s="431"/>
      <c r="M150" s="509" t="s">
        <v>19</v>
      </c>
      <c r="N150" s="510" t="s">
        <v>43</v>
      </c>
      <c r="P150" s="511">
        <f>O150*H150</f>
        <v>0</v>
      </c>
      <c r="Q150" s="511">
        <v>0</v>
      </c>
      <c r="R150" s="511">
        <f>Q150*H150</f>
        <v>0</v>
      </c>
      <c r="S150" s="511">
        <v>0</v>
      </c>
      <c r="T150" s="512">
        <f>S150*H150</f>
        <v>0</v>
      </c>
      <c r="AR150" s="513" t="s">
        <v>156</v>
      </c>
      <c r="AT150" s="513" t="s">
        <v>129</v>
      </c>
      <c r="AU150" s="513" t="s">
        <v>82</v>
      </c>
      <c r="AY150" s="422" t="s">
        <v>126</v>
      </c>
      <c r="BE150" s="514">
        <f>IF(N150="základní",J150,0)</f>
        <v>0</v>
      </c>
      <c r="BF150" s="514">
        <f>IF(N150="snížená",J150,0)</f>
        <v>0</v>
      </c>
      <c r="BG150" s="514">
        <f>IF(N150="zákl. přenesená",J150,0)</f>
        <v>0</v>
      </c>
      <c r="BH150" s="514">
        <f>IF(N150="sníž. přenesená",J150,0)</f>
        <v>0</v>
      </c>
      <c r="BI150" s="514">
        <f>IF(N150="nulová",J150,0)</f>
        <v>0</v>
      </c>
      <c r="BJ150" s="422" t="s">
        <v>80</v>
      </c>
      <c r="BK150" s="514">
        <f>ROUND(I150*H150,2)</f>
        <v>0</v>
      </c>
      <c r="BL150" s="422" t="s">
        <v>156</v>
      </c>
      <c r="BM150" s="513" t="s">
        <v>4441</v>
      </c>
    </row>
    <row r="151" spans="2:65" s="432" customFormat="1">
      <c r="B151" s="431"/>
      <c r="D151" s="515" t="s">
        <v>183</v>
      </c>
      <c r="F151" s="516" t="s">
        <v>4442</v>
      </c>
      <c r="I151" s="517"/>
      <c r="L151" s="431"/>
      <c r="M151" s="518"/>
      <c r="T151" s="519"/>
      <c r="AT151" s="422" t="s">
        <v>183</v>
      </c>
      <c r="AU151" s="422" t="s">
        <v>82</v>
      </c>
    </row>
    <row r="152" spans="2:65" s="531" customFormat="1">
      <c r="B152" s="530"/>
      <c r="D152" s="532" t="s">
        <v>159</v>
      </c>
      <c r="E152" s="538" t="s">
        <v>19</v>
      </c>
      <c r="F152" s="533" t="s">
        <v>4443</v>
      </c>
      <c r="H152" s="534">
        <v>0.75</v>
      </c>
      <c r="I152" s="535"/>
      <c r="L152" s="530"/>
      <c r="M152" s="536"/>
      <c r="T152" s="537"/>
      <c r="AT152" s="538" t="s">
        <v>159</v>
      </c>
      <c r="AU152" s="538" t="s">
        <v>82</v>
      </c>
      <c r="AV152" s="531" t="s">
        <v>82</v>
      </c>
      <c r="AW152" s="531" t="s">
        <v>33</v>
      </c>
      <c r="AX152" s="531" t="s">
        <v>72</v>
      </c>
      <c r="AY152" s="538" t="s">
        <v>126</v>
      </c>
    </row>
    <row r="153" spans="2:65" s="531" customFormat="1">
      <c r="B153" s="530"/>
      <c r="D153" s="532" t="s">
        <v>159</v>
      </c>
      <c r="E153" s="538" t="s">
        <v>19</v>
      </c>
      <c r="F153" s="533" t="s">
        <v>4444</v>
      </c>
      <c r="H153" s="534">
        <v>1.89</v>
      </c>
      <c r="I153" s="535"/>
      <c r="L153" s="530"/>
      <c r="M153" s="536"/>
      <c r="T153" s="537"/>
      <c r="AT153" s="538" t="s">
        <v>159</v>
      </c>
      <c r="AU153" s="538" t="s">
        <v>82</v>
      </c>
      <c r="AV153" s="531" t="s">
        <v>82</v>
      </c>
      <c r="AW153" s="531" t="s">
        <v>33</v>
      </c>
      <c r="AX153" s="531" t="s">
        <v>72</v>
      </c>
      <c r="AY153" s="538" t="s">
        <v>126</v>
      </c>
    </row>
    <row r="154" spans="2:65" s="543" customFormat="1">
      <c r="B154" s="542"/>
      <c r="D154" s="532" t="s">
        <v>159</v>
      </c>
      <c r="E154" s="544" t="s">
        <v>19</v>
      </c>
      <c r="F154" s="545" t="s">
        <v>173</v>
      </c>
      <c r="H154" s="546">
        <v>2.6399999999999997</v>
      </c>
      <c r="I154" s="547"/>
      <c r="L154" s="542"/>
      <c r="M154" s="548"/>
      <c r="T154" s="549"/>
      <c r="AT154" s="544" t="s">
        <v>159</v>
      </c>
      <c r="AU154" s="544" t="s">
        <v>82</v>
      </c>
      <c r="AV154" s="543" t="s">
        <v>156</v>
      </c>
      <c r="AW154" s="543" t="s">
        <v>33</v>
      </c>
      <c r="AX154" s="543" t="s">
        <v>80</v>
      </c>
      <c r="AY154" s="544" t="s">
        <v>126</v>
      </c>
    </row>
    <row r="155" spans="2:65" s="490" customFormat="1" ht="22.8" customHeight="1">
      <c r="B155" s="489"/>
      <c r="D155" s="491" t="s">
        <v>71</v>
      </c>
      <c r="E155" s="500" t="s">
        <v>207</v>
      </c>
      <c r="F155" s="500" t="s">
        <v>3671</v>
      </c>
      <c r="I155" s="493"/>
      <c r="J155" s="501">
        <f>BK155</f>
        <v>0</v>
      </c>
      <c r="L155" s="489"/>
      <c r="M155" s="495"/>
      <c r="P155" s="496">
        <f>SUM(P156:P188)</f>
        <v>0</v>
      </c>
      <c r="R155" s="496">
        <f>SUM(R156:R188)</f>
        <v>0.18278949999999999</v>
      </c>
      <c r="T155" s="497">
        <f>SUM(T156:T188)</f>
        <v>0</v>
      </c>
      <c r="AR155" s="491" t="s">
        <v>80</v>
      </c>
      <c r="AT155" s="498" t="s">
        <v>71</v>
      </c>
      <c r="AU155" s="498" t="s">
        <v>80</v>
      </c>
      <c r="AY155" s="491" t="s">
        <v>126</v>
      </c>
      <c r="BK155" s="499">
        <f>SUM(BK156:BK188)</f>
        <v>0</v>
      </c>
    </row>
    <row r="156" spans="2:65" s="432" customFormat="1" ht="16.5" customHeight="1">
      <c r="B156" s="431"/>
      <c r="C156" s="502" t="s">
        <v>308</v>
      </c>
      <c r="D156" s="502" t="s">
        <v>129</v>
      </c>
      <c r="E156" s="503" t="s">
        <v>4445</v>
      </c>
      <c r="F156" s="504" t="s">
        <v>4446</v>
      </c>
      <c r="G156" s="505" t="s">
        <v>228</v>
      </c>
      <c r="H156" s="506">
        <v>3</v>
      </c>
      <c r="I156" s="507"/>
      <c r="J156" s="508">
        <f>ROUND(I156*H156,2)</f>
        <v>0</v>
      </c>
      <c r="K156" s="504" t="s">
        <v>180</v>
      </c>
      <c r="L156" s="431"/>
      <c r="M156" s="509" t="s">
        <v>19</v>
      </c>
      <c r="N156" s="510" t="s">
        <v>43</v>
      </c>
      <c r="P156" s="511">
        <f>O156*H156</f>
        <v>0</v>
      </c>
      <c r="Q156" s="511">
        <v>1.0000000000000001E-5</v>
      </c>
      <c r="R156" s="511">
        <f>Q156*H156</f>
        <v>3.0000000000000004E-5</v>
      </c>
      <c r="S156" s="511">
        <v>0</v>
      </c>
      <c r="T156" s="512">
        <f>S156*H156</f>
        <v>0</v>
      </c>
      <c r="AR156" s="513" t="s">
        <v>156</v>
      </c>
      <c r="AT156" s="513" t="s">
        <v>129</v>
      </c>
      <c r="AU156" s="513" t="s">
        <v>82</v>
      </c>
      <c r="AY156" s="422" t="s">
        <v>126</v>
      </c>
      <c r="BE156" s="514">
        <f>IF(N156="základní",J156,0)</f>
        <v>0</v>
      </c>
      <c r="BF156" s="514">
        <f>IF(N156="snížená",J156,0)</f>
        <v>0</v>
      </c>
      <c r="BG156" s="514">
        <f>IF(N156="zákl. přenesená",J156,0)</f>
        <v>0</v>
      </c>
      <c r="BH156" s="514">
        <f>IF(N156="sníž. přenesená",J156,0)</f>
        <v>0</v>
      </c>
      <c r="BI156" s="514">
        <f>IF(N156="nulová",J156,0)</f>
        <v>0</v>
      </c>
      <c r="BJ156" s="422" t="s">
        <v>80</v>
      </c>
      <c r="BK156" s="514">
        <f>ROUND(I156*H156,2)</f>
        <v>0</v>
      </c>
      <c r="BL156" s="422" t="s">
        <v>156</v>
      </c>
      <c r="BM156" s="513" t="s">
        <v>4447</v>
      </c>
    </row>
    <row r="157" spans="2:65" s="432" customFormat="1">
      <c r="B157" s="431"/>
      <c r="D157" s="515" t="s">
        <v>183</v>
      </c>
      <c r="F157" s="516" t="s">
        <v>4448</v>
      </c>
      <c r="I157" s="517"/>
      <c r="L157" s="431"/>
      <c r="M157" s="518"/>
      <c r="T157" s="519"/>
      <c r="AT157" s="422" t="s">
        <v>183</v>
      </c>
      <c r="AU157" s="422" t="s">
        <v>82</v>
      </c>
    </row>
    <row r="158" spans="2:65" s="432" customFormat="1" ht="16.5" customHeight="1">
      <c r="B158" s="431"/>
      <c r="C158" s="520" t="s">
        <v>314</v>
      </c>
      <c r="D158" s="520" t="s">
        <v>123</v>
      </c>
      <c r="E158" s="521" t="s">
        <v>4449</v>
      </c>
      <c r="F158" s="522" t="s">
        <v>4450</v>
      </c>
      <c r="G158" s="523" t="s">
        <v>228</v>
      </c>
      <c r="H158" s="524">
        <v>3.0449999999999999</v>
      </c>
      <c r="I158" s="525"/>
      <c r="J158" s="526">
        <f>ROUND(I158*H158,2)</f>
        <v>0</v>
      </c>
      <c r="K158" s="522" t="s">
        <v>180</v>
      </c>
      <c r="L158" s="527"/>
      <c r="M158" s="528" t="s">
        <v>19</v>
      </c>
      <c r="N158" s="529" t="s">
        <v>43</v>
      </c>
      <c r="P158" s="511">
        <f>O158*H158</f>
        <v>0</v>
      </c>
      <c r="Q158" s="511">
        <v>1.8E-3</v>
      </c>
      <c r="R158" s="511">
        <f>Q158*H158</f>
        <v>5.4809999999999998E-3</v>
      </c>
      <c r="S158" s="511">
        <v>0</v>
      </c>
      <c r="T158" s="512">
        <f>S158*H158</f>
        <v>0</v>
      </c>
      <c r="AR158" s="513" t="s">
        <v>207</v>
      </c>
      <c r="AT158" s="513" t="s">
        <v>123</v>
      </c>
      <c r="AU158" s="513" t="s">
        <v>82</v>
      </c>
      <c r="AY158" s="422" t="s">
        <v>126</v>
      </c>
      <c r="BE158" s="514">
        <f>IF(N158="základní",J158,0)</f>
        <v>0</v>
      </c>
      <c r="BF158" s="514">
        <f>IF(N158="snížená",J158,0)</f>
        <v>0</v>
      </c>
      <c r="BG158" s="514">
        <f>IF(N158="zákl. přenesená",J158,0)</f>
        <v>0</v>
      </c>
      <c r="BH158" s="514">
        <f>IF(N158="sníž. přenesená",J158,0)</f>
        <v>0</v>
      </c>
      <c r="BI158" s="514">
        <f>IF(N158="nulová",J158,0)</f>
        <v>0</v>
      </c>
      <c r="BJ158" s="422" t="s">
        <v>80</v>
      </c>
      <c r="BK158" s="514">
        <f>ROUND(I158*H158,2)</f>
        <v>0</v>
      </c>
      <c r="BL158" s="422" t="s">
        <v>156</v>
      </c>
      <c r="BM158" s="513" t="s">
        <v>4451</v>
      </c>
    </row>
    <row r="159" spans="2:65" s="531" customFormat="1">
      <c r="B159" s="530"/>
      <c r="D159" s="532" t="s">
        <v>159</v>
      </c>
      <c r="F159" s="533" t="s">
        <v>4452</v>
      </c>
      <c r="H159" s="534">
        <v>3.0449999999999999</v>
      </c>
      <c r="I159" s="535"/>
      <c r="L159" s="530"/>
      <c r="M159" s="536"/>
      <c r="T159" s="537"/>
      <c r="AT159" s="538" t="s">
        <v>159</v>
      </c>
      <c r="AU159" s="538" t="s">
        <v>82</v>
      </c>
      <c r="AV159" s="531" t="s">
        <v>82</v>
      </c>
      <c r="AW159" s="531" t="s">
        <v>4</v>
      </c>
      <c r="AX159" s="531" t="s">
        <v>80</v>
      </c>
      <c r="AY159" s="538" t="s">
        <v>126</v>
      </c>
    </row>
    <row r="160" spans="2:65" s="432" customFormat="1" ht="16.5" customHeight="1">
      <c r="B160" s="431"/>
      <c r="C160" s="502" t="s">
        <v>321</v>
      </c>
      <c r="D160" s="502" t="s">
        <v>129</v>
      </c>
      <c r="E160" s="503" t="s">
        <v>4453</v>
      </c>
      <c r="F160" s="504" t="s">
        <v>4454</v>
      </c>
      <c r="G160" s="505" t="s">
        <v>228</v>
      </c>
      <c r="H160" s="506">
        <v>13</v>
      </c>
      <c r="I160" s="507"/>
      <c r="J160" s="508">
        <f>ROUND(I160*H160,2)</f>
        <v>0</v>
      </c>
      <c r="K160" s="504" t="s">
        <v>180</v>
      </c>
      <c r="L160" s="431"/>
      <c r="M160" s="509" t="s">
        <v>19</v>
      </c>
      <c r="N160" s="510" t="s">
        <v>43</v>
      </c>
      <c r="P160" s="511">
        <f>O160*H160</f>
        <v>0</v>
      </c>
      <c r="Q160" s="511">
        <v>1.0000000000000001E-5</v>
      </c>
      <c r="R160" s="511">
        <f>Q160*H160</f>
        <v>1.3000000000000002E-4</v>
      </c>
      <c r="S160" s="511">
        <v>0</v>
      </c>
      <c r="T160" s="512">
        <f>S160*H160</f>
        <v>0</v>
      </c>
      <c r="AR160" s="513" t="s">
        <v>156</v>
      </c>
      <c r="AT160" s="513" t="s">
        <v>129</v>
      </c>
      <c r="AU160" s="513" t="s">
        <v>82</v>
      </c>
      <c r="AY160" s="422" t="s">
        <v>126</v>
      </c>
      <c r="BE160" s="514">
        <f>IF(N160="základní",J160,0)</f>
        <v>0</v>
      </c>
      <c r="BF160" s="514">
        <f>IF(N160="snížená",J160,0)</f>
        <v>0</v>
      </c>
      <c r="BG160" s="514">
        <f>IF(N160="zákl. přenesená",J160,0)</f>
        <v>0</v>
      </c>
      <c r="BH160" s="514">
        <f>IF(N160="sníž. přenesená",J160,0)</f>
        <v>0</v>
      </c>
      <c r="BI160" s="514">
        <f>IF(N160="nulová",J160,0)</f>
        <v>0</v>
      </c>
      <c r="BJ160" s="422" t="s">
        <v>80</v>
      </c>
      <c r="BK160" s="514">
        <f>ROUND(I160*H160,2)</f>
        <v>0</v>
      </c>
      <c r="BL160" s="422" t="s">
        <v>156</v>
      </c>
      <c r="BM160" s="513" t="s">
        <v>4455</v>
      </c>
    </row>
    <row r="161" spans="2:65" s="432" customFormat="1">
      <c r="B161" s="431"/>
      <c r="D161" s="515" t="s">
        <v>183</v>
      </c>
      <c r="F161" s="516" t="s">
        <v>4456</v>
      </c>
      <c r="I161" s="517"/>
      <c r="L161" s="431"/>
      <c r="M161" s="518"/>
      <c r="T161" s="519"/>
      <c r="AT161" s="422" t="s">
        <v>183</v>
      </c>
      <c r="AU161" s="422" t="s">
        <v>82</v>
      </c>
    </row>
    <row r="162" spans="2:65" s="432" customFormat="1" ht="16.5" customHeight="1">
      <c r="B162" s="431"/>
      <c r="C162" s="520" t="s">
        <v>329</v>
      </c>
      <c r="D162" s="520" t="s">
        <v>123</v>
      </c>
      <c r="E162" s="521" t="s">
        <v>4457</v>
      </c>
      <c r="F162" s="522" t="s">
        <v>4458</v>
      </c>
      <c r="G162" s="523" t="s">
        <v>228</v>
      </c>
      <c r="H162" s="524">
        <v>13.195</v>
      </c>
      <c r="I162" s="525"/>
      <c r="J162" s="526">
        <f>ROUND(I162*H162,2)</f>
        <v>0</v>
      </c>
      <c r="K162" s="522" t="s">
        <v>180</v>
      </c>
      <c r="L162" s="527"/>
      <c r="M162" s="528" t="s">
        <v>19</v>
      </c>
      <c r="N162" s="529" t="s">
        <v>43</v>
      </c>
      <c r="P162" s="511">
        <f>O162*H162</f>
        <v>0</v>
      </c>
      <c r="Q162" s="511">
        <v>2.8999999999999998E-3</v>
      </c>
      <c r="R162" s="511">
        <f>Q162*H162</f>
        <v>3.8265500000000001E-2</v>
      </c>
      <c r="S162" s="511">
        <v>0</v>
      </c>
      <c r="T162" s="512">
        <f>S162*H162</f>
        <v>0</v>
      </c>
      <c r="AR162" s="513" t="s">
        <v>207</v>
      </c>
      <c r="AT162" s="513" t="s">
        <v>123</v>
      </c>
      <c r="AU162" s="513" t="s">
        <v>82</v>
      </c>
      <c r="AY162" s="422" t="s">
        <v>126</v>
      </c>
      <c r="BE162" s="514">
        <f>IF(N162="základní",J162,0)</f>
        <v>0</v>
      </c>
      <c r="BF162" s="514">
        <f>IF(N162="snížená",J162,0)</f>
        <v>0</v>
      </c>
      <c r="BG162" s="514">
        <f>IF(N162="zákl. přenesená",J162,0)</f>
        <v>0</v>
      </c>
      <c r="BH162" s="514">
        <f>IF(N162="sníž. přenesená",J162,0)</f>
        <v>0</v>
      </c>
      <c r="BI162" s="514">
        <f>IF(N162="nulová",J162,0)</f>
        <v>0</v>
      </c>
      <c r="BJ162" s="422" t="s">
        <v>80</v>
      </c>
      <c r="BK162" s="514">
        <f>ROUND(I162*H162,2)</f>
        <v>0</v>
      </c>
      <c r="BL162" s="422" t="s">
        <v>156</v>
      </c>
      <c r="BM162" s="513" t="s">
        <v>4459</v>
      </c>
    </row>
    <row r="163" spans="2:65" s="531" customFormat="1">
      <c r="B163" s="530"/>
      <c r="D163" s="532" t="s">
        <v>159</v>
      </c>
      <c r="F163" s="533" t="s">
        <v>4460</v>
      </c>
      <c r="H163" s="534">
        <v>13.195</v>
      </c>
      <c r="I163" s="535"/>
      <c r="L163" s="530"/>
      <c r="M163" s="536"/>
      <c r="T163" s="537"/>
      <c r="AT163" s="538" t="s">
        <v>159</v>
      </c>
      <c r="AU163" s="538" t="s">
        <v>82</v>
      </c>
      <c r="AV163" s="531" t="s">
        <v>82</v>
      </c>
      <c r="AW163" s="531" t="s">
        <v>4</v>
      </c>
      <c r="AX163" s="531" t="s">
        <v>80</v>
      </c>
      <c r="AY163" s="538" t="s">
        <v>126</v>
      </c>
    </row>
    <row r="164" spans="2:65" s="432" customFormat="1" ht="16.5" customHeight="1">
      <c r="B164" s="431"/>
      <c r="C164" s="502" t="s">
        <v>339</v>
      </c>
      <c r="D164" s="502" t="s">
        <v>129</v>
      </c>
      <c r="E164" s="503" t="s">
        <v>4461</v>
      </c>
      <c r="F164" s="504" t="s">
        <v>4462</v>
      </c>
      <c r="G164" s="505" t="s">
        <v>228</v>
      </c>
      <c r="H164" s="506">
        <v>7</v>
      </c>
      <c r="I164" s="507"/>
      <c r="J164" s="508">
        <f>ROUND(I164*H164,2)</f>
        <v>0</v>
      </c>
      <c r="K164" s="504" t="s">
        <v>180</v>
      </c>
      <c r="L164" s="431"/>
      <c r="M164" s="509" t="s">
        <v>19</v>
      </c>
      <c r="N164" s="510" t="s">
        <v>43</v>
      </c>
      <c r="P164" s="511">
        <f>O164*H164</f>
        <v>0</v>
      </c>
      <c r="Q164" s="511">
        <v>1.0000000000000001E-5</v>
      </c>
      <c r="R164" s="511">
        <f>Q164*H164</f>
        <v>7.0000000000000007E-5</v>
      </c>
      <c r="S164" s="511">
        <v>0</v>
      </c>
      <c r="T164" s="512">
        <f>S164*H164</f>
        <v>0</v>
      </c>
      <c r="AR164" s="513" t="s">
        <v>156</v>
      </c>
      <c r="AT164" s="513" t="s">
        <v>129</v>
      </c>
      <c r="AU164" s="513" t="s">
        <v>82</v>
      </c>
      <c r="AY164" s="422" t="s">
        <v>126</v>
      </c>
      <c r="BE164" s="514">
        <f>IF(N164="základní",J164,0)</f>
        <v>0</v>
      </c>
      <c r="BF164" s="514">
        <f>IF(N164="snížená",J164,0)</f>
        <v>0</v>
      </c>
      <c r="BG164" s="514">
        <f>IF(N164="zákl. přenesená",J164,0)</f>
        <v>0</v>
      </c>
      <c r="BH164" s="514">
        <f>IF(N164="sníž. přenesená",J164,0)</f>
        <v>0</v>
      </c>
      <c r="BI164" s="514">
        <f>IF(N164="nulová",J164,0)</f>
        <v>0</v>
      </c>
      <c r="BJ164" s="422" t="s">
        <v>80</v>
      </c>
      <c r="BK164" s="514">
        <f>ROUND(I164*H164,2)</f>
        <v>0</v>
      </c>
      <c r="BL164" s="422" t="s">
        <v>156</v>
      </c>
      <c r="BM164" s="513" t="s">
        <v>4463</v>
      </c>
    </row>
    <row r="165" spans="2:65" s="432" customFormat="1">
      <c r="B165" s="431"/>
      <c r="D165" s="515" t="s">
        <v>183</v>
      </c>
      <c r="F165" s="516" t="s">
        <v>4464</v>
      </c>
      <c r="I165" s="517"/>
      <c r="L165" s="431"/>
      <c r="M165" s="518"/>
      <c r="T165" s="519"/>
      <c r="AT165" s="422" t="s">
        <v>183</v>
      </c>
      <c r="AU165" s="422" t="s">
        <v>82</v>
      </c>
    </row>
    <row r="166" spans="2:65" s="432" customFormat="1" ht="16.5" customHeight="1">
      <c r="B166" s="431"/>
      <c r="C166" s="520" t="s">
        <v>346</v>
      </c>
      <c r="D166" s="520" t="s">
        <v>123</v>
      </c>
      <c r="E166" s="521" t="s">
        <v>4465</v>
      </c>
      <c r="F166" s="522" t="s">
        <v>4466</v>
      </c>
      <c r="G166" s="523" t="s">
        <v>228</v>
      </c>
      <c r="H166" s="524">
        <v>7.1050000000000004</v>
      </c>
      <c r="I166" s="525"/>
      <c r="J166" s="526">
        <f>ROUND(I166*H166,2)</f>
        <v>0</v>
      </c>
      <c r="K166" s="522" t="s">
        <v>180</v>
      </c>
      <c r="L166" s="527"/>
      <c r="M166" s="528" t="s">
        <v>19</v>
      </c>
      <c r="N166" s="529" t="s">
        <v>43</v>
      </c>
      <c r="P166" s="511">
        <f>O166*H166</f>
        <v>0</v>
      </c>
      <c r="Q166" s="511">
        <v>4.5999999999999999E-3</v>
      </c>
      <c r="R166" s="511">
        <f>Q166*H166</f>
        <v>3.2683000000000004E-2</v>
      </c>
      <c r="S166" s="511">
        <v>0</v>
      </c>
      <c r="T166" s="512">
        <f>S166*H166</f>
        <v>0</v>
      </c>
      <c r="AR166" s="513" t="s">
        <v>207</v>
      </c>
      <c r="AT166" s="513" t="s">
        <v>123</v>
      </c>
      <c r="AU166" s="513" t="s">
        <v>82</v>
      </c>
      <c r="AY166" s="422" t="s">
        <v>126</v>
      </c>
      <c r="BE166" s="514">
        <f>IF(N166="základní",J166,0)</f>
        <v>0</v>
      </c>
      <c r="BF166" s="514">
        <f>IF(N166="snížená",J166,0)</f>
        <v>0</v>
      </c>
      <c r="BG166" s="514">
        <f>IF(N166="zákl. přenesená",J166,0)</f>
        <v>0</v>
      </c>
      <c r="BH166" s="514">
        <f>IF(N166="sníž. přenesená",J166,0)</f>
        <v>0</v>
      </c>
      <c r="BI166" s="514">
        <f>IF(N166="nulová",J166,0)</f>
        <v>0</v>
      </c>
      <c r="BJ166" s="422" t="s">
        <v>80</v>
      </c>
      <c r="BK166" s="514">
        <f>ROUND(I166*H166,2)</f>
        <v>0</v>
      </c>
      <c r="BL166" s="422" t="s">
        <v>156</v>
      </c>
      <c r="BM166" s="513" t="s">
        <v>4467</v>
      </c>
    </row>
    <row r="167" spans="2:65" s="531" customFormat="1">
      <c r="B167" s="530"/>
      <c r="D167" s="532" t="s">
        <v>159</v>
      </c>
      <c r="F167" s="533" t="s">
        <v>4468</v>
      </c>
      <c r="H167" s="534">
        <v>7.1050000000000004</v>
      </c>
      <c r="I167" s="535"/>
      <c r="L167" s="530"/>
      <c r="M167" s="536"/>
      <c r="T167" s="537"/>
      <c r="AT167" s="538" t="s">
        <v>159</v>
      </c>
      <c r="AU167" s="538" t="s">
        <v>82</v>
      </c>
      <c r="AV167" s="531" t="s">
        <v>82</v>
      </c>
      <c r="AW167" s="531" t="s">
        <v>4</v>
      </c>
      <c r="AX167" s="531" t="s">
        <v>80</v>
      </c>
      <c r="AY167" s="538" t="s">
        <v>126</v>
      </c>
    </row>
    <row r="168" spans="2:65" s="432" customFormat="1" ht="16.5" customHeight="1">
      <c r="B168" s="431"/>
      <c r="C168" s="502" t="s">
        <v>354</v>
      </c>
      <c r="D168" s="502" t="s">
        <v>129</v>
      </c>
      <c r="E168" s="503" t="s">
        <v>4469</v>
      </c>
      <c r="F168" s="504" t="s">
        <v>4470</v>
      </c>
      <c r="G168" s="505" t="s">
        <v>228</v>
      </c>
      <c r="H168" s="506">
        <v>3</v>
      </c>
      <c r="I168" s="507"/>
      <c r="J168" s="508">
        <f>ROUND(I168*H168,2)</f>
        <v>0</v>
      </c>
      <c r="K168" s="504" t="s">
        <v>180</v>
      </c>
      <c r="L168" s="431"/>
      <c r="M168" s="509" t="s">
        <v>19</v>
      </c>
      <c r="N168" s="510" t="s">
        <v>43</v>
      </c>
      <c r="P168" s="511">
        <f>O168*H168</f>
        <v>0</v>
      </c>
      <c r="Q168" s="511">
        <v>0</v>
      </c>
      <c r="R168" s="511">
        <f>Q168*H168</f>
        <v>0</v>
      </c>
      <c r="S168" s="511">
        <v>0</v>
      </c>
      <c r="T168" s="512">
        <f>S168*H168</f>
        <v>0</v>
      </c>
      <c r="AR168" s="513" t="s">
        <v>156</v>
      </c>
      <c r="AT168" s="513" t="s">
        <v>129</v>
      </c>
      <c r="AU168" s="513" t="s">
        <v>82</v>
      </c>
      <c r="AY168" s="422" t="s">
        <v>126</v>
      </c>
      <c r="BE168" s="514">
        <f>IF(N168="základní",J168,0)</f>
        <v>0</v>
      </c>
      <c r="BF168" s="514">
        <f>IF(N168="snížená",J168,0)</f>
        <v>0</v>
      </c>
      <c r="BG168" s="514">
        <f>IF(N168="zákl. přenesená",J168,0)</f>
        <v>0</v>
      </c>
      <c r="BH168" s="514">
        <f>IF(N168="sníž. přenesená",J168,0)</f>
        <v>0</v>
      </c>
      <c r="BI168" s="514">
        <f>IF(N168="nulová",J168,0)</f>
        <v>0</v>
      </c>
      <c r="BJ168" s="422" t="s">
        <v>80</v>
      </c>
      <c r="BK168" s="514">
        <f>ROUND(I168*H168,2)</f>
        <v>0</v>
      </c>
      <c r="BL168" s="422" t="s">
        <v>156</v>
      </c>
      <c r="BM168" s="513" t="s">
        <v>4471</v>
      </c>
    </row>
    <row r="169" spans="2:65" s="432" customFormat="1">
      <c r="B169" s="431"/>
      <c r="D169" s="515" t="s">
        <v>183</v>
      </c>
      <c r="F169" s="516" t="s">
        <v>4472</v>
      </c>
      <c r="I169" s="517"/>
      <c r="L169" s="431"/>
      <c r="M169" s="518"/>
      <c r="T169" s="519"/>
      <c r="AT169" s="422" t="s">
        <v>183</v>
      </c>
      <c r="AU169" s="422" t="s">
        <v>82</v>
      </c>
    </row>
    <row r="170" spans="2:65" s="432" customFormat="1" ht="16.5" customHeight="1">
      <c r="B170" s="431"/>
      <c r="C170" s="502" t="s">
        <v>361</v>
      </c>
      <c r="D170" s="502" t="s">
        <v>129</v>
      </c>
      <c r="E170" s="503" t="s">
        <v>4473</v>
      </c>
      <c r="F170" s="504" t="s">
        <v>4474</v>
      </c>
      <c r="G170" s="505" t="s">
        <v>228</v>
      </c>
      <c r="H170" s="506">
        <v>20</v>
      </c>
      <c r="I170" s="507"/>
      <c r="J170" s="508">
        <f>ROUND(I170*H170,2)</f>
        <v>0</v>
      </c>
      <c r="K170" s="504" t="s">
        <v>180</v>
      </c>
      <c r="L170" s="431"/>
      <c r="M170" s="509" t="s">
        <v>19</v>
      </c>
      <c r="N170" s="510" t="s">
        <v>43</v>
      </c>
      <c r="P170" s="511">
        <f>O170*H170</f>
        <v>0</v>
      </c>
      <c r="Q170" s="511">
        <v>0</v>
      </c>
      <c r="R170" s="511">
        <f>Q170*H170</f>
        <v>0</v>
      </c>
      <c r="S170" s="511">
        <v>0</v>
      </c>
      <c r="T170" s="512">
        <f>S170*H170</f>
        <v>0</v>
      </c>
      <c r="AR170" s="513" t="s">
        <v>156</v>
      </c>
      <c r="AT170" s="513" t="s">
        <v>129</v>
      </c>
      <c r="AU170" s="513" t="s">
        <v>82</v>
      </c>
      <c r="AY170" s="422" t="s">
        <v>126</v>
      </c>
      <c r="BE170" s="514">
        <f>IF(N170="základní",J170,0)</f>
        <v>0</v>
      </c>
      <c r="BF170" s="514">
        <f>IF(N170="snížená",J170,0)</f>
        <v>0</v>
      </c>
      <c r="BG170" s="514">
        <f>IF(N170="zákl. přenesená",J170,0)</f>
        <v>0</v>
      </c>
      <c r="BH170" s="514">
        <f>IF(N170="sníž. přenesená",J170,0)</f>
        <v>0</v>
      </c>
      <c r="BI170" s="514">
        <f>IF(N170="nulová",J170,0)</f>
        <v>0</v>
      </c>
      <c r="BJ170" s="422" t="s">
        <v>80</v>
      </c>
      <c r="BK170" s="514">
        <f>ROUND(I170*H170,2)</f>
        <v>0</v>
      </c>
      <c r="BL170" s="422" t="s">
        <v>156</v>
      </c>
      <c r="BM170" s="513" t="s">
        <v>4475</v>
      </c>
    </row>
    <row r="171" spans="2:65" s="432" customFormat="1">
      <c r="B171" s="431"/>
      <c r="D171" s="515" t="s">
        <v>183</v>
      </c>
      <c r="F171" s="516" t="s">
        <v>4476</v>
      </c>
      <c r="I171" s="517"/>
      <c r="L171" s="431"/>
      <c r="M171" s="518"/>
      <c r="T171" s="519"/>
      <c r="AT171" s="422" t="s">
        <v>183</v>
      </c>
      <c r="AU171" s="422" t="s">
        <v>82</v>
      </c>
    </row>
    <row r="172" spans="2:65" s="432" customFormat="1" ht="24.15" customHeight="1">
      <c r="B172" s="431"/>
      <c r="C172" s="502" t="s">
        <v>368</v>
      </c>
      <c r="D172" s="502" t="s">
        <v>129</v>
      </c>
      <c r="E172" s="503" t="s">
        <v>4477</v>
      </c>
      <c r="F172" s="504" t="s">
        <v>4478</v>
      </c>
      <c r="G172" s="505" t="s">
        <v>254</v>
      </c>
      <c r="H172" s="506">
        <v>1</v>
      </c>
      <c r="I172" s="507"/>
      <c r="J172" s="508">
        <f>ROUND(I172*H172,2)</f>
        <v>0</v>
      </c>
      <c r="K172" s="504" t="s">
        <v>180</v>
      </c>
      <c r="L172" s="431"/>
      <c r="M172" s="509" t="s">
        <v>19</v>
      </c>
      <c r="N172" s="510" t="s">
        <v>43</v>
      </c>
      <c r="P172" s="511">
        <f>O172*H172</f>
        <v>0</v>
      </c>
      <c r="Q172" s="511">
        <v>6.4509999999999998E-2</v>
      </c>
      <c r="R172" s="511">
        <f>Q172*H172</f>
        <v>6.4509999999999998E-2</v>
      </c>
      <c r="S172" s="511">
        <v>0</v>
      </c>
      <c r="T172" s="512">
        <f>S172*H172</f>
        <v>0</v>
      </c>
      <c r="AR172" s="513" t="s">
        <v>156</v>
      </c>
      <c r="AT172" s="513" t="s">
        <v>129</v>
      </c>
      <c r="AU172" s="513" t="s">
        <v>82</v>
      </c>
      <c r="AY172" s="422" t="s">
        <v>126</v>
      </c>
      <c r="BE172" s="514">
        <f>IF(N172="základní",J172,0)</f>
        <v>0</v>
      </c>
      <c r="BF172" s="514">
        <f>IF(N172="snížená",J172,0)</f>
        <v>0</v>
      </c>
      <c r="BG172" s="514">
        <f>IF(N172="zákl. přenesená",J172,0)</f>
        <v>0</v>
      </c>
      <c r="BH172" s="514">
        <f>IF(N172="sníž. přenesená",J172,0)</f>
        <v>0</v>
      </c>
      <c r="BI172" s="514">
        <f>IF(N172="nulová",J172,0)</f>
        <v>0</v>
      </c>
      <c r="BJ172" s="422" t="s">
        <v>80</v>
      </c>
      <c r="BK172" s="514">
        <f>ROUND(I172*H172,2)</f>
        <v>0</v>
      </c>
      <c r="BL172" s="422" t="s">
        <v>156</v>
      </c>
      <c r="BM172" s="513" t="s">
        <v>4479</v>
      </c>
    </row>
    <row r="173" spans="2:65" s="432" customFormat="1">
      <c r="B173" s="431"/>
      <c r="D173" s="515" t="s">
        <v>183</v>
      </c>
      <c r="F173" s="516" t="s">
        <v>4480</v>
      </c>
      <c r="I173" s="517"/>
      <c r="L173" s="431"/>
      <c r="M173" s="518"/>
      <c r="T173" s="519"/>
      <c r="AT173" s="422" t="s">
        <v>183</v>
      </c>
      <c r="AU173" s="422" t="s">
        <v>82</v>
      </c>
    </row>
    <row r="174" spans="2:65" s="432" customFormat="1" ht="24.15" customHeight="1">
      <c r="B174" s="431"/>
      <c r="C174" s="502" t="s">
        <v>376</v>
      </c>
      <c r="D174" s="502" t="s">
        <v>129</v>
      </c>
      <c r="E174" s="503" t="s">
        <v>4481</v>
      </c>
      <c r="F174" s="504" t="s">
        <v>4482</v>
      </c>
      <c r="G174" s="505" t="s">
        <v>254</v>
      </c>
      <c r="H174" s="506">
        <v>1</v>
      </c>
      <c r="I174" s="507"/>
      <c r="J174" s="508">
        <f>ROUND(I174*H174,2)</f>
        <v>0</v>
      </c>
      <c r="K174" s="504" t="s">
        <v>180</v>
      </c>
      <c r="L174" s="431"/>
      <c r="M174" s="509" t="s">
        <v>19</v>
      </c>
      <c r="N174" s="510" t="s">
        <v>43</v>
      </c>
      <c r="P174" s="511">
        <f>O174*H174</f>
        <v>0</v>
      </c>
      <c r="Q174" s="511">
        <v>1.136E-2</v>
      </c>
      <c r="R174" s="511">
        <f>Q174*H174</f>
        <v>1.136E-2</v>
      </c>
      <c r="S174" s="511">
        <v>0</v>
      </c>
      <c r="T174" s="512">
        <f>S174*H174</f>
        <v>0</v>
      </c>
      <c r="AR174" s="513" t="s">
        <v>156</v>
      </c>
      <c r="AT174" s="513" t="s">
        <v>129</v>
      </c>
      <c r="AU174" s="513" t="s">
        <v>82</v>
      </c>
      <c r="AY174" s="422" t="s">
        <v>126</v>
      </c>
      <c r="BE174" s="514">
        <f>IF(N174="základní",J174,0)</f>
        <v>0</v>
      </c>
      <c r="BF174" s="514">
        <f>IF(N174="snížená",J174,0)</f>
        <v>0</v>
      </c>
      <c r="BG174" s="514">
        <f>IF(N174="zákl. přenesená",J174,0)</f>
        <v>0</v>
      </c>
      <c r="BH174" s="514">
        <f>IF(N174="sníž. přenesená",J174,0)</f>
        <v>0</v>
      </c>
      <c r="BI174" s="514">
        <f>IF(N174="nulová",J174,0)</f>
        <v>0</v>
      </c>
      <c r="BJ174" s="422" t="s">
        <v>80</v>
      </c>
      <c r="BK174" s="514">
        <f>ROUND(I174*H174,2)</f>
        <v>0</v>
      </c>
      <c r="BL174" s="422" t="s">
        <v>156</v>
      </c>
      <c r="BM174" s="513" t="s">
        <v>4483</v>
      </c>
    </row>
    <row r="175" spans="2:65" s="432" customFormat="1">
      <c r="B175" s="431"/>
      <c r="D175" s="515" t="s">
        <v>183</v>
      </c>
      <c r="F175" s="516" t="s">
        <v>4484</v>
      </c>
      <c r="I175" s="517"/>
      <c r="L175" s="431"/>
      <c r="M175" s="518"/>
      <c r="T175" s="519"/>
      <c r="AT175" s="422" t="s">
        <v>183</v>
      </c>
      <c r="AU175" s="422" t="s">
        <v>82</v>
      </c>
    </row>
    <row r="176" spans="2:65" s="432" customFormat="1" ht="24.15" customHeight="1">
      <c r="B176" s="431"/>
      <c r="C176" s="502" t="s">
        <v>384</v>
      </c>
      <c r="D176" s="502" t="s">
        <v>129</v>
      </c>
      <c r="E176" s="503" t="s">
        <v>4485</v>
      </c>
      <c r="F176" s="504" t="s">
        <v>4486</v>
      </c>
      <c r="G176" s="505" t="s">
        <v>254</v>
      </c>
      <c r="H176" s="506">
        <v>1</v>
      </c>
      <c r="I176" s="507"/>
      <c r="J176" s="508">
        <f>ROUND(I176*H176,2)</f>
        <v>0</v>
      </c>
      <c r="K176" s="504" t="s">
        <v>180</v>
      </c>
      <c r="L176" s="431"/>
      <c r="M176" s="509" t="s">
        <v>19</v>
      </c>
      <c r="N176" s="510" t="s">
        <v>43</v>
      </c>
      <c r="P176" s="511">
        <f>O176*H176</f>
        <v>0</v>
      </c>
      <c r="Q176" s="511">
        <v>6.2199999999999998E-3</v>
      </c>
      <c r="R176" s="511">
        <f>Q176*H176</f>
        <v>6.2199999999999998E-3</v>
      </c>
      <c r="S176" s="511">
        <v>0</v>
      </c>
      <c r="T176" s="512">
        <f>S176*H176</f>
        <v>0</v>
      </c>
      <c r="AR176" s="513" t="s">
        <v>156</v>
      </c>
      <c r="AT176" s="513" t="s">
        <v>129</v>
      </c>
      <c r="AU176" s="513" t="s">
        <v>82</v>
      </c>
      <c r="AY176" s="422" t="s">
        <v>126</v>
      </c>
      <c r="BE176" s="514">
        <f>IF(N176="základní",J176,0)</f>
        <v>0</v>
      </c>
      <c r="BF176" s="514">
        <f>IF(N176="snížená",J176,0)</f>
        <v>0</v>
      </c>
      <c r="BG176" s="514">
        <f>IF(N176="zákl. přenesená",J176,0)</f>
        <v>0</v>
      </c>
      <c r="BH176" s="514">
        <f>IF(N176="sníž. přenesená",J176,0)</f>
        <v>0</v>
      </c>
      <c r="BI176" s="514">
        <f>IF(N176="nulová",J176,0)</f>
        <v>0</v>
      </c>
      <c r="BJ176" s="422" t="s">
        <v>80</v>
      </c>
      <c r="BK176" s="514">
        <f>ROUND(I176*H176,2)</f>
        <v>0</v>
      </c>
      <c r="BL176" s="422" t="s">
        <v>156</v>
      </c>
      <c r="BM176" s="513" t="s">
        <v>4487</v>
      </c>
    </row>
    <row r="177" spans="2:65" s="432" customFormat="1">
      <c r="B177" s="431"/>
      <c r="D177" s="515" t="s">
        <v>183</v>
      </c>
      <c r="F177" s="516" t="s">
        <v>4488</v>
      </c>
      <c r="I177" s="517"/>
      <c r="L177" s="431"/>
      <c r="M177" s="518"/>
      <c r="T177" s="519"/>
      <c r="AT177" s="422" t="s">
        <v>183</v>
      </c>
      <c r="AU177" s="422" t="s">
        <v>82</v>
      </c>
    </row>
    <row r="178" spans="2:65" s="432" customFormat="1" ht="24.15" customHeight="1">
      <c r="B178" s="431"/>
      <c r="C178" s="502" t="s">
        <v>389</v>
      </c>
      <c r="D178" s="502" t="s">
        <v>129</v>
      </c>
      <c r="E178" s="503" t="s">
        <v>4489</v>
      </c>
      <c r="F178" s="504" t="s">
        <v>4490</v>
      </c>
      <c r="G178" s="505" t="s">
        <v>254</v>
      </c>
      <c r="H178" s="506">
        <v>1</v>
      </c>
      <c r="I178" s="507"/>
      <c r="J178" s="508">
        <f>ROUND(I178*H178,2)</f>
        <v>0</v>
      </c>
      <c r="K178" s="504" t="s">
        <v>180</v>
      </c>
      <c r="L178" s="431"/>
      <c r="M178" s="509" t="s">
        <v>19</v>
      </c>
      <c r="N178" s="510" t="s">
        <v>43</v>
      </c>
      <c r="P178" s="511">
        <f>O178*H178</f>
        <v>0</v>
      </c>
      <c r="Q178" s="511">
        <v>0</v>
      </c>
      <c r="R178" s="511">
        <f>Q178*H178</f>
        <v>0</v>
      </c>
      <c r="S178" s="511">
        <v>0</v>
      </c>
      <c r="T178" s="512">
        <f>S178*H178</f>
        <v>0</v>
      </c>
      <c r="AR178" s="513" t="s">
        <v>156</v>
      </c>
      <c r="AT178" s="513" t="s">
        <v>129</v>
      </c>
      <c r="AU178" s="513" t="s">
        <v>82</v>
      </c>
      <c r="AY178" s="422" t="s">
        <v>126</v>
      </c>
      <c r="BE178" s="514">
        <f>IF(N178="základní",J178,0)</f>
        <v>0</v>
      </c>
      <c r="BF178" s="514">
        <f>IF(N178="snížená",J178,0)</f>
        <v>0</v>
      </c>
      <c r="BG178" s="514">
        <f>IF(N178="zákl. přenesená",J178,0)</f>
        <v>0</v>
      </c>
      <c r="BH178" s="514">
        <f>IF(N178="sníž. přenesená",J178,0)</f>
        <v>0</v>
      </c>
      <c r="BI178" s="514">
        <f>IF(N178="nulová",J178,0)</f>
        <v>0</v>
      </c>
      <c r="BJ178" s="422" t="s">
        <v>80</v>
      </c>
      <c r="BK178" s="514">
        <f>ROUND(I178*H178,2)</f>
        <v>0</v>
      </c>
      <c r="BL178" s="422" t="s">
        <v>156</v>
      </c>
      <c r="BM178" s="513" t="s">
        <v>4491</v>
      </c>
    </row>
    <row r="179" spans="2:65" s="432" customFormat="1">
      <c r="B179" s="431"/>
      <c r="D179" s="515" t="s">
        <v>183</v>
      </c>
      <c r="F179" s="516" t="s">
        <v>4492</v>
      </c>
      <c r="I179" s="517"/>
      <c r="L179" s="431"/>
      <c r="M179" s="518"/>
      <c r="T179" s="519"/>
      <c r="AT179" s="422" t="s">
        <v>183</v>
      </c>
      <c r="AU179" s="422" t="s">
        <v>82</v>
      </c>
    </row>
    <row r="180" spans="2:65" s="432" customFormat="1" ht="24.15" customHeight="1">
      <c r="B180" s="431"/>
      <c r="C180" s="502" t="s">
        <v>396</v>
      </c>
      <c r="D180" s="502" t="s">
        <v>129</v>
      </c>
      <c r="E180" s="503" t="s">
        <v>4493</v>
      </c>
      <c r="F180" s="504" t="s">
        <v>4494</v>
      </c>
      <c r="G180" s="505" t="s">
        <v>254</v>
      </c>
      <c r="H180" s="506">
        <v>1</v>
      </c>
      <c r="I180" s="507"/>
      <c r="J180" s="508">
        <f>ROUND(I180*H180,2)</f>
        <v>0</v>
      </c>
      <c r="K180" s="504" t="s">
        <v>4495</v>
      </c>
      <c r="L180" s="431"/>
      <c r="M180" s="509" t="s">
        <v>19</v>
      </c>
      <c r="N180" s="510" t="s">
        <v>43</v>
      </c>
      <c r="P180" s="511">
        <f>O180*H180</f>
        <v>0</v>
      </c>
      <c r="Q180" s="511">
        <v>2.1440000000000001E-2</v>
      </c>
      <c r="R180" s="511">
        <f>Q180*H180</f>
        <v>2.1440000000000001E-2</v>
      </c>
      <c r="S180" s="511">
        <v>0</v>
      </c>
      <c r="T180" s="512">
        <f>S180*H180</f>
        <v>0</v>
      </c>
      <c r="AR180" s="513" t="s">
        <v>156</v>
      </c>
      <c r="AT180" s="513" t="s">
        <v>129</v>
      </c>
      <c r="AU180" s="513" t="s">
        <v>82</v>
      </c>
      <c r="AY180" s="422" t="s">
        <v>126</v>
      </c>
      <c r="BE180" s="514">
        <f>IF(N180="základní",J180,0)</f>
        <v>0</v>
      </c>
      <c r="BF180" s="514">
        <f>IF(N180="snížená",J180,0)</f>
        <v>0</v>
      </c>
      <c r="BG180" s="514">
        <f>IF(N180="zákl. přenesená",J180,0)</f>
        <v>0</v>
      </c>
      <c r="BH180" s="514">
        <f>IF(N180="sníž. přenesená",J180,0)</f>
        <v>0</v>
      </c>
      <c r="BI180" s="514">
        <f>IF(N180="nulová",J180,0)</f>
        <v>0</v>
      </c>
      <c r="BJ180" s="422" t="s">
        <v>80</v>
      </c>
      <c r="BK180" s="514">
        <f>ROUND(I180*H180,2)</f>
        <v>0</v>
      </c>
      <c r="BL180" s="422" t="s">
        <v>156</v>
      </c>
      <c r="BM180" s="513" t="s">
        <v>4496</v>
      </c>
    </row>
    <row r="181" spans="2:65" s="432" customFormat="1">
      <c r="B181" s="431"/>
      <c r="D181" s="515" t="s">
        <v>183</v>
      </c>
      <c r="F181" s="516" t="s">
        <v>4497</v>
      </c>
      <c r="I181" s="517"/>
      <c r="L181" s="431"/>
      <c r="M181" s="518"/>
      <c r="T181" s="519"/>
      <c r="AT181" s="422" t="s">
        <v>183</v>
      </c>
      <c r="AU181" s="422" t="s">
        <v>82</v>
      </c>
    </row>
    <row r="182" spans="2:65" s="432" customFormat="1" ht="21.75" customHeight="1">
      <c r="B182" s="431"/>
      <c r="C182" s="502" t="s">
        <v>404</v>
      </c>
      <c r="D182" s="502" t="s">
        <v>129</v>
      </c>
      <c r="E182" s="503" t="s">
        <v>4498</v>
      </c>
      <c r="F182" s="504" t="s">
        <v>4499</v>
      </c>
      <c r="G182" s="505" t="s">
        <v>487</v>
      </c>
      <c r="H182" s="506">
        <v>1</v>
      </c>
      <c r="I182" s="507"/>
      <c r="J182" s="508">
        <f>ROUND(I182*H182,2)</f>
        <v>0</v>
      </c>
      <c r="K182" s="504" t="s">
        <v>180</v>
      </c>
      <c r="L182" s="431"/>
      <c r="M182" s="509" t="s">
        <v>19</v>
      </c>
      <c r="N182" s="510" t="s">
        <v>43</v>
      </c>
      <c r="P182" s="511">
        <f>O182*H182</f>
        <v>0</v>
      </c>
      <c r="Q182" s="511">
        <v>0</v>
      </c>
      <c r="R182" s="511">
        <f>Q182*H182</f>
        <v>0</v>
      </c>
      <c r="S182" s="511">
        <v>0</v>
      </c>
      <c r="T182" s="512">
        <f>S182*H182</f>
        <v>0</v>
      </c>
      <c r="AR182" s="513" t="s">
        <v>156</v>
      </c>
      <c r="AT182" s="513" t="s">
        <v>129</v>
      </c>
      <c r="AU182" s="513" t="s">
        <v>82</v>
      </c>
      <c r="AY182" s="422" t="s">
        <v>126</v>
      </c>
      <c r="BE182" s="514">
        <f>IF(N182="základní",J182,0)</f>
        <v>0</v>
      </c>
      <c r="BF182" s="514">
        <f>IF(N182="snížená",J182,0)</f>
        <v>0</v>
      </c>
      <c r="BG182" s="514">
        <f>IF(N182="zákl. přenesená",J182,0)</f>
        <v>0</v>
      </c>
      <c r="BH182" s="514">
        <f>IF(N182="sníž. přenesená",J182,0)</f>
        <v>0</v>
      </c>
      <c r="BI182" s="514">
        <f>IF(N182="nulová",J182,0)</f>
        <v>0</v>
      </c>
      <c r="BJ182" s="422" t="s">
        <v>80</v>
      </c>
      <c r="BK182" s="514">
        <f>ROUND(I182*H182,2)</f>
        <v>0</v>
      </c>
      <c r="BL182" s="422" t="s">
        <v>156</v>
      </c>
      <c r="BM182" s="513" t="s">
        <v>4500</v>
      </c>
    </row>
    <row r="183" spans="2:65" s="432" customFormat="1">
      <c r="B183" s="431"/>
      <c r="D183" s="515" t="s">
        <v>183</v>
      </c>
      <c r="F183" s="516" t="s">
        <v>4501</v>
      </c>
      <c r="I183" s="517"/>
      <c r="L183" s="431"/>
      <c r="M183" s="518"/>
      <c r="T183" s="519"/>
      <c r="AT183" s="422" t="s">
        <v>183</v>
      </c>
      <c r="AU183" s="422" t="s">
        <v>82</v>
      </c>
    </row>
    <row r="184" spans="2:65" s="432" customFormat="1" ht="16.5" customHeight="1">
      <c r="B184" s="431"/>
      <c r="C184" s="502" t="s">
        <v>409</v>
      </c>
      <c r="D184" s="502" t="s">
        <v>129</v>
      </c>
      <c r="E184" s="503" t="s">
        <v>4502</v>
      </c>
      <c r="F184" s="504" t="s">
        <v>4503</v>
      </c>
      <c r="G184" s="505" t="s">
        <v>487</v>
      </c>
      <c r="H184" s="506">
        <v>0.5</v>
      </c>
      <c r="I184" s="507"/>
      <c r="J184" s="508">
        <f>ROUND(I184*H184,2)</f>
        <v>0</v>
      </c>
      <c r="K184" s="504" t="s">
        <v>180</v>
      </c>
      <c r="L184" s="431"/>
      <c r="M184" s="509" t="s">
        <v>19</v>
      </c>
      <c r="N184" s="510" t="s">
        <v>43</v>
      </c>
      <c r="P184" s="511">
        <f>O184*H184</f>
        <v>0</v>
      </c>
      <c r="Q184" s="511">
        <v>0</v>
      </c>
      <c r="R184" s="511">
        <f>Q184*H184</f>
        <v>0</v>
      </c>
      <c r="S184" s="511">
        <v>0</v>
      </c>
      <c r="T184" s="512">
        <f>S184*H184</f>
        <v>0</v>
      </c>
      <c r="AR184" s="513" t="s">
        <v>156</v>
      </c>
      <c r="AT184" s="513" t="s">
        <v>129</v>
      </c>
      <c r="AU184" s="513" t="s">
        <v>82</v>
      </c>
      <c r="AY184" s="422" t="s">
        <v>126</v>
      </c>
      <c r="BE184" s="514">
        <f>IF(N184="základní",J184,0)</f>
        <v>0</v>
      </c>
      <c r="BF184" s="514">
        <f>IF(N184="snížená",J184,0)</f>
        <v>0</v>
      </c>
      <c r="BG184" s="514">
        <f>IF(N184="zákl. přenesená",J184,0)</f>
        <v>0</v>
      </c>
      <c r="BH184" s="514">
        <f>IF(N184="sníž. přenesená",J184,0)</f>
        <v>0</v>
      </c>
      <c r="BI184" s="514">
        <f>IF(N184="nulová",J184,0)</f>
        <v>0</v>
      </c>
      <c r="BJ184" s="422" t="s">
        <v>80</v>
      </c>
      <c r="BK184" s="514">
        <f>ROUND(I184*H184,2)</f>
        <v>0</v>
      </c>
      <c r="BL184" s="422" t="s">
        <v>156</v>
      </c>
      <c r="BM184" s="513" t="s">
        <v>4504</v>
      </c>
    </row>
    <row r="185" spans="2:65" s="432" customFormat="1">
      <c r="B185" s="431"/>
      <c r="D185" s="515" t="s">
        <v>183</v>
      </c>
      <c r="F185" s="516" t="s">
        <v>4505</v>
      </c>
      <c r="I185" s="517"/>
      <c r="L185" s="431"/>
      <c r="M185" s="518"/>
      <c r="T185" s="519"/>
      <c r="AT185" s="422" t="s">
        <v>183</v>
      </c>
      <c r="AU185" s="422" t="s">
        <v>82</v>
      </c>
    </row>
    <row r="186" spans="2:65" s="432" customFormat="1" ht="16.5" customHeight="1">
      <c r="B186" s="431"/>
      <c r="C186" s="502" t="s">
        <v>414</v>
      </c>
      <c r="D186" s="502" t="s">
        <v>129</v>
      </c>
      <c r="E186" s="503" t="s">
        <v>4506</v>
      </c>
      <c r="F186" s="504" t="s">
        <v>4507</v>
      </c>
      <c r="G186" s="505" t="s">
        <v>228</v>
      </c>
      <c r="H186" s="506">
        <v>20</v>
      </c>
      <c r="I186" s="507"/>
      <c r="J186" s="508">
        <f>ROUND(I186*H186,2)</f>
        <v>0</v>
      </c>
      <c r="K186" s="504" t="s">
        <v>180</v>
      </c>
      <c r="L186" s="431"/>
      <c r="M186" s="509" t="s">
        <v>19</v>
      </c>
      <c r="N186" s="510" t="s">
        <v>43</v>
      </c>
      <c r="P186" s="511">
        <f>O186*H186</f>
        <v>0</v>
      </c>
      <c r="Q186" s="511">
        <v>1.2999999999999999E-4</v>
      </c>
      <c r="R186" s="511">
        <f>Q186*H186</f>
        <v>2.5999999999999999E-3</v>
      </c>
      <c r="S186" s="511">
        <v>0</v>
      </c>
      <c r="T186" s="512">
        <f>S186*H186</f>
        <v>0</v>
      </c>
      <c r="AR186" s="513" t="s">
        <v>156</v>
      </c>
      <c r="AT186" s="513" t="s">
        <v>129</v>
      </c>
      <c r="AU186" s="513" t="s">
        <v>82</v>
      </c>
      <c r="AY186" s="422" t="s">
        <v>126</v>
      </c>
      <c r="BE186" s="514">
        <f>IF(N186="základní",J186,0)</f>
        <v>0</v>
      </c>
      <c r="BF186" s="514">
        <f>IF(N186="snížená",J186,0)</f>
        <v>0</v>
      </c>
      <c r="BG186" s="514">
        <f>IF(N186="zákl. přenesená",J186,0)</f>
        <v>0</v>
      </c>
      <c r="BH186" s="514">
        <f>IF(N186="sníž. přenesená",J186,0)</f>
        <v>0</v>
      </c>
      <c r="BI186" s="514">
        <f>IF(N186="nulová",J186,0)</f>
        <v>0</v>
      </c>
      <c r="BJ186" s="422" t="s">
        <v>80</v>
      </c>
      <c r="BK186" s="514">
        <f>ROUND(I186*H186,2)</f>
        <v>0</v>
      </c>
      <c r="BL186" s="422" t="s">
        <v>156</v>
      </c>
      <c r="BM186" s="513" t="s">
        <v>4508</v>
      </c>
    </row>
    <row r="187" spans="2:65" s="432" customFormat="1">
      <c r="B187" s="431"/>
      <c r="D187" s="515" t="s">
        <v>183</v>
      </c>
      <c r="F187" s="516" t="s">
        <v>4509</v>
      </c>
      <c r="I187" s="517"/>
      <c r="L187" s="431"/>
      <c r="M187" s="518"/>
      <c r="T187" s="519"/>
      <c r="AT187" s="422" t="s">
        <v>183</v>
      </c>
      <c r="AU187" s="422" t="s">
        <v>82</v>
      </c>
    </row>
    <row r="188" spans="2:65" s="432" customFormat="1" ht="16.5" customHeight="1">
      <c r="B188" s="431"/>
      <c r="C188" s="502" t="s">
        <v>419</v>
      </c>
      <c r="D188" s="502" t="s">
        <v>129</v>
      </c>
      <c r="E188" s="503" t="s">
        <v>4510</v>
      </c>
      <c r="F188" s="504" t="s">
        <v>4511</v>
      </c>
      <c r="G188" s="505" t="s">
        <v>254</v>
      </c>
      <c r="H188" s="506">
        <v>1</v>
      </c>
      <c r="I188" s="507"/>
      <c r="J188" s="508">
        <f>ROUND(I188*H188,2)</f>
        <v>0</v>
      </c>
      <c r="K188" s="504" t="s">
        <v>19</v>
      </c>
      <c r="L188" s="431"/>
      <c r="M188" s="509" t="s">
        <v>19</v>
      </c>
      <c r="N188" s="510" t="s">
        <v>43</v>
      </c>
      <c r="P188" s="511">
        <f>O188*H188</f>
        <v>0</v>
      </c>
      <c r="Q188" s="511">
        <v>0</v>
      </c>
      <c r="R188" s="511">
        <f>Q188*H188</f>
        <v>0</v>
      </c>
      <c r="S188" s="511">
        <v>0</v>
      </c>
      <c r="T188" s="512">
        <f>S188*H188</f>
        <v>0</v>
      </c>
      <c r="AR188" s="513" t="s">
        <v>156</v>
      </c>
      <c r="AT188" s="513" t="s">
        <v>129</v>
      </c>
      <c r="AU188" s="513" t="s">
        <v>82</v>
      </c>
      <c r="AY188" s="422" t="s">
        <v>126</v>
      </c>
      <c r="BE188" s="514">
        <f>IF(N188="základní",J188,0)</f>
        <v>0</v>
      </c>
      <c r="BF188" s="514">
        <f>IF(N188="snížená",J188,0)</f>
        <v>0</v>
      </c>
      <c r="BG188" s="514">
        <f>IF(N188="zákl. přenesená",J188,0)</f>
        <v>0</v>
      </c>
      <c r="BH188" s="514">
        <f>IF(N188="sníž. přenesená",J188,0)</f>
        <v>0</v>
      </c>
      <c r="BI188" s="514">
        <f>IF(N188="nulová",J188,0)</f>
        <v>0</v>
      </c>
      <c r="BJ188" s="422" t="s">
        <v>80</v>
      </c>
      <c r="BK188" s="514">
        <f>ROUND(I188*H188,2)</f>
        <v>0</v>
      </c>
      <c r="BL188" s="422" t="s">
        <v>156</v>
      </c>
      <c r="BM188" s="513" t="s">
        <v>4512</v>
      </c>
    </row>
    <row r="189" spans="2:65" s="490" customFormat="1" ht="22.8" customHeight="1">
      <c r="B189" s="489"/>
      <c r="D189" s="491" t="s">
        <v>71</v>
      </c>
      <c r="E189" s="500" t="s">
        <v>299</v>
      </c>
      <c r="F189" s="500" t="s">
        <v>3704</v>
      </c>
      <c r="I189" s="493"/>
      <c r="J189" s="501">
        <f>BK189</f>
        <v>0</v>
      </c>
      <c r="L189" s="489"/>
      <c r="M189" s="495"/>
      <c r="P189" s="496">
        <f>SUM(P190:P198)</f>
        <v>0</v>
      </c>
      <c r="R189" s="496">
        <f>SUM(R190:R198)</f>
        <v>0</v>
      </c>
      <c r="T189" s="497">
        <f>SUM(T190:T198)</f>
        <v>0</v>
      </c>
      <c r="AR189" s="491" t="s">
        <v>80</v>
      </c>
      <c r="AT189" s="498" t="s">
        <v>71</v>
      </c>
      <c r="AU189" s="498" t="s">
        <v>80</v>
      </c>
      <c r="AY189" s="491" t="s">
        <v>126</v>
      </c>
      <c r="BK189" s="499">
        <f>SUM(BK190:BK198)</f>
        <v>0</v>
      </c>
    </row>
    <row r="190" spans="2:65" s="432" customFormat="1" ht="24.15" customHeight="1">
      <c r="B190" s="431"/>
      <c r="C190" s="502" t="s">
        <v>427</v>
      </c>
      <c r="D190" s="502" t="s">
        <v>129</v>
      </c>
      <c r="E190" s="503" t="s">
        <v>3705</v>
      </c>
      <c r="F190" s="504" t="s">
        <v>3706</v>
      </c>
      <c r="G190" s="505" t="s">
        <v>304</v>
      </c>
      <c r="H190" s="506">
        <v>0.55000000000000004</v>
      </c>
      <c r="I190" s="507"/>
      <c r="J190" s="508">
        <f>ROUND(I190*H190,2)</f>
        <v>0</v>
      </c>
      <c r="K190" s="504" t="s">
        <v>180</v>
      </c>
      <c r="L190" s="431"/>
      <c r="M190" s="509" t="s">
        <v>19</v>
      </c>
      <c r="N190" s="510" t="s">
        <v>43</v>
      </c>
      <c r="P190" s="511">
        <f>O190*H190</f>
        <v>0</v>
      </c>
      <c r="Q190" s="511">
        <v>0</v>
      </c>
      <c r="R190" s="511">
        <f>Q190*H190</f>
        <v>0</v>
      </c>
      <c r="S190" s="511">
        <v>0</v>
      </c>
      <c r="T190" s="512">
        <f>S190*H190</f>
        <v>0</v>
      </c>
      <c r="AR190" s="513" t="s">
        <v>156</v>
      </c>
      <c r="AT190" s="513" t="s">
        <v>129</v>
      </c>
      <c r="AU190" s="513" t="s">
        <v>82</v>
      </c>
      <c r="AY190" s="422" t="s">
        <v>126</v>
      </c>
      <c r="BE190" s="514">
        <f>IF(N190="základní",J190,0)</f>
        <v>0</v>
      </c>
      <c r="BF190" s="514">
        <f>IF(N190="snížená",J190,0)</f>
        <v>0</v>
      </c>
      <c r="BG190" s="514">
        <f>IF(N190="zákl. přenesená",J190,0)</f>
        <v>0</v>
      </c>
      <c r="BH190" s="514">
        <f>IF(N190="sníž. přenesená",J190,0)</f>
        <v>0</v>
      </c>
      <c r="BI190" s="514">
        <f>IF(N190="nulová",J190,0)</f>
        <v>0</v>
      </c>
      <c r="BJ190" s="422" t="s">
        <v>80</v>
      </c>
      <c r="BK190" s="514">
        <f>ROUND(I190*H190,2)</f>
        <v>0</v>
      </c>
      <c r="BL190" s="422" t="s">
        <v>156</v>
      </c>
      <c r="BM190" s="513" t="s">
        <v>4513</v>
      </c>
    </row>
    <row r="191" spans="2:65" s="432" customFormat="1">
      <c r="B191" s="431"/>
      <c r="D191" s="515" t="s">
        <v>183</v>
      </c>
      <c r="F191" s="516" t="s">
        <v>3708</v>
      </c>
      <c r="I191" s="517"/>
      <c r="L191" s="431"/>
      <c r="M191" s="518"/>
      <c r="T191" s="519"/>
      <c r="AT191" s="422" t="s">
        <v>183</v>
      </c>
      <c r="AU191" s="422" t="s">
        <v>82</v>
      </c>
    </row>
    <row r="192" spans="2:65" s="432" customFormat="1" ht="21.75" customHeight="1">
      <c r="B192" s="431"/>
      <c r="C192" s="502" t="s">
        <v>431</v>
      </c>
      <c r="D192" s="502" t="s">
        <v>129</v>
      </c>
      <c r="E192" s="503" t="s">
        <v>309</v>
      </c>
      <c r="F192" s="504" t="s">
        <v>312</v>
      </c>
      <c r="G192" s="505" t="s">
        <v>304</v>
      </c>
      <c r="H192" s="506">
        <v>0.55000000000000004</v>
      </c>
      <c r="I192" s="507"/>
      <c r="J192" s="508">
        <f>ROUND(I192*H192,2)</f>
        <v>0</v>
      </c>
      <c r="K192" s="504" t="s">
        <v>180</v>
      </c>
      <c r="L192" s="431"/>
      <c r="M192" s="509" t="s">
        <v>19</v>
      </c>
      <c r="N192" s="510" t="s">
        <v>43</v>
      </c>
      <c r="P192" s="511">
        <f>O192*H192</f>
        <v>0</v>
      </c>
      <c r="Q192" s="511">
        <v>0</v>
      </c>
      <c r="R192" s="511">
        <f>Q192*H192</f>
        <v>0</v>
      </c>
      <c r="S192" s="511">
        <v>0</v>
      </c>
      <c r="T192" s="512">
        <f>S192*H192</f>
        <v>0</v>
      </c>
      <c r="AR192" s="513" t="s">
        <v>156</v>
      </c>
      <c r="AT192" s="513" t="s">
        <v>129</v>
      </c>
      <c r="AU192" s="513" t="s">
        <v>82</v>
      </c>
      <c r="AY192" s="422" t="s">
        <v>126</v>
      </c>
      <c r="BE192" s="514">
        <f>IF(N192="základní",J192,0)</f>
        <v>0</v>
      </c>
      <c r="BF192" s="514">
        <f>IF(N192="snížená",J192,0)</f>
        <v>0</v>
      </c>
      <c r="BG192" s="514">
        <f>IF(N192="zákl. přenesená",J192,0)</f>
        <v>0</v>
      </c>
      <c r="BH192" s="514">
        <f>IF(N192="sníž. přenesená",J192,0)</f>
        <v>0</v>
      </c>
      <c r="BI192" s="514">
        <f>IF(N192="nulová",J192,0)</f>
        <v>0</v>
      </c>
      <c r="BJ192" s="422" t="s">
        <v>80</v>
      </c>
      <c r="BK192" s="514">
        <f>ROUND(I192*H192,2)</f>
        <v>0</v>
      </c>
      <c r="BL192" s="422" t="s">
        <v>156</v>
      </c>
      <c r="BM192" s="513" t="s">
        <v>4514</v>
      </c>
    </row>
    <row r="193" spans="2:65" s="432" customFormat="1">
      <c r="B193" s="431"/>
      <c r="D193" s="515" t="s">
        <v>183</v>
      </c>
      <c r="F193" s="516" t="s">
        <v>313</v>
      </c>
      <c r="I193" s="517"/>
      <c r="L193" s="431"/>
      <c r="M193" s="518"/>
      <c r="T193" s="519"/>
      <c r="AT193" s="422" t="s">
        <v>183</v>
      </c>
      <c r="AU193" s="422" t="s">
        <v>82</v>
      </c>
    </row>
    <row r="194" spans="2:65" s="432" customFormat="1" ht="24.15" customHeight="1">
      <c r="B194" s="431"/>
      <c r="C194" s="502" t="s">
        <v>435</v>
      </c>
      <c r="D194" s="502" t="s">
        <v>129</v>
      </c>
      <c r="E194" s="503" t="s">
        <v>315</v>
      </c>
      <c r="F194" s="504" t="s">
        <v>318</v>
      </c>
      <c r="G194" s="505" t="s">
        <v>304</v>
      </c>
      <c r="H194" s="506">
        <v>13.75</v>
      </c>
      <c r="I194" s="507"/>
      <c r="J194" s="508">
        <f>ROUND(I194*H194,2)</f>
        <v>0</v>
      </c>
      <c r="K194" s="504" t="s">
        <v>180</v>
      </c>
      <c r="L194" s="431"/>
      <c r="M194" s="509" t="s">
        <v>19</v>
      </c>
      <c r="N194" s="510" t="s">
        <v>43</v>
      </c>
      <c r="P194" s="511">
        <f>O194*H194</f>
        <v>0</v>
      </c>
      <c r="Q194" s="511">
        <v>0</v>
      </c>
      <c r="R194" s="511">
        <f>Q194*H194</f>
        <v>0</v>
      </c>
      <c r="S194" s="511">
        <v>0</v>
      </c>
      <c r="T194" s="512">
        <f>S194*H194</f>
        <v>0</v>
      </c>
      <c r="AR194" s="513" t="s">
        <v>156</v>
      </c>
      <c r="AT194" s="513" t="s">
        <v>129</v>
      </c>
      <c r="AU194" s="513" t="s">
        <v>82</v>
      </c>
      <c r="AY194" s="422" t="s">
        <v>126</v>
      </c>
      <c r="BE194" s="514">
        <f>IF(N194="základní",J194,0)</f>
        <v>0</v>
      </c>
      <c r="BF194" s="514">
        <f>IF(N194="snížená",J194,0)</f>
        <v>0</v>
      </c>
      <c r="BG194" s="514">
        <f>IF(N194="zákl. přenesená",J194,0)</f>
        <v>0</v>
      </c>
      <c r="BH194" s="514">
        <f>IF(N194="sníž. přenesená",J194,0)</f>
        <v>0</v>
      </c>
      <c r="BI194" s="514">
        <f>IF(N194="nulová",J194,0)</f>
        <v>0</v>
      </c>
      <c r="BJ194" s="422" t="s">
        <v>80</v>
      </c>
      <c r="BK194" s="514">
        <f>ROUND(I194*H194,2)</f>
        <v>0</v>
      </c>
      <c r="BL194" s="422" t="s">
        <v>156</v>
      </c>
      <c r="BM194" s="513" t="s">
        <v>4515</v>
      </c>
    </row>
    <row r="195" spans="2:65" s="432" customFormat="1">
      <c r="B195" s="431"/>
      <c r="D195" s="515" t="s">
        <v>183</v>
      </c>
      <c r="F195" s="516" t="s">
        <v>319</v>
      </c>
      <c r="I195" s="517"/>
      <c r="L195" s="431"/>
      <c r="M195" s="518"/>
      <c r="T195" s="519"/>
      <c r="AT195" s="422" t="s">
        <v>183</v>
      </c>
      <c r="AU195" s="422" t="s">
        <v>82</v>
      </c>
    </row>
    <row r="196" spans="2:65" s="531" customFormat="1">
      <c r="B196" s="530"/>
      <c r="D196" s="532" t="s">
        <v>159</v>
      </c>
      <c r="E196" s="538" t="s">
        <v>19</v>
      </c>
      <c r="F196" s="533" t="s">
        <v>4516</v>
      </c>
      <c r="H196" s="534">
        <v>13.75</v>
      </c>
      <c r="I196" s="535"/>
      <c r="L196" s="530"/>
      <c r="M196" s="536"/>
      <c r="T196" s="537"/>
      <c r="AT196" s="538" t="s">
        <v>159</v>
      </c>
      <c r="AU196" s="538" t="s">
        <v>82</v>
      </c>
      <c r="AV196" s="531" t="s">
        <v>82</v>
      </c>
      <c r="AW196" s="531" t="s">
        <v>33</v>
      </c>
      <c r="AX196" s="531" t="s">
        <v>80</v>
      </c>
      <c r="AY196" s="538" t="s">
        <v>126</v>
      </c>
    </row>
    <row r="197" spans="2:65" s="432" customFormat="1" ht="24.15" customHeight="1">
      <c r="B197" s="431"/>
      <c r="C197" s="502" t="s">
        <v>439</v>
      </c>
      <c r="D197" s="502" t="s">
        <v>129</v>
      </c>
      <c r="E197" s="503" t="s">
        <v>3712</v>
      </c>
      <c r="F197" s="504" t="s">
        <v>3713</v>
      </c>
      <c r="G197" s="505" t="s">
        <v>304</v>
      </c>
      <c r="H197" s="506">
        <v>0.55000000000000004</v>
      </c>
      <c r="I197" s="507"/>
      <c r="J197" s="508">
        <f>ROUND(I197*H197,2)</f>
        <v>0</v>
      </c>
      <c r="K197" s="504" t="s">
        <v>180</v>
      </c>
      <c r="L197" s="431"/>
      <c r="M197" s="509" t="s">
        <v>19</v>
      </c>
      <c r="N197" s="510" t="s">
        <v>43</v>
      </c>
      <c r="P197" s="511">
        <f>O197*H197</f>
        <v>0</v>
      </c>
      <c r="Q197" s="511">
        <v>0</v>
      </c>
      <c r="R197" s="511">
        <f>Q197*H197</f>
        <v>0</v>
      </c>
      <c r="S197" s="511">
        <v>0</v>
      </c>
      <c r="T197" s="512">
        <f>S197*H197</f>
        <v>0</v>
      </c>
      <c r="AR197" s="513" t="s">
        <v>156</v>
      </c>
      <c r="AT197" s="513" t="s">
        <v>129</v>
      </c>
      <c r="AU197" s="513" t="s">
        <v>82</v>
      </c>
      <c r="AY197" s="422" t="s">
        <v>126</v>
      </c>
      <c r="BE197" s="514">
        <f>IF(N197="základní",J197,0)</f>
        <v>0</v>
      </c>
      <c r="BF197" s="514">
        <f>IF(N197="snížená",J197,0)</f>
        <v>0</v>
      </c>
      <c r="BG197" s="514">
        <f>IF(N197="zákl. přenesená",J197,0)</f>
        <v>0</v>
      </c>
      <c r="BH197" s="514">
        <f>IF(N197="sníž. přenesená",J197,0)</f>
        <v>0</v>
      </c>
      <c r="BI197" s="514">
        <f>IF(N197="nulová",J197,0)</f>
        <v>0</v>
      </c>
      <c r="BJ197" s="422" t="s">
        <v>80</v>
      </c>
      <c r="BK197" s="514">
        <f>ROUND(I197*H197,2)</f>
        <v>0</v>
      </c>
      <c r="BL197" s="422" t="s">
        <v>156</v>
      </c>
      <c r="BM197" s="513" t="s">
        <v>4517</v>
      </c>
    </row>
    <row r="198" spans="2:65" s="432" customFormat="1">
      <c r="B198" s="431"/>
      <c r="D198" s="515" t="s">
        <v>183</v>
      </c>
      <c r="F198" s="516" t="s">
        <v>3715</v>
      </c>
      <c r="I198" s="517"/>
      <c r="L198" s="431"/>
      <c r="M198" s="518"/>
      <c r="T198" s="519"/>
      <c r="AT198" s="422" t="s">
        <v>183</v>
      </c>
      <c r="AU198" s="422" t="s">
        <v>82</v>
      </c>
    </row>
    <row r="199" spans="2:65" s="490" customFormat="1" ht="22.8" customHeight="1">
      <c r="B199" s="489"/>
      <c r="D199" s="491" t="s">
        <v>71</v>
      </c>
      <c r="E199" s="500" t="s">
        <v>327</v>
      </c>
      <c r="F199" s="500" t="s">
        <v>328</v>
      </c>
      <c r="I199" s="493"/>
      <c r="J199" s="501">
        <f>BK199</f>
        <v>0</v>
      </c>
      <c r="L199" s="489"/>
      <c r="M199" s="495"/>
      <c r="P199" s="496">
        <f>SUM(P200:P203)</f>
        <v>0</v>
      </c>
      <c r="R199" s="496">
        <f>SUM(R200:R203)</f>
        <v>0</v>
      </c>
      <c r="T199" s="497">
        <f>SUM(T200:T203)</f>
        <v>0</v>
      </c>
      <c r="AR199" s="491" t="s">
        <v>80</v>
      </c>
      <c r="AT199" s="498" t="s">
        <v>71</v>
      </c>
      <c r="AU199" s="498" t="s">
        <v>80</v>
      </c>
      <c r="AY199" s="491" t="s">
        <v>126</v>
      </c>
      <c r="BK199" s="499">
        <f>SUM(BK200:BK203)</f>
        <v>0</v>
      </c>
    </row>
    <row r="200" spans="2:65" s="432" customFormat="1" ht="24.15" customHeight="1">
      <c r="B200" s="431"/>
      <c r="C200" s="502" t="s">
        <v>447</v>
      </c>
      <c r="D200" s="502" t="s">
        <v>129</v>
      </c>
      <c r="E200" s="503" t="s">
        <v>4518</v>
      </c>
      <c r="F200" s="504" t="s">
        <v>4519</v>
      </c>
      <c r="G200" s="505" t="s">
        <v>304</v>
      </c>
      <c r="H200" s="506">
        <v>20.8</v>
      </c>
      <c r="I200" s="507"/>
      <c r="J200" s="508">
        <f>ROUND(I200*H200,2)</f>
        <v>0</v>
      </c>
      <c r="K200" s="504" t="s">
        <v>180</v>
      </c>
      <c r="L200" s="431"/>
      <c r="M200" s="509" t="s">
        <v>19</v>
      </c>
      <c r="N200" s="510" t="s">
        <v>43</v>
      </c>
      <c r="P200" s="511">
        <f>O200*H200</f>
        <v>0</v>
      </c>
      <c r="Q200" s="511">
        <v>0</v>
      </c>
      <c r="R200" s="511">
        <f>Q200*H200</f>
        <v>0</v>
      </c>
      <c r="S200" s="511">
        <v>0</v>
      </c>
      <c r="T200" s="512">
        <f>S200*H200</f>
        <v>0</v>
      </c>
      <c r="AR200" s="513" t="s">
        <v>156</v>
      </c>
      <c r="AT200" s="513" t="s">
        <v>129</v>
      </c>
      <c r="AU200" s="513" t="s">
        <v>82</v>
      </c>
      <c r="AY200" s="422" t="s">
        <v>126</v>
      </c>
      <c r="BE200" s="514">
        <f>IF(N200="základní",J200,0)</f>
        <v>0</v>
      </c>
      <c r="BF200" s="514">
        <f>IF(N200="snížená",J200,0)</f>
        <v>0</v>
      </c>
      <c r="BG200" s="514">
        <f>IF(N200="zákl. přenesená",J200,0)</f>
        <v>0</v>
      </c>
      <c r="BH200" s="514">
        <f>IF(N200="sníž. přenesená",J200,0)</f>
        <v>0</v>
      </c>
      <c r="BI200" s="514">
        <f>IF(N200="nulová",J200,0)</f>
        <v>0</v>
      </c>
      <c r="BJ200" s="422" t="s">
        <v>80</v>
      </c>
      <c r="BK200" s="514">
        <f>ROUND(I200*H200,2)</f>
        <v>0</v>
      </c>
      <c r="BL200" s="422" t="s">
        <v>156</v>
      </c>
      <c r="BM200" s="513" t="s">
        <v>4520</v>
      </c>
    </row>
    <row r="201" spans="2:65" s="432" customFormat="1">
      <c r="B201" s="431"/>
      <c r="D201" s="515" t="s">
        <v>183</v>
      </c>
      <c r="F201" s="516" t="s">
        <v>4521</v>
      </c>
      <c r="I201" s="517"/>
      <c r="L201" s="431"/>
      <c r="M201" s="518"/>
      <c r="T201" s="519"/>
      <c r="AT201" s="422" t="s">
        <v>183</v>
      </c>
      <c r="AU201" s="422" t="s">
        <v>82</v>
      </c>
    </row>
    <row r="202" spans="2:65" s="432" customFormat="1" ht="24.15" customHeight="1">
      <c r="B202" s="431"/>
      <c r="C202" s="502" t="s">
        <v>453</v>
      </c>
      <c r="D202" s="502" t="s">
        <v>129</v>
      </c>
      <c r="E202" s="503" t="s">
        <v>4522</v>
      </c>
      <c r="F202" s="504" t="s">
        <v>4523</v>
      </c>
      <c r="G202" s="505" t="s">
        <v>304</v>
      </c>
      <c r="H202" s="506">
        <v>0.2</v>
      </c>
      <c r="I202" s="507"/>
      <c r="J202" s="508">
        <f>ROUND(I202*H202,2)</f>
        <v>0</v>
      </c>
      <c r="K202" s="504" t="s">
        <v>180</v>
      </c>
      <c r="L202" s="431"/>
      <c r="M202" s="509" t="s">
        <v>19</v>
      </c>
      <c r="N202" s="510" t="s">
        <v>43</v>
      </c>
      <c r="P202" s="511">
        <f>O202*H202</f>
        <v>0</v>
      </c>
      <c r="Q202" s="511">
        <v>0</v>
      </c>
      <c r="R202" s="511">
        <f>Q202*H202</f>
        <v>0</v>
      </c>
      <c r="S202" s="511">
        <v>0</v>
      </c>
      <c r="T202" s="512">
        <f>S202*H202</f>
        <v>0</v>
      </c>
      <c r="AR202" s="513" t="s">
        <v>156</v>
      </c>
      <c r="AT202" s="513" t="s">
        <v>129</v>
      </c>
      <c r="AU202" s="513" t="s">
        <v>82</v>
      </c>
      <c r="AY202" s="422" t="s">
        <v>126</v>
      </c>
      <c r="BE202" s="514">
        <f>IF(N202="základní",J202,0)</f>
        <v>0</v>
      </c>
      <c r="BF202" s="514">
        <f>IF(N202="snížená",J202,0)</f>
        <v>0</v>
      </c>
      <c r="BG202" s="514">
        <f>IF(N202="zákl. přenesená",J202,0)</f>
        <v>0</v>
      </c>
      <c r="BH202" s="514">
        <f>IF(N202="sníž. přenesená",J202,0)</f>
        <v>0</v>
      </c>
      <c r="BI202" s="514">
        <f>IF(N202="nulová",J202,0)</f>
        <v>0</v>
      </c>
      <c r="BJ202" s="422" t="s">
        <v>80</v>
      </c>
      <c r="BK202" s="514">
        <f>ROUND(I202*H202,2)</f>
        <v>0</v>
      </c>
      <c r="BL202" s="422" t="s">
        <v>156</v>
      </c>
      <c r="BM202" s="513" t="s">
        <v>4524</v>
      </c>
    </row>
    <row r="203" spans="2:65" s="432" customFormat="1">
      <c r="B203" s="431"/>
      <c r="D203" s="515" t="s">
        <v>183</v>
      </c>
      <c r="F203" s="516" t="s">
        <v>4525</v>
      </c>
      <c r="I203" s="517"/>
      <c r="L203" s="431"/>
      <c r="M203" s="518"/>
      <c r="T203" s="519"/>
      <c r="AT203" s="422" t="s">
        <v>183</v>
      </c>
      <c r="AU203" s="422" t="s">
        <v>82</v>
      </c>
    </row>
    <row r="204" spans="2:65" s="490" customFormat="1" ht="25.95" customHeight="1">
      <c r="B204" s="489"/>
      <c r="D204" s="491" t="s">
        <v>71</v>
      </c>
      <c r="E204" s="492" t="s">
        <v>335</v>
      </c>
      <c r="F204" s="492" t="s">
        <v>336</v>
      </c>
      <c r="I204" s="493"/>
      <c r="J204" s="494">
        <f>BK204</f>
        <v>0</v>
      </c>
      <c r="L204" s="489"/>
      <c r="M204" s="495"/>
      <c r="P204" s="496">
        <f>P205</f>
        <v>0</v>
      </c>
      <c r="R204" s="496">
        <f>R205</f>
        <v>7.9559999999999992E-2</v>
      </c>
      <c r="T204" s="497">
        <f>T205</f>
        <v>0</v>
      </c>
      <c r="AR204" s="491" t="s">
        <v>82</v>
      </c>
      <c r="AT204" s="498" t="s">
        <v>71</v>
      </c>
      <c r="AU204" s="498" t="s">
        <v>72</v>
      </c>
      <c r="AY204" s="491" t="s">
        <v>126</v>
      </c>
      <c r="BK204" s="499">
        <f>BK205</f>
        <v>0</v>
      </c>
    </row>
    <row r="205" spans="2:65" s="490" customFormat="1" ht="22.8" customHeight="1">
      <c r="B205" s="489"/>
      <c r="D205" s="491" t="s">
        <v>71</v>
      </c>
      <c r="E205" s="500" t="s">
        <v>3716</v>
      </c>
      <c r="F205" s="500" t="s">
        <v>3717</v>
      </c>
      <c r="I205" s="493"/>
      <c r="J205" s="501">
        <f>BK205</f>
        <v>0</v>
      </c>
      <c r="L205" s="489"/>
      <c r="M205" s="495"/>
      <c r="P205" s="496">
        <f>SUM(P206:P208)</f>
        <v>0</v>
      </c>
      <c r="R205" s="496">
        <f>SUM(R206:R208)</f>
        <v>7.9559999999999992E-2</v>
      </c>
      <c r="T205" s="497">
        <f>SUM(T206:T208)</f>
        <v>0</v>
      </c>
      <c r="AR205" s="491" t="s">
        <v>82</v>
      </c>
      <c r="AT205" s="498" t="s">
        <v>71</v>
      </c>
      <c r="AU205" s="498" t="s">
        <v>80</v>
      </c>
      <c r="AY205" s="491" t="s">
        <v>126</v>
      </c>
      <c r="BK205" s="499">
        <f>SUM(BK206:BK208)</f>
        <v>0</v>
      </c>
    </row>
    <row r="206" spans="2:65" s="432" customFormat="1" ht="16.5" customHeight="1">
      <c r="B206" s="431"/>
      <c r="C206" s="502" t="s">
        <v>796</v>
      </c>
      <c r="D206" s="502" t="s">
        <v>129</v>
      </c>
      <c r="E206" s="503" t="s">
        <v>3802</v>
      </c>
      <c r="F206" s="504" t="s">
        <v>3803</v>
      </c>
      <c r="G206" s="505" t="s">
        <v>254</v>
      </c>
      <c r="H206" s="506">
        <v>3</v>
      </c>
      <c r="I206" s="507"/>
      <c r="J206" s="508">
        <f>ROUND(I206*H206,2)</f>
        <v>0</v>
      </c>
      <c r="K206" s="504" t="s">
        <v>180</v>
      </c>
      <c r="L206" s="431"/>
      <c r="M206" s="509" t="s">
        <v>19</v>
      </c>
      <c r="N206" s="510" t="s">
        <v>43</v>
      </c>
      <c r="P206" s="511">
        <f>O206*H206</f>
        <v>0</v>
      </c>
      <c r="Q206" s="511">
        <v>2.6519999999999998E-2</v>
      </c>
      <c r="R206" s="511">
        <f>Q206*H206</f>
        <v>7.9559999999999992E-2</v>
      </c>
      <c r="S206" s="511">
        <v>0</v>
      </c>
      <c r="T206" s="512">
        <f>S206*H206</f>
        <v>0</v>
      </c>
      <c r="AR206" s="513" t="s">
        <v>260</v>
      </c>
      <c r="AT206" s="513" t="s">
        <v>129</v>
      </c>
      <c r="AU206" s="513" t="s">
        <v>82</v>
      </c>
      <c r="AY206" s="422" t="s">
        <v>126</v>
      </c>
      <c r="BE206" s="514">
        <f>IF(N206="základní",J206,0)</f>
        <v>0</v>
      </c>
      <c r="BF206" s="514">
        <f>IF(N206="snížená",J206,0)</f>
        <v>0</v>
      </c>
      <c r="BG206" s="514">
        <f>IF(N206="zákl. přenesená",J206,0)</f>
        <v>0</v>
      </c>
      <c r="BH206" s="514">
        <f>IF(N206="sníž. přenesená",J206,0)</f>
        <v>0</v>
      </c>
      <c r="BI206" s="514">
        <f>IF(N206="nulová",J206,0)</f>
        <v>0</v>
      </c>
      <c r="BJ206" s="422" t="s">
        <v>80</v>
      </c>
      <c r="BK206" s="514">
        <f>ROUND(I206*H206,2)</f>
        <v>0</v>
      </c>
      <c r="BL206" s="422" t="s">
        <v>260</v>
      </c>
      <c r="BM206" s="513" t="s">
        <v>4526</v>
      </c>
    </row>
    <row r="207" spans="2:65" s="432" customFormat="1">
      <c r="B207" s="431"/>
      <c r="D207" s="515" t="s">
        <v>183</v>
      </c>
      <c r="F207" s="516" t="s">
        <v>3805</v>
      </c>
      <c r="I207" s="517"/>
      <c r="L207" s="431"/>
      <c r="M207" s="518"/>
      <c r="T207" s="519"/>
      <c r="AT207" s="422" t="s">
        <v>183</v>
      </c>
      <c r="AU207" s="422" t="s">
        <v>82</v>
      </c>
    </row>
    <row r="208" spans="2:65" s="432" customFormat="1" ht="16.5" customHeight="1">
      <c r="B208" s="431"/>
      <c r="C208" s="502" t="s">
        <v>806</v>
      </c>
      <c r="D208" s="502" t="s">
        <v>129</v>
      </c>
      <c r="E208" s="503" t="s">
        <v>4527</v>
      </c>
      <c r="F208" s="504" t="s">
        <v>4528</v>
      </c>
      <c r="G208" s="505" t="s">
        <v>132</v>
      </c>
      <c r="H208" s="506">
        <v>3</v>
      </c>
      <c r="I208" s="507"/>
      <c r="J208" s="508">
        <f>ROUND(I208*H208,2)</f>
        <v>0</v>
      </c>
      <c r="K208" s="504" t="s">
        <v>19</v>
      </c>
      <c r="L208" s="431"/>
      <c r="M208" s="509" t="s">
        <v>19</v>
      </c>
      <c r="N208" s="510" t="s">
        <v>43</v>
      </c>
      <c r="P208" s="511">
        <f>O208*H208</f>
        <v>0</v>
      </c>
      <c r="Q208" s="511">
        <v>0</v>
      </c>
      <c r="R208" s="511">
        <f>Q208*H208</f>
        <v>0</v>
      </c>
      <c r="S208" s="511">
        <v>0</v>
      </c>
      <c r="T208" s="512">
        <f>S208*H208</f>
        <v>0</v>
      </c>
      <c r="AR208" s="513" t="s">
        <v>260</v>
      </c>
      <c r="AT208" s="513" t="s">
        <v>129</v>
      </c>
      <c r="AU208" s="513" t="s">
        <v>82</v>
      </c>
      <c r="AY208" s="422" t="s">
        <v>126</v>
      </c>
      <c r="BE208" s="514">
        <f>IF(N208="základní",J208,0)</f>
        <v>0</v>
      </c>
      <c r="BF208" s="514">
        <f>IF(N208="snížená",J208,0)</f>
        <v>0</v>
      </c>
      <c r="BG208" s="514">
        <f>IF(N208="zákl. přenesená",J208,0)</f>
        <v>0</v>
      </c>
      <c r="BH208" s="514">
        <f>IF(N208="sníž. přenesená",J208,0)</f>
        <v>0</v>
      </c>
      <c r="BI208" s="514">
        <f>IF(N208="nulová",J208,0)</f>
        <v>0</v>
      </c>
      <c r="BJ208" s="422" t="s">
        <v>80</v>
      </c>
      <c r="BK208" s="514">
        <f>ROUND(I208*H208,2)</f>
        <v>0</v>
      </c>
      <c r="BL208" s="422" t="s">
        <v>260</v>
      </c>
      <c r="BM208" s="513" t="s">
        <v>4529</v>
      </c>
    </row>
    <row r="209" spans="2:65" s="490" customFormat="1" ht="25.95" customHeight="1">
      <c r="B209" s="489"/>
      <c r="D209" s="491" t="s">
        <v>71</v>
      </c>
      <c r="E209" s="492" t="s">
        <v>3205</v>
      </c>
      <c r="F209" s="492" t="s">
        <v>4530</v>
      </c>
      <c r="I209" s="493"/>
      <c r="J209" s="494">
        <f>BK209</f>
        <v>0</v>
      </c>
      <c r="L209" s="489"/>
      <c r="M209" s="495"/>
      <c r="P209" s="496">
        <f>P210</f>
        <v>0</v>
      </c>
      <c r="R209" s="496">
        <f>R210</f>
        <v>0</v>
      </c>
      <c r="T209" s="497">
        <f>T210</f>
        <v>0</v>
      </c>
      <c r="AR209" s="491" t="s">
        <v>188</v>
      </c>
      <c r="AT209" s="498" t="s">
        <v>71</v>
      </c>
      <c r="AU209" s="498" t="s">
        <v>72</v>
      </c>
      <c r="AY209" s="491" t="s">
        <v>126</v>
      </c>
      <c r="BK209" s="499">
        <f>BK210</f>
        <v>0</v>
      </c>
    </row>
    <row r="210" spans="2:65" s="490" customFormat="1" ht="22.8" customHeight="1">
      <c r="B210" s="489"/>
      <c r="D210" s="491" t="s">
        <v>71</v>
      </c>
      <c r="E210" s="500" t="s">
        <v>4531</v>
      </c>
      <c r="F210" s="500" t="s">
        <v>4532</v>
      </c>
      <c r="I210" s="493"/>
      <c r="J210" s="501">
        <f>BK210</f>
        <v>0</v>
      </c>
      <c r="L210" s="489"/>
      <c r="M210" s="495"/>
      <c r="P210" s="496">
        <f>SUM(P211:P214)</f>
        <v>0</v>
      </c>
      <c r="R210" s="496">
        <f>SUM(R211:R214)</f>
        <v>0</v>
      </c>
      <c r="T210" s="497">
        <f>SUM(T211:T214)</f>
        <v>0</v>
      </c>
      <c r="AR210" s="491" t="s">
        <v>188</v>
      </c>
      <c r="AT210" s="498" t="s">
        <v>71</v>
      </c>
      <c r="AU210" s="498" t="s">
        <v>80</v>
      </c>
      <c r="AY210" s="491" t="s">
        <v>126</v>
      </c>
      <c r="BK210" s="499">
        <f>SUM(BK211:BK214)</f>
        <v>0</v>
      </c>
    </row>
    <row r="211" spans="2:65" s="432" customFormat="1" ht="16.5" customHeight="1">
      <c r="B211" s="431"/>
      <c r="C211" s="502" t="s">
        <v>813</v>
      </c>
      <c r="D211" s="502" t="s">
        <v>129</v>
      </c>
      <c r="E211" s="503" t="s">
        <v>4533</v>
      </c>
      <c r="F211" s="504" t="s">
        <v>4534</v>
      </c>
      <c r="G211" s="505" t="s">
        <v>132</v>
      </c>
      <c r="H211" s="506">
        <v>1</v>
      </c>
      <c r="I211" s="507"/>
      <c r="J211" s="508">
        <f>ROUND(I211*H211,2)</f>
        <v>0</v>
      </c>
      <c r="K211" s="504" t="s">
        <v>4535</v>
      </c>
      <c r="L211" s="431"/>
      <c r="M211" s="509" t="s">
        <v>19</v>
      </c>
      <c r="N211" s="510" t="s">
        <v>43</v>
      </c>
      <c r="P211" s="511">
        <f>O211*H211</f>
        <v>0</v>
      </c>
      <c r="Q211" s="511">
        <v>0</v>
      </c>
      <c r="R211" s="511">
        <f>Q211*H211</f>
        <v>0</v>
      </c>
      <c r="S211" s="511">
        <v>0</v>
      </c>
      <c r="T211" s="512">
        <f>S211*H211</f>
        <v>0</v>
      </c>
      <c r="AR211" s="513" t="s">
        <v>3210</v>
      </c>
      <c r="AT211" s="513" t="s">
        <v>129</v>
      </c>
      <c r="AU211" s="513" t="s">
        <v>82</v>
      </c>
      <c r="AY211" s="422" t="s">
        <v>126</v>
      </c>
      <c r="BE211" s="514">
        <f>IF(N211="základní",J211,0)</f>
        <v>0</v>
      </c>
      <c r="BF211" s="514">
        <f>IF(N211="snížená",J211,0)</f>
        <v>0</v>
      </c>
      <c r="BG211" s="514">
        <f>IF(N211="zákl. přenesená",J211,0)</f>
        <v>0</v>
      </c>
      <c r="BH211" s="514">
        <f>IF(N211="sníž. přenesená",J211,0)</f>
        <v>0</v>
      </c>
      <c r="BI211" s="514">
        <f>IF(N211="nulová",J211,0)</f>
        <v>0</v>
      </c>
      <c r="BJ211" s="422" t="s">
        <v>80</v>
      </c>
      <c r="BK211" s="514">
        <f>ROUND(I211*H211,2)</f>
        <v>0</v>
      </c>
      <c r="BL211" s="422" t="s">
        <v>3210</v>
      </c>
      <c r="BM211" s="513" t="s">
        <v>4536</v>
      </c>
    </row>
    <row r="212" spans="2:65" s="432" customFormat="1">
      <c r="B212" s="431"/>
      <c r="D212" s="515" t="s">
        <v>183</v>
      </c>
      <c r="F212" s="516" t="s">
        <v>4537</v>
      </c>
      <c r="I212" s="517"/>
      <c r="L212" s="431"/>
      <c r="M212" s="518"/>
      <c r="T212" s="519"/>
      <c r="AT212" s="422" t="s">
        <v>183</v>
      </c>
      <c r="AU212" s="422" t="s">
        <v>82</v>
      </c>
    </row>
    <row r="213" spans="2:65" s="432" customFormat="1" ht="16.5" customHeight="1">
      <c r="B213" s="431"/>
      <c r="C213" s="502" t="s">
        <v>820</v>
      </c>
      <c r="D213" s="502" t="s">
        <v>129</v>
      </c>
      <c r="E213" s="503" t="s">
        <v>4538</v>
      </c>
      <c r="F213" s="504" t="s">
        <v>4539</v>
      </c>
      <c r="G213" s="505" t="s">
        <v>132</v>
      </c>
      <c r="H213" s="506">
        <v>1</v>
      </c>
      <c r="I213" s="507"/>
      <c r="J213" s="508">
        <f>ROUND(I213*H213,2)</f>
        <v>0</v>
      </c>
      <c r="K213" s="504" t="s">
        <v>4535</v>
      </c>
      <c r="L213" s="431"/>
      <c r="M213" s="509" t="s">
        <v>19</v>
      </c>
      <c r="N213" s="510" t="s">
        <v>43</v>
      </c>
      <c r="P213" s="511">
        <f>O213*H213</f>
        <v>0</v>
      </c>
      <c r="Q213" s="511">
        <v>0</v>
      </c>
      <c r="R213" s="511">
        <f>Q213*H213</f>
        <v>0</v>
      </c>
      <c r="S213" s="511">
        <v>0</v>
      </c>
      <c r="T213" s="512">
        <f>S213*H213</f>
        <v>0</v>
      </c>
      <c r="AR213" s="513" t="s">
        <v>3210</v>
      </c>
      <c r="AT213" s="513" t="s">
        <v>129</v>
      </c>
      <c r="AU213" s="513" t="s">
        <v>82</v>
      </c>
      <c r="AY213" s="422" t="s">
        <v>126</v>
      </c>
      <c r="BE213" s="514">
        <f>IF(N213="základní",J213,0)</f>
        <v>0</v>
      </c>
      <c r="BF213" s="514">
        <f>IF(N213="snížená",J213,0)</f>
        <v>0</v>
      </c>
      <c r="BG213" s="514">
        <f>IF(N213="zákl. přenesená",J213,0)</f>
        <v>0</v>
      </c>
      <c r="BH213" s="514">
        <f>IF(N213="sníž. přenesená",J213,0)</f>
        <v>0</v>
      </c>
      <c r="BI213" s="514">
        <f>IF(N213="nulová",J213,0)</f>
        <v>0</v>
      </c>
      <c r="BJ213" s="422" t="s">
        <v>80</v>
      </c>
      <c r="BK213" s="514">
        <f>ROUND(I213*H213,2)</f>
        <v>0</v>
      </c>
      <c r="BL213" s="422" t="s">
        <v>3210</v>
      </c>
      <c r="BM213" s="513" t="s">
        <v>4540</v>
      </c>
    </row>
    <row r="214" spans="2:65" s="432" customFormat="1">
      <c r="B214" s="431"/>
      <c r="D214" s="515" t="s">
        <v>183</v>
      </c>
      <c r="F214" s="516" t="s">
        <v>4541</v>
      </c>
      <c r="I214" s="517"/>
      <c r="L214" s="431"/>
      <c r="M214" s="539"/>
      <c r="N214" s="540"/>
      <c r="O214" s="540"/>
      <c r="P214" s="540"/>
      <c r="Q214" s="540"/>
      <c r="R214" s="540"/>
      <c r="S214" s="540"/>
      <c r="T214" s="541"/>
      <c r="AT214" s="422" t="s">
        <v>183</v>
      </c>
      <c r="AU214" s="422" t="s">
        <v>82</v>
      </c>
    </row>
    <row r="215" spans="2:65" s="432" customFormat="1" ht="6.9" customHeight="1">
      <c r="B215" s="457"/>
      <c r="C215" s="458"/>
      <c r="D215" s="458"/>
      <c r="E215" s="458"/>
      <c r="F215" s="458"/>
      <c r="G215" s="458"/>
      <c r="H215" s="458"/>
      <c r="I215" s="458"/>
      <c r="J215" s="458"/>
      <c r="K215" s="458"/>
      <c r="L215" s="431"/>
    </row>
  </sheetData>
  <sheetProtection algorithmName="SHA-512" hashValue="JLbG4dMw/ra7d6OPHilVZKMNzon/zja1z9f68PAqGU/g2hGB79w/zV2/oo+ifNaHkOCc50G0TQxJSFzFLIgs7w==" saltValue="F2jloeACGd+OB/VMSvtdOFzfMEIECprKVY+sRBRk0a97jbwm1PU4/4dzQKm3UcyyLQsc4zwqjJc+R0U4t4c2ag==" spinCount="100000" sheet="1" objects="1" scenarios="1" formatColumns="0" formatRows="0" autoFilter="0"/>
  <autoFilter ref="C89:K214" xr:uid="{00000000-0009-0000-0000-000002000000}"/>
  <mergeCells count="9">
    <mergeCell ref="E50:H50"/>
    <mergeCell ref="E80:H80"/>
    <mergeCell ref="E82:H82"/>
    <mergeCell ref="L2:V2"/>
    <mergeCell ref="E7:H7"/>
    <mergeCell ref="E9:H9"/>
    <mergeCell ref="E18:H18"/>
    <mergeCell ref="E27:H27"/>
    <mergeCell ref="E48:H48"/>
  </mergeCells>
  <hyperlinks>
    <hyperlink ref="F94" r:id="rId1" xr:uid="{4B653CEA-2BEE-40E3-A45D-3AB7EC278CE9}"/>
    <hyperlink ref="F97" r:id="rId2" xr:uid="{D4A9F7E3-CA3A-41DD-82A6-583CA3B7B880}"/>
    <hyperlink ref="F99" r:id="rId3" xr:uid="{19AD489C-5346-4F2C-9BBC-84535C00F7FA}"/>
    <hyperlink ref="F101" r:id="rId4" xr:uid="{3BECA8DB-137F-4312-87FB-F3185F374F4E}"/>
    <hyperlink ref="F103" r:id="rId5" xr:uid="{C0418FC0-4954-4781-85C9-E7F3D761ED09}"/>
    <hyperlink ref="F105" r:id="rId6" xr:uid="{EADF3D2E-E4E1-4467-B334-4650107703DE}"/>
    <hyperlink ref="F107" r:id="rId7" xr:uid="{5582F870-1ED4-4EE3-A90E-C51B7C12CB27}"/>
    <hyperlink ref="F109" r:id="rId8" xr:uid="{5FA01573-9954-40A5-A558-1A657AEAE728}"/>
    <hyperlink ref="F111" r:id="rId9" xr:uid="{3D3B8691-BDE6-46F3-AA01-3C1158E749E4}"/>
    <hyperlink ref="F116" r:id="rId10" xr:uid="{EF954FBF-6BD8-4048-914A-D59DD0309A93}"/>
    <hyperlink ref="F118" r:id="rId11" xr:uid="{BC2E19DC-753D-4B81-B153-8E10C5721D6F}"/>
    <hyperlink ref="F122" r:id="rId12" xr:uid="{032CD935-3BC4-4A01-8CC5-66F9D9D222C6}"/>
    <hyperlink ref="F124" r:id="rId13" xr:uid="{2E4833B4-5C50-4877-8173-7F26A3DDBAF2}"/>
    <hyperlink ref="F127" r:id="rId14" xr:uid="{8CDC2490-E390-4588-B75B-B75EBCB5A204}"/>
    <hyperlink ref="F129" r:id="rId15" xr:uid="{465672FE-A3F9-41CE-9713-858CB598F9F8}"/>
    <hyperlink ref="F132" r:id="rId16" xr:uid="{7FA40B2C-C085-452C-A56C-C8EAACBC1245}"/>
    <hyperlink ref="F135" r:id="rId17" xr:uid="{884FE60C-489E-4A14-B433-E7A9A4AC93FB}"/>
    <hyperlink ref="F137" r:id="rId18" xr:uid="{E63BBC1B-A928-40AB-814E-EBA9D2B242E2}"/>
    <hyperlink ref="F140" r:id="rId19" xr:uid="{3D99E9C1-1F03-4119-84B0-D330E7466BD3}"/>
    <hyperlink ref="F148" r:id="rId20" xr:uid="{248607BD-1867-49D7-9343-58970C0A393A}"/>
    <hyperlink ref="F151" r:id="rId21" xr:uid="{DC336D2A-0506-4093-AB6F-42BF82390156}"/>
    <hyperlink ref="F157" r:id="rId22" xr:uid="{19446254-CBE7-40EE-A7BF-C15625AEE630}"/>
    <hyperlink ref="F161" r:id="rId23" xr:uid="{9542D580-CB84-4C4C-9E60-5117A848E5A1}"/>
    <hyperlink ref="F165" r:id="rId24" xr:uid="{A83DD68F-4818-47EA-AFE9-0FABCB1B4179}"/>
    <hyperlink ref="F169" r:id="rId25" xr:uid="{702022E1-D3F8-4F8E-8F95-A63CA8F498FE}"/>
    <hyperlink ref="F171" r:id="rId26" xr:uid="{06BBD6C1-DD1D-4FC8-BE60-986DBA71C0EC}"/>
    <hyperlink ref="F173" r:id="rId27" xr:uid="{9D1F3752-C0CE-4CFC-B7F7-521A0CBF5AFF}"/>
    <hyperlink ref="F175" r:id="rId28" xr:uid="{439C54C9-14B4-4C8B-B566-D82CDA5A0F1F}"/>
    <hyperlink ref="F177" r:id="rId29" xr:uid="{A0BE146A-699F-42E3-B070-0507BDBE5C6D}"/>
    <hyperlink ref="F179" r:id="rId30" xr:uid="{CF0AE5B4-4CD1-4B4D-9E9C-1F699AA0E7C3}"/>
    <hyperlink ref="F181" r:id="rId31" xr:uid="{F912B6BD-5997-4F68-8C01-1CC9C39D037B}"/>
    <hyperlink ref="F183" r:id="rId32" xr:uid="{0269DB84-3281-4AA1-80F5-6D3E4BA60BD6}"/>
    <hyperlink ref="F185" r:id="rId33" xr:uid="{0FB9FDFB-4A19-4E65-8529-0DA22BFEFDA5}"/>
    <hyperlink ref="F187" r:id="rId34" xr:uid="{5E861DA4-51FA-41C7-9D9E-9760CB8909DD}"/>
    <hyperlink ref="F191" r:id="rId35" xr:uid="{2EBA1679-5DD1-472C-AA22-811E37D84F1D}"/>
    <hyperlink ref="F193" r:id="rId36" xr:uid="{60B4DE7F-9BF6-4583-B03B-7602B5888D4F}"/>
    <hyperlink ref="F195" r:id="rId37" xr:uid="{03C652A4-D112-4B16-BB6C-526B6D628530}"/>
    <hyperlink ref="F198" r:id="rId38" xr:uid="{7DADCD3D-4264-497E-A7DF-64D784EFB53B}"/>
    <hyperlink ref="F201" r:id="rId39" xr:uid="{8C9C3ACA-F4C9-4CC9-A0DB-19EB87FB6AF6}"/>
    <hyperlink ref="F203" r:id="rId40" xr:uid="{34BC20E9-FD82-4459-BE04-16DC147496D5}"/>
    <hyperlink ref="F207" r:id="rId41" xr:uid="{50BF7215-6DA9-4284-8C86-43FD6FCC0805}"/>
    <hyperlink ref="F212" r:id="rId42" xr:uid="{14304F13-40C2-4EBB-A3E8-2E26B835A2BE}"/>
    <hyperlink ref="F214" r:id="rId43" xr:uid="{9EC79382-902E-4DA9-9883-655B4CCC5991}"/>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F2FE-C71E-4CD7-9A14-686B3A7162B0}">
  <dimension ref="A1:F206"/>
  <sheetViews>
    <sheetView showGridLines="0" zoomScale="75" zoomScaleNormal="75" zoomScaleSheetLayoutView="100" workbookViewId="0">
      <pane ySplit="10" topLeftCell="A11" activePane="bottomLeft" state="frozen"/>
      <selection activeCell="L41" sqref="L41"/>
      <selection pane="bottomLeft" activeCell="L41" sqref="L41"/>
    </sheetView>
  </sheetViews>
  <sheetFormatPr defaultColWidth="14" defaultRowHeight="15"/>
  <cols>
    <col min="1" max="1" width="12.28515625" style="652" customWidth="1"/>
    <col min="2" max="2" width="74.7109375" style="556" customWidth="1"/>
    <col min="3" max="3" width="11" style="556" customWidth="1"/>
    <col min="4" max="4" width="13.42578125" style="654" customWidth="1"/>
    <col min="5" max="5" width="16" style="556" customWidth="1"/>
    <col min="6" max="6" width="28.85546875" style="556" customWidth="1"/>
    <col min="7" max="16384" width="14" style="556"/>
  </cols>
  <sheetData>
    <row r="1" spans="1:6" ht="37.200000000000003">
      <c r="A1" s="550"/>
      <c r="B1" s="551" t="s">
        <v>4542</v>
      </c>
      <c r="C1" s="552" t="s">
        <v>4543</v>
      </c>
      <c r="D1" s="553"/>
      <c r="E1" s="554"/>
      <c r="F1" s="555"/>
    </row>
    <row r="2" spans="1:6" ht="30" customHeight="1">
      <c r="A2" s="557"/>
      <c r="B2" s="558" t="s">
        <v>4544</v>
      </c>
      <c r="C2" s="558"/>
      <c r="D2" s="558"/>
      <c r="E2" s="558"/>
      <c r="F2" s="559"/>
    </row>
    <row r="3" spans="1:6" ht="30.75" customHeight="1" thickBot="1">
      <c r="A3" s="557"/>
      <c r="B3" s="560" t="s">
        <v>4545</v>
      </c>
      <c r="C3" s="561" t="s">
        <v>4546</v>
      </c>
      <c r="D3" s="562"/>
      <c r="E3" s="562"/>
      <c r="F3" s="563">
        <v>45807</v>
      </c>
    </row>
    <row r="4" spans="1:6" ht="30.75" customHeight="1" thickBot="1">
      <c r="A4" s="564" t="s">
        <v>4547</v>
      </c>
      <c r="B4" s="565" t="s">
        <v>4548</v>
      </c>
      <c r="C4" s="566" t="s">
        <v>4549</v>
      </c>
      <c r="D4" s="567" t="s">
        <v>113</v>
      </c>
      <c r="E4" s="568" t="s">
        <v>4550</v>
      </c>
      <c r="F4" s="569" t="s">
        <v>4551</v>
      </c>
    </row>
    <row r="5" spans="1:6" ht="19.5" customHeight="1">
      <c r="A5" s="570">
        <v>1</v>
      </c>
      <c r="B5" s="571" t="str">
        <f>B12</f>
        <v xml:space="preserve">Spínací zařízení - rozváděče  zdroj </v>
      </c>
      <c r="C5" s="570"/>
      <c r="D5" s="572"/>
      <c r="E5" s="573"/>
      <c r="F5" s="574">
        <f>SUM(F14:F73)</f>
        <v>0</v>
      </c>
    </row>
    <row r="6" spans="1:6" ht="19.5" customHeight="1">
      <c r="A6" s="570">
        <v>2</v>
      </c>
      <c r="B6" s="575" t="str">
        <f>B75</f>
        <v>Rozvody elektrické energie materiál</v>
      </c>
      <c r="C6" s="570"/>
      <c r="D6" s="572"/>
      <c r="E6" s="573"/>
      <c r="F6" s="574">
        <f>F133</f>
        <v>0</v>
      </c>
    </row>
    <row r="7" spans="1:6" ht="19.5" customHeight="1">
      <c r="A7" s="570">
        <v>3</v>
      </c>
      <c r="B7" s="575" t="str">
        <f>B135</f>
        <v>Montáž rozvodů elektrické energie dle  C21 M</v>
      </c>
      <c r="C7" s="570"/>
      <c r="D7" s="572"/>
      <c r="E7" s="573"/>
      <c r="F7" s="574">
        <f>F162</f>
        <v>0</v>
      </c>
    </row>
    <row r="8" spans="1:6" ht="19.5" customHeight="1">
      <c r="A8" s="570">
        <v>4</v>
      </c>
      <c r="B8" s="575" t="str">
        <f>B164</f>
        <v xml:space="preserve">Osvětlení </v>
      </c>
      <c r="C8" s="570"/>
      <c r="D8" s="572"/>
      <c r="E8" s="573"/>
      <c r="F8" s="574">
        <f>F182</f>
        <v>0</v>
      </c>
    </row>
    <row r="9" spans="1:6" ht="19.5" customHeight="1" thickBot="1">
      <c r="A9" s="570">
        <v>5</v>
      </c>
      <c r="B9" s="575" t="str">
        <f>B184</f>
        <v>Montáž osvětlení</v>
      </c>
      <c r="C9" s="570"/>
      <c r="D9" s="572"/>
      <c r="E9" s="573"/>
      <c r="F9" s="574">
        <f>F186</f>
        <v>0</v>
      </c>
    </row>
    <row r="10" spans="1:6" ht="19.5" customHeight="1" thickBot="1">
      <c r="A10" s="576"/>
      <c r="B10" s="577" t="s">
        <v>4552</v>
      </c>
      <c r="C10" s="576"/>
      <c r="D10" s="578"/>
      <c r="E10" s="579"/>
      <c r="F10" s="580">
        <f>SUM(F5:F9)</f>
        <v>0</v>
      </c>
    </row>
    <row r="11" spans="1:6" ht="18" thickBot="1">
      <c r="A11" s="581"/>
      <c r="B11" s="581"/>
      <c r="C11" s="582"/>
      <c r="D11" s="583"/>
      <c r="E11" s="584"/>
      <c r="F11" s="585"/>
    </row>
    <row r="12" spans="1:6" ht="18" thickBot="1">
      <c r="A12" s="586"/>
      <c r="B12" s="587" t="s">
        <v>4553</v>
      </c>
      <c r="C12" s="588"/>
      <c r="D12" s="589"/>
      <c r="E12" s="590"/>
      <c r="F12" s="591"/>
    </row>
    <row r="13" spans="1:6" ht="16.2" thickBot="1">
      <c r="A13" s="592"/>
      <c r="B13" s="593" t="s">
        <v>4554</v>
      </c>
      <c r="C13" s="594"/>
      <c r="D13" s="595"/>
      <c r="E13" s="596"/>
      <c r="F13" s="596"/>
    </row>
    <row r="14" spans="1:6" ht="15.6" thickBot="1">
      <c r="A14" s="592">
        <v>1</v>
      </c>
      <c r="B14" s="597" t="s">
        <v>4555</v>
      </c>
      <c r="C14" s="594" t="s">
        <v>4556</v>
      </c>
      <c r="D14" s="595">
        <v>1</v>
      </c>
      <c r="E14" s="598"/>
      <c r="F14" s="596">
        <f t="shared" ref="F14:F22" si="0">D14*E14</f>
        <v>0</v>
      </c>
    </row>
    <row r="15" spans="1:6" ht="30.6" thickBot="1">
      <c r="A15" s="592">
        <v>2</v>
      </c>
      <c r="B15" s="597" t="s">
        <v>4557</v>
      </c>
      <c r="C15" s="594" t="s">
        <v>4558</v>
      </c>
      <c r="D15" s="595">
        <v>1</v>
      </c>
      <c r="E15" s="598"/>
      <c r="F15" s="596">
        <f t="shared" si="0"/>
        <v>0</v>
      </c>
    </row>
    <row r="16" spans="1:6" ht="15.6" thickBot="1">
      <c r="A16" s="592">
        <v>3</v>
      </c>
      <c r="B16" s="597" t="s">
        <v>4559</v>
      </c>
      <c r="C16" s="594" t="s">
        <v>4560</v>
      </c>
      <c r="D16" s="595">
        <v>1</v>
      </c>
      <c r="E16" s="598"/>
      <c r="F16" s="596">
        <f t="shared" si="0"/>
        <v>0</v>
      </c>
    </row>
    <row r="17" spans="1:6" ht="15.6" thickBot="1">
      <c r="A17" s="592">
        <v>4</v>
      </c>
      <c r="B17" s="597" t="s">
        <v>4561</v>
      </c>
      <c r="C17" s="594" t="s">
        <v>4560</v>
      </c>
      <c r="D17" s="595">
        <v>1</v>
      </c>
      <c r="E17" s="598"/>
      <c r="F17" s="596">
        <f t="shared" si="0"/>
        <v>0</v>
      </c>
    </row>
    <row r="18" spans="1:6" ht="15.6" thickBot="1">
      <c r="A18" s="592">
        <v>5</v>
      </c>
      <c r="B18" s="597" t="s">
        <v>4562</v>
      </c>
      <c r="C18" s="594" t="s">
        <v>4556</v>
      </c>
      <c r="D18" s="595">
        <v>1</v>
      </c>
      <c r="E18" s="598"/>
      <c r="F18" s="596">
        <f t="shared" si="0"/>
        <v>0</v>
      </c>
    </row>
    <row r="19" spans="1:6" ht="15.6" thickBot="1">
      <c r="A19" s="592">
        <v>6</v>
      </c>
      <c r="B19" s="597" t="s">
        <v>4563</v>
      </c>
      <c r="C19" s="594" t="s">
        <v>4556</v>
      </c>
      <c r="D19" s="595">
        <v>2</v>
      </c>
      <c r="E19" s="598"/>
      <c r="F19" s="596">
        <f t="shared" si="0"/>
        <v>0</v>
      </c>
    </row>
    <row r="20" spans="1:6" ht="15.6" thickBot="1">
      <c r="A20" s="592">
        <v>7</v>
      </c>
      <c r="B20" s="597" t="s">
        <v>4564</v>
      </c>
      <c r="C20" s="594" t="s">
        <v>4556</v>
      </c>
      <c r="D20" s="595">
        <v>1</v>
      </c>
      <c r="E20" s="598"/>
      <c r="F20" s="596">
        <f t="shared" si="0"/>
        <v>0</v>
      </c>
    </row>
    <row r="21" spans="1:6" ht="30.6" thickBot="1">
      <c r="A21" s="592">
        <v>8</v>
      </c>
      <c r="B21" s="597" t="s">
        <v>4565</v>
      </c>
      <c r="C21" s="594" t="s">
        <v>4556</v>
      </c>
      <c r="D21" s="595">
        <v>1</v>
      </c>
      <c r="E21" s="598"/>
      <c r="F21" s="596">
        <f t="shared" si="0"/>
        <v>0</v>
      </c>
    </row>
    <row r="22" spans="1:6" ht="15.6" thickBot="1">
      <c r="A22" s="592">
        <v>9</v>
      </c>
      <c r="B22" s="597" t="s">
        <v>4566</v>
      </c>
      <c r="C22" s="594" t="s">
        <v>4556</v>
      </c>
      <c r="D22" s="595">
        <v>1</v>
      </c>
      <c r="E22" s="598"/>
      <c r="F22" s="596">
        <f t="shared" si="0"/>
        <v>0</v>
      </c>
    </row>
    <row r="23" spans="1:6" ht="16.2" thickBot="1">
      <c r="A23" s="592"/>
      <c r="B23" s="593" t="s">
        <v>4567</v>
      </c>
      <c r="C23" s="594"/>
      <c r="D23" s="595"/>
      <c r="E23" s="596"/>
      <c r="F23" s="596"/>
    </row>
    <row r="24" spans="1:6" ht="30.6" thickBot="1">
      <c r="A24" s="592">
        <v>11</v>
      </c>
      <c r="B24" s="597" t="s">
        <v>4568</v>
      </c>
      <c r="C24" s="594" t="s">
        <v>4560</v>
      </c>
      <c r="D24" s="595">
        <v>1</v>
      </c>
      <c r="E24" s="598"/>
      <c r="F24" s="596">
        <f>D24*E24</f>
        <v>0</v>
      </c>
    </row>
    <row r="25" spans="1:6" ht="15.6" thickBot="1">
      <c r="A25" s="592">
        <v>12</v>
      </c>
      <c r="B25" s="597" t="s">
        <v>4569</v>
      </c>
      <c r="C25" s="594" t="s">
        <v>4560</v>
      </c>
      <c r="D25" s="595">
        <v>1</v>
      </c>
      <c r="E25" s="598"/>
      <c r="F25" s="596">
        <f t="shared" ref="F25:F28" si="1">D25*E25</f>
        <v>0</v>
      </c>
    </row>
    <row r="26" spans="1:6" ht="15.6" thickBot="1">
      <c r="A26" s="592">
        <v>13</v>
      </c>
      <c r="B26" s="597" t="s">
        <v>4570</v>
      </c>
      <c r="C26" s="594" t="s">
        <v>4560</v>
      </c>
      <c r="D26" s="595">
        <v>1</v>
      </c>
      <c r="E26" s="598"/>
      <c r="F26" s="596">
        <f t="shared" si="1"/>
        <v>0</v>
      </c>
    </row>
    <row r="27" spans="1:6" ht="15.6" thickBot="1">
      <c r="A27" s="592">
        <v>14</v>
      </c>
      <c r="B27" s="597" t="s">
        <v>4571</v>
      </c>
      <c r="C27" s="594" t="s">
        <v>4560</v>
      </c>
      <c r="D27" s="595">
        <v>2</v>
      </c>
      <c r="E27" s="598"/>
      <c r="F27" s="596">
        <f t="shared" si="1"/>
        <v>0</v>
      </c>
    </row>
    <row r="28" spans="1:6" ht="15.6" thickBot="1">
      <c r="A28" s="592">
        <v>15</v>
      </c>
      <c r="B28" s="597" t="s">
        <v>4572</v>
      </c>
      <c r="C28" s="594" t="s">
        <v>4560</v>
      </c>
      <c r="D28" s="595">
        <v>4</v>
      </c>
      <c r="E28" s="598"/>
      <c r="F28" s="596">
        <f t="shared" si="1"/>
        <v>0</v>
      </c>
    </row>
    <row r="29" spans="1:6" ht="15.6" thickBot="1">
      <c r="A29" s="592">
        <v>16</v>
      </c>
      <c r="B29" s="597" t="s">
        <v>4573</v>
      </c>
      <c r="C29" s="594" t="s">
        <v>4560</v>
      </c>
      <c r="D29" s="595">
        <v>2</v>
      </c>
      <c r="E29" s="598"/>
      <c r="F29" s="596">
        <f>D29*E29</f>
        <v>0</v>
      </c>
    </row>
    <row r="30" spans="1:6" ht="15.6" thickBot="1">
      <c r="A30" s="592">
        <v>17</v>
      </c>
      <c r="B30" s="597" t="s">
        <v>4574</v>
      </c>
      <c r="C30" s="594" t="s">
        <v>4560</v>
      </c>
      <c r="D30" s="595">
        <v>4</v>
      </c>
      <c r="E30" s="598"/>
      <c r="F30" s="596">
        <f>D30*E30</f>
        <v>0</v>
      </c>
    </row>
    <row r="31" spans="1:6" ht="15.6" thickBot="1">
      <c r="A31" s="592">
        <v>18</v>
      </c>
      <c r="B31" s="597" t="s">
        <v>4575</v>
      </c>
      <c r="C31" s="594" t="s">
        <v>4560</v>
      </c>
      <c r="D31" s="595">
        <v>24</v>
      </c>
      <c r="E31" s="598"/>
      <c r="F31" s="596">
        <f>D31*E31</f>
        <v>0</v>
      </c>
    </row>
    <row r="32" spans="1:6" ht="15.6" thickBot="1">
      <c r="A32" s="592">
        <v>19</v>
      </c>
      <c r="B32" s="597" t="s">
        <v>4576</v>
      </c>
      <c r="C32" s="594" t="s">
        <v>4560</v>
      </c>
      <c r="D32" s="595">
        <v>5</v>
      </c>
      <c r="E32" s="598"/>
      <c r="F32" s="596">
        <f t="shared" ref="F32:F40" si="2">D32*E32</f>
        <v>0</v>
      </c>
    </row>
    <row r="33" spans="1:6" ht="15.6" thickBot="1">
      <c r="A33" s="592">
        <v>20</v>
      </c>
      <c r="B33" s="597" t="s">
        <v>4577</v>
      </c>
      <c r="C33" s="594" t="s">
        <v>4560</v>
      </c>
      <c r="D33" s="595">
        <v>1</v>
      </c>
      <c r="E33" s="598"/>
      <c r="F33" s="596">
        <f t="shared" si="2"/>
        <v>0</v>
      </c>
    </row>
    <row r="34" spans="1:6" ht="15.6" thickBot="1">
      <c r="A34" s="592">
        <v>21</v>
      </c>
      <c r="B34" s="597" t="s">
        <v>4578</v>
      </c>
      <c r="C34" s="594" t="s">
        <v>4560</v>
      </c>
      <c r="D34" s="595">
        <v>1</v>
      </c>
      <c r="E34" s="598"/>
      <c r="F34" s="596">
        <f t="shared" si="2"/>
        <v>0</v>
      </c>
    </row>
    <row r="35" spans="1:6" ht="15.6" thickBot="1">
      <c r="A35" s="592">
        <v>22</v>
      </c>
      <c r="B35" s="597" t="s">
        <v>4579</v>
      </c>
      <c r="C35" s="594" t="s">
        <v>4560</v>
      </c>
      <c r="D35" s="595">
        <v>3</v>
      </c>
      <c r="E35" s="598"/>
      <c r="F35" s="596">
        <f t="shared" si="2"/>
        <v>0</v>
      </c>
    </row>
    <row r="36" spans="1:6" ht="15.6" thickBot="1">
      <c r="A36" s="592">
        <v>23</v>
      </c>
      <c r="B36" s="597" t="s">
        <v>4580</v>
      </c>
      <c r="C36" s="594" t="s">
        <v>4560</v>
      </c>
      <c r="D36" s="595">
        <v>1</v>
      </c>
      <c r="E36" s="598"/>
      <c r="F36" s="596">
        <f t="shared" si="2"/>
        <v>0</v>
      </c>
    </row>
    <row r="37" spans="1:6" ht="15.6" thickBot="1">
      <c r="A37" s="592">
        <v>24</v>
      </c>
      <c r="B37" s="597" t="s">
        <v>4581</v>
      </c>
      <c r="C37" s="594" t="s">
        <v>4560</v>
      </c>
      <c r="D37" s="595">
        <v>1</v>
      </c>
      <c r="E37" s="598"/>
      <c r="F37" s="596">
        <f t="shared" si="2"/>
        <v>0</v>
      </c>
    </row>
    <row r="38" spans="1:6" ht="15.6" thickBot="1">
      <c r="A38" s="592">
        <v>25</v>
      </c>
      <c r="B38" s="597" t="s">
        <v>4582</v>
      </c>
      <c r="C38" s="594" t="s">
        <v>4556</v>
      </c>
      <c r="D38" s="595">
        <v>1</v>
      </c>
      <c r="E38" s="598"/>
      <c r="F38" s="596">
        <f t="shared" si="2"/>
        <v>0</v>
      </c>
    </row>
    <row r="39" spans="1:6" ht="15.6" thickBot="1">
      <c r="A39" s="592">
        <v>26</v>
      </c>
      <c r="B39" s="597" t="s">
        <v>4583</v>
      </c>
      <c r="C39" s="594" t="s">
        <v>4584</v>
      </c>
      <c r="D39" s="595">
        <v>2</v>
      </c>
      <c r="E39" s="598"/>
      <c r="F39" s="596">
        <f t="shared" si="2"/>
        <v>0</v>
      </c>
    </row>
    <row r="40" spans="1:6" ht="15.6" thickBot="1">
      <c r="A40" s="592">
        <v>27</v>
      </c>
      <c r="B40" s="597" t="s">
        <v>4585</v>
      </c>
      <c r="C40" s="594" t="s">
        <v>4586</v>
      </c>
      <c r="D40" s="595">
        <v>1</v>
      </c>
      <c r="E40" s="598"/>
      <c r="F40" s="596">
        <f t="shared" si="2"/>
        <v>0</v>
      </c>
    </row>
    <row r="41" spans="1:6" ht="16.2" thickBot="1">
      <c r="A41" s="592"/>
      <c r="B41" s="593" t="s">
        <v>4587</v>
      </c>
      <c r="C41" s="594"/>
      <c r="D41" s="595"/>
      <c r="E41" s="596"/>
      <c r="F41" s="596"/>
    </row>
    <row r="42" spans="1:6" ht="30.6" thickBot="1">
      <c r="A42" s="592">
        <v>29</v>
      </c>
      <c r="B42" s="597" t="s">
        <v>4588</v>
      </c>
      <c r="C42" s="594" t="s">
        <v>4560</v>
      </c>
      <c r="D42" s="595">
        <v>1</v>
      </c>
      <c r="E42" s="598"/>
      <c r="F42" s="596">
        <f>D42*E42</f>
        <v>0</v>
      </c>
    </row>
    <row r="43" spans="1:6" ht="15.6" thickBot="1">
      <c r="A43" s="592">
        <v>30</v>
      </c>
      <c r="B43" s="597" t="s">
        <v>4589</v>
      </c>
      <c r="C43" s="594" t="s">
        <v>4560</v>
      </c>
      <c r="D43" s="595">
        <v>1</v>
      </c>
      <c r="E43" s="598"/>
      <c r="F43" s="596">
        <f t="shared" ref="F43:F46" si="3">D43*E43</f>
        <v>0</v>
      </c>
    </row>
    <row r="44" spans="1:6" ht="15.6" thickBot="1">
      <c r="A44" s="592">
        <v>31</v>
      </c>
      <c r="B44" s="597" t="s">
        <v>4590</v>
      </c>
      <c r="C44" s="594" t="s">
        <v>4560</v>
      </c>
      <c r="D44" s="595">
        <v>1</v>
      </c>
      <c r="E44" s="598"/>
      <c r="F44" s="596">
        <f t="shared" si="3"/>
        <v>0</v>
      </c>
    </row>
    <row r="45" spans="1:6" ht="15.6" thickBot="1">
      <c r="A45" s="592">
        <v>32</v>
      </c>
      <c r="B45" s="597" t="s">
        <v>4591</v>
      </c>
      <c r="C45" s="594" t="s">
        <v>4560</v>
      </c>
      <c r="D45" s="595">
        <v>2</v>
      </c>
      <c r="E45" s="598"/>
      <c r="F45" s="596">
        <f t="shared" si="3"/>
        <v>0</v>
      </c>
    </row>
    <row r="46" spans="1:6" ht="15.6" thickBot="1">
      <c r="A46" s="592">
        <v>33</v>
      </c>
      <c r="B46" s="597" t="s">
        <v>4572</v>
      </c>
      <c r="C46" s="594" t="s">
        <v>4560</v>
      </c>
      <c r="D46" s="595">
        <v>4</v>
      </c>
      <c r="E46" s="598"/>
      <c r="F46" s="596">
        <f t="shared" si="3"/>
        <v>0</v>
      </c>
    </row>
    <row r="47" spans="1:6" ht="15.6" thickBot="1">
      <c r="A47" s="592">
        <v>34</v>
      </c>
      <c r="B47" s="597" t="s">
        <v>4573</v>
      </c>
      <c r="C47" s="594" t="s">
        <v>4560</v>
      </c>
      <c r="D47" s="595">
        <v>1</v>
      </c>
      <c r="E47" s="598"/>
      <c r="F47" s="596">
        <f>D47*E47</f>
        <v>0</v>
      </c>
    </row>
    <row r="48" spans="1:6" ht="15.6" thickBot="1">
      <c r="A48" s="592">
        <v>35</v>
      </c>
      <c r="B48" s="597" t="s">
        <v>4574</v>
      </c>
      <c r="C48" s="594" t="s">
        <v>4560</v>
      </c>
      <c r="D48" s="595">
        <v>4</v>
      </c>
      <c r="E48" s="598"/>
      <c r="F48" s="596">
        <f>D48*E48</f>
        <v>0</v>
      </c>
    </row>
    <row r="49" spans="1:6" ht="15.6" thickBot="1">
      <c r="A49" s="592">
        <v>36</v>
      </c>
      <c r="B49" s="597" t="s">
        <v>4575</v>
      </c>
      <c r="C49" s="594" t="s">
        <v>4560</v>
      </c>
      <c r="D49" s="595">
        <v>24</v>
      </c>
      <c r="E49" s="598"/>
      <c r="F49" s="596">
        <f>D49*E49</f>
        <v>0</v>
      </c>
    </row>
    <row r="50" spans="1:6" ht="15.6" thickBot="1">
      <c r="A50" s="592">
        <v>37</v>
      </c>
      <c r="B50" s="597" t="s">
        <v>4592</v>
      </c>
      <c r="C50" s="594" t="s">
        <v>4560</v>
      </c>
      <c r="D50" s="595">
        <v>1</v>
      </c>
      <c r="E50" s="598"/>
      <c r="F50" s="596">
        <f t="shared" ref="F50:F55" si="4">D50*E50</f>
        <v>0</v>
      </c>
    </row>
    <row r="51" spans="1:6" ht="15.6" thickBot="1">
      <c r="A51" s="592">
        <v>38</v>
      </c>
      <c r="B51" s="597" t="s">
        <v>4593</v>
      </c>
      <c r="C51" s="594" t="s">
        <v>4560</v>
      </c>
      <c r="D51" s="595">
        <v>2</v>
      </c>
      <c r="E51" s="598"/>
      <c r="F51" s="596">
        <f t="shared" si="4"/>
        <v>0</v>
      </c>
    </row>
    <row r="52" spans="1:6" ht="15.6" thickBot="1">
      <c r="A52" s="592">
        <v>39</v>
      </c>
      <c r="B52" s="597" t="s">
        <v>4578</v>
      </c>
      <c r="C52" s="594" t="s">
        <v>4560</v>
      </c>
      <c r="D52" s="595">
        <v>1</v>
      </c>
      <c r="E52" s="598"/>
      <c r="F52" s="596">
        <f t="shared" si="4"/>
        <v>0</v>
      </c>
    </row>
    <row r="53" spans="1:6" ht="15.6" thickBot="1">
      <c r="A53" s="592">
        <v>40</v>
      </c>
      <c r="B53" s="597" t="s">
        <v>4579</v>
      </c>
      <c r="C53" s="594" t="s">
        <v>4560</v>
      </c>
      <c r="D53" s="595">
        <v>13</v>
      </c>
      <c r="E53" s="598"/>
      <c r="F53" s="596">
        <f t="shared" si="4"/>
        <v>0</v>
      </c>
    </row>
    <row r="54" spans="1:6" ht="15.6" thickBot="1">
      <c r="A54" s="592">
        <v>41</v>
      </c>
      <c r="B54" s="597" t="s">
        <v>4585</v>
      </c>
      <c r="C54" s="594" t="s">
        <v>4586</v>
      </c>
      <c r="D54" s="595">
        <v>1</v>
      </c>
      <c r="E54" s="598"/>
      <c r="F54" s="596">
        <f t="shared" si="4"/>
        <v>0</v>
      </c>
    </row>
    <row r="55" spans="1:6" ht="15.6" thickBot="1">
      <c r="A55" s="592">
        <v>42</v>
      </c>
      <c r="B55" s="597" t="s">
        <v>4583</v>
      </c>
      <c r="C55" s="594" t="s">
        <v>4584</v>
      </c>
      <c r="D55" s="595">
        <v>2</v>
      </c>
      <c r="E55" s="598"/>
      <c r="F55" s="596">
        <f t="shared" si="4"/>
        <v>0</v>
      </c>
    </row>
    <row r="56" spans="1:6" ht="16.2" thickBot="1">
      <c r="A56" s="592"/>
      <c r="B56" s="593" t="s">
        <v>4594</v>
      </c>
      <c r="C56" s="594"/>
      <c r="D56" s="595"/>
      <c r="E56" s="596"/>
      <c r="F56" s="596"/>
    </row>
    <row r="57" spans="1:6" ht="15.6" thickBot="1">
      <c r="A57" s="592">
        <v>44</v>
      </c>
      <c r="B57" s="597" t="s">
        <v>4595</v>
      </c>
      <c r="C57" s="594" t="s">
        <v>4560</v>
      </c>
      <c r="D57" s="595">
        <v>1</v>
      </c>
      <c r="E57" s="598"/>
      <c r="F57" s="596">
        <f>D57*E57</f>
        <v>0</v>
      </c>
    </row>
    <row r="58" spans="1:6" ht="30.6" thickBot="1">
      <c r="A58" s="592">
        <v>45</v>
      </c>
      <c r="B58" s="597" t="s">
        <v>4568</v>
      </c>
      <c r="C58" s="594" t="s">
        <v>4560</v>
      </c>
      <c r="D58" s="595">
        <v>1</v>
      </c>
      <c r="E58" s="598"/>
      <c r="F58" s="596">
        <f>D58*E58</f>
        <v>0</v>
      </c>
    </row>
    <row r="59" spans="1:6" ht="15.6" thickBot="1">
      <c r="A59" s="592">
        <v>46</v>
      </c>
      <c r="B59" s="597" t="s">
        <v>4589</v>
      </c>
      <c r="C59" s="594" t="s">
        <v>4560</v>
      </c>
      <c r="D59" s="595">
        <v>1</v>
      </c>
      <c r="E59" s="598"/>
      <c r="F59" s="596">
        <f t="shared" ref="F59:F62" si="5">D59*E59</f>
        <v>0</v>
      </c>
    </row>
    <row r="60" spans="1:6" ht="15.6" thickBot="1">
      <c r="A60" s="592">
        <v>47</v>
      </c>
      <c r="B60" s="597" t="s">
        <v>4590</v>
      </c>
      <c r="C60" s="594" t="s">
        <v>4560</v>
      </c>
      <c r="D60" s="595">
        <v>1</v>
      </c>
      <c r="E60" s="598"/>
      <c r="F60" s="596">
        <f t="shared" si="5"/>
        <v>0</v>
      </c>
    </row>
    <row r="61" spans="1:6" ht="15.6" thickBot="1">
      <c r="A61" s="592">
        <v>48</v>
      </c>
      <c r="B61" s="597" t="s">
        <v>4591</v>
      </c>
      <c r="C61" s="594" t="s">
        <v>4560</v>
      </c>
      <c r="D61" s="595">
        <v>2</v>
      </c>
      <c r="E61" s="598"/>
      <c r="F61" s="596">
        <f t="shared" si="5"/>
        <v>0</v>
      </c>
    </row>
    <row r="62" spans="1:6" ht="15.6" thickBot="1">
      <c r="A62" s="592">
        <v>49</v>
      </c>
      <c r="B62" s="597" t="s">
        <v>4572</v>
      </c>
      <c r="C62" s="594" t="s">
        <v>4560</v>
      </c>
      <c r="D62" s="595">
        <v>4</v>
      </c>
      <c r="E62" s="598"/>
      <c r="F62" s="596">
        <f t="shared" si="5"/>
        <v>0</v>
      </c>
    </row>
    <row r="63" spans="1:6" ht="15.6" thickBot="1">
      <c r="A63" s="592">
        <v>50</v>
      </c>
      <c r="B63" s="597" t="s">
        <v>4573</v>
      </c>
      <c r="C63" s="594" t="s">
        <v>4560</v>
      </c>
      <c r="D63" s="595">
        <v>2</v>
      </c>
      <c r="E63" s="598"/>
      <c r="F63" s="596">
        <f>D63*E63</f>
        <v>0</v>
      </c>
    </row>
    <row r="64" spans="1:6" ht="15.6" thickBot="1">
      <c r="A64" s="592">
        <v>51</v>
      </c>
      <c r="B64" s="597" t="s">
        <v>4574</v>
      </c>
      <c r="C64" s="594" t="s">
        <v>4560</v>
      </c>
      <c r="D64" s="595">
        <v>5</v>
      </c>
      <c r="E64" s="598"/>
      <c r="F64" s="596">
        <f>D64*E64</f>
        <v>0</v>
      </c>
    </row>
    <row r="65" spans="1:6" ht="15.6" thickBot="1">
      <c r="A65" s="592">
        <v>52</v>
      </c>
      <c r="B65" s="597" t="s">
        <v>4575</v>
      </c>
      <c r="C65" s="594" t="s">
        <v>4560</v>
      </c>
      <c r="D65" s="595">
        <v>26</v>
      </c>
      <c r="E65" s="598"/>
      <c r="F65" s="596">
        <f>D65*E65</f>
        <v>0</v>
      </c>
    </row>
    <row r="66" spans="1:6" ht="15.6" thickBot="1">
      <c r="A66" s="592">
        <v>53</v>
      </c>
      <c r="B66" s="597" t="s">
        <v>4592</v>
      </c>
      <c r="C66" s="594" t="s">
        <v>4560</v>
      </c>
      <c r="D66" s="595">
        <v>1</v>
      </c>
      <c r="E66" s="598"/>
      <c r="F66" s="596">
        <f t="shared" ref="F66:F73" si="6">D66*E66</f>
        <v>0</v>
      </c>
    </row>
    <row r="67" spans="1:6" ht="15.6" thickBot="1">
      <c r="A67" s="592">
        <v>54</v>
      </c>
      <c r="B67" s="597" t="s">
        <v>4593</v>
      </c>
      <c r="C67" s="594" t="s">
        <v>4560</v>
      </c>
      <c r="D67" s="595">
        <v>2</v>
      </c>
      <c r="E67" s="598"/>
      <c r="F67" s="596">
        <f t="shared" si="6"/>
        <v>0</v>
      </c>
    </row>
    <row r="68" spans="1:6" ht="15.6" thickBot="1">
      <c r="A68" s="592">
        <v>55</v>
      </c>
      <c r="B68" s="597" t="s">
        <v>4578</v>
      </c>
      <c r="C68" s="594" t="s">
        <v>4560</v>
      </c>
      <c r="D68" s="595">
        <v>1</v>
      </c>
      <c r="E68" s="598"/>
      <c r="F68" s="596">
        <f t="shared" si="6"/>
        <v>0</v>
      </c>
    </row>
    <row r="69" spans="1:6" ht="15.6" thickBot="1">
      <c r="A69" s="592">
        <v>56</v>
      </c>
      <c r="B69" s="597" t="s">
        <v>4579</v>
      </c>
      <c r="C69" s="594" t="s">
        <v>4560</v>
      </c>
      <c r="D69" s="595">
        <v>3</v>
      </c>
      <c r="E69" s="598"/>
      <c r="F69" s="596">
        <f t="shared" si="6"/>
        <v>0</v>
      </c>
    </row>
    <row r="70" spans="1:6" ht="15.6" thickBot="1">
      <c r="A70" s="592">
        <v>57</v>
      </c>
      <c r="B70" s="597" t="s">
        <v>4585</v>
      </c>
      <c r="C70" s="594" t="s">
        <v>4586</v>
      </c>
      <c r="D70" s="595">
        <v>1</v>
      </c>
      <c r="E70" s="598"/>
      <c r="F70" s="596">
        <f t="shared" si="6"/>
        <v>0</v>
      </c>
    </row>
    <row r="71" spans="1:6" ht="15.6" thickBot="1">
      <c r="A71" s="592">
        <v>58</v>
      </c>
      <c r="B71" s="597" t="s">
        <v>4583</v>
      </c>
      <c r="C71" s="594" t="s">
        <v>4584</v>
      </c>
      <c r="D71" s="595">
        <v>2</v>
      </c>
      <c r="E71" s="598"/>
      <c r="F71" s="596">
        <f t="shared" si="6"/>
        <v>0</v>
      </c>
    </row>
    <row r="72" spans="1:6" ht="15.6" thickBot="1">
      <c r="A72" s="592">
        <v>59</v>
      </c>
      <c r="B72" s="597" t="s">
        <v>4581</v>
      </c>
      <c r="C72" s="594" t="s">
        <v>4560</v>
      </c>
      <c r="D72" s="595">
        <v>1</v>
      </c>
      <c r="E72" s="598"/>
      <c r="F72" s="596">
        <f t="shared" si="6"/>
        <v>0</v>
      </c>
    </row>
    <row r="73" spans="1:6" ht="16.2" thickBot="1">
      <c r="A73" s="592">
        <v>60</v>
      </c>
      <c r="B73" s="593" t="s">
        <v>4596</v>
      </c>
      <c r="C73" s="594" t="s">
        <v>4556</v>
      </c>
      <c r="D73" s="595">
        <v>1</v>
      </c>
      <c r="E73" s="598"/>
      <c r="F73" s="596">
        <f t="shared" si="6"/>
        <v>0</v>
      </c>
    </row>
    <row r="74" spans="1:6" ht="16.2" thickBot="1">
      <c r="A74" s="592">
        <v>61</v>
      </c>
      <c r="B74" s="593" t="s">
        <v>4597</v>
      </c>
      <c r="C74" s="599"/>
      <c r="D74" s="600"/>
      <c r="E74" s="601"/>
      <c r="F74" s="601">
        <f>SUM(F13:F73)</f>
        <v>0</v>
      </c>
    </row>
    <row r="75" spans="1:6" ht="18" thickBot="1">
      <c r="A75" s="592"/>
      <c r="B75" s="587" t="s">
        <v>4598</v>
      </c>
      <c r="C75" s="588"/>
      <c r="D75" s="589"/>
      <c r="E75" s="590"/>
      <c r="F75" s="602"/>
    </row>
    <row r="76" spans="1:6" ht="15.75" customHeight="1" thickBot="1">
      <c r="A76" s="592">
        <v>1</v>
      </c>
      <c r="B76" s="603" t="s">
        <v>4599</v>
      </c>
      <c r="C76" s="604" t="s">
        <v>4560</v>
      </c>
      <c r="D76" s="605">
        <v>10</v>
      </c>
      <c r="E76" s="606"/>
      <c r="F76" s="607">
        <f t="shared" ref="F76:F94" si="7">D76*E76</f>
        <v>0</v>
      </c>
    </row>
    <row r="77" spans="1:6" ht="15.75" customHeight="1" thickBot="1">
      <c r="A77" s="592">
        <v>2</v>
      </c>
      <c r="B77" s="603" t="s">
        <v>4600</v>
      </c>
      <c r="C77" s="604" t="s">
        <v>4560</v>
      </c>
      <c r="D77" s="605">
        <v>125</v>
      </c>
      <c r="E77" s="606"/>
      <c r="F77" s="607">
        <f t="shared" si="7"/>
        <v>0</v>
      </c>
    </row>
    <row r="78" spans="1:6" ht="15.75" customHeight="1" thickBot="1">
      <c r="A78" s="592">
        <v>3</v>
      </c>
      <c r="B78" s="603" t="s">
        <v>4601</v>
      </c>
      <c r="C78" s="604" t="s">
        <v>4560</v>
      </c>
      <c r="D78" s="605">
        <v>45</v>
      </c>
      <c r="E78" s="606"/>
      <c r="F78" s="607">
        <f t="shared" si="7"/>
        <v>0</v>
      </c>
    </row>
    <row r="79" spans="1:6" ht="15.75" customHeight="1" thickBot="1">
      <c r="A79" s="592">
        <v>4</v>
      </c>
      <c r="B79" s="603" t="s">
        <v>4602</v>
      </c>
      <c r="C79" s="604" t="s">
        <v>4584</v>
      </c>
      <c r="D79" s="605">
        <v>180</v>
      </c>
      <c r="E79" s="606"/>
      <c r="F79" s="607">
        <f t="shared" si="7"/>
        <v>0</v>
      </c>
    </row>
    <row r="80" spans="1:6" ht="15.75" customHeight="1" thickBot="1">
      <c r="A80" s="592">
        <v>5</v>
      </c>
      <c r="B80" s="603" t="s">
        <v>4603</v>
      </c>
      <c r="C80" s="604" t="s">
        <v>4560</v>
      </c>
      <c r="D80" s="605">
        <v>26</v>
      </c>
      <c r="E80" s="606"/>
      <c r="F80" s="607">
        <f t="shared" si="7"/>
        <v>0</v>
      </c>
    </row>
    <row r="81" spans="1:6" ht="15.75" customHeight="1" thickBot="1">
      <c r="A81" s="592">
        <v>6</v>
      </c>
      <c r="B81" s="603" t="s">
        <v>4604</v>
      </c>
      <c r="C81" s="604" t="s">
        <v>4584</v>
      </c>
      <c r="D81" s="605">
        <v>70</v>
      </c>
      <c r="E81" s="606"/>
      <c r="F81" s="607">
        <f t="shared" si="7"/>
        <v>0</v>
      </c>
    </row>
    <row r="82" spans="1:6" ht="15.75" customHeight="1" thickBot="1">
      <c r="A82" s="592">
        <v>7</v>
      </c>
      <c r="B82" s="603" t="s">
        <v>4605</v>
      </c>
      <c r="C82" s="604" t="s">
        <v>4560</v>
      </c>
      <c r="D82" s="605">
        <v>6</v>
      </c>
      <c r="E82" s="606"/>
      <c r="F82" s="607">
        <f t="shared" si="7"/>
        <v>0</v>
      </c>
    </row>
    <row r="83" spans="1:6" ht="15.75" customHeight="1" thickBot="1">
      <c r="A83" s="592">
        <v>8</v>
      </c>
      <c r="B83" s="603" t="s">
        <v>4606</v>
      </c>
      <c r="C83" s="604" t="s">
        <v>4560</v>
      </c>
      <c r="D83" s="605">
        <v>30</v>
      </c>
      <c r="E83" s="606"/>
      <c r="F83" s="607">
        <f t="shared" si="7"/>
        <v>0</v>
      </c>
    </row>
    <row r="84" spans="1:6" ht="15.75" customHeight="1" thickBot="1">
      <c r="A84" s="592">
        <v>9</v>
      </c>
      <c r="B84" s="603" t="s">
        <v>4607</v>
      </c>
      <c r="C84" s="604" t="s">
        <v>4560</v>
      </c>
      <c r="D84" s="605">
        <v>30</v>
      </c>
      <c r="E84" s="606"/>
      <c r="F84" s="607">
        <f t="shared" si="7"/>
        <v>0</v>
      </c>
    </row>
    <row r="85" spans="1:6" ht="15.75" customHeight="1" thickBot="1">
      <c r="A85" s="592">
        <v>10</v>
      </c>
      <c r="B85" s="603" t="s">
        <v>4608</v>
      </c>
      <c r="C85" s="604" t="s">
        <v>4560</v>
      </c>
      <c r="D85" s="605">
        <v>10</v>
      </c>
      <c r="E85" s="606"/>
      <c r="F85" s="607">
        <f t="shared" si="7"/>
        <v>0</v>
      </c>
    </row>
    <row r="86" spans="1:6" ht="15.75" customHeight="1" thickBot="1">
      <c r="A86" s="592">
        <v>11</v>
      </c>
      <c r="B86" s="603" t="s">
        <v>4609</v>
      </c>
      <c r="C86" s="604" t="s">
        <v>4610</v>
      </c>
      <c r="D86" s="605">
        <v>100</v>
      </c>
      <c r="E86" s="606"/>
      <c r="F86" s="607">
        <f t="shared" si="7"/>
        <v>0</v>
      </c>
    </row>
    <row r="87" spans="1:6" ht="15.75" customHeight="1" thickBot="1">
      <c r="A87" s="592">
        <v>12</v>
      </c>
      <c r="B87" s="603" t="s">
        <v>4611</v>
      </c>
      <c r="C87" s="604" t="s">
        <v>4584</v>
      </c>
      <c r="D87" s="605">
        <v>40</v>
      </c>
      <c r="E87" s="606"/>
      <c r="F87" s="607">
        <f t="shared" si="7"/>
        <v>0</v>
      </c>
    </row>
    <row r="88" spans="1:6" ht="15.75" customHeight="1" thickBot="1">
      <c r="A88" s="592">
        <v>13</v>
      </c>
      <c r="B88" s="603" t="s">
        <v>4612</v>
      </c>
      <c r="C88" s="604" t="s">
        <v>4560</v>
      </c>
      <c r="D88" s="605">
        <v>120</v>
      </c>
      <c r="E88" s="606"/>
      <c r="F88" s="607">
        <f t="shared" si="7"/>
        <v>0</v>
      </c>
    </row>
    <row r="89" spans="1:6" ht="15.75" customHeight="1" thickBot="1">
      <c r="A89" s="592">
        <v>14</v>
      </c>
      <c r="B89" s="603"/>
      <c r="C89" s="604"/>
      <c r="D89" s="605"/>
      <c r="E89" s="608"/>
      <c r="F89" s="607"/>
    </row>
    <row r="90" spans="1:6" ht="15.75" customHeight="1" thickBot="1">
      <c r="A90" s="592">
        <v>15</v>
      </c>
      <c r="B90" s="603" t="s">
        <v>4613</v>
      </c>
      <c r="C90" s="604" t="s">
        <v>4560</v>
      </c>
      <c r="D90" s="605">
        <v>1</v>
      </c>
      <c r="E90" s="606"/>
      <c r="F90" s="607">
        <f t="shared" ref="F90" si="8">D90*E90</f>
        <v>0</v>
      </c>
    </row>
    <row r="91" spans="1:6" ht="15.75" customHeight="1" thickBot="1">
      <c r="A91" s="592">
        <v>16</v>
      </c>
      <c r="B91" s="603" t="s">
        <v>4614</v>
      </c>
      <c r="C91" s="604" t="s">
        <v>4560</v>
      </c>
      <c r="D91" s="605">
        <v>55</v>
      </c>
      <c r="E91" s="606"/>
      <c r="F91" s="607">
        <f t="shared" si="7"/>
        <v>0</v>
      </c>
    </row>
    <row r="92" spans="1:6" ht="15.75" customHeight="1" thickBot="1">
      <c r="A92" s="592">
        <v>17</v>
      </c>
      <c r="B92" s="603" t="s">
        <v>4615</v>
      </c>
      <c r="C92" s="604" t="s">
        <v>4560</v>
      </c>
      <c r="D92" s="605">
        <v>1</v>
      </c>
      <c r="E92" s="606"/>
      <c r="F92" s="607">
        <f t="shared" si="7"/>
        <v>0</v>
      </c>
    </row>
    <row r="93" spans="1:6" ht="15.75" customHeight="1" thickBot="1">
      <c r="A93" s="592">
        <v>18</v>
      </c>
      <c r="B93" s="603" t="s">
        <v>4616</v>
      </c>
      <c r="C93" s="604" t="s">
        <v>4560</v>
      </c>
      <c r="D93" s="605">
        <v>10</v>
      </c>
      <c r="E93" s="606"/>
      <c r="F93" s="607">
        <f t="shared" si="7"/>
        <v>0</v>
      </c>
    </row>
    <row r="94" spans="1:6" ht="15.75" customHeight="1" thickBot="1">
      <c r="A94" s="592">
        <v>19</v>
      </c>
      <c r="B94" s="603" t="s">
        <v>4617</v>
      </c>
      <c r="C94" s="604" t="s">
        <v>4560</v>
      </c>
      <c r="D94" s="605">
        <v>4</v>
      </c>
      <c r="E94" s="606"/>
      <c r="F94" s="607">
        <f t="shared" si="7"/>
        <v>0</v>
      </c>
    </row>
    <row r="95" spans="1:6" ht="15.6" thickBot="1">
      <c r="A95" s="592">
        <v>20</v>
      </c>
      <c r="B95" s="603" t="s">
        <v>4618</v>
      </c>
      <c r="C95" s="604" t="s">
        <v>4560</v>
      </c>
      <c r="D95" s="605">
        <v>13</v>
      </c>
      <c r="E95" s="606"/>
      <c r="F95" s="607">
        <f>D95*E95</f>
        <v>0</v>
      </c>
    </row>
    <row r="96" spans="1:6" ht="15.6" thickBot="1">
      <c r="A96" s="592">
        <v>21</v>
      </c>
      <c r="B96" s="603" t="s">
        <v>4619</v>
      </c>
      <c r="C96" s="604" t="s">
        <v>4560</v>
      </c>
      <c r="D96" s="605">
        <v>2</v>
      </c>
      <c r="E96" s="606"/>
      <c r="F96" s="607">
        <f t="shared" ref="F96:F109" si="9">D96*E96</f>
        <v>0</v>
      </c>
    </row>
    <row r="97" spans="1:6" ht="15.6" thickBot="1">
      <c r="A97" s="592">
        <v>22</v>
      </c>
      <c r="B97" s="603" t="s">
        <v>4620</v>
      </c>
      <c r="C97" s="604" t="s">
        <v>4560</v>
      </c>
      <c r="D97" s="605">
        <v>21</v>
      </c>
      <c r="E97" s="606"/>
      <c r="F97" s="607">
        <f t="shared" si="9"/>
        <v>0</v>
      </c>
    </row>
    <row r="98" spans="1:6" ht="15.6" thickBot="1">
      <c r="A98" s="592">
        <v>23</v>
      </c>
      <c r="B98" s="603" t="s">
        <v>4621</v>
      </c>
      <c r="C98" s="604" t="s">
        <v>4560</v>
      </c>
      <c r="D98" s="605">
        <v>20</v>
      </c>
      <c r="E98" s="606"/>
      <c r="F98" s="607">
        <f t="shared" si="9"/>
        <v>0</v>
      </c>
    </row>
    <row r="99" spans="1:6" ht="15.6" thickBot="1">
      <c r="A99" s="592">
        <v>24</v>
      </c>
      <c r="B99" s="603" t="s">
        <v>4622</v>
      </c>
      <c r="C99" s="604" t="s">
        <v>4560</v>
      </c>
      <c r="D99" s="605">
        <v>14</v>
      </c>
      <c r="E99" s="606"/>
      <c r="F99" s="607">
        <f t="shared" si="9"/>
        <v>0</v>
      </c>
    </row>
    <row r="100" spans="1:6" ht="15.6" thickBot="1">
      <c r="A100" s="592">
        <v>24</v>
      </c>
      <c r="B100" s="603" t="s">
        <v>4623</v>
      </c>
      <c r="C100" s="604" t="s">
        <v>4560</v>
      </c>
      <c r="D100" s="605">
        <v>1</v>
      </c>
      <c r="E100" s="606"/>
      <c r="F100" s="607">
        <f t="shared" si="9"/>
        <v>0</v>
      </c>
    </row>
    <row r="101" spans="1:6" ht="15.6" thickBot="1">
      <c r="A101" s="592">
        <v>25</v>
      </c>
      <c r="B101" s="603" t="s">
        <v>4624</v>
      </c>
      <c r="C101" s="604" t="s">
        <v>4560</v>
      </c>
      <c r="D101" s="605">
        <v>1</v>
      </c>
      <c r="E101" s="606"/>
      <c r="F101" s="607">
        <f t="shared" si="9"/>
        <v>0</v>
      </c>
    </row>
    <row r="102" spans="1:6" ht="15.6" thickBot="1">
      <c r="A102" s="592">
        <v>26</v>
      </c>
      <c r="B102" s="603" t="s">
        <v>4625</v>
      </c>
      <c r="C102" s="604" t="s">
        <v>4560</v>
      </c>
      <c r="D102" s="605">
        <v>16</v>
      </c>
      <c r="E102" s="606"/>
      <c r="F102" s="607">
        <f t="shared" si="9"/>
        <v>0</v>
      </c>
    </row>
    <row r="103" spans="1:6" ht="30.6" thickBot="1">
      <c r="A103" s="592">
        <v>27</v>
      </c>
      <c r="B103" s="603" t="s">
        <v>4626</v>
      </c>
      <c r="C103" s="604" t="s">
        <v>4560</v>
      </c>
      <c r="D103" s="605">
        <v>6</v>
      </c>
      <c r="E103" s="606"/>
      <c r="F103" s="607">
        <f t="shared" si="9"/>
        <v>0</v>
      </c>
    </row>
    <row r="104" spans="1:6" ht="15.6" thickBot="1">
      <c r="A104" s="609">
        <v>28</v>
      </c>
      <c r="B104" s="610" t="s">
        <v>4627</v>
      </c>
      <c r="C104" s="611" t="s">
        <v>4560</v>
      </c>
      <c r="D104" s="612">
        <v>5</v>
      </c>
      <c r="E104" s="613"/>
      <c r="F104" s="614">
        <f t="shared" si="9"/>
        <v>0</v>
      </c>
    </row>
    <row r="105" spans="1:6" ht="15.6" thickBot="1">
      <c r="A105" s="592">
        <v>29</v>
      </c>
      <c r="B105" s="615" t="s">
        <v>4628</v>
      </c>
      <c r="C105" s="616" t="s">
        <v>4560</v>
      </c>
      <c r="D105" s="617">
        <v>1</v>
      </c>
      <c r="E105" s="618"/>
      <c r="F105" s="619">
        <f t="shared" si="9"/>
        <v>0</v>
      </c>
    </row>
    <row r="106" spans="1:6" ht="15.6" thickBot="1">
      <c r="A106" s="592">
        <v>30</v>
      </c>
      <c r="B106" s="603" t="s">
        <v>4629</v>
      </c>
      <c r="C106" s="604" t="s">
        <v>4560</v>
      </c>
      <c r="D106" s="605">
        <v>1</v>
      </c>
      <c r="E106" s="606"/>
      <c r="F106" s="607">
        <f t="shared" si="9"/>
        <v>0</v>
      </c>
    </row>
    <row r="107" spans="1:6" ht="15.6" thickBot="1">
      <c r="A107" s="592">
        <v>31</v>
      </c>
      <c r="B107" s="615" t="s">
        <v>4630</v>
      </c>
      <c r="C107" s="616" t="s">
        <v>4560</v>
      </c>
      <c r="D107" s="617">
        <v>3</v>
      </c>
      <c r="E107" s="618"/>
      <c r="F107" s="619">
        <f t="shared" si="9"/>
        <v>0</v>
      </c>
    </row>
    <row r="108" spans="1:6" ht="15.6" thickBot="1">
      <c r="A108" s="592">
        <v>32</v>
      </c>
      <c r="B108" s="603" t="s">
        <v>4631</v>
      </c>
      <c r="C108" s="604" t="s">
        <v>4560</v>
      </c>
      <c r="D108" s="605">
        <v>2</v>
      </c>
      <c r="E108" s="606"/>
      <c r="F108" s="607">
        <f t="shared" si="9"/>
        <v>0</v>
      </c>
    </row>
    <row r="109" spans="1:6" ht="30.6" thickBot="1">
      <c r="A109" s="592">
        <v>33</v>
      </c>
      <c r="B109" s="603" t="s">
        <v>4632</v>
      </c>
      <c r="C109" s="604" t="s">
        <v>4560</v>
      </c>
      <c r="D109" s="605">
        <v>15</v>
      </c>
      <c r="E109" s="606"/>
      <c r="F109" s="607">
        <f t="shared" si="9"/>
        <v>0</v>
      </c>
    </row>
    <row r="110" spans="1:6" ht="30.6" thickBot="1">
      <c r="A110" s="592">
        <v>34</v>
      </c>
      <c r="B110" s="603" t="s">
        <v>4633</v>
      </c>
      <c r="C110" s="604" t="s">
        <v>4560</v>
      </c>
      <c r="D110" s="605">
        <v>75</v>
      </c>
      <c r="E110" s="606"/>
      <c r="F110" s="607">
        <f>D110*E110</f>
        <v>0</v>
      </c>
    </row>
    <row r="111" spans="1:6" ht="30.6" thickBot="1">
      <c r="A111" s="592">
        <v>35</v>
      </c>
      <c r="B111" s="603" t="s">
        <v>4634</v>
      </c>
      <c r="C111" s="604" t="s">
        <v>4556</v>
      </c>
      <c r="D111" s="605">
        <v>15</v>
      </c>
      <c r="E111" s="606"/>
      <c r="F111" s="607">
        <f>D111*E111</f>
        <v>0</v>
      </c>
    </row>
    <row r="112" spans="1:6" ht="15.6" thickBot="1">
      <c r="A112" s="592">
        <v>36</v>
      </c>
      <c r="B112" s="603" t="s">
        <v>4635</v>
      </c>
      <c r="C112" s="604" t="s">
        <v>4584</v>
      </c>
      <c r="D112" s="605">
        <v>350</v>
      </c>
      <c r="E112" s="606"/>
      <c r="F112" s="607">
        <f>D112*E112</f>
        <v>0</v>
      </c>
    </row>
    <row r="113" spans="1:6" ht="15.6" thickBot="1">
      <c r="A113" s="592">
        <v>37</v>
      </c>
      <c r="B113" s="603" t="s">
        <v>4636</v>
      </c>
      <c r="C113" s="604" t="s">
        <v>4584</v>
      </c>
      <c r="D113" s="605">
        <v>150</v>
      </c>
      <c r="E113" s="606"/>
      <c r="F113" s="607">
        <f>D113*E113</f>
        <v>0</v>
      </c>
    </row>
    <row r="114" spans="1:6" ht="15.6" thickBot="1">
      <c r="A114" s="592">
        <v>38</v>
      </c>
      <c r="B114" s="603" t="s">
        <v>4637</v>
      </c>
      <c r="C114" s="604" t="s">
        <v>4584</v>
      </c>
      <c r="D114" s="605">
        <v>30</v>
      </c>
      <c r="E114" s="606"/>
      <c r="F114" s="607">
        <f>D114*E114</f>
        <v>0</v>
      </c>
    </row>
    <row r="115" spans="1:6" ht="15.6" thickBot="1">
      <c r="A115" s="592">
        <v>39</v>
      </c>
      <c r="B115" s="603" t="s">
        <v>4638</v>
      </c>
      <c r="C115" s="604" t="s">
        <v>4584</v>
      </c>
      <c r="D115" s="605">
        <v>1150</v>
      </c>
      <c r="E115" s="606"/>
      <c r="F115" s="607">
        <f t="shared" ref="F115:F132" si="10">D115*E115</f>
        <v>0</v>
      </c>
    </row>
    <row r="116" spans="1:6" ht="15.6" thickBot="1">
      <c r="A116" s="592">
        <v>40</v>
      </c>
      <c r="B116" s="603" t="s">
        <v>4639</v>
      </c>
      <c r="C116" s="604" t="s">
        <v>4584</v>
      </c>
      <c r="D116" s="605">
        <v>200</v>
      </c>
      <c r="E116" s="606"/>
      <c r="F116" s="607">
        <f t="shared" si="10"/>
        <v>0</v>
      </c>
    </row>
    <row r="117" spans="1:6" ht="15.6" thickBot="1">
      <c r="A117" s="592">
        <v>41</v>
      </c>
      <c r="B117" s="603" t="s">
        <v>4640</v>
      </c>
      <c r="C117" s="604" t="s">
        <v>4584</v>
      </c>
      <c r="D117" s="605">
        <v>80</v>
      </c>
      <c r="E117" s="606"/>
      <c r="F117" s="607">
        <f t="shared" si="10"/>
        <v>0</v>
      </c>
    </row>
    <row r="118" spans="1:6" ht="15.6" thickBot="1">
      <c r="A118" s="592">
        <v>42</v>
      </c>
      <c r="B118" s="603" t="s">
        <v>4641</v>
      </c>
      <c r="C118" s="604" t="s">
        <v>4584</v>
      </c>
      <c r="D118" s="605">
        <v>60</v>
      </c>
      <c r="E118" s="606"/>
      <c r="F118" s="607">
        <f t="shared" si="10"/>
        <v>0</v>
      </c>
    </row>
    <row r="119" spans="1:6" ht="15.6" thickBot="1">
      <c r="A119" s="592">
        <v>43</v>
      </c>
      <c r="B119" s="603" t="s">
        <v>4642</v>
      </c>
      <c r="C119" s="604" t="s">
        <v>4584</v>
      </c>
      <c r="D119" s="605">
        <v>1700</v>
      </c>
      <c r="E119" s="606"/>
      <c r="F119" s="607">
        <f t="shared" si="10"/>
        <v>0</v>
      </c>
    </row>
    <row r="120" spans="1:6" ht="15.6" thickBot="1">
      <c r="A120" s="592">
        <v>44</v>
      </c>
      <c r="B120" s="603" t="s">
        <v>4643</v>
      </c>
      <c r="C120" s="604" t="s">
        <v>4584</v>
      </c>
      <c r="D120" s="605">
        <v>30</v>
      </c>
      <c r="E120" s="606"/>
      <c r="F120" s="607">
        <f t="shared" si="10"/>
        <v>0</v>
      </c>
    </row>
    <row r="121" spans="1:6" ht="15.6" thickBot="1">
      <c r="A121" s="592">
        <v>44</v>
      </c>
      <c r="B121" s="603" t="s">
        <v>4644</v>
      </c>
      <c r="C121" s="604" t="s">
        <v>4584</v>
      </c>
      <c r="D121" s="605">
        <v>30</v>
      </c>
      <c r="E121" s="606"/>
      <c r="F121" s="607">
        <f t="shared" si="10"/>
        <v>0</v>
      </c>
    </row>
    <row r="122" spans="1:6" ht="15.6" thickBot="1">
      <c r="A122" s="592">
        <v>45</v>
      </c>
      <c r="B122" s="603" t="s">
        <v>4645</v>
      </c>
      <c r="C122" s="604" t="s">
        <v>4584</v>
      </c>
      <c r="D122" s="605">
        <v>40</v>
      </c>
      <c r="E122" s="606"/>
      <c r="F122" s="607">
        <f t="shared" si="10"/>
        <v>0</v>
      </c>
    </row>
    <row r="123" spans="1:6" ht="30.6" thickBot="1">
      <c r="A123" s="592">
        <v>46</v>
      </c>
      <c r="B123" s="603" t="s">
        <v>4646</v>
      </c>
      <c r="C123" s="604" t="s">
        <v>4584</v>
      </c>
      <c r="D123" s="605">
        <v>150</v>
      </c>
      <c r="E123" s="606"/>
      <c r="F123" s="607">
        <f t="shared" si="10"/>
        <v>0</v>
      </c>
    </row>
    <row r="124" spans="1:6" ht="15.6" thickBot="1">
      <c r="A124" s="592">
        <v>47</v>
      </c>
      <c r="B124" s="603" t="s">
        <v>4647</v>
      </c>
      <c r="C124" s="604" t="s">
        <v>4584</v>
      </c>
      <c r="D124" s="605">
        <v>60</v>
      </c>
      <c r="E124" s="606"/>
      <c r="F124" s="607">
        <f t="shared" si="10"/>
        <v>0</v>
      </c>
    </row>
    <row r="125" spans="1:6" ht="15.6" thickBot="1">
      <c r="A125" s="592">
        <v>47</v>
      </c>
      <c r="B125" s="603" t="s">
        <v>4648</v>
      </c>
      <c r="C125" s="604" t="s">
        <v>4584</v>
      </c>
      <c r="D125" s="605">
        <v>15</v>
      </c>
      <c r="E125" s="606"/>
      <c r="F125" s="607">
        <f t="shared" si="10"/>
        <v>0</v>
      </c>
    </row>
    <row r="126" spans="1:6" ht="30.6" thickBot="1">
      <c r="A126" s="592">
        <v>48</v>
      </c>
      <c r="B126" s="603" t="s">
        <v>4649</v>
      </c>
      <c r="C126" s="604" t="s">
        <v>4584</v>
      </c>
      <c r="D126" s="605">
        <v>50</v>
      </c>
      <c r="E126" s="606"/>
      <c r="F126" s="607">
        <f t="shared" si="10"/>
        <v>0</v>
      </c>
    </row>
    <row r="127" spans="1:6" ht="15.6" thickBot="1">
      <c r="A127" s="592">
        <v>49</v>
      </c>
      <c r="B127" s="603" t="s">
        <v>4650</v>
      </c>
      <c r="C127" s="604" t="s">
        <v>4560</v>
      </c>
      <c r="D127" s="605">
        <v>30</v>
      </c>
      <c r="E127" s="606"/>
      <c r="F127" s="607">
        <f t="shared" si="10"/>
        <v>0</v>
      </c>
    </row>
    <row r="128" spans="1:6" ht="15.6" thickBot="1">
      <c r="A128" s="592">
        <v>50</v>
      </c>
      <c r="B128" s="603" t="s">
        <v>4651</v>
      </c>
      <c r="C128" s="604" t="s">
        <v>4584</v>
      </c>
      <c r="D128" s="605">
        <v>40</v>
      </c>
      <c r="E128" s="606"/>
      <c r="F128" s="607">
        <f t="shared" si="10"/>
        <v>0</v>
      </c>
    </row>
    <row r="129" spans="1:6" ht="15.6" thickBot="1">
      <c r="A129" s="592">
        <v>51</v>
      </c>
      <c r="B129" s="603" t="s">
        <v>4652</v>
      </c>
      <c r="C129" s="604" t="s">
        <v>4653</v>
      </c>
      <c r="D129" s="605">
        <v>150</v>
      </c>
      <c r="E129" s="606"/>
      <c r="F129" s="607">
        <f t="shared" si="10"/>
        <v>0</v>
      </c>
    </row>
    <row r="130" spans="1:6" ht="15.6" thickBot="1">
      <c r="A130" s="592">
        <v>52</v>
      </c>
      <c r="B130" s="603" t="s">
        <v>4654</v>
      </c>
      <c r="C130" s="604" t="s">
        <v>4655</v>
      </c>
      <c r="D130" s="605">
        <v>5</v>
      </c>
      <c r="E130" s="606"/>
      <c r="F130" s="607">
        <f t="shared" si="10"/>
        <v>0</v>
      </c>
    </row>
    <row r="131" spans="1:6" ht="15.6" thickBot="1">
      <c r="A131" s="592">
        <v>53</v>
      </c>
      <c r="B131" s="603" t="s">
        <v>4656</v>
      </c>
      <c r="C131" s="604" t="s">
        <v>4610</v>
      </c>
      <c r="D131" s="605">
        <v>30</v>
      </c>
      <c r="E131" s="606"/>
      <c r="F131" s="607">
        <f t="shared" si="10"/>
        <v>0</v>
      </c>
    </row>
    <row r="132" spans="1:6" ht="30.6" thickBot="1">
      <c r="A132" s="592">
        <v>54</v>
      </c>
      <c r="B132" s="603" t="s">
        <v>4657</v>
      </c>
      <c r="C132" s="604" t="s">
        <v>4653</v>
      </c>
      <c r="D132" s="605">
        <v>55</v>
      </c>
      <c r="E132" s="606"/>
      <c r="F132" s="607">
        <f t="shared" si="10"/>
        <v>0</v>
      </c>
    </row>
    <row r="133" spans="1:6" ht="18" thickBot="1">
      <c r="A133" s="592"/>
      <c r="B133" s="587" t="s">
        <v>4658</v>
      </c>
      <c r="C133" s="588"/>
      <c r="D133" s="589"/>
      <c r="E133" s="620"/>
      <c r="F133" s="621">
        <f>SUM(F76:F132)</f>
        <v>0</v>
      </c>
    </row>
    <row r="134" spans="1:6" ht="15.75" customHeight="1" thickBot="1">
      <c r="A134" s="622"/>
      <c r="B134" s="622"/>
      <c r="C134" s="623"/>
      <c r="D134" s="624"/>
      <c r="E134" s="625"/>
      <c r="F134" s="626"/>
    </row>
    <row r="135" spans="1:6" ht="18" thickBot="1">
      <c r="A135" s="627"/>
      <c r="B135" s="628" t="s">
        <v>4659</v>
      </c>
      <c r="C135" s="628"/>
      <c r="D135" s="589"/>
      <c r="E135" s="590"/>
      <c r="F135" s="591"/>
    </row>
    <row r="136" spans="1:6" ht="15.6" thickBot="1">
      <c r="A136" s="592">
        <v>1</v>
      </c>
      <c r="B136" s="603" t="s">
        <v>4660</v>
      </c>
      <c r="C136" s="604" t="s">
        <v>4560</v>
      </c>
      <c r="D136" s="605">
        <v>45</v>
      </c>
      <c r="E136" s="629"/>
      <c r="F136" s="607">
        <f t="shared" ref="F136:F161" si="11">D136*E136</f>
        <v>0</v>
      </c>
    </row>
    <row r="137" spans="1:6" ht="15.6" thickBot="1">
      <c r="A137" s="592">
        <v>2</v>
      </c>
      <c r="B137" s="603" t="s">
        <v>4661</v>
      </c>
      <c r="C137" s="604" t="s">
        <v>4662</v>
      </c>
      <c r="D137" s="605">
        <v>95</v>
      </c>
      <c r="E137" s="629"/>
      <c r="F137" s="607">
        <f t="shared" si="11"/>
        <v>0</v>
      </c>
    </row>
    <row r="138" spans="1:6" ht="15.6" thickBot="1">
      <c r="A138" s="592">
        <v>3</v>
      </c>
      <c r="B138" s="603" t="s">
        <v>4663</v>
      </c>
      <c r="C138" s="604" t="s">
        <v>4664</v>
      </c>
      <c r="D138" s="605">
        <v>250</v>
      </c>
      <c r="E138" s="629"/>
      <c r="F138" s="607">
        <f t="shared" si="11"/>
        <v>0</v>
      </c>
    </row>
    <row r="139" spans="1:6" ht="15.6" thickBot="1">
      <c r="A139" s="592">
        <v>4</v>
      </c>
      <c r="B139" s="615" t="s">
        <v>4665</v>
      </c>
      <c r="C139" s="616" t="s">
        <v>4664</v>
      </c>
      <c r="D139" s="617">
        <v>3000</v>
      </c>
      <c r="E139" s="630"/>
      <c r="F139" s="619">
        <f t="shared" si="11"/>
        <v>0</v>
      </c>
    </row>
    <row r="140" spans="1:6" ht="15.6" thickBot="1">
      <c r="A140" s="592">
        <v>5</v>
      </c>
      <c r="B140" s="615" t="s">
        <v>4666</v>
      </c>
      <c r="C140" s="616" t="s">
        <v>4664</v>
      </c>
      <c r="D140" s="617">
        <v>300</v>
      </c>
      <c r="E140" s="630"/>
      <c r="F140" s="619">
        <f t="shared" si="11"/>
        <v>0</v>
      </c>
    </row>
    <row r="141" spans="1:6" ht="15.6" thickBot="1">
      <c r="A141" s="592">
        <v>6</v>
      </c>
      <c r="B141" s="603" t="s">
        <v>4667</v>
      </c>
      <c r="C141" s="604" t="s">
        <v>4560</v>
      </c>
      <c r="D141" s="605">
        <v>50</v>
      </c>
      <c r="E141" s="629"/>
      <c r="F141" s="607">
        <f t="shared" si="11"/>
        <v>0</v>
      </c>
    </row>
    <row r="142" spans="1:6" ht="15.6" thickBot="1">
      <c r="A142" s="592">
        <v>7</v>
      </c>
      <c r="B142" s="603" t="s">
        <v>4668</v>
      </c>
      <c r="C142" s="604" t="s">
        <v>4560</v>
      </c>
      <c r="D142" s="605">
        <v>55</v>
      </c>
      <c r="E142" s="629"/>
      <c r="F142" s="607">
        <f t="shared" si="11"/>
        <v>0</v>
      </c>
    </row>
    <row r="143" spans="1:6" ht="15.6" thickBot="1">
      <c r="A143" s="592">
        <v>8</v>
      </c>
      <c r="B143" s="631" t="s">
        <v>4669</v>
      </c>
      <c r="C143" s="632" t="s">
        <v>4584</v>
      </c>
      <c r="D143" s="633">
        <v>100</v>
      </c>
      <c r="E143" s="634"/>
      <c r="F143" s="635">
        <f t="shared" si="11"/>
        <v>0</v>
      </c>
    </row>
    <row r="144" spans="1:6" ht="15.6" thickBot="1">
      <c r="A144" s="592">
        <v>9</v>
      </c>
      <c r="B144" s="631" t="s">
        <v>4670</v>
      </c>
      <c r="C144" s="632" t="s">
        <v>4560</v>
      </c>
      <c r="D144" s="633">
        <v>50</v>
      </c>
      <c r="E144" s="634"/>
      <c r="F144" s="635">
        <f t="shared" si="11"/>
        <v>0</v>
      </c>
    </row>
    <row r="145" spans="1:6" ht="15.6" thickBot="1">
      <c r="A145" s="592">
        <v>10</v>
      </c>
      <c r="B145" s="631" t="s">
        <v>4671</v>
      </c>
      <c r="C145" s="632" t="s">
        <v>4560</v>
      </c>
      <c r="D145" s="633">
        <v>90</v>
      </c>
      <c r="E145" s="634"/>
      <c r="F145" s="635">
        <f t="shared" si="11"/>
        <v>0</v>
      </c>
    </row>
    <row r="146" spans="1:6" ht="15.6" thickBot="1">
      <c r="A146" s="592">
        <v>11</v>
      </c>
      <c r="B146" s="631" t="s">
        <v>4672</v>
      </c>
      <c r="C146" s="632" t="s">
        <v>4560</v>
      </c>
      <c r="D146" s="633">
        <v>8</v>
      </c>
      <c r="E146" s="634"/>
      <c r="F146" s="635">
        <f t="shared" si="11"/>
        <v>0</v>
      </c>
    </row>
    <row r="147" spans="1:6" ht="15.6" thickBot="1">
      <c r="A147" s="592">
        <v>12</v>
      </c>
      <c r="B147" s="631" t="s">
        <v>4673</v>
      </c>
      <c r="C147" s="632" t="s">
        <v>4560</v>
      </c>
      <c r="D147" s="633">
        <v>15</v>
      </c>
      <c r="E147" s="634"/>
      <c r="F147" s="635">
        <f t="shared" si="11"/>
        <v>0</v>
      </c>
    </row>
    <row r="148" spans="1:6" ht="15.6" thickBot="1">
      <c r="A148" s="592">
        <v>13</v>
      </c>
      <c r="B148" s="631" t="s">
        <v>4674</v>
      </c>
      <c r="C148" s="632" t="s">
        <v>4584</v>
      </c>
      <c r="D148" s="633">
        <v>40</v>
      </c>
      <c r="E148" s="634"/>
      <c r="F148" s="635">
        <f t="shared" si="11"/>
        <v>0</v>
      </c>
    </row>
    <row r="149" spans="1:6" ht="15.6" thickBot="1">
      <c r="A149" s="592">
        <v>14</v>
      </c>
      <c r="B149" s="603" t="s">
        <v>4675</v>
      </c>
      <c r="C149" s="604" t="s">
        <v>4664</v>
      </c>
      <c r="D149" s="605">
        <v>70</v>
      </c>
      <c r="E149" s="629"/>
      <c r="F149" s="607">
        <f t="shared" si="11"/>
        <v>0</v>
      </c>
    </row>
    <row r="150" spans="1:6" ht="15.6" thickBot="1">
      <c r="A150" s="592">
        <v>15</v>
      </c>
      <c r="B150" s="603" t="s">
        <v>4676</v>
      </c>
      <c r="C150" s="604" t="s">
        <v>4556</v>
      </c>
      <c r="D150" s="605">
        <v>150</v>
      </c>
      <c r="E150" s="629"/>
      <c r="F150" s="607">
        <f t="shared" si="11"/>
        <v>0</v>
      </c>
    </row>
    <row r="151" spans="1:6" ht="15.6" thickBot="1">
      <c r="A151" s="592">
        <v>16</v>
      </c>
      <c r="B151" s="603" t="s">
        <v>4677</v>
      </c>
      <c r="C151" s="604" t="s">
        <v>4556</v>
      </c>
      <c r="D151" s="605">
        <v>20</v>
      </c>
      <c r="E151" s="629"/>
      <c r="F151" s="607">
        <f t="shared" si="11"/>
        <v>0</v>
      </c>
    </row>
    <row r="152" spans="1:6" ht="45.6" thickBot="1">
      <c r="A152" s="609">
        <v>17</v>
      </c>
      <c r="B152" s="610" t="s">
        <v>4678</v>
      </c>
      <c r="C152" s="611" t="s">
        <v>4679</v>
      </c>
      <c r="D152" s="612">
        <v>62.5</v>
      </c>
      <c r="E152" s="636"/>
      <c r="F152" s="614">
        <f t="shared" si="11"/>
        <v>0</v>
      </c>
    </row>
    <row r="153" spans="1:6" ht="15.6" thickBot="1">
      <c r="A153" s="592">
        <v>18</v>
      </c>
      <c r="B153" s="603" t="s">
        <v>4680</v>
      </c>
      <c r="C153" s="604" t="s">
        <v>4558</v>
      </c>
      <c r="D153" s="605">
        <v>1</v>
      </c>
      <c r="E153" s="629"/>
      <c r="F153" s="607">
        <f t="shared" si="11"/>
        <v>0</v>
      </c>
    </row>
    <row r="154" spans="1:6" ht="15.6" thickBot="1">
      <c r="A154" s="592">
        <v>19</v>
      </c>
      <c r="B154" s="603" t="s">
        <v>4681</v>
      </c>
      <c r="C154" s="604" t="s">
        <v>4558</v>
      </c>
      <c r="D154" s="605">
        <v>1</v>
      </c>
      <c r="E154" s="629"/>
      <c r="F154" s="607">
        <f t="shared" si="11"/>
        <v>0</v>
      </c>
    </row>
    <row r="155" spans="1:6" ht="15.6" thickBot="1">
      <c r="A155" s="592">
        <v>20</v>
      </c>
      <c r="B155" s="603" t="s">
        <v>4682</v>
      </c>
      <c r="C155" s="604" t="s">
        <v>4560</v>
      </c>
      <c r="D155" s="605">
        <v>55</v>
      </c>
      <c r="E155" s="629"/>
      <c r="F155" s="607">
        <f t="shared" si="11"/>
        <v>0</v>
      </c>
    </row>
    <row r="156" spans="1:6" ht="45.6" thickBot="1">
      <c r="A156" s="609">
        <v>21</v>
      </c>
      <c r="B156" s="610" t="s">
        <v>4683</v>
      </c>
      <c r="C156" s="611" t="s">
        <v>4684</v>
      </c>
      <c r="D156" s="612">
        <v>31.25</v>
      </c>
      <c r="E156" s="636"/>
      <c r="F156" s="614">
        <f t="shared" si="11"/>
        <v>0</v>
      </c>
    </row>
    <row r="157" spans="1:6" ht="15.6" thickBot="1">
      <c r="A157" s="592">
        <v>22</v>
      </c>
      <c r="B157" s="603" t="s">
        <v>4685</v>
      </c>
      <c r="C157" s="604" t="s">
        <v>4584</v>
      </c>
      <c r="D157" s="605">
        <v>60</v>
      </c>
      <c r="E157" s="629"/>
      <c r="F157" s="607">
        <f t="shared" si="11"/>
        <v>0</v>
      </c>
    </row>
    <row r="158" spans="1:6" ht="30.6" thickBot="1">
      <c r="A158" s="609">
        <v>23</v>
      </c>
      <c r="B158" s="610" t="s">
        <v>4686</v>
      </c>
      <c r="C158" s="611" t="s">
        <v>4684</v>
      </c>
      <c r="D158" s="612">
        <v>25.5</v>
      </c>
      <c r="E158" s="636"/>
      <c r="F158" s="614">
        <f t="shared" si="11"/>
        <v>0</v>
      </c>
    </row>
    <row r="159" spans="1:6" ht="45.6" thickBot="1">
      <c r="A159" s="609">
        <v>24</v>
      </c>
      <c r="B159" s="610" t="s">
        <v>4687</v>
      </c>
      <c r="C159" s="611" t="s">
        <v>4684</v>
      </c>
      <c r="D159" s="612">
        <v>13.75</v>
      </c>
      <c r="E159" s="636"/>
      <c r="F159" s="614">
        <f t="shared" si="11"/>
        <v>0</v>
      </c>
    </row>
    <row r="160" spans="1:6" ht="30.6" thickBot="1">
      <c r="A160" s="592">
        <v>25</v>
      </c>
      <c r="B160" s="603" t="s">
        <v>4688</v>
      </c>
      <c r="C160" s="604" t="s">
        <v>4558</v>
      </c>
      <c r="D160" s="605">
        <v>18</v>
      </c>
      <c r="E160" s="629"/>
      <c r="F160" s="607">
        <f t="shared" si="11"/>
        <v>0</v>
      </c>
    </row>
    <row r="161" spans="1:6" ht="15.6" thickBot="1">
      <c r="A161" s="592">
        <v>26</v>
      </c>
      <c r="B161" s="603" t="s">
        <v>4689</v>
      </c>
      <c r="C161" s="604" t="s">
        <v>4558</v>
      </c>
      <c r="D161" s="605">
        <v>1</v>
      </c>
      <c r="E161" s="629"/>
      <c r="F161" s="607">
        <f t="shared" si="11"/>
        <v>0</v>
      </c>
    </row>
    <row r="162" spans="1:6" ht="18" thickBot="1">
      <c r="A162" s="627"/>
      <c r="B162" s="587" t="s">
        <v>4658</v>
      </c>
      <c r="C162" s="588"/>
      <c r="D162" s="589"/>
      <c r="E162" s="620"/>
      <c r="F162" s="621">
        <f>SUM(F136:F161)</f>
        <v>0</v>
      </c>
    </row>
    <row r="163" spans="1:6" ht="15.75" customHeight="1" thickBot="1">
      <c r="A163" s="622"/>
      <c r="B163" s="622"/>
      <c r="C163" s="623"/>
      <c r="D163" s="624"/>
      <c r="E163" s="625"/>
      <c r="F163" s="626"/>
    </row>
    <row r="164" spans="1:6" ht="18" thickBot="1">
      <c r="A164" s="627"/>
      <c r="B164" s="587" t="s">
        <v>4690</v>
      </c>
      <c r="C164" s="588"/>
      <c r="D164" s="589"/>
      <c r="E164" s="590"/>
      <c r="F164" s="591"/>
    </row>
    <row r="165" spans="1:6" ht="18" thickBot="1">
      <c r="A165" s="627"/>
      <c r="B165" s="587" t="s">
        <v>4691</v>
      </c>
      <c r="C165" s="588"/>
      <c r="D165" s="589"/>
      <c r="E165" s="590"/>
      <c r="F165" s="591"/>
    </row>
    <row r="166" spans="1:6" ht="15.6" thickBot="1">
      <c r="A166" s="592">
        <v>1</v>
      </c>
      <c r="B166" s="603" t="s">
        <v>4692</v>
      </c>
      <c r="C166" s="604" t="s">
        <v>4560</v>
      </c>
      <c r="D166" s="605">
        <v>12</v>
      </c>
      <c r="E166" s="629"/>
      <c r="F166" s="607">
        <f t="shared" ref="F166:F181" si="12">D166*E166</f>
        <v>0</v>
      </c>
    </row>
    <row r="167" spans="1:6" ht="15.6" thickBot="1">
      <c r="A167" s="637">
        <v>2</v>
      </c>
      <c r="B167" s="615" t="s">
        <v>4693</v>
      </c>
      <c r="C167" s="616" t="s">
        <v>4560</v>
      </c>
      <c r="D167" s="617">
        <v>76</v>
      </c>
      <c r="E167" s="630"/>
      <c r="F167" s="619">
        <f t="shared" si="12"/>
        <v>0</v>
      </c>
    </row>
    <row r="168" spans="1:6" ht="15.6" thickBot="1">
      <c r="A168" s="637">
        <v>3</v>
      </c>
      <c r="B168" s="615" t="s">
        <v>4694</v>
      </c>
      <c r="C168" s="604" t="s">
        <v>4560</v>
      </c>
      <c r="D168" s="605">
        <v>8</v>
      </c>
      <c r="E168" s="629"/>
      <c r="F168" s="607">
        <f t="shared" si="12"/>
        <v>0</v>
      </c>
    </row>
    <row r="169" spans="1:6" ht="15.6" thickBot="1">
      <c r="A169" s="637">
        <v>4</v>
      </c>
      <c r="B169" s="615" t="s">
        <v>4695</v>
      </c>
      <c r="C169" s="604" t="s">
        <v>4560</v>
      </c>
      <c r="D169" s="605">
        <v>25</v>
      </c>
      <c r="E169" s="629"/>
      <c r="F169" s="607">
        <f t="shared" si="12"/>
        <v>0</v>
      </c>
    </row>
    <row r="170" spans="1:6" ht="30.6" thickBot="1">
      <c r="A170" s="592">
        <v>5</v>
      </c>
      <c r="B170" s="603" t="s">
        <v>4696</v>
      </c>
      <c r="C170" s="604" t="s">
        <v>4560</v>
      </c>
      <c r="D170" s="605">
        <v>6</v>
      </c>
      <c r="E170" s="629"/>
      <c r="F170" s="607">
        <f t="shared" si="12"/>
        <v>0</v>
      </c>
    </row>
    <row r="171" spans="1:6" ht="15.6" thickBot="1">
      <c r="A171" s="637">
        <v>6</v>
      </c>
      <c r="B171" s="603" t="s">
        <v>4697</v>
      </c>
      <c r="C171" s="604" t="s">
        <v>4560</v>
      </c>
      <c r="D171" s="605">
        <v>7</v>
      </c>
      <c r="E171" s="629"/>
      <c r="F171" s="607">
        <f t="shared" si="12"/>
        <v>0</v>
      </c>
    </row>
    <row r="172" spans="1:6" ht="15.6" thickBot="1">
      <c r="A172" s="637">
        <v>7</v>
      </c>
      <c r="B172" s="603" t="s">
        <v>4698</v>
      </c>
      <c r="C172" s="604" t="s">
        <v>4560</v>
      </c>
      <c r="D172" s="605">
        <v>7</v>
      </c>
      <c r="E172" s="629"/>
      <c r="F172" s="607">
        <f t="shared" si="12"/>
        <v>0</v>
      </c>
    </row>
    <row r="173" spans="1:6" ht="15.6" thickBot="1">
      <c r="A173" s="637">
        <v>8</v>
      </c>
      <c r="B173" s="603" t="s">
        <v>4699</v>
      </c>
      <c r="C173" s="604" t="s">
        <v>4560</v>
      </c>
      <c r="D173" s="605">
        <v>8</v>
      </c>
      <c r="E173" s="629"/>
      <c r="F173" s="607">
        <f t="shared" si="12"/>
        <v>0</v>
      </c>
    </row>
    <row r="174" spans="1:6" ht="15.6" thickBot="1">
      <c r="A174" s="592">
        <v>9</v>
      </c>
      <c r="B174" s="603" t="s">
        <v>4700</v>
      </c>
      <c r="C174" s="604" t="s">
        <v>4560</v>
      </c>
      <c r="D174" s="605">
        <v>3</v>
      </c>
      <c r="E174" s="629"/>
      <c r="F174" s="607">
        <f t="shared" si="12"/>
        <v>0</v>
      </c>
    </row>
    <row r="175" spans="1:6" ht="15.6" thickBot="1">
      <c r="A175" s="637">
        <v>10</v>
      </c>
      <c r="B175" s="603" t="s">
        <v>4701</v>
      </c>
      <c r="C175" s="604" t="s">
        <v>4560</v>
      </c>
      <c r="D175" s="605">
        <v>5</v>
      </c>
      <c r="E175" s="629"/>
      <c r="F175" s="607">
        <f t="shared" si="12"/>
        <v>0</v>
      </c>
    </row>
    <row r="176" spans="1:6" ht="15.6" thickBot="1">
      <c r="A176" s="637">
        <v>11</v>
      </c>
      <c r="B176" s="603" t="s">
        <v>4702</v>
      </c>
      <c r="C176" s="604" t="s">
        <v>4560</v>
      </c>
      <c r="D176" s="605">
        <v>4</v>
      </c>
      <c r="E176" s="629"/>
      <c r="F176" s="607">
        <f t="shared" si="12"/>
        <v>0</v>
      </c>
    </row>
    <row r="177" spans="1:6" ht="30.6" thickBot="1">
      <c r="A177" s="637">
        <v>12</v>
      </c>
      <c r="B177" s="603" t="s">
        <v>4703</v>
      </c>
      <c r="C177" s="604" t="s">
        <v>4560</v>
      </c>
      <c r="D177" s="605">
        <v>3</v>
      </c>
      <c r="E177" s="629"/>
      <c r="F177" s="607">
        <f t="shared" si="12"/>
        <v>0</v>
      </c>
    </row>
    <row r="178" spans="1:6" ht="30.6" thickBot="1">
      <c r="A178" s="592">
        <v>13</v>
      </c>
      <c r="B178" s="603" t="s">
        <v>4704</v>
      </c>
      <c r="C178" s="604" t="s">
        <v>4560</v>
      </c>
      <c r="D178" s="605">
        <v>7</v>
      </c>
      <c r="E178" s="629"/>
      <c r="F178" s="607">
        <f t="shared" si="12"/>
        <v>0</v>
      </c>
    </row>
    <row r="179" spans="1:6" ht="15.6" thickBot="1">
      <c r="A179" s="637">
        <v>14</v>
      </c>
      <c r="B179" s="638" t="s">
        <v>4705</v>
      </c>
      <c r="C179" s="639" t="s">
        <v>4560</v>
      </c>
      <c r="D179" s="640">
        <v>20</v>
      </c>
      <c r="E179" s="641"/>
      <c r="F179" s="642">
        <f t="shared" si="12"/>
        <v>0</v>
      </c>
    </row>
    <row r="180" spans="1:6" ht="15.6" thickBot="1">
      <c r="A180" s="637">
        <v>15</v>
      </c>
      <c r="B180" s="638" t="s">
        <v>4706</v>
      </c>
      <c r="C180" s="639" t="s">
        <v>4560</v>
      </c>
      <c r="D180" s="640">
        <v>4</v>
      </c>
      <c r="E180" s="641"/>
      <c r="F180" s="642">
        <f t="shared" si="12"/>
        <v>0</v>
      </c>
    </row>
    <row r="181" spans="1:6" ht="15.6" thickBot="1">
      <c r="A181" s="637">
        <v>16</v>
      </c>
      <c r="B181" s="638" t="s">
        <v>4707</v>
      </c>
      <c r="C181" s="639" t="s">
        <v>4560</v>
      </c>
      <c r="D181" s="640">
        <v>9</v>
      </c>
      <c r="E181" s="641"/>
      <c r="F181" s="642">
        <f t="shared" si="12"/>
        <v>0</v>
      </c>
    </row>
    <row r="182" spans="1:6" ht="18" thickBot="1">
      <c r="A182" s="627"/>
      <c r="B182" s="643" t="s">
        <v>4658</v>
      </c>
      <c r="C182" s="644"/>
      <c r="D182" s="645"/>
      <c r="E182" s="646"/>
      <c r="F182" s="647">
        <f>SUM(F166:F181)</f>
        <v>0</v>
      </c>
    </row>
    <row r="183" spans="1:6" ht="15.75" customHeight="1" thickBot="1">
      <c r="A183" s="622"/>
      <c r="B183" s="622"/>
      <c r="C183" s="623"/>
      <c r="D183" s="624"/>
      <c r="E183" s="625"/>
      <c r="F183" s="626"/>
    </row>
    <row r="184" spans="1:6" ht="18" thickBot="1">
      <c r="A184" s="627"/>
      <c r="B184" s="587" t="s">
        <v>4708</v>
      </c>
      <c r="C184" s="588"/>
      <c r="D184" s="589"/>
      <c r="E184" s="590"/>
      <c r="F184" s="591"/>
    </row>
    <row r="185" spans="1:6" ht="15.6" thickBot="1">
      <c r="A185" s="592">
        <v>1</v>
      </c>
      <c r="B185" s="603" t="s">
        <v>4709</v>
      </c>
      <c r="C185" s="604" t="s">
        <v>4560</v>
      </c>
      <c r="D185" s="605">
        <v>204</v>
      </c>
      <c r="E185" s="629"/>
      <c r="F185" s="607">
        <f t="shared" ref="F185" si="13">D185*E185</f>
        <v>0</v>
      </c>
    </row>
    <row r="186" spans="1:6" ht="18" thickBot="1">
      <c r="A186" s="627"/>
      <c r="B186" s="587" t="s">
        <v>4658</v>
      </c>
      <c r="C186" s="588"/>
      <c r="D186" s="589"/>
      <c r="E186" s="620"/>
      <c r="F186" s="621">
        <f>SUM(F185)</f>
        <v>0</v>
      </c>
    </row>
    <row r="187" spans="1:6" ht="15.75" customHeight="1" thickBot="1">
      <c r="A187" s="622"/>
      <c r="B187" s="622"/>
      <c r="C187" s="623"/>
      <c r="D187" s="624"/>
      <c r="E187" s="625"/>
      <c r="F187" s="626"/>
    </row>
    <row r="188" spans="1:6" ht="21.6" thickBot="1">
      <c r="A188" s="592"/>
      <c r="B188" s="648" t="s">
        <v>4552</v>
      </c>
      <c r="C188" s="649"/>
      <c r="D188" s="589"/>
      <c r="E188" s="650"/>
      <c r="F188" s="651">
        <f>SUM(F10)</f>
        <v>0</v>
      </c>
    </row>
    <row r="190" spans="1:6" ht="15.6">
      <c r="B190" s="653" t="s">
        <v>4710</v>
      </c>
    </row>
    <row r="191" spans="1:6" ht="15.6">
      <c r="B191" s="653"/>
    </row>
    <row r="192" spans="1:6" ht="17.399999999999999">
      <c r="B192" s="655" t="s">
        <v>4711</v>
      </c>
      <c r="C192" s="656"/>
    </row>
    <row r="194" spans="2:5" ht="17.399999999999999">
      <c r="B194" s="657"/>
    </row>
    <row r="195" spans="2:5" ht="17.399999999999999">
      <c r="B195" s="658"/>
    </row>
    <row r="196" spans="2:5" ht="17.399999999999999">
      <c r="B196" s="656"/>
    </row>
    <row r="197" spans="2:5" ht="17.399999999999999">
      <c r="B197" s="659"/>
    </row>
    <row r="199" spans="2:5">
      <c r="E199" s="660"/>
    </row>
    <row r="200" spans="2:5">
      <c r="E200" s="660"/>
    </row>
    <row r="201" spans="2:5">
      <c r="E201" s="660"/>
    </row>
    <row r="202" spans="2:5">
      <c r="E202" s="660"/>
    </row>
    <row r="203" spans="2:5">
      <c r="E203" s="660"/>
    </row>
    <row r="204" spans="2:5">
      <c r="E204" s="660"/>
    </row>
    <row r="205" spans="2:5">
      <c r="E205" s="660"/>
    </row>
    <row r="206" spans="2:5">
      <c r="E206" s="660"/>
    </row>
  </sheetData>
  <sheetProtection algorithmName="SHA-512" hashValue="JDZ8HAdRSqfg4ANliOcroS9ljVcHKzXYRfd0PEg2O2ZbVgZEE+3+nywu7m+cNUNgXIo8bBhcV7aND3TKuRvZ7Q==" saltValue="ckiyxms1OW0AgTUR31weFQ==" spinCount="100000" sheet="1" objects="1" scenarios="1"/>
  <mergeCells count="3">
    <mergeCell ref="B2:E2"/>
    <mergeCell ref="C3:E3"/>
    <mergeCell ref="B135:C135"/>
  </mergeCells>
  <printOptions horizontalCentered="1"/>
  <pageMargins left="0.39370078740157483" right="0.39370078740157483" top="0.59055118110236227" bottom="0.71" header="0.51181102362204722" footer="0.51"/>
  <pageSetup paperSize="9" scale="75" orientation="portrait" r:id="rId1"/>
  <headerFooter alignWithMargins="0">
    <oddFooter>&amp;CStrana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BC352-BD83-49BF-BBFE-7442D9F9493D}">
  <sheetPr>
    <outlinePr summaryBelow="0"/>
  </sheetPr>
  <dimension ref="A1:J140"/>
  <sheetViews>
    <sheetView zoomScaleNormal="100" workbookViewId="0">
      <pane ySplit="4" topLeftCell="A5" activePane="bottomLeft" state="frozen"/>
      <selection activeCell="L41" sqref="L41"/>
      <selection pane="bottomLeft" activeCell="L41" sqref="L41"/>
    </sheetView>
  </sheetViews>
  <sheetFormatPr defaultColWidth="14.85546875" defaultRowHeight="13.2"/>
  <cols>
    <col min="1" max="1" width="11.5703125" style="661" customWidth="1"/>
    <col min="2" max="2" width="81.5703125" style="661" customWidth="1"/>
    <col min="3" max="3" width="25.28515625" style="770" customWidth="1"/>
    <col min="4" max="4" width="9.5703125" style="661" customWidth="1"/>
    <col min="5" max="5" width="6.85546875" style="661" customWidth="1"/>
    <col min="6" max="6" width="17.42578125" style="661" customWidth="1"/>
    <col min="7" max="7" width="16.7109375" style="661" customWidth="1"/>
    <col min="8" max="8" width="16.5703125" style="661" customWidth="1"/>
    <col min="9" max="9" width="16.28515625" style="661" customWidth="1"/>
    <col min="10" max="256" width="14.85546875" style="661"/>
    <col min="257" max="257" width="11.5703125" style="661" customWidth="1"/>
    <col min="258" max="258" width="81.5703125" style="661" customWidth="1"/>
    <col min="259" max="259" width="25.28515625" style="661" customWidth="1"/>
    <col min="260" max="260" width="9.5703125" style="661" customWidth="1"/>
    <col min="261" max="261" width="6.85546875" style="661" customWidth="1"/>
    <col min="262" max="262" width="17.42578125" style="661" customWidth="1"/>
    <col min="263" max="263" width="16.7109375" style="661" customWidth="1"/>
    <col min="264" max="264" width="16.5703125" style="661" customWidth="1"/>
    <col min="265" max="265" width="16.28515625" style="661" customWidth="1"/>
    <col min="266" max="512" width="14.85546875" style="661"/>
    <col min="513" max="513" width="11.5703125" style="661" customWidth="1"/>
    <col min="514" max="514" width="81.5703125" style="661" customWidth="1"/>
    <col min="515" max="515" width="25.28515625" style="661" customWidth="1"/>
    <col min="516" max="516" width="9.5703125" style="661" customWidth="1"/>
    <col min="517" max="517" width="6.85546875" style="661" customWidth="1"/>
    <col min="518" max="518" width="17.42578125" style="661" customWidth="1"/>
    <col min="519" max="519" width="16.7109375" style="661" customWidth="1"/>
    <col min="520" max="520" width="16.5703125" style="661" customWidth="1"/>
    <col min="521" max="521" width="16.28515625" style="661" customWidth="1"/>
    <col min="522" max="768" width="14.85546875" style="661"/>
    <col min="769" max="769" width="11.5703125" style="661" customWidth="1"/>
    <col min="770" max="770" width="81.5703125" style="661" customWidth="1"/>
    <col min="771" max="771" width="25.28515625" style="661" customWidth="1"/>
    <col min="772" max="772" width="9.5703125" style="661" customWidth="1"/>
    <col min="773" max="773" width="6.85546875" style="661" customWidth="1"/>
    <col min="774" max="774" width="17.42578125" style="661" customWidth="1"/>
    <col min="775" max="775" width="16.7109375" style="661" customWidth="1"/>
    <col min="776" max="776" width="16.5703125" style="661" customWidth="1"/>
    <col min="777" max="777" width="16.28515625" style="661" customWidth="1"/>
    <col min="778" max="1024" width="14.85546875" style="661"/>
    <col min="1025" max="1025" width="11.5703125" style="661" customWidth="1"/>
    <col min="1026" max="1026" width="81.5703125" style="661" customWidth="1"/>
    <col min="1027" max="1027" width="25.28515625" style="661" customWidth="1"/>
    <col min="1028" max="1028" width="9.5703125" style="661" customWidth="1"/>
    <col min="1029" max="1029" width="6.85546875" style="661" customWidth="1"/>
    <col min="1030" max="1030" width="17.42578125" style="661" customWidth="1"/>
    <col min="1031" max="1031" width="16.7109375" style="661" customWidth="1"/>
    <col min="1032" max="1032" width="16.5703125" style="661" customWidth="1"/>
    <col min="1033" max="1033" width="16.28515625" style="661" customWidth="1"/>
    <col min="1034" max="1280" width="14.85546875" style="661"/>
    <col min="1281" max="1281" width="11.5703125" style="661" customWidth="1"/>
    <col min="1282" max="1282" width="81.5703125" style="661" customWidth="1"/>
    <col min="1283" max="1283" width="25.28515625" style="661" customWidth="1"/>
    <col min="1284" max="1284" width="9.5703125" style="661" customWidth="1"/>
    <col min="1285" max="1285" width="6.85546875" style="661" customWidth="1"/>
    <col min="1286" max="1286" width="17.42578125" style="661" customWidth="1"/>
    <col min="1287" max="1287" width="16.7109375" style="661" customWidth="1"/>
    <col min="1288" max="1288" width="16.5703125" style="661" customWidth="1"/>
    <col min="1289" max="1289" width="16.28515625" style="661" customWidth="1"/>
    <col min="1290" max="1536" width="14.85546875" style="661"/>
    <col min="1537" max="1537" width="11.5703125" style="661" customWidth="1"/>
    <col min="1538" max="1538" width="81.5703125" style="661" customWidth="1"/>
    <col min="1539" max="1539" width="25.28515625" style="661" customWidth="1"/>
    <col min="1540" max="1540" width="9.5703125" style="661" customWidth="1"/>
    <col min="1541" max="1541" width="6.85546875" style="661" customWidth="1"/>
    <col min="1542" max="1542" width="17.42578125" style="661" customWidth="1"/>
    <col min="1543" max="1543" width="16.7109375" style="661" customWidth="1"/>
    <col min="1544" max="1544" width="16.5703125" style="661" customWidth="1"/>
    <col min="1545" max="1545" width="16.28515625" style="661" customWidth="1"/>
    <col min="1546" max="1792" width="14.85546875" style="661"/>
    <col min="1793" max="1793" width="11.5703125" style="661" customWidth="1"/>
    <col min="1794" max="1794" width="81.5703125" style="661" customWidth="1"/>
    <col min="1795" max="1795" width="25.28515625" style="661" customWidth="1"/>
    <col min="1796" max="1796" width="9.5703125" style="661" customWidth="1"/>
    <col min="1797" max="1797" width="6.85546875" style="661" customWidth="1"/>
    <col min="1798" max="1798" width="17.42578125" style="661" customWidth="1"/>
    <col min="1799" max="1799" width="16.7109375" style="661" customWidth="1"/>
    <col min="1800" max="1800" width="16.5703125" style="661" customWidth="1"/>
    <col min="1801" max="1801" width="16.28515625" style="661" customWidth="1"/>
    <col min="1802" max="2048" width="14.85546875" style="661"/>
    <col min="2049" max="2049" width="11.5703125" style="661" customWidth="1"/>
    <col min="2050" max="2050" width="81.5703125" style="661" customWidth="1"/>
    <col min="2051" max="2051" width="25.28515625" style="661" customWidth="1"/>
    <col min="2052" max="2052" width="9.5703125" style="661" customWidth="1"/>
    <col min="2053" max="2053" width="6.85546875" style="661" customWidth="1"/>
    <col min="2054" max="2054" width="17.42578125" style="661" customWidth="1"/>
    <col min="2055" max="2055" width="16.7109375" style="661" customWidth="1"/>
    <col min="2056" max="2056" width="16.5703125" style="661" customWidth="1"/>
    <col min="2057" max="2057" width="16.28515625" style="661" customWidth="1"/>
    <col min="2058" max="2304" width="14.85546875" style="661"/>
    <col min="2305" max="2305" width="11.5703125" style="661" customWidth="1"/>
    <col min="2306" max="2306" width="81.5703125" style="661" customWidth="1"/>
    <col min="2307" max="2307" width="25.28515625" style="661" customWidth="1"/>
    <col min="2308" max="2308" width="9.5703125" style="661" customWidth="1"/>
    <col min="2309" max="2309" width="6.85546875" style="661" customWidth="1"/>
    <col min="2310" max="2310" width="17.42578125" style="661" customWidth="1"/>
    <col min="2311" max="2311" width="16.7109375" style="661" customWidth="1"/>
    <col min="2312" max="2312" width="16.5703125" style="661" customWidth="1"/>
    <col min="2313" max="2313" width="16.28515625" style="661" customWidth="1"/>
    <col min="2314" max="2560" width="14.85546875" style="661"/>
    <col min="2561" max="2561" width="11.5703125" style="661" customWidth="1"/>
    <col min="2562" max="2562" width="81.5703125" style="661" customWidth="1"/>
    <col min="2563" max="2563" width="25.28515625" style="661" customWidth="1"/>
    <col min="2564" max="2564" width="9.5703125" style="661" customWidth="1"/>
    <col min="2565" max="2565" width="6.85546875" style="661" customWidth="1"/>
    <col min="2566" max="2566" width="17.42578125" style="661" customWidth="1"/>
    <col min="2567" max="2567" width="16.7109375" style="661" customWidth="1"/>
    <col min="2568" max="2568" width="16.5703125" style="661" customWidth="1"/>
    <col min="2569" max="2569" width="16.28515625" style="661" customWidth="1"/>
    <col min="2570" max="2816" width="14.85546875" style="661"/>
    <col min="2817" max="2817" width="11.5703125" style="661" customWidth="1"/>
    <col min="2818" max="2818" width="81.5703125" style="661" customWidth="1"/>
    <col min="2819" max="2819" width="25.28515625" style="661" customWidth="1"/>
    <col min="2820" max="2820" width="9.5703125" style="661" customWidth="1"/>
    <col min="2821" max="2821" width="6.85546875" style="661" customWidth="1"/>
    <col min="2822" max="2822" width="17.42578125" style="661" customWidth="1"/>
    <col min="2823" max="2823" width="16.7109375" style="661" customWidth="1"/>
    <col min="2824" max="2824" width="16.5703125" style="661" customWidth="1"/>
    <col min="2825" max="2825" width="16.28515625" style="661" customWidth="1"/>
    <col min="2826" max="3072" width="14.85546875" style="661"/>
    <col min="3073" max="3073" width="11.5703125" style="661" customWidth="1"/>
    <col min="3074" max="3074" width="81.5703125" style="661" customWidth="1"/>
    <col min="3075" max="3075" width="25.28515625" style="661" customWidth="1"/>
    <col min="3076" max="3076" width="9.5703125" style="661" customWidth="1"/>
    <col min="3077" max="3077" width="6.85546875" style="661" customWidth="1"/>
    <col min="3078" max="3078" width="17.42578125" style="661" customWidth="1"/>
    <col min="3079" max="3079" width="16.7109375" style="661" customWidth="1"/>
    <col min="3080" max="3080" width="16.5703125" style="661" customWidth="1"/>
    <col min="3081" max="3081" width="16.28515625" style="661" customWidth="1"/>
    <col min="3082" max="3328" width="14.85546875" style="661"/>
    <col min="3329" max="3329" width="11.5703125" style="661" customWidth="1"/>
    <col min="3330" max="3330" width="81.5703125" style="661" customWidth="1"/>
    <col min="3331" max="3331" width="25.28515625" style="661" customWidth="1"/>
    <col min="3332" max="3332" width="9.5703125" style="661" customWidth="1"/>
    <col min="3333" max="3333" width="6.85546875" style="661" customWidth="1"/>
    <col min="3334" max="3334" width="17.42578125" style="661" customWidth="1"/>
    <col min="3335" max="3335" width="16.7109375" style="661" customWidth="1"/>
    <col min="3336" max="3336" width="16.5703125" style="661" customWidth="1"/>
    <col min="3337" max="3337" width="16.28515625" style="661" customWidth="1"/>
    <col min="3338" max="3584" width="14.85546875" style="661"/>
    <col min="3585" max="3585" width="11.5703125" style="661" customWidth="1"/>
    <col min="3586" max="3586" width="81.5703125" style="661" customWidth="1"/>
    <col min="3587" max="3587" width="25.28515625" style="661" customWidth="1"/>
    <col min="3588" max="3588" width="9.5703125" style="661" customWidth="1"/>
    <col min="3589" max="3589" width="6.85546875" style="661" customWidth="1"/>
    <col min="3590" max="3590" width="17.42578125" style="661" customWidth="1"/>
    <col min="3591" max="3591" width="16.7109375" style="661" customWidth="1"/>
    <col min="3592" max="3592" width="16.5703125" style="661" customWidth="1"/>
    <col min="3593" max="3593" width="16.28515625" style="661" customWidth="1"/>
    <col min="3594" max="3840" width="14.85546875" style="661"/>
    <col min="3841" max="3841" width="11.5703125" style="661" customWidth="1"/>
    <col min="3842" max="3842" width="81.5703125" style="661" customWidth="1"/>
    <col min="3843" max="3843" width="25.28515625" style="661" customWidth="1"/>
    <col min="3844" max="3844" width="9.5703125" style="661" customWidth="1"/>
    <col min="3845" max="3845" width="6.85546875" style="661" customWidth="1"/>
    <col min="3846" max="3846" width="17.42578125" style="661" customWidth="1"/>
    <col min="3847" max="3847" width="16.7109375" style="661" customWidth="1"/>
    <col min="3848" max="3848" width="16.5703125" style="661" customWidth="1"/>
    <col min="3849" max="3849" width="16.28515625" style="661" customWidth="1"/>
    <col min="3850" max="4096" width="14.85546875" style="661"/>
    <col min="4097" max="4097" width="11.5703125" style="661" customWidth="1"/>
    <col min="4098" max="4098" width="81.5703125" style="661" customWidth="1"/>
    <col min="4099" max="4099" width="25.28515625" style="661" customWidth="1"/>
    <col min="4100" max="4100" width="9.5703125" style="661" customWidth="1"/>
    <col min="4101" max="4101" width="6.85546875" style="661" customWidth="1"/>
    <col min="4102" max="4102" width="17.42578125" style="661" customWidth="1"/>
    <col min="4103" max="4103" width="16.7109375" style="661" customWidth="1"/>
    <col min="4104" max="4104" width="16.5703125" style="661" customWidth="1"/>
    <col min="4105" max="4105" width="16.28515625" style="661" customWidth="1"/>
    <col min="4106" max="4352" width="14.85546875" style="661"/>
    <col min="4353" max="4353" width="11.5703125" style="661" customWidth="1"/>
    <col min="4354" max="4354" width="81.5703125" style="661" customWidth="1"/>
    <col min="4355" max="4355" width="25.28515625" style="661" customWidth="1"/>
    <col min="4356" max="4356" width="9.5703125" style="661" customWidth="1"/>
    <col min="4357" max="4357" width="6.85546875" style="661" customWidth="1"/>
    <col min="4358" max="4358" width="17.42578125" style="661" customWidth="1"/>
    <col min="4359" max="4359" width="16.7109375" style="661" customWidth="1"/>
    <col min="4360" max="4360" width="16.5703125" style="661" customWidth="1"/>
    <col min="4361" max="4361" width="16.28515625" style="661" customWidth="1"/>
    <col min="4362" max="4608" width="14.85546875" style="661"/>
    <col min="4609" max="4609" width="11.5703125" style="661" customWidth="1"/>
    <col min="4610" max="4610" width="81.5703125" style="661" customWidth="1"/>
    <col min="4611" max="4611" width="25.28515625" style="661" customWidth="1"/>
    <col min="4612" max="4612" width="9.5703125" style="661" customWidth="1"/>
    <col min="4613" max="4613" width="6.85546875" style="661" customWidth="1"/>
    <col min="4614" max="4614" width="17.42578125" style="661" customWidth="1"/>
    <col min="4615" max="4615" width="16.7109375" style="661" customWidth="1"/>
    <col min="4616" max="4616" width="16.5703125" style="661" customWidth="1"/>
    <col min="4617" max="4617" width="16.28515625" style="661" customWidth="1"/>
    <col min="4618" max="4864" width="14.85546875" style="661"/>
    <col min="4865" max="4865" width="11.5703125" style="661" customWidth="1"/>
    <col min="4866" max="4866" width="81.5703125" style="661" customWidth="1"/>
    <col min="4867" max="4867" width="25.28515625" style="661" customWidth="1"/>
    <col min="4868" max="4868" width="9.5703125" style="661" customWidth="1"/>
    <col min="4869" max="4869" width="6.85546875" style="661" customWidth="1"/>
    <col min="4870" max="4870" width="17.42578125" style="661" customWidth="1"/>
    <col min="4871" max="4871" width="16.7109375" style="661" customWidth="1"/>
    <col min="4872" max="4872" width="16.5703125" style="661" customWidth="1"/>
    <col min="4873" max="4873" width="16.28515625" style="661" customWidth="1"/>
    <col min="4874" max="5120" width="14.85546875" style="661"/>
    <col min="5121" max="5121" width="11.5703125" style="661" customWidth="1"/>
    <col min="5122" max="5122" width="81.5703125" style="661" customWidth="1"/>
    <col min="5123" max="5123" width="25.28515625" style="661" customWidth="1"/>
    <col min="5124" max="5124" width="9.5703125" style="661" customWidth="1"/>
    <col min="5125" max="5125" width="6.85546875" style="661" customWidth="1"/>
    <col min="5126" max="5126" width="17.42578125" style="661" customWidth="1"/>
    <col min="5127" max="5127" width="16.7109375" style="661" customWidth="1"/>
    <col min="5128" max="5128" width="16.5703125" style="661" customWidth="1"/>
    <col min="5129" max="5129" width="16.28515625" style="661" customWidth="1"/>
    <col min="5130" max="5376" width="14.85546875" style="661"/>
    <col min="5377" max="5377" width="11.5703125" style="661" customWidth="1"/>
    <col min="5378" max="5378" width="81.5703125" style="661" customWidth="1"/>
    <col min="5379" max="5379" width="25.28515625" style="661" customWidth="1"/>
    <col min="5380" max="5380" width="9.5703125" style="661" customWidth="1"/>
    <col min="5381" max="5381" width="6.85546875" style="661" customWidth="1"/>
    <col min="5382" max="5382" width="17.42578125" style="661" customWidth="1"/>
    <col min="5383" max="5383" width="16.7109375" style="661" customWidth="1"/>
    <col min="5384" max="5384" width="16.5703125" style="661" customWidth="1"/>
    <col min="5385" max="5385" width="16.28515625" style="661" customWidth="1"/>
    <col min="5386" max="5632" width="14.85546875" style="661"/>
    <col min="5633" max="5633" width="11.5703125" style="661" customWidth="1"/>
    <col min="5634" max="5634" width="81.5703125" style="661" customWidth="1"/>
    <col min="5635" max="5635" width="25.28515625" style="661" customWidth="1"/>
    <col min="5636" max="5636" width="9.5703125" style="661" customWidth="1"/>
    <col min="5637" max="5637" width="6.85546875" style="661" customWidth="1"/>
    <col min="5638" max="5638" width="17.42578125" style="661" customWidth="1"/>
    <col min="5639" max="5639" width="16.7109375" style="661" customWidth="1"/>
    <col min="5640" max="5640" width="16.5703125" style="661" customWidth="1"/>
    <col min="5641" max="5641" width="16.28515625" style="661" customWidth="1"/>
    <col min="5642" max="5888" width="14.85546875" style="661"/>
    <col min="5889" max="5889" width="11.5703125" style="661" customWidth="1"/>
    <col min="5890" max="5890" width="81.5703125" style="661" customWidth="1"/>
    <col min="5891" max="5891" width="25.28515625" style="661" customWidth="1"/>
    <col min="5892" max="5892" width="9.5703125" style="661" customWidth="1"/>
    <col min="5893" max="5893" width="6.85546875" style="661" customWidth="1"/>
    <col min="5894" max="5894" width="17.42578125" style="661" customWidth="1"/>
    <col min="5895" max="5895" width="16.7109375" style="661" customWidth="1"/>
    <col min="5896" max="5896" width="16.5703125" style="661" customWidth="1"/>
    <col min="5897" max="5897" width="16.28515625" style="661" customWidth="1"/>
    <col min="5898" max="6144" width="14.85546875" style="661"/>
    <col min="6145" max="6145" width="11.5703125" style="661" customWidth="1"/>
    <col min="6146" max="6146" width="81.5703125" style="661" customWidth="1"/>
    <col min="6147" max="6147" width="25.28515625" style="661" customWidth="1"/>
    <col min="6148" max="6148" width="9.5703125" style="661" customWidth="1"/>
    <col min="6149" max="6149" width="6.85546875" style="661" customWidth="1"/>
    <col min="6150" max="6150" width="17.42578125" style="661" customWidth="1"/>
    <col min="6151" max="6151" width="16.7109375" style="661" customWidth="1"/>
    <col min="6152" max="6152" width="16.5703125" style="661" customWidth="1"/>
    <col min="6153" max="6153" width="16.28515625" style="661" customWidth="1"/>
    <col min="6154" max="6400" width="14.85546875" style="661"/>
    <col min="6401" max="6401" width="11.5703125" style="661" customWidth="1"/>
    <col min="6402" max="6402" width="81.5703125" style="661" customWidth="1"/>
    <col min="6403" max="6403" width="25.28515625" style="661" customWidth="1"/>
    <col min="6404" max="6404" width="9.5703125" style="661" customWidth="1"/>
    <col min="6405" max="6405" width="6.85546875" style="661" customWidth="1"/>
    <col min="6406" max="6406" width="17.42578125" style="661" customWidth="1"/>
    <col min="6407" max="6407" width="16.7109375" style="661" customWidth="1"/>
    <col min="6408" max="6408" width="16.5703125" style="661" customWidth="1"/>
    <col min="6409" max="6409" width="16.28515625" style="661" customWidth="1"/>
    <col min="6410" max="6656" width="14.85546875" style="661"/>
    <col min="6657" max="6657" width="11.5703125" style="661" customWidth="1"/>
    <col min="6658" max="6658" width="81.5703125" style="661" customWidth="1"/>
    <col min="6659" max="6659" width="25.28515625" style="661" customWidth="1"/>
    <col min="6660" max="6660" width="9.5703125" style="661" customWidth="1"/>
    <col min="6661" max="6661" width="6.85546875" style="661" customWidth="1"/>
    <col min="6662" max="6662" width="17.42578125" style="661" customWidth="1"/>
    <col min="6663" max="6663" width="16.7109375" style="661" customWidth="1"/>
    <col min="6664" max="6664" width="16.5703125" style="661" customWidth="1"/>
    <col min="6665" max="6665" width="16.28515625" style="661" customWidth="1"/>
    <col min="6666" max="6912" width="14.85546875" style="661"/>
    <col min="6913" max="6913" width="11.5703125" style="661" customWidth="1"/>
    <col min="6914" max="6914" width="81.5703125" style="661" customWidth="1"/>
    <col min="6915" max="6915" width="25.28515625" style="661" customWidth="1"/>
    <col min="6916" max="6916" width="9.5703125" style="661" customWidth="1"/>
    <col min="6917" max="6917" width="6.85546875" style="661" customWidth="1"/>
    <col min="6918" max="6918" width="17.42578125" style="661" customWidth="1"/>
    <col min="6919" max="6919" width="16.7109375" style="661" customWidth="1"/>
    <col min="6920" max="6920" width="16.5703125" style="661" customWidth="1"/>
    <col min="6921" max="6921" width="16.28515625" style="661" customWidth="1"/>
    <col min="6922" max="7168" width="14.85546875" style="661"/>
    <col min="7169" max="7169" width="11.5703125" style="661" customWidth="1"/>
    <col min="7170" max="7170" width="81.5703125" style="661" customWidth="1"/>
    <col min="7171" max="7171" width="25.28515625" style="661" customWidth="1"/>
    <col min="7172" max="7172" width="9.5703125" style="661" customWidth="1"/>
    <col min="7173" max="7173" width="6.85546875" style="661" customWidth="1"/>
    <col min="7174" max="7174" width="17.42578125" style="661" customWidth="1"/>
    <col min="7175" max="7175" width="16.7109375" style="661" customWidth="1"/>
    <col min="7176" max="7176" width="16.5703125" style="661" customWidth="1"/>
    <col min="7177" max="7177" width="16.28515625" style="661" customWidth="1"/>
    <col min="7178" max="7424" width="14.85546875" style="661"/>
    <col min="7425" max="7425" width="11.5703125" style="661" customWidth="1"/>
    <col min="7426" max="7426" width="81.5703125" style="661" customWidth="1"/>
    <col min="7427" max="7427" width="25.28515625" style="661" customWidth="1"/>
    <col min="7428" max="7428" width="9.5703125" style="661" customWidth="1"/>
    <col min="7429" max="7429" width="6.85546875" style="661" customWidth="1"/>
    <col min="7430" max="7430" width="17.42578125" style="661" customWidth="1"/>
    <col min="7431" max="7431" width="16.7109375" style="661" customWidth="1"/>
    <col min="7432" max="7432" width="16.5703125" style="661" customWidth="1"/>
    <col min="7433" max="7433" width="16.28515625" style="661" customWidth="1"/>
    <col min="7434" max="7680" width="14.85546875" style="661"/>
    <col min="7681" max="7681" width="11.5703125" style="661" customWidth="1"/>
    <col min="7682" max="7682" width="81.5703125" style="661" customWidth="1"/>
    <col min="7683" max="7683" width="25.28515625" style="661" customWidth="1"/>
    <col min="7684" max="7684" width="9.5703125" style="661" customWidth="1"/>
    <col min="7685" max="7685" width="6.85546875" style="661" customWidth="1"/>
    <col min="7686" max="7686" width="17.42578125" style="661" customWidth="1"/>
    <col min="7687" max="7687" width="16.7109375" style="661" customWidth="1"/>
    <col min="7688" max="7688" width="16.5703125" style="661" customWidth="1"/>
    <col min="7689" max="7689" width="16.28515625" style="661" customWidth="1"/>
    <col min="7690" max="7936" width="14.85546875" style="661"/>
    <col min="7937" max="7937" width="11.5703125" style="661" customWidth="1"/>
    <col min="7938" max="7938" width="81.5703125" style="661" customWidth="1"/>
    <col min="7939" max="7939" width="25.28515625" style="661" customWidth="1"/>
    <col min="7940" max="7940" width="9.5703125" style="661" customWidth="1"/>
    <col min="7941" max="7941" width="6.85546875" style="661" customWidth="1"/>
    <col min="7942" max="7942" width="17.42578125" style="661" customWidth="1"/>
    <col min="7943" max="7943" width="16.7109375" style="661" customWidth="1"/>
    <col min="7944" max="7944" width="16.5703125" style="661" customWidth="1"/>
    <col min="7945" max="7945" width="16.28515625" style="661" customWidth="1"/>
    <col min="7946" max="8192" width="14.85546875" style="661"/>
    <col min="8193" max="8193" width="11.5703125" style="661" customWidth="1"/>
    <col min="8194" max="8194" width="81.5703125" style="661" customWidth="1"/>
    <col min="8195" max="8195" width="25.28515625" style="661" customWidth="1"/>
    <col min="8196" max="8196" width="9.5703125" style="661" customWidth="1"/>
    <col min="8197" max="8197" width="6.85546875" style="661" customWidth="1"/>
    <col min="8198" max="8198" width="17.42578125" style="661" customWidth="1"/>
    <col min="8199" max="8199" width="16.7109375" style="661" customWidth="1"/>
    <col min="8200" max="8200" width="16.5703125" style="661" customWidth="1"/>
    <col min="8201" max="8201" width="16.28515625" style="661" customWidth="1"/>
    <col min="8202" max="8448" width="14.85546875" style="661"/>
    <col min="8449" max="8449" width="11.5703125" style="661" customWidth="1"/>
    <col min="8450" max="8450" width="81.5703125" style="661" customWidth="1"/>
    <col min="8451" max="8451" width="25.28515625" style="661" customWidth="1"/>
    <col min="8452" max="8452" width="9.5703125" style="661" customWidth="1"/>
    <col min="8453" max="8453" width="6.85546875" style="661" customWidth="1"/>
    <col min="8454" max="8454" width="17.42578125" style="661" customWidth="1"/>
    <col min="8455" max="8455" width="16.7109375" style="661" customWidth="1"/>
    <col min="8456" max="8456" width="16.5703125" style="661" customWidth="1"/>
    <col min="8457" max="8457" width="16.28515625" style="661" customWidth="1"/>
    <col min="8458" max="8704" width="14.85546875" style="661"/>
    <col min="8705" max="8705" width="11.5703125" style="661" customWidth="1"/>
    <col min="8706" max="8706" width="81.5703125" style="661" customWidth="1"/>
    <col min="8707" max="8707" width="25.28515625" style="661" customWidth="1"/>
    <col min="8708" max="8708" width="9.5703125" style="661" customWidth="1"/>
    <col min="8709" max="8709" width="6.85546875" style="661" customWidth="1"/>
    <col min="8710" max="8710" width="17.42578125" style="661" customWidth="1"/>
    <col min="8711" max="8711" width="16.7109375" style="661" customWidth="1"/>
    <col min="8712" max="8712" width="16.5703125" style="661" customWidth="1"/>
    <col min="8713" max="8713" width="16.28515625" style="661" customWidth="1"/>
    <col min="8714" max="8960" width="14.85546875" style="661"/>
    <col min="8961" max="8961" width="11.5703125" style="661" customWidth="1"/>
    <col min="8962" max="8962" width="81.5703125" style="661" customWidth="1"/>
    <col min="8963" max="8963" width="25.28515625" style="661" customWidth="1"/>
    <col min="8964" max="8964" width="9.5703125" style="661" customWidth="1"/>
    <col min="8965" max="8965" width="6.85546875" style="661" customWidth="1"/>
    <col min="8966" max="8966" width="17.42578125" style="661" customWidth="1"/>
    <col min="8967" max="8967" width="16.7109375" style="661" customWidth="1"/>
    <col min="8968" max="8968" width="16.5703125" style="661" customWidth="1"/>
    <col min="8969" max="8969" width="16.28515625" style="661" customWidth="1"/>
    <col min="8970" max="9216" width="14.85546875" style="661"/>
    <col min="9217" max="9217" width="11.5703125" style="661" customWidth="1"/>
    <col min="9218" max="9218" width="81.5703125" style="661" customWidth="1"/>
    <col min="9219" max="9219" width="25.28515625" style="661" customWidth="1"/>
    <col min="9220" max="9220" width="9.5703125" style="661" customWidth="1"/>
    <col min="9221" max="9221" width="6.85546875" style="661" customWidth="1"/>
    <col min="9222" max="9222" width="17.42578125" style="661" customWidth="1"/>
    <col min="9223" max="9223" width="16.7109375" style="661" customWidth="1"/>
    <col min="9224" max="9224" width="16.5703125" style="661" customWidth="1"/>
    <col min="9225" max="9225" width="16.28515625" style="661" customWidth="1"/>
    <col min="9226" max="9472" width="14.85546875" style="661"/>
    <col min="9473" max="9473" width="11.5703125" style="661" customWidth="1"/>
    <col min="9474" max="9474" width="81.5703125" style="661" customWidth="1"/>
    <col min="9475" max="9475" width="25.28515625" style="661" customWidth="1"/>
    <col min="9476" max="9476" width="9.5703125" style="661" customWidth="1"/>
    <col min="9477" max="9477" width="6.85546875" style="661" customWidth="1"/>
    <col min="9478" max="9478" width="17.42578125" style="661" customWidth="1"/>
    <col min="9479" max="9479" width="16.7109375" style="661" customWidth="1"/>
    <col min="9480" max="9480" width="16.5703125" style="661" customWidth="1"/>
    <col min="9481" max="9481" width="16.28515625" style="661" customWidth="1"/>
    <col min="9482" max="9728" width="14.85546875" style="661"/>
    <col min="9729" max="9729" width="11.5703125" style="661" customWidth="1"/>
    <col min="9730" max="9730" width="81.5703125" style="661" customWidth="1"/>
    <col min="9731" max="9731" width="25.28515625" style="661" customWidth="1"/>
    <col min="9732" max="9732" width="9.5703125" style="661" customWidth="1"/>
    <col min="9733" max="9733" width="6.85546875" style="661" customWidth="1"/>
    <col min="9734" max="9734" width="17.42578125" style="661" customWidth="1"/>
    <col min="9735" max="9735" width="16.7109375" style="661" customWidth="1"/>
    <col min="9736" max="9736" width="16.5703125" style="661" customWidth="1"/>
    <col min="9737" max="9737" width="16.28515625" style="661" customWidth="1"/>
    <col min="9738" max="9984" width="14.85546875" style="661"/>
    <col min="9985" max="9985" width="11.5703125" style="661" customWidth="1"/>
    <col min="9986" max="9986" width="81.5703125" style="661" customWidth="1"/>
    <col min="9987" max="9987" width="25.28515625" style="661" customWidth="1"/>
    <col min="9988" max="9988" width="9.5703125" style="661" customWidth="1"/>
    <col min="9989" max="9989" width="6.85546875" style="661" customWidth="1"/>
    <col min="9990" max="9990" width="17.42578125" style="661" customWidth="1"/>
    <col min="9991" max="9991" width="16.7109375" style="661" customWidth="1"/>
    <col min="9992" max="9992" width="16.5703125" style="661" customWidth="1"/>
    <col min="9993" max="9993" width="16.28515625" style="661" customWidth="1"/>
    <col min="9994" max="10240" width="14.85546875" style="661"/>
    <col min="10241" max="10241" width="11.5703125" style="661" customWidth="1"/>
    <col min="10242" max="10242" width="81.5703125" style="661" customWidth="1"/>
    <col min="10243" max="10243" width="25.28515625" style="661" customWidth="1"/>
    <col min="10244" max="10244" width="9.5703125" style="661" customWidth="1"/>
    <col min="10245" max="10245" width="6.85546875" style="661" customWidth="1"/>
    <col min="10246" max="10246" width="17.42578125" style="661" customWidth="1"/>
    <col min="10247" max="10247" width="16.7109375" style="661" customWidth="1"/>
    <col min="10248" max="10248" width="16.5703125" style="661" customWidth="1"/>
    <col min="10249" max="10249" width="16.28515625" style="661" customWidth="1"/>
    <col min="10250" max="10496" width="14.85546875" style="661"/>
    <col min="10497" max="10497" width="11.5703125" style="661" customWidth="1"/>
    <col min="10498" max="10498" width="81.5703125" style="661" customWidth="1"/>
    <col min="10499" max="10499" width="25.28515625" style="661" customWidth="1"/>
    <col min="10500" max="10500" width="9.5703125" style="661" customWidth="1"/>
    <col min="10501" max="10501" width="6.85546875" style="661" customWidth="1"/>
    <col min="10502" max="10502" width="17.42578125" style="661" customWidth="1"/>
    <col min="10503" max="10503" width="16.7109375" style="661" customWidth="1"/>
    <col min="10504" max="10504" width="16.5703125" style="661" customWidth="1"/>
    <col min="10505" max="10505" width="16.28515625" style="661" customWidth="1"/>
    <col min="10506" max="10752" width="14.85546875" style="661"/>
    <col min="10753" max="10753" width="11.5703125" style="661" customWidth="1"/>
    <col min="10754" max="10754" width="81.5703125" style="661" customWidth="1"/>
    <col min="10755" max="10755" width="25.28515625" style="661" customWidth="1"/>
    <col min="10756" max="10756" width="9.5703125" style="661" customWidth="1"/>
    <col min="10757" max="10757" width="6.85546875" style="661" customWidth="1"/>
    <col min="10758" max="10758" width="17.42578125" style="661" customWidth="1"/>
    <col min="10759" max="10759" width="16.7109375" style="661" customWidth="1"/>
    <col min="10760" max="10760" width="16.5703125" style="661" customWidth="1"/>
    <col min="10761" max="10761" width="16.28515625" style="661" customWidth="1"/>
    <col min="10762" max="11008" width="14.85546875" style="661"/>
    <col min="11009" max="11009" width="11.5703125" style="661" customWidth="1"/>
    <col min="11010" max="11010" width="81.5703125" style="661" customWidth="1"/>
    <col min="11011" max="11011" width="25.28515625" style="661" customWidth="1"/>
    <col min="11012" max="11012" width="9.5703125" style="661" customWidth="1"/>
    <col min="11013" max="11013" width="6.85546875" style="661" customWidth="1"/>
    <col min="11014" max="11014" width="17.42578125" style="661" customWidth="1"/>
    <col min="11015" max="11015" width="16.7109375" style="661" customWidth="1"/>
    <col min="11016" max="11016" width="16.5703125" style="661" customWidth="1"/>
    <col min="11017" max="11017" width="16.28515625" style="661" customWidth="1"/>
    <col min="11018" max="11264" width="14.85546875" style="661"/>
    <col min="11265" max="11265" width="11.5703125" style="661" customWidth="1"/>
    <col min="11266" max="11266" width="81.5703125" style="661" customWidth="1"/>
    <col min="11267" max="11267" width="25.28515625" style="661" customWidth="1"/>
    <col min="11268" max="11268" width="9.5703125" style="661" customWidth="1"/>
    <col min="11269" max="11269" width="6.85546875" style="661" customWidth="1"/>
    <col min="11270" max="11270" width="17.42578125" style="661" customWidth="1"/>
    <col min="11271" max="11271" width="16.7109375" style="661" customWidth="1"/>
    <col min="11272" max="11272" width="16.5703125" style="661" customWidth="1"/>
    <col min="11273" max="11273" width="16.28515625" style="661" customWidth="1"/>
    <col min="11274" max="11520" width="14.85546875" style="661"/>
    <col min="11521" max="11521" width="11.5703125" style="661" customWidth="1"/>
    <col min="11522" max="11522" width="81.5703125" style="661" customWidth="1"/>
    <col min="11523" max="11523" width="25.28515625" style="661" customWidth="1"/>
    <col min="11524" max="11524" width="9.5703125" style="661" customWidth="1"/>
    <col min="11525" max="11525" width="6.85546875" style="661" customWidth="1"/>
    <col min="11526" max="11526" width="17.42578125" style="661" customWidth="1"/>
    <col min="11527" max="11527" width="16.7109375" style="661" customWidth="1"/>
    <col min="11528" max="11528" width="16.5703125" style="661" customWidth="1"/>
    <col min="11529" max="11529" width="16.28515625" style="661" customWidth="1"/>
    <col min="11530" max="11776" width="14.85546875" style="661"/>
    <col min="11777" max="11777" width="11.5703125" style="661" customWidth="1"/>
    <col min="11778" max="11778" width="81.5703125" style="661" customWidth="1"/>
    <col min="11779" max="11779" width="25.28515625" style="661" customWidth="1"/>
    <col min="11780" max="11780" width="9.5703125" style="661" customWidth="1"/>
    <col min="11781" max="11781" width="6.85546875" style="661" customWidth="1"/>
    <col min="11782" max="11782" width="17.42578125" style="661" customWidth="1"/>
    <col min="11783" max="11783" width="16.7109375" style="661" customWidth="1"/>
    <col min="11784" max="11784" width="16.5703125" style="661" customWidth="1"/>
    <col min="11785" max="11785" width="16.28515625" style="661" customWidth="1"/>
    <col min="11786" max="12032" width="14.85546875" style="661"/>
    <col min="12033" max="12033" width="11.5703125" style="661" customWidth="1"/>
    <col min="12034" max="12034" width="81.5703125" style="661" customWidth="1"/>
    <col min="12035" max="12035" width="25.28515625" style="661" customWidth="1"/>
    <col min="12036" max="12036" width="9.5703125" style="661" customWidth="1"/>
    <col min="12037" max="12037" width="6.85546875" style="661" customWidth="1"/>
    <col min="12038" max="12038" width="17.42578125" style="661" customWidth="1"/>
    <col min="12039" max="12039" width="16.7109375" style="661" customWidth="1"/>
    <col min="12040" max="12040" width="16.5703125" style="661" customWidth="1"/>
    <col min="12041" max="12041" width="16.28515625" style="661" customWidth="1"/>
    <col min="12042" max="12288" width="14.85546875" style="661"/>
    <col min="12289" max="12289" width="11.5703125" style="661" customWidth="1"/>
    <col min="12290" max="12290" width="81.5703125" style="661" customWidth="1"/>
    <col min="12291" max="12291" width="25.28515625" style="661" customWidth="1"/>
    <col min="12292" max="12292" width="9.5703125" style="661" customWidth="1"/>
    <col min="12293" max="12293" width="6.85546875" style="661" customWidth="1"/>
    <col min="12294" max="12294" width="17.42578125" style="661" customWidth="1"/>
    <col min="12295" max="12295" width="16.7109375" style="661" customWidth="1"/>
    <col min="12296" max="12296" width="16.5703125" style="661" customWidth="1"/>
    <col min="12297" max="12297" width="16.28515625" style="661" customWidth="1"/>
    <col min="12298" max="12544" width="14.85546875" style="661"/>
    <col min="12545" max="12545" width="11.5703125" style="661" customWidth="1"/>
    <col min="12546" max="12546" width="81.5703125" style="661" customWidth="1"/>
    <col min="12547" max="12547" width="25.28515625" style="661" customWidth="1"/>
    <col min="12548" max="12548" width="9.5703125" style="661" customWidth="1"/>
    <col min="12549" max="12549" width="6.85546875" style="661" customWidth="1"/>
    <col min="12550" max="12550" width="17.42578125" style="661" customWidth="1"/>
    <col min="12551" max="12551" width="16.7109375" style="661" customWidth="1"/>
    <col min="12552" max="12552" width="16.5703125" style="661" customWidth="1"/>
    <col min="12553" max="12553" width="16.28515625" style="661" customWidth="1"/>
    <col min="12554" max="12800" width="14.85546875" style="661"/>
    <col min="12801" max="12801" width="11.5703125" style="661" customWidth="1"/>
    <col min="12802" max="12802" width="81.5703125" style="661" customWidth="1"/>
    <col min="12803" max="12803" width="25.28515625" style="661" customWidth="1"/>
    <col min="12804" max="12804" width="9.5703125" style="661" customWidth="1"/>
    <col min="12805" max="12805" width="6.85546875" style="661" customWidth="1"/>
    <col min="12806" max="12806" width="17.42578125" style="661" customWidth="1"/>
    <col min="12807" max="12807" width="16.7109375" style="661" customWidth="1"/>
    <col min="12808" max="12808" width="16.5703125" style="661" customWidth="1"/>
    <col min="12809" max="12809" width="16.28515625" style="661" customWidth="1"/>
    <col min="12810" max="13056" width="14.85546875" style="661"/>
    <col min="13057" max="13057" width="11.5703125" style="661" customWidth="1"/>
    <col min="13058" max="13058" width="81.5703125" style="661" customWidth="1"/>
    <col min="13059" max="13059" width="25.28515625" style="661" customWidth="1"/>
    <col min="13060" max="13060" width="9.5703125" style="661" customWidth="1"/>
    <col min="13061" max="13061" width="6.85546875" style="661" customWidth="1"/>
    <col min="13062" max="13062" width="17.42578125" style="661" customWidth="1"/>
    <col min="13063" max="13063" width="16.7109375" style="661" customWidth="1"/>
    <col min="13064" max="13064" width="16.5703125" style="661" customWidth="1"/>
    <col min="13065" max="13065" width="16.28515625" style="661" customWidth="1"/>
    <col min="13066" max="13312" width="14.85546875" style="661"/>
    <col min="13313" max="13313" width="11.5703125" style="661" customWidth="1"/>
    <col min="13314" max="13314" width="81.5703125" style="661" customWidth="1"/>
    <col min="13315" max="13315" width="25.28515625" style="661" customWidth="1"/>
    <col min="13316" max="13316" width="9.5703125" style="661" customWidth="1"/>
    <col min="13317" max="13317" width="6.85546875" style="661" customWidth="1"/>
    <col min="13318" max="13318" width="17.42578125" style="661" customWidth="1"/>
    <col min="13319" max="13319" width="16.7109375" style="661" customWidth="1"/>
    <col min="13320" max="13320" width="16.5703125" style="661" customWidth="1"/>
    <col min="13321" max="13321" width="16.28515625" style="661" customWidth="1"/>
    <col min="13322" max="13568" width="14.85546875" style="661"/>
    <col min="13569" max="13569" width="11.5703125" style="661" customWidth="1"/>
    <col min="13570" max="13570" width="81.5703125" style="661" customWidth="1"/>
    <col min="13571" max="13571" width="25.28515625" style="661" customWidth="1"/>
    <col min="13572" max="13572" width="9.5703125" style="661" customWidth="1"/>
    <col min="13573" max="13573" width="6.85546875" style="661" customWidth="1"/>
    <col min="13574" max="13574" width="17.42578125" style="661" customWidth="1"/>
    <col min="13575" max="13575" width="16.7109375" style="661" customWidth="1"/>
    <col min="13576" max="13576" width="16.5703125" style="661" customWidth="1"/>
    <col min="13577" max="13577" width="16.28515625" style="661" customWidth="1"/>
    <col min="13578" max="13824" width="14.85546875" style="661"/>
    <col min="13825" max="13825" width="11.5703125" style="661" customWidth="1"/>
    <col min="13826" max="13826" width="81.5703125" style="661" customWidth="1"/>
    <col min="13827" max="13827" width="25.28515625" style="661" customWidth="1"/>
    <col min="13828" max="13828" width="9.5703125" style="661" customWidth="1"/>
    <col min="13829" max="13829" width="6.85546875" style="661" customWidth="1"/>
    <col min="13830" max="13830" width="17.42578125" style="661" customWidth="1"/>
    <col min="13831" max="13831" width="16.7109375" style="661" customWidth="1"/>
    <col min="13832" max="13832" width="16.5703125" style="661" customWidth="1"/>
    <col min="13833" max="13833" width="16.28515625" style="661" customWidth="1"/>
    <col min="13834" max="14080" width="14.85546875" style="661"/>
    <col min="14081" max="14081" width="11.5703125" style="661" customWidth="1"/>
    <col min="14082" max="14082" width="81.5703125" style="661" customWidth="1"/>
    <col min="14083" max="14083" width="25.28515625" style="661" customWidth="1"/>
    <col min="14084" max="14084" width="9.5703125" style="661" customWidth="1"/>
    <col min="14085" max="14085" width="6.85546875" style="661" customWidth="1"/>
    <col min="14086" max="14086" width="17.42578125" style="661" customWidth="1"/>
    <col min="14087" max="14087" width="16.7109375" style="661" customWidth="1"/>
    <col min="14088" max="14088" width="16.5703125" style="661" customWidth="1"/>
    <col min="14089" max="14089" width="16.28515625" style="661" customWidth="1"/>
    <col min="14090" max="14336" width="14.85546875" style="661"/>
    <col min="14337" max="14337" width="11.5703125" style="661" customWidth="1"/>
    <col min="14338" max="14338" width="81.5703125" style="661" customWidth="1"/>
    <col min="14339" max="14339" width="25.28515625" style="661" customWidth="1"/>
    <col min="14340" max="14340" width="9.5703125" style="661" customWidth="1"/>
    <col min="14341" max="14341" width="6.85546875" style="661" customWidth="1"/>
    <col min="14342" max="14342" width="17.42578125" style="661" customWidth="1"/>
    <col min="14343" max="14343" width="16.7109375" style="661" customWidth="1"/>
    <col min="14344" max="14344" width="16.5703125" style="661" customWidth="1"/>
    <col min="14345" max="14345" width="16.28515625" style="661" customWidth="1"/>
    <col min="14346" max="14592" width="14.85546875" style="661"/>
    <col min="14593" max="14593" width="11.5703125" style="661" customWidth="1"/>
    <col min="14594" max="14594" width="81.5703125" style="661" customWidth="1"/>
    <col min="14595" max="14595" width="25.28515625" style="661" customWidth="1"/>
    <col min="14596" max="14596" width="9.5703125" style="661" customWidth="1"/>
    <col min="14597" max="14597" width="6.85546875" style="661" customWidth="1"/>
    <col min="14598" max="14598" width="17.42578125" style="661" customWidth="1"/>
    <col min="14599" max="14599" width="16.7109375" style="661" customWidth="1"/>
    <col min="14600" max="14600" width="16.5703125" style="661" customWidth="1"/>
    <col min="14601" max="14601" width="16.28515625" style="661" customWidth="1"/>
    <col min="14602" max="14848" width="14.85546875" style="661"/>
    <col min="14849" max="14849" width="11.5703125" style="661" customWidth="1"/>
    <col min="14850" max="14850" width="81.5703125" style="661" customWidth="1"/>
    <col min="14851" max="14851" width="25.28515625" style="661" customWidth="1"/>
    <col min="14852" max="14852" width="9.5703125" style="661" customWidth="1"/>
    <col min="14853" max="14853" width="6.85546875" style="661" customWidth="1"/>
    <col min="14854" max="14854" width="17.42578125" style="661" customWidth="1"/>
    <col min="14855" max="14855" width="16.7109375" style="661" customWidth="1"/>
    <col min="14856" max="14856" width="16.5703125" style="661" customWidth="1"/>
    <col min="14857" max="14857" width="16.28515625" style="661" customWidth="1"/>
    <col min="14858" max="15104" width="14.85546875" style="661"/>
    <col min="15105" max="15105" width="11.5703125" style="661" customWidth="1"/>
    <col min="15106" max="15106" width="81.5703125" style="661" customWidth="1"/>
    <col min="15107" max="15107" width="25.28515625" style="661" customWidth="1"/>
    <col min="15108" max="15108" width="9.5703125" style="661" customWidth="1"/>
    <col min="15109" max="15109" width="6.85546875" style="661" customWidth="1"/>
    <col min="15110" max="15110" width="17.42578125" style="661" customWidth="1"/>
    <col min="15111" max="15111" width="16.7109375" style="661" customWidth="1"/>
    <col min="15112" max="15112" width="16.5703125" style="661" customWidth="1"/>
    <col min="15113" max="15113" width="16.28515625" style="661" customWidth="1"/>
    <col min="15114" max="15360" width="14.85546875" style="661"/>
    <col min="15361" max="15361" width="11.5703125" style="661" customWidth="1"/>
    <col min="15362" max="15362" width="81.5703125" style="661" customWidth="1"/>
    <col min="15363" max="15363" width="25.28515625" style="661" customWidth="1"/>
    <col min="15364" max="15364" width="9.5703125" style="661" customWidth="1"/>
    <col min="15365" max="15365" width="6.85546875" style="661" customWidth="1"/>
    <col min="15366" max="15366" width="17.42578125" style="661" customWidth="1"/>
    <col min="15367" max="15367" width="16.7109375" style="661" customWidth="1"/>
    <col min="15368" max="15368" width="16.5703125" style="661" customWidth="1"/>
    <col min="15369" max="15369" width="16.28515625" style="661" customWidth="1"/>
    <col min="15370" max="15616" width="14.85546875" style="661"/>
    <col min="15617" max="15617" width="11.5703125" style="661" customWidth="1"/>
    <col min="15618" max="15618" width="81.5703125" style="661" customWidth="1"/>
    <col min="15619" max="15619" width="25.28515625" style="661" customWidth="1"/>
    <col min="15620" max="15620" width="9.5703125" style="661" customWidth="1"/>
    <col min="15621" max="15621" width="6.85546875" style="661" customWidth="1"/>
    <col min="15622" max="15622" width="17.42578125" style="661" customWidth="1"/>
    <col min="15623" max="15623" width="16.7109375" style="661" customWidth="1"/>
    <col min="15624" max="15624" width="16.5703125" style="661" customWidth="1"/>
    <col min="15625" max="15625" width="16.28515625" style="661" customWidth="1"/>
    <col min="15626" max="15872" width="14.85546875" style="661"/>
    <col min="15873" max="15873" width="11.5703125" style="661" customWidth="1"/>
    <col min="15874" max="15874" width="81.5703125" style="661" customWidth="1"/>
    <col min="15875" max="15875" width="25.28515625" style="661" customWidth="1"/>
    <col min="15876" max="15876" width="9.5703125" style="661" customWidth="1"/>
    <col min="15877" max="15877" width="6.85546875" style="661" customWidth="1"/>
    <col min="15878" max="15878" width="17.42578125" style="661" customWidth="1"/>
    <col min="15879" max="15879" width="16.7109375" style="661" customWidth="1"/>
    <col min="15880" max="15880" width="16.5703125" style="661" customWidth="1"/>
    <col min="15881" max="15881" width="16.28515625" style="661" customWidth="1"/>
    <col min="15882" max="16128" width="14.85546875" style="661"/>
    <col min="16129" max="16129" width="11.5703125" style="661" customWidth="1"/>
    <col min="16130" max="16130" width="81.5703125" style="661" customWidth="1"/>
    <col min="16131" max="16131" width="25.28515625" style="661" customWidth="1"/>
    <col min="16132" max="16132" width="9.5703125" style="661" customWidth="1"/>
    <col min="16133" max="16133" width="6.85546875" style="661" customWidth="1"/>
    <col min="16134" max="16134" width="17.42578125" style="661" customWidth="1"/>
    <col min="16135" max="16135" width="16.7109375" style="661" customWidth="1"/>
    <col min="16136" max="16136" width="16.5703125" style="661" customWidth="1"/>
    <col min="16137" max="16137" width="16.28515625" style="661" customWidth="1"/>
    <col min="16138" max="16384" width="14.85546875" style="661"/>
  </cols>
  <sheetData>
    <row r="1" spans="1:9" ht="13.8" thickBot="1">
      <c r="A1" s="661" t="s">
        <v>4712</v>
      </c>
      <c r="B1" s="662"/>
      <c r="C1" s="662"/>
      <c r="D1" s="663" t="s">
        <v>4713</v>
      </c>
      <c r="E1" s="664"/>
      <c r="F1" s="664"/>
      <c r="G1" s="664"/>
      <c r="H1" s="664"/>
      <c r="I1" s="664"/>
    </row>
    <row r="2" spans="1:9" ht="13.8" thickBot="1">
      <c r="A2" s="665"/>
      <c r="B2" s="666" t="s">
        <v>4714</v>
      </c>
      <c r="C2" s="666"/>
      <c r="D2" s="667"/>
      <c r="E2" s="667"/>
      <c r="F2" s="667"/>
      <c r="G2" s="667"/>
      <c r="H2" s="667"/>
      <c r="I2" s="668"/>
    </row>
    <row r="3" spans="1:9" ht="13.8" thickBot="1">
      <c r="A3" s="669" t="s">
        <v>4715</v>
      </c>
      <c r="B3" s="669" t="s">
        <v>4716</v>
      </c>
      <c r="C3" s="669" t="s">
        <v>4717</v>
      </c>
      <c r="D3" s="669" t="s">
        <v>4718</v>
      </c>
      <c r="E3" s="669" t="s">
        <v>4719</v>
      </c>
      <c r="F3" s="670" t="s">
        <v>4720</v>
      </c>
      <c r="G3" s="670"/>
      <c r="H3" s="670" t="s">
        <v>4721</v>
      </c>
      <c r="I3" s="670"/>
    </row>
    <row r="4" spans="1:9" ht="13.8" thickBot="1">
      <c r="A4" s="671" t="s">
        <v>4722</v>
      </c>
      <c r="B4" s="671" t="s">
        <v>4723</v>
      </c>
      <c r="C4" s="671" t="s">
        <v>4724</v>
      </c>
      <c r="D4" s="671" t="s">
        <v>4723</v>
      </c>
      <c r="E4" s="671" t="s">
        <v>4725</v>
      </c>
      <c r="F4" s="672" t="s">
        <v>4726</v>
      </c>
      <c r="G4" s="672" t="s">
        <v>3464</v>
      </c>
      <c r="H4" s="672" t="s">
        <v>4726</v>
      </c>
      <c r="I4" s="672" t="s">
        <v>3464</v>
      </c>
    </row>
    <row r="5" spans="1:9">
      <c r="A5" s="673"/>
      <c r="B5" s="674"/>
      <c r="C5" s="674"/>
      <c r="D5" s="674"/>
      <c r="E5" s="674"/>
      <c r="F5" s="674"/>
      <c r="G5" s="674"/>
      <c r="H5" s="674"/>
      <c r="I5" s="675"/>
    </row>
    <row r="6" spans="1:9">
      <c r="A6" s="676" t="s">
        <v>4727</v>
      </c>
      <c r="B6" s="677"/>
      <c r="C6" s="678"/>
      <c r="D6" s="679"/>
      <c r="E6" s="680"/>
      <c r="F6" s="680"/>
      <c r="G6" s="680"/>
      <c r="H6" s="680"/>
      <c r="I6" s="681"/>
    </row>
    <row r="7" spans="1:9">
      <c r="A7" s="682" t="s">
        <v>4728</v>
      </c>
      <c r="B7" s="677"/>
      <c r="C7" s="678"/>
      <c r="D7" s="679"/>
      <c r="E7" s="680"/>
      <c r="F7" s="680"/>
      <c r="G7" s="680"/>
      <c r="H7" s="680"/>
      <c r="I7" s="681"/>
    </row>
    <row r="8" spans="1:9">
      <c r="A8" s="682"/>
      <c r="B8" s="677"/>
      <c r="C8" s="678"/>
      <c r="D8" s="679"/>
      <c r="E8" s="680"/>
      <c r="F8" s="680"/>
      <c r="G8" s="680"/>
      <c r="H8" s="680"/>
      <c r="I8" s="681"/>
    </row>
    <row r="9" spans="1:9">
      <c r="A9" s="676" t="s">
        <v>4729</v>
      </c>
      <c r="B9" s="677"/>
      <c r="C9" s="678"/>
      <c r="D9" s="679"/>
      <c r="E9" s="680"/>
      <c r="F9" s="680"/>
      <c r="G9" s="680"/>
      <c r="H9" s="680"/>
      <c r="I9" s="681"/>
    </row>
    <row r="10" spans="1:9">
      <c r="A10" s="683" t="s">
        <v>4730</v>
      </c>
      <c r="B10" s="683"/>
      <c r="C10" s="683"/>
      <c r="D10" s="683"/>
      <c r="E10" s="683"/>
      <c r="F10" s="683"/>
      <c r="G10" s="683"/>
      <c r="H10" s="683"/>
      <c r="I10" s="683"/>
    </row>
    <row r="11" spans="1:9">
      <c r="A11" s="684"/>
      <c r="B11" s="677"/>
      <c r="C11" s="678"/>
      <c r="D11" s="679"/>
      <c r="E11" s="680"/>
      <c r="F11" s="680"/>
      <c r="G11" s="680"/>
      <c r="H11" s="680"/>
      <c r="I11" s="681"/>
    </row>
    <row r="12" spans="1:9">
      <c r="A12" s="685" t="s">
        <v>4731</v>
      </c>
      <c r="B12" s="677"/>
      <c r="C12" s="678"/>
      <c r="D12" s="679"/>
      <c r="E12" s="680"/>
      <c r="F12" s="680"/>
      <c r="G12" s="680"/>
      <c r="H12" s="680"/>
      <c r="I12" s="681"/>
    </row>
    <row r="13" spans="1:9" ht="25.5" customHeight="1">
      <c r="A13" s="686" t="s">
        <v>4732</v>
      </c>
      <c r="B13" s="686"/>
      <c r="C13" s="686"/>
      <c r="D13" s="686"/>
      <c r="E13" s="686"/>
      <c r="F13" s="686"/>
      <c r="G13" s="686"/>
      <c r="H13" s="686"/>
      <c r="I13" s="686"/>
    </row>
    <row r="14" spans="1:9" ht="14.1" customHeight="1">
      <c r="A14" s="686" t="s">
        <v>4733</v>
      </c>
      <c r="B14" s="686"/>
      <c r="C14" s="686"/>
      <c r="D14" s="686"/>
      <c r="E14" s="686"/>
      <c r="F14" s="686"/>
      <c r="G14" s="686"/>
      <c r="H14" s="686"/>
      <c r="I14" s="686"/>
    </row>
    <row r="15" spans="1:9" ht="14.1" customHeight="1">
      <c r="A15" s="686" t="s">
        <v>4734</v>
      </c>
      <c r="B15" s="686"/>
      <c r="C15" s="686"/>
      <c r="D15" s="686"/>
      <c r="E15" s="686"/>
      <c r="F15" s="686"/>
      <c r="G15" s="686"/>
      <c r="H15" s="686"/>
      <c r="I15" s="686"/>
    </row>
    <row r="16" spans="1:9" ht="25.5" customHeight="1">
      <c r="A16" s="686" t="s">
        <v>4735</v>
      </c>
      <c r="B16" s="686"/>
      <c r="C16" s="686"/>
      <c r="D16" s="686"/>
      <c r="E16" s="686"/>
      <c r="F16" s="686"/>
      <c r="G16" s="686"/>
      <c r="H16" s="686"/>
      <c r="I16" s="686"/>
    </row>
    <row r="17" spans="1:9" ht="12.75" customHeight="1">
      <c r="A17" s="686" t="s">
        <v>4736</v>
      </c>
      <c r="B17" s="686"/>
      <c r="C17" s="686"/>
      <c r="D17" s="686"/>
      <c r="E17" s="686"/>
      <c r="F17" s="686"/>
      <c r="G17" s="686"/>
      <c r="H17" s="686"/>
      <c r="I17" s="686"/>
    </row>
    <row r="18" spans="1:9" ht="12.75" customHeight="1">
      <c r="A18" s="686" t="s">
        <v>4737</v>
      </c>
      <c r="B18" s="686"/>
      <c r="C18" s="686"/>
      <c r="D18" s="686"/>
      <c r="E18" s="686"/>
      <c r="F18" s="686"/>
      <c r="G18" s="686"/>
      <c r="H18" s="686"/>
      <c r="I18" s="686"/>
    </row>
    <row r="19" spans="1:9" ht="12.75" customHeight="1">
      <c r="A19" s="686" t="s">
        <v>4738</v>
      </c>
      <c r="B19" s="686"/>
      <c r="C19" s="686"/>
      <c r="D19" s="686"/>
      <c r="E19" s="686"/>
      <c r="F19" s="686"/>
      <c r="G19" s="686"/>
      <c r="H19" s="686"/>
      <c r="I19" s="686"/>
    </row>
    <row r="20" spans="1:9" ht="14.1" customHeight="1">
      <c r="A20" s="686" t="s">
        <v>4739</v>
      </c>
      <c r="B20" s="686"/>
      <c r="C20" s="686"/>
      <c r="D20" s="686"/>
      <c r="E20" s="686"/>
      <c r="F20" s="686"/>
      <c r="G20" s="686"/>
      <c r="H20" s="686"/>
      <c r="I20" s="686"/>
    </row>
    <row r="21" spans="1:9" ht="14.1" customHeight="1">
      <c r="A21" s="686" t="s">
        <v>4740</v>
      </c>
      <c r="B21" s="686"/>
      <c r="C21" s="686"/>
      <c r="D21" s="686"/>
      <c r="E21" s="686"/>
      <c r="F21" s="686"/>
      <c r="G21" s="686"/>
      <c r="H21" s="686"/>
      <c r="I21" s="686"/>
    </row>
    <row r="22" spans="1:9" ht="14.1" customHeight="1">
      <c r="A22" s="687" t="s">
        <v>4741</v>
      </c>
      <c r="B22" s="687"/>
      <c r="C22" s="687"/>
      <c r="D22" s="687"/>
      <c r="E22" s="687"/>
      <c r="F22" s="687"/>
      <c r="G22" s="687"/>
      <c r="H22" s="687"/>
      <c r="I22" s="687"/>
    </row>
    <row r="23" spans="1:9" ht="28.5" customHeight="1">
      <c r="A23" s="686" t="s">
        <v>4742</v>
      </c>
      <c r="B23" s="686"/>
      <c r="C23" s="686"/>
      <c r="D23" s="686"/>
      <c r="E23" s="686"/>
      <c r="F23" s="686"/>
      <c r="G23" s="686"/>
      <c r="H23" s="686"/>
      <c r="I23" s="686"/>
    </row>
    <row r="24" spans="1:9" ht="14.1" customHeight="1">
      <c r="A24" s="686" t="s">
        <v>4743</v>
      </c>
      <c r="B24" s="686"/>
      <c r="C24" s="686"/>
      <c r="D24" s="686"/>
      <c r="E24" s="686"/>
      <c r="F24" s="686"/>
      <c r="G24" s="686"/>
      <c r="H24" s="686"/>
      <c r="I24" s="686"/>
    </row>
    <row r="25" spans="1:9" ht="27.75" customHeight="1">
      <c r="A25" s="686" t="s">
        <v>4744</v>
      </c>
      <c r="B25" s="686"/>
      <c r="C25" s="686"/>
      <c r="D25" s="686"/>
      <c r="E25" s="686"/>
      <c r="F25" s="686"/>
      <c r="G25" s="686"/>
      <c r="H25" s="686"/>
      <c r="I25" s="686"/>
    </row>
    <row r="26" spans="1:9" ht="24.75" customHeight="1">
      <c r="A26" s="686" t="s">
        <v>4745</v>
      </c>
      <c r="B26" s="686"/>
      <c r="C26" s="686"/>
      <c r="D26" s="686"/>
      <c r="E26" s="686"/>
      <c r="F26" s="686"/>
      <c r="G26" s="686"/>
      <c r="H26" s="686"/>
      <c r="I26" s="686"/>
    </row>
    <row r="27" spans="1:9" ht="14.1" customHeight="1">
      <c r="A27" s="686" t="s">
        <v>4746</v>
      </c>
      <c r="B27" s="686"/>
      <c r="C27" s="686"/>
      <c r="D27" s="686"/>
      <c r="E27" s="686"/>
      <c r="F27" s="686"/>
      <c r="G27" s="686"/>
      <c r="H27" s="686"/>
      <c r="I27" s="686"/>
    </row>
    <row r="28" spans="1:9" ht="13.8" thickBot="1">
      <c r="A28" s="688"/>
      <c r="B28" s="689"/>
      <c r="C28" s="690"/>
      <c r="D28" s="691"/>
      <c r="E28" s="692"/>
      <c r="F28" s="692"/>
      <c r="G28" s="692"/>
      <c r="H28" s="692"/>
      <c r="I28" s="693"/>
    </row>
    <row r="29" spans="1:9" ht="13.8">
      <c r="A29" s="694" t="s">
        <v>4747</v>
      </c>
      <c r="B29" s="695" t="s">
        <v>4748</v>
      </c>
      <c r="C29" s="696"/>
      <c r="D29" s="696"/>
      <c r="E29" s="696"/>
      <c r="F29" s="696"/>
      <c r="G29" s="696"/>
      <c r="H29" s="696"/>
      <c r="I29" s="697"/>
    </row>
    <row r="30" spans="1:9" ht="13.8" thickBot="1">
      <c r="A30" s="698" t="s">
        <v>4749</v>
      </c>
      <c r="B30" s="699" t="s">
        <v>4750</v>
      </c>
      <c r="C30" s="700"/>
      <c r="D30" s="700"/>
      <c r="E30" s="700"/>
      <c r="F30" s="700"/>
      <c r="G30" s="700"/>
      <c r="H30" s="700"/>
      <c r="I30" s="701"/>
    </row>
    <row r="31" spans="1:9" ht="16.2" thickBot="1">
      <c r="A31" s="702"/>
      <c r="B31" s="703" t="s">
        <v>4751</v>
      </c>
      <c r="C31" s="704"/>
      <c r="D31" s="705"/>
      <c r="E31" s="706"/>
      <c r="F31" s="707"/>
      <c r="G31" s="707"/>
      <c r="H31" s="707"/>
      <c r="I31" s="708"/>
    </row>
    <row r="32" spans="1:9" ht="13.8" thickTop="1">
      <c r="A32" s="709" t="s">
        <v>4752</v>
      </c>
      <c r="B32" s="710" t="s">
        <v>4753</v>
      </c>
      <c r="C32" s="711"/>
      <c r="D32" s="712"/>
      <c r="E32" s="713"/>
      <c r="F32" s="712"/>
      <c r="G32" s="714"/>
      <c r="H32" s="712"/>
      <c r="I32" s="715"/>
    </row>
    <row r="33" spans="1:9">
      <c r="A33" s="716"/>
      <c r="B33" s="717"/>
      <c r="C33" s="718"/>
      <c r="D33" s="719"/>
      <c r="E33" s="720"/>
      <c r="F33" s="721"/>
      <c r="G33" s="721"/>
      <c r="H33" s="721"/>
      <c r="I33" s="722"/>
    </row>
    <row r="34" spans="1:9">
      <c r="A34" s="723" t="s">
        <v>4754</v>
      </c>
      <c r="B34" s="710" t="s">
        <v>4755</v>
      </c>
      <c r="C34" s="711"/>
      <c r="D34" s="712"/>
      <c r="E34" s="713"/>
      <c r="F34" s="712"/>
      <c r="G34" s="714"/>
      <c r="H34" s="712"/>
      <c r="I34" s="724"/>
    </row>
    <row r="35" spans="1:9" ht="52.8">
      <c r="A35" s="716" t="s">
        <v>4756</v>
      </c>
      <c r="B35" s="725" t="s">
        <v>4757</v>
      </c>
      <c r="C35" s="718" t="s">
        <v>3448</v>
      </c>
      <c r="D35" s="719">
        <v>2</v>
      </c>
      <c r="E35" s="720" t="s">
        <v>3483</v>
      </c>
      <c r="F35" s="726"/>
      <c r="G35" s="721">
        <f>F35*D35</f>
        <v>0</v>
      </c>
      <c r="H35" s="726"/>
      <c r="I35" s="727">
        <f>CEILING(H35*D35,1)</f>
        <v>0</v>
      </c>
    </row>
    <row r="36" spans="1:9" ht="52.8">
      <c r="A36" s="716" t="s">
        <v>4758</v>
      </c>
      <c r="B36" s="725" t="s">
        <v>4759</v>
      </c>
      <c r="C36" s="718" t="s">
        <v>3448</v>
      </c>
      <c r="D36" s="719">
        <v>3</v>
      </c>
      <c r="E36" s="720" t="s">
        <v>3483</v>
      </c>
      <c r="F36" s="726"/>
      <c r="G36" s="721">
        <f t="shared" ref="G36:G45" si="0">F36*D36</f>
        <v>0</v>
      </c>
      <c r="H36" s="726"/>
      <c r="I36" s="727">
        <f t="shared" ref="I36:I45" si="1">CEILING(H36*D36,1)</f>
        <v>0</v>
      </c>
    </row>
    <row r="37" spans="1:9" ht="52.8">
      <c r="A37" s="716" t="s">
        <v>4760</v>
      </c>
      <c r="B37" s="725" t="s">
        <v>4761</v>
      </c>
      <c r="C37" s="718" t="s">
        <v>3448</v>
      </c>
      <c r="D37" s="719">
        <v>1</v>
      </c>
      <c r="E37" s="720" t="s">
        <v>3483</v>
      </c>
      <c r="F37" s="726"/>
      <c r="G37" s="721">
        <f t="shared" si="0"/>
        <v>0</v>
      </c>
      <c r="H37" s="726"/>
      <c r="I37" s="727">
        <f t="shared" si="1"/>
        <v>0</v>
      </c>
    </row>
    <row r="38" spans="1:9" ht="39.6">
      <c r="A38" s="716" t="s">
        <v>4762</v>
      </c>
      <c r="B38" s="728" t="s">
        <v>4763</v>
      </c>
      <c r="C38" s="718" t="s">
        <v>3448</v>
      </c>
      <c r="D38" s="719">
        <v>2</v>
      </c>
      <c r="E38" s="720" t="s">
        <v>3483</v>
      </c>
      <c r="F38" s="726"/>
      <c r="G38" s="721">
        <f t="shared" si="0"/>
        <v>0</v>
      </c>
      <c r="H38" s="726"/>
      <c r="I38" s="727">
        <f t="shared" si="1"/>
        <v>0</v>
      </c>
    </row>
    <row r="39" spans="1:9" ht="39.6">
      <c r="A39" s="716" t="s">
        <v>4764</v>
      </c>
      <c r="B39" s="728" t="s">
        <v>4765</v>
      </c>
      <c r="C39" s="718" t="s">
        <v>3448</v>
      </c>
      <c r="D39" s="719">
        <v>3</v>
      </c>
      <c r="E39" s="720" t="s">
        <v>3483</v>
      </c>
      <c r="F39" s="726"/>
      <c r="G39" s="721">
        <f t="shared" si="0"/>
        <v>0</v>
      </c>
      <c r="H39" s="726"/>
      <c r="I39" s="727">
        <f t="shared" si="1"/>
        <v>0</v>
      </c>
    </row>
    <row r="40" spans="1:9" ht="39.6">
      <c r="A40" s="716" t="s">
        <v>4766</v>
      </c>
      <c r="B40" s="728" t="s">
        <v>4767</v>
      </c>
      <c r="C40" s="718" t="s">
        <v>3448</v>
      </c>
      <c r="D40" s="719">
        <v>2</v>
      </c>
      <c r="E40" s="720" t="s">
        <v>3483</v>
      </c>
      <c r="F40" s="726"/>
      <c r="G40" s="721">
        <f t="shared" si="0"/>
        <v>0</v>
      </c>
      <c r="H40" s="726"/>
      <c r="I40" s="727">
        <f t="shared" si="1"/>
        <v>0</v>
      </c>
    </row>
    <row r="41" spans="1:9" ht="39.6">
      <c r="A41" s="716" t="s">
        <v>4768</v>
      </c>
      <c r="B41" s="728" t="s">
        <v>4769</v>
      </c>
      <c r="C41" s="718" t="s">
        <v>3448</v>
      </c>
      <c r="D41" s="719">
        <v>3</v>
      </c>
      <c r="E41" s="720" t="s">
        <v>3483</v>
      </c>
      <c r="F41" s="726"/>
      <c r="G41" s="721">
        <f t="shared" si="0"/>
        <v>0</v>
      </c>
      <c r="H41" s="726"/>
      <c r="I41" s="727">
        <f t="shared" si="1"/>
        <v>0</v>
      </c>
    </row>
    <row r="42" spans="1:9" ht="39.6">
      <c r="A42" s="716" t="s">
        <v>4770</v>
      </c>
      <c r="B42" s="728" t="s">
        <v>4771</v>
      </c>
      <c r="C42" s="718" t="s">
        <v>3448</v>
      </c>
      <c r="D42" s="719">
        <v>13</v>
      </c>
      <c r="E42" s="720" t="s">
        <v>3483</v>
      </c>
      <c r="F42" s="726"/>
      <c r="G42" s="721">
        <f>F42*D42</f>
        <v>0</v>
      </c>
      <c r="H42" s="726"/>
      <c r="I42" s="727">
        <f>CEILING(H42*D42,1)</f>
        <v>0</v>
      </c>
    </row>
    <row r="43" spans="1:9" ht="36.6">
      <c r="A43" s="716" t="s">
        <v>4772</v>
      </c>
      <c r="B43" s="729" t="s">
        <v>4773</v>
      </c>
      <c r="C43" s="730" t="s">
        <v>3448</v>
      </c>
      <c r="D43" s="719">
        <v>30</v>
      </c>
      <c r="E43" s="720" t="s">
        <v>4774</v>
      </c>
      <c r="F43" s="726"/>
      <c r="G43" s="721">
        <f>F43*D43</f>
        <v>0</v>
      </c>
      <c r="H43" s="726"/>
      <c r="I43" s="727">
        <f>CEILING(H43*D43,1)</f>
        <v>0</v>
      </c>
    </row>
    <row r="44" spans="1:9" ht="33.6">
      <c r="A44" s="716" t="s">
        <v>4775</v>
      </c>
      <c r="B44" s="729" t="s">
        <v>4776</v>
      </c>
      <c r="C44" s="730" t="s">
        <v>3448</v>
      </c>
      <c r="D44" s="731">
        <v>40</v>
      </c>
      <c r="E44" s="720" t="s">
        <v>4774</v>
      </c>
      <c r="F44" s="726"/>
      <c r="G44" s="721">
        <f>F44*D44</f>
        <v>0</v>
      </c>
      <c r="H44" s="726"/>
      <c r="I44" s="727">
        <f>CEILING(H44*D44,1)</f>
        <v>0</v>
      </c>
    </row>
    <row r="45" spans="1:9" ht="54">
      <c r="A45" s="732" t="s">
        <v>4777</v>
      </c>
      <c r="B45" s="733" t="s">
        <v>4778</v>
      </c>
      <c r="C45" s="734" t="s">
        <v>3448</v>
      </c>
      <c r="D45" s="735">
        <v>50</v>
      </c>
      <c r="E45" s="734" t="s">
        <v>1858</v>
      </c>
      <c r="F45" s="726"/>
      <c r="G45" s="721">
        <f t="shared" si="0"/>
        <v>0</v>
      </c>
      <c r="H45" s="721">
        <v>0</v>
      </c>
      <c r="I45" s="727">
        <f t="shared" si="1"/>
        <v>0</v>
      </c>
    </row>
    <row r="46" spans="1:9">
      <c r="A46" s="716"/>
      <c r="B46" s="733"/>
      <c r="C46" s="734"/>
      <c r="D46" s="735"/>
      <c r="E46" s="734"/>
      <c r="F46" s="721"/>
      <c r="G46" s="721"/>
      <c r="H46" s="736"/>
      <c r="I46" s="727"/>
    </row>
    <row r="47" spans="1:9">
      <c r="A47" s="723" t="s">
        <v>4779</v>
      </c>
      <c r="B47" s="710" t="s">
        <v>4780</v>
      </c>
      <c r="C47" s="711"/>
      <c r="D47" s="712"/>
      <c r="E47" s="713"/>
      <c r="F47" s="712"/>
      <c r="G47" s="714"/>
      <c r="H47" s="712"/>
      <c r="I47" s="724"/>
    </row>
    <row r="48" spans="1:9" ht="52.8">
      <c r="A48" s="716" t="s">
        <v>4781</v>
      </c>
      <c r="B48" s="725" t="s">
        <v>4782</v>
      </c>
      <c r="C48" s="718" t="s">
        <v>3448</v>
      </c>
      <c r="D48" s="719">
        <v>1</v>
      </c>
      <c r="E48" s="720" t="s">
        <v>3483</v>
      </c>
      <c r="F48" s="726"/>
      <c r="G48" s="721">
        <f t="shared" ref="G48:G61" si="2">F48*D48</f>
        <v>0</v>
      </c>
      <c r="H48" s="726"/>
      <c r="I48" s="727">
        <f t="shared" ref="I48:I61" si="3">CEILING(H48*D48,1)</f>
        <v>0</v>
      </c>
    </row>
    <row r="49" spans="1:9" ht="52.8">
      <c r="A49" s="716" t="s">
        <v>4783</v>
      </c>
      <c r="B49" s="725" t="s">
        <v>4784</v>
      </c>
      <c r="C49" s="718" t="s">
        <v>3448</v>
      </c>
      <c r="D49" s="719">
        <v>3</v>
      </c>
      <c r="E49" s="720" t="s">
        <v>3483</v>
      </c>
      <c r="F49" s="726"/>
      <c r="G49" s="721">
        <f t="shared" si="2"/>
        <v>0</v>
      </c>
      <c r="H49" s="726"/>
      <c r="I49" s="727">
        <f t="shared" si="3"/>
        <v>0</v>
      </c>
    </row>
    <row r="50" spans="1:9" ht="39.6">
      <c r="A50" s="716" t="s">
        <v>4785</v>
      </c>
      <c r="B50" s="728" t="s">
        <v>4786</v>
      </c>
      <c r="C50" s="737" t="s">
        <v>3448</v>
      </c>
      <c r="D50" s="719">
        <v>1</v>
      </c>
      <c r="E50" s="720" t="s">
        <v>3483</v>
      </c>
      <c r="F50" s="726"/>
      <c r="G50" s="721">
        <f t="shared" si="2"/>
        <v>0</v>
      </c>
      <c r="H50" s="726"/>
      <c r="I50" s="727">
        <f t="shared" si="3"/>
        <v>0</v>
      </c>
    </row>
    <row r="51" spans="1:9" ht="52.8">
      <c r="A51" s="716"/>
      <c r="B51" s="728" t="s">
        <v>4787</v>
      </c>
      <c r="C51" s="738" t="s">
        <v>3448</v>
      </c>
      <c r="D51" s="719">
        <v>1</v>
      </c>
      <c r="E51" s="720" t="s">
        <v>3483</v>
      </c>
      <c r="F51" s="726"/>
      <c r="G51" s="721">
        <f t="shared" si="2"/>
        <v>0</v>
      </c>
      <c r="H51" s="726"/>
      <c r="I51" s="727">
        <f t="shared" si="3"/>
        <v>0</v>
      </c>
    </row>
    <row r="52" spans="1:9" ht="39.6">
      <c r="A52" s="716" t="s">
        <v>4788</v>
      </c>
      <c r="B52" s="728" t="s">
        <v>4769</v>
      </c>
      <c r="C52" s="718" t="s">
        <v>3448</v>
      </c>
      <c r="D52" s="719">
        <v>1</v>
      </c>
      <c r="E52" s="720" t="s">
        <v>3483</v>
      </c>
      <c r="F52" s="726"/>
      <c r="G52" s="721">
        <f t="shared" si="2"/>
        <v>0</v>
      </c>
      <c r="H52" s="726"/>
      <c r="I52" s="727">
        <f t="shared" si="3"/>
        <v>0</v>
      </c>
    </row>
    <row r="53" spans="1:9" ht="39.6">
      <c r="A53" s="716" t="s">
        <v>4789</v>
      </c>
      <c r="B53" s="728" t="s">
        <v>4790</v>
      </c>
      <c r="C53" s="737" t="s">
        <v>3448</v>
      </c>
      <c r="D53" s="731">
        <v>3</v>
      </c>
      <c r="E53" s="720" t="s">
        <v>3483</v>
      </c>
      <c r="F53" s="726"/>
      <c r="G53" s="721">
        <f>F53*D53</f>
        <v>0</v>
      </c>
      <c r="H53" s="726"/>
      <c r="I53" s="727">
        <f>CEILING(H53*D53,1)</f>
        <v>0</v>
      </c>
    </row>
    <row r="54" spans="1:9" ht="66">
      <c r="A54" s="716" t="s">
        <v>4791</v>
      </c>
      <c r="B54" s="728" t="s">
        <v>4792</v>
      </c>
      <c r="C54" s="718" t="s">
        <v>3448</v>
      </c>
      <c r="D54" s="731">
        <v>1</v>
      </c>
      <c r="E54" s="720" t="s">
        <v>3483</v>
      </c>
      <c r="F54" s="726"/>
      <c r="G54" s="721">
        <f t="shared" si="2"/>
        <v>0</v>
      </c>
      <c r="H54" s="726"/>
      <c r="I54" s="727">
        <f t="shared" si="3"/>
        <v>0</v>
      </c>
    </row>
    <row r="55" spans="1:9" ht="26.4">
      <c r="A55" s="716" t="s">
        <v>4793</v>
      </c>
      <c r="B55" s="728" t="s">
        <v>4794</v>
      </c>
      <c r="C55" s="718" t="s">
        <v>3448</v>
      </c>
      <c r="D55" s="731">
        <v>1</v>
      </c>
      <c r="E55" s="720" t="s">
        <v>3483</v>
      </c>
      <c r="F55" s="726"/>
      <c r="G55" s="721">
        <f>F55*D55</f>
        <v>0</v>
      </c>
      <c r="H55" s="726"/>
      <c r="I55" s="727">
        <f>CEILING(H55*D55,1)</f>
        <v>0</v>
      </c>
    </row>
    <row r="56" spans="1:9" ht="39.6">
      <c r="A56" s="716" t="s">
        <v>4795</v>
      </c>
      <c r="B56" s="728" t="s">
        <v>4796</v>
      </c>
      <c r="C56" s="718" t="s">
        <v>3448</v>
      </c>
      <c r="D56" s="719">
        <v>1</v>
      </c>
      <c r="E56" s="720" t="s">
        <v>3483</v>
      </c>
      <c r="F56" s="726"/>
      <c r="G56" s="721">
        <f t="shared" si="2"/>
        <v>0</v>
      </c>
      <c r="H56" s="726"/>
      <c r="I56" s="727">
        <f t="shared" si="3"/>
        <v>0</v>
      </c>
    </row>
    <row r="57" spans="1:9" ht="39.6">
      <c r="A57" s="716" t="s">
        <v>4797</v>
      </c>
      <c r="B57" s="728" t="s">
        <v>4798</v>
      </c>
      <c r="C57" s="737" t="s">
        <v>3448</v>
      </c>
      <c r="D57" s="731">
        <v>1</v>
      </c>
      <c r="E57" s="720" t="s">
        <v>3483</v>
      </c>
      <c r="F57" s="726"/>
      <c r="G57" s="721">
        <f t="shared" si="2"/>
        <v>0</v>
      </c>
      <c r="H57" s="726"/>
      <c r="I57" s="727">
        <f t="shared" si="3"/>
        <v>0</v>
      </c>
    </row>
    <row r="58" spans="1:9" ht="39.6">
      <c r="A58" s="716" t="s">
        <v>4799</v>
      </c>
      <c r="B58" s="733" t="s">
        <v>4800</v>
      </c>
      <c r="C58" s="737" t="s">
        <v>3448</v>
      </c>
      <c r="D58" s="731">
        <v>2</v>
      </c>
      <c r="E58" s="720" t="s">
        <v>155</v>
      </c>
      <c r="F58" s="726"/>
      <c r="G58" s="721">
        <f t="shared" si="2"/>
        <v>0</v>
      </c>
      <c r="H58" s="726"/>
      <c r="I58" s="727">
        <f t="shared" si="3"/>
        <v>0</v>
      </c>
    </row>
    <row r="59" spans="1:9" ht="33.6">
      <c r="A59" s="716" t="s">
        <v>4801</v>
      </c>
      <c r="B59" s="729" t="s">
        <v>4802</v>
      </c>
      <c r="C59" s="730" t="s">
        <v>3448</v>
      </c>
      <c r="D59" s="731">
        <v>9</v>
      </c>
      <c r="E59" s="720" t="s">
        <v>4774</v>
      </c>
      <c r="F59" s="726"/>
      <c r="G59" s="721">
        <f t="shared" si="2"/>
        <v>0</v>
      </c>
      <c r="H59" s="726"/>
      <c r="I59" s="727">
        <f t="shared" si="3"/>
        <v>0</v>
      </c>
    </row>
    <row r="60" spans="1:9" ht="46.8">
      <c r="A60" s="716" t="s">
        <v>4803</v>
      </c>
      <c r="B60" s="733" t="s">
        <v>4804</v>
      </c>
      <c r="C60" s="739" t="s">
        <v>3448</v>
      </c>
      <c r="D60" s="731">
        <v>2</v>
      </c>
      <c r="E60" s="720" t="s">
        <v>3483</v>
      </c>
      <c r="F60" s="726"/>
      <c r="G60" s="721">
        <f>F60*D60</f>
        <v>0</v>
      </c>
      <c r="H60" s="726"/>
      <c r="I60" s="727">
        <f>CEILING(H60*D60,1)</f>
        <v>0</v>
      </c>
    </row>
    <row r="61" spans="1:9" ht="54">
      <c r="A61" s="732" t="s">
        <v>4805</v>
      </c>
      <c r="B61" s="733" t="s">
        <v>4778</v>
      </c>
      <c r="C61" s="734" t="s">
        <v>3448</v>
      </c>
      <c r="D61" s="735">
        <v>20</v>
      </c>
      <c r="E61" s="734" t="s">
        <v>1858</v>
      </c>
      <c r="F61" s="726"/>
      <c r="G61" s="721">
        <f t="shared" si="2"/>
        <v>0</v>
      </c>
      <c r="H61" s="721">
        <v>0</v>
      </c>
      <c r="I61" s="727">
        <f t="shared" si="3"/>
        <v>0</v>
      </c>
    </row>
    <row r="62" spans="1:9">
      <c r="A62" s="716"/>
      <c r="B62" s="740"/>
      <c r="C62" s="739"/>
      <c r="D62" s="731"/>
      <c r="E62" s="720"/>
      <c r="F62" s="721"/>
      <c r="G62" s="721"/>
      <c r="H62" s="721"/>
      <c r="I62" s="727"/>
    </row>
    <row r="63" spans="1:9">
      <c r="A63" s="723" t="s">
        <v>4806</v>
      </c>
      <c r="B63" s="710" t="s">
        <v>4807</v>
      </c>
      <c r="C63" s="711"/>
      <c r="D63" s="712"/>
      <c r="E63" s="713"/>
      <c r="F63" s="712"/>
      <c r="G63" s="714"/>
      <c r="H63" s="712"/>
      <c r="I63" s="724"/>
    </row>
    <row r="64" spans="1:9" ht="39.6">
      <c r="A64" s="716" t="s">
        <v>4808</v>
      </c>
      <c r="B64" s="728" t="s">
        <v>4809</v>
      </c>
      <c r="C64" s="718" t="s">
        <v>3448</v>
      </c>
      <c r="D64" s="719">
        <v>1</v>
      </c>
      <c r="E64" s="720" t="s">
        <v>3483</v>
      </c>
      <c r="F64" s="726"/>
      <c r="G64" s="721">
        <f>F64*D64</f>
        <v>0</v>
      </c>
      <c r="H64" s="726"/>
      <c r="I64" s="727">
        <f>CEILING(H64*D64,1)</f>
        <v>0</v>
      </c>
    </row>
    <row r="65" spans="1:9" ht="39.6">
      <c r="A65" s="716" t="s">
        <v>4810</v>
      </c>
      <c r="B65" s="728" t="s">
        <v>4811</v>
      </c>
      <c r="C65" s="718" t="s">
        <v>4812</v>
      </c>
      <c r="D65" s="719">
        <v>1</v>
      </c>
      <c r="E65" s="720" t="s">
        <v>3483</v>
      </c>
      <c r="F65" s="721">
        <v>0</v>
      </c>
      <c r="G65" s="721">
        <f>F65*D65</f>
        <v>0</v>
      </c>
      <c r="H65" s="721">
        <v>0</v>
      </c>
      <c r="I65" s="727">
        <f>CEILING(H65*D65,1)</f>
        <v>0</v>
      </c>
    </row>
    <row r="66" spans="1:9" ht="39.6">
      <c r="A66" s="716" t="s">
        <v>4813</v>
      </c>
      <c r="B66" s="728" t="s">
        <v>4814</v>
      </c>
      <c r="C66" s="718" t="s">
        <v>3448</v>
      </c>
      <c r="D66" s="719">
        <v>1</v>
      </c>
      <c r="E66" s="720" t="s">
        <v>3483</v>
      </c>
      <c r="F66" s="726"/>
      <c r="G66" s="721">
        <f>F66*D66</f>
        <v>0</v>
      </c>
      <c r="H66" s="726"/>
      <c r="I66" s="727">
        <f>CEILING(H66*D66,1)</f>
        <v>0</v>
      </c>
    </row>
    <row r="67" spans="1:9" ht="33.6">
      <c r="A67" s="716" t="s">
        <v>4815</v>
      </c>
      <c r="B67" s="729" t="s">
        <v>4816</v>
      </c>
      <c r="C67" s="730" t="s">
        <v>3448</v>
      </c>
      <c r="D67" s="731">
        <v>12</v>
      </c>
      <c r="E67" s="720" t="s">
        <v>4774</v>
      </c>
      <c r="F67" s="726"/>
      <c r="G67" s="721">
        <f>F67*D67</f>
        <v>0</v>
      </c>
      <c r="H67" s="726"/>
      <c r="I67" s="727">
        <f>CEILING(H67*D67,1)</f>
        <v>0</v>
      </c>
    </row>
    <row r="68" spans="1:9" ht="54">
      <c r="A68" s="732" t="s">
        <v>4817</v>
      </c>
      <c r="B68" s="733" t="s">
        <v>4778</v>
      </c>
      <c r="C68" s="734" t="s">
        <v>3448</v>
      </c>
      <c r="D68" s="735">
        <v>15</v>
      </c>
      <c r="E68" s="734" t="s">
        <v>1858</v>
      </c>
      <c r="F68" s="726"/>
      <c r="G68" s="721">
        <f>F68*D68</f>
        <v>0</v>
      </c>
      <c r="H68" s="721">
        <v>0</v>
      </c>
      <c r="I68" s="727">
        <f>CEILING(H68*D68,1)</f>
        <v>0</v>
      </c>
    </row>
    <row r="69" spans="1:9">
      <c r="A69" s="732"/>
      <c r="B69" s="733"/>
      <c r="C69" s="734"/>
      <c r="D69" s="735"/>
      <c r="E69" s="734"/>
      <c r="F69" s="721"/>
      <c r="G69" s="721"/>
      <c r="H69" s="721"/>
      <c r="I69" s="727"/>
    </row>
    <row r="70" spans="1:9" ht="16.2" thickBot="1">
      <c r="A70" s="741"/>
      <c r="B70" s="742" t="s">
        <v>4818</v>
      </c>
      <c r="C70" s="743"/>
      <c r="D70" s="744"/>
      <c r="E70" s="743"/>
      <c r="F70" s="745"/>
      <c r="G70" s="745"/>
      <c r="H70" s="745"/>
      <c r="I70" s="746"/>
    </row>
    <row r="71" spans="1:9" ht="13.8" thickTop="1">
      <c r="A71" s="709" t="s">
        <v>4819</v>
      </c>
      <c r="B71" s="710" t="s">
        <v>4820</v>
      </c>
      <c r="C71" s="711"/>
      <c r="D71" s="712"/>
      <c r="E71" s="713"/>
      <c r="F71" s="712"/>
      <c r="G71" s="714"/>
      <c r="H71" s="712"/>
      <c r="I71" s="715"/>
    </row>
    <row r="72" spans="1:9" ht="132">
      <c r="A72" s="732" t="s">
        <v>4821</v>
      </c>
      <c r="B72" s="747" t="s">
        <v>4822</v>
      </c>
      <c r="C72" s="739" t="s">
        <v>3448</v>
      </c>
      <c r="D72" s="748">
        <v>1</v>
      </c>
      <c r="E72" s="734" t="s">
        <v>3483</v>
      </c>
      <c r="F72" s="726"/>
      <c r="G72" s="721">
        <f t="shared" ref="G72:G88" si="4">F72*D72</f>
        <v>0</v>
      </c>
      <c r="H72" s="726"/>
      <c r="I72" s="727">
        <f t="shared" ref="I72:I88" si="5">CEILING(H72*D72,1)</f>
        <v>0</v>
      </c>
    </row>
    <row r="73" spans="1:9" ht="92.4">
      <c r="A73" s="732" t="s">
        <v>4823</v>
      </c>
      <c r="B73" s="747" t="s">
        <v>4824</v>
      </c>
      <c r="C73" s="739" t="s">
        <v>3448</v>
      </c>
      <c r="D73" s="748">
        <v>1</v>
      </c>
      <c r="E73" s="734" t="s">
        <v>3483</v>
      </c>
      <c r="F73" s="726"/>
      <c r="G73" s="721">
        <f t="shared" si="4"/>
        <v>0</v>
      </c>
      <c r="H73" s="726"/>
      <c r="I73" s="727">
        <f t="shared" si="5"/>
        <v>0</v>
      </c>
    </row>
    <row r="74" spans="1:9" ht="39.6">
      <c r="A74" s="732"/>
      <c r="B74" s="747" t="s">
        <v>4825</v>
      </c>
      <c r="C74" s="739" t="s">
        <v>3448</v>
      </c>
      <c r="D74" s="731">
        <v>1</v>
      </c>
      <c r="E74" s="720" t="s">
        <v>3483</v>
      </c>
      <c r="F74" s="721">
        <v>0</v>
      </c>
      <c r="G74" s="721">
        <f t="shared" si="4"/>
        <v>0</v>
      </c>
      <c r="H74" s="721">
        <v>0</v>
      </c>
      <c r="I74" s="727">
        <f t="shared" si="5"/>
        <v>0</v>
      </c>
    </row>
    <row r="75" spans="1:9" ht="39.6">
      <c r="A75" s="749" t="s">
        <v>4826</v>
      </c>
      <c r="B75" s="747" t="s">
        <v>4827</v>
      </c>
      <c r="C75" s="739" t="s">
        <v>3448</v>
      </c>
      <c r="D75" s="731">
        <v>10</v>
      </c>
      <c r="E75" s="720" t="s">
        <v>4774</v>
      </c>
      <c r="F75" s="726"/>
      <c r="G75" s="721">
        <f t="shared" si="4"/>
        <v>0</v>
      </c>
      <c r="H75" s="726"/>
      <c r="I75" s="727">
        <f t="shared" si="5"/>
        <v>0</v>
      </c>
    </row>
    <row r="76" spans="1:9" ht="26.4">
      <c r="A76" s="749" t="s">
        <v>4828</v>
      </c>
      <c r="B76" s="747" t="s">
        <v>4829</v>
      </c>
      <c r="C76" s="739" t="s">
        <v>3448</v>
      </c>
      <c r="D76" s="731">
        <v>5</v>
      </c>
      <c r="E76" s="720" t="s">
        <v>4774</v>
      </c>
      <c r="F76" s="726"/>
      <c r="G76" s="721">
        <f t="shared" si="4"/>
        <v>0</v>
      </c>
      <c r="H76" s="726"/>
      <c r="I76" s="727">
        <f t="shared" si="5"/>
        <v>0</v>
      </c>
    </row>
    <row r="77" spans="1:9">
      <c r="A77" s="749" t="s">
        <v>4830</v>
      </c>
      <c r="B77" s="747" t="s">
        <v>4831</v>
      </c>
      <c r="C77" s="739" t="s">
        <v>3448</v>
      </c>
      <c r="D77" s="731">
        <v>10</v>
      </c>
      <c r="E77" s="720" t="s">
        <v>1858</v>
      </c>
      <c r="F77" s="726"/>
      <c r="G77" s="721">
        <f t="shared" si="4"/>
        <v>0</v>
      </c>
      <c r="H77" s="726"/>
      <c r="I77" s="727">
        <f t="shared" si="5"/>
        <v>0</v>
      </c>
    </row>
    <row r="78" spans="1:9" ht="79.2">
      <c r="A78" s="749" t="s">
        <v>4832</v>
      </c>
      <c r="B78" s="747" t="s">
        <v>4833</v>
      </c>
      <c r="C78" s="739" t="s">
        <v>3448</v>
      </c>
      <c r="D78" s="731">
        <v>2</v>
      </c>
      <c r="E78" s="720" t="s">
        <v>3483</v>
      </c>
      <c r="F78" s="726"/>
      <c r="G78" s="721">
        <f t="shared" si="4"/>
        <v>0</v>
      </c>
      <c r="H78" s="726"/>
      <c r="I78" s="727">
        <f t="shared" si="5"/>
        <v>0</v>
      </c>
    </row>
    <row r="79" spans="1:9" ht="39.6">
      <c r="A79" s="749" t="s">
        <v>4834</v>
      </c>
      <c r="B79" s="747" t="s">
        <v>4835</v>
      </c>
      <c r="C79" s="739" t="s">
        <v>3448</v>
      </c>
      <c r="D79" s="731">
        <v>2</v>
      </c>
      <c r="E79" s="720" t="s">
        <v>3483</v>
      </c>
      <c r="F79" s="726"/>
      <c r="G79" s="721">
        <f t="shared" si="4"/>
        <v>0</v>
      </c>
      <c r="H79" s="726"/>
      <c r="I79" s="727">
        <f t="shared" si="5"/>
        <v>0</v>
      </c>
    </row>
    <row r="80" spans="1:9" ht="52.8">
      <c r="A80" s="749" t="s">
        <v>4836</v>
      </c>
      <c r="B80" s="750" t="s">
        <v>4837</v>
      </c>
      <c r="C80" s="730" t="s">
        <v>3448</v>
      </c>
      <c r="D80" s="731">
        <v>3</v>
      </c>
      <c r="E80" s="720" t="s">
        <v>4774</v>
      </c>
      <c r="F80" s="726"/>
      <c r="G80" s="721">
        <f t="shared" si="4"/>
        <v>0</v>
      </c>
      <c r="H80" s="726"/>
      <c r="I80" s="727">
        <f t="shared" si="5"/>
        <v>0</v>
      </c>
    </row>
    <row r="81" spans="1:10" ht="26.4">
      <c r="A81" s="749" t="s">
        <v>4838</v>
      </c>
      <c r="B81" s="733" t="s">
        <v>4839</v>
      </c>
      <c r="C81" s="739" t="s">
        <v>3448</v>
      </c>
      <c r="D81" s="735">
        <v>1</v>
      </c>
      <c r="E81" s="720" t="s">
        <v>4774</v>
      </c>
      <c r="F81" s="726"/>
      <c r="G81" s="721">
        <f t="shared" si="4"/>
        <v>0</v>
      </c>
      <c r="H81" s="726"/>
      <c r="I81" s="727">
        <f t="shared" si="5"/>
        <v>0</v>
      </c>
    </row>
    <row r="82" spans="1:10" ht="24">
      <c r="A82" s="749" t="s">
        <v>4840</v>
      </c>
      <c r="B82" s="733" t="s">
        <v>4841</v>
      </c>
      <c r="C82" s="739" t="s">
        <v>3448</v>
      </c>
      <c r="D82" s="731">
        <v>1</v>
      </c>
      <c r="E82" s="720" t="s">
        <v>4842</v>
      </c>
      <c r="F82" s="726"/>
      <c r="G82" s="721">
        <f t="shared" si="4"/>
        <v>0</v>
      </c>
      <c r="H82" s="726"/>
      <c r="I82" s="727">
        <f t="shared" si="5"/>
        <v>0</v>
      </c>
    </row>
    <row r="83" spans="1:10" ht="26.4">
      <c r="A83" s="749" t="s">
        <v>4843</v>
      </c>
      <c r="B83" s="733" t="s">
        <v>4844</v>
      </c>
      <c r="C83" s="739" t="s">
        <v>3448</v>
      </c>
      <c r="D83" s="735">
        <v>5</v>
      </c>
      <c r="E83" s="720" t="s">
        <v>4774</v>
      </c>
      <c r="F83" s="726"/>
      <c r="G83" s="721">
        <f t="shared" si="4"/>
        <v>0</v>
      </c>
      <c r="H83" s="726"/>
      <c r="I83" s="727">
        <f t="shared" si="5"/>
        <v>0</v>
      </c>
    </row>
    <row r="84" spans="1:10" ht="26.4">
      <c r="A84" s="749" t="s">
        <v>4845</v>
      </c>
      <c r="B84" s="747" t="s">
        <v>4846</v>
      </c>
      <c r="C84" s="739" t="s">
        <v>3448</v>
      </c>
      <c r="D84" s="731">
        <v>10</v>
      </c>
      <c r="E84" s="720" t="s">
        <v>4774</v>
      </c>
      <c r="F84" s="726"/>
      <c r="G84" s="721">
        <f t="shared" si="4"/>
        <v>0</v>
      </c>
      <c r="H84" s="726"/>
      <c r="I84" s="727">
        <f t="shared" si="5"/>
        <v>0</v>
      </c>
    </row>
    <row r="85" spans="1:10">
      <c r="A85" s="749" t="s">
        <v>4847</v>
      </c>
      <c r="B85" s="747" t="s">
        <v>4848</v>
      </c>
      <c r="C85" s="739" t="s">
        <v>3448</v>
      </c>
      <c r="D85" s="731">
        <v>1</v>
      </c>
      <c r="E85" s="720" t="s">
        <v>1858</v>
      </c>
      <c r="F85" s="726"/>
      <c r="G85" s="721">
        <f t="shared" si="4"/>
        <v>0</v>
      </c>
      <c r="H85" s="726"/>
      <c r="I85" s="727">
        <f t="shared" si="5"/>
        <v>0</v>
      </c>
    </row>
    <row r="86" spans="1:10">
      <c r="A86" s="749" t="s">
        <v>4849</v>
      </c>
      <c r="B86" s="747" t="s">
        <v>4850</v>
      </c>
      <c r="C86" s="739" t="s">
        <v>3448</v>
      </c>
      <c r="D86" s="731">
        <v>1</v>
      </c>
      <c r="E86" s="720" t="s">
        <v>4842</v>
      </c>
      <c r="F86" s="726"/>
      <c r="G86" s="721">
        <f t="shared" si="4"/>
        <v>0</v>
      </c>
      <c r="H86" s="726"/>
      <c r="I86" s="727">
        <f t="shared" si="5"/>
        <v>0</v>
      </c>
    </row>
    <row r="87" spans="1:10">
      <c r="A87" s="749" t="s">
        <v>4851</v>
      </c>
      <c r="B87" s="747" t="s">
        <v>4852</v>
      </c>
      <c r="C87" s="739" t="s">
        <v>3448</v>
      </c>
      <c r="D87" s="731">
        <v>1</v>
      </c>
      <c r="E87" s="720" t="s">
        <v>4842</v>
      </c>
      <c r="F87" s="726"/>
      <c r="G87" s="721">
        <f t="shared" si="4"/>
        <v>0</v>
      </c>
      <c r="H87" s="726"/>
      <c r="I87" s="727">
        <f t="shared" si="5"/>
        <v>0</v>
      </c>
    </row>
    <row r="88" spans="1:10">
      <c r="A88" s="749" t="s">
        <v>4853</v>
      </c>
      <c r="B88" s="747" t="s">
        <v>4854</v>
      </c>
      <c r="C88" s="739" t="s">
        <v>3448</v>
      </c>
      <c r="D88" s="731">
        <v>1</v>
      </c>
      <c r="E88" s="720" t="s">
        <v>4842</v>
      </c>
      <c r="F88" s="726"/>
      <c r="G88" s="721">
        <f t="shared" si="4"/>
        <v>0</v>
      </c>
      <c r="H88" s="726"/>
      <c r="I88" s="727">
        <f t="shared" si="5"/>
        <v>0</v>
      </c>
    </row>
    <row r="89" spans="1:10">
      <c r="A89" s="716"/>
      <c r="B89" s="740"/>
      <c r="C89" s="739"/>
      <c r="D89" s="731"/>
      <c r="E89" s="720"/>
      <c r="F89" s="721"/>
      <c r="G89" s="721"/>
      <c r="H89" s="721"/>
      <c r="I89" s="727"/>
    </row>
    <row r="90" spans="1:10" s="756" customFormat="1" ht="16.2" thickBot="1">
      <c r="A90" s="751"/>
      <c r="B90" s="752" t="s">
        <v>4855</v>
      </c>
      <c r="C90" s="743"/>
      <c r="D90" s="744"/>
      <c r="E90" s="743"/>
      <c r="F90" s="745"/>
      <c r="G90" s="745"/>
      <c r="H90" s="753"/>
      <c r="I90" s="754"/>
      <c r="J90" s="755"/>
    </row>
    <row r="91" spans="1:10" ht="13.8" thickTop="1">
      <c r="A91" s="757" t="s">
        <v>4856</v>
      </c>
      <c r="B91" s="758" t="s">
        <v>4857</v>
      </c>
      <c r="C91" s="759"/>
      <c r="D91" s="759"/>
      <c r="E91" s="759"/>
      <c r="F91" s="759"/>
      <c r="G91" s="760"/>
      <c r="H91" s="759"/>
      <c r="I91" s="761"/>
    </row>
    <row r="92" spans="1:10">
      <c r="A92" s="749" t="s">
        <v>4858</v>
      </c>
      <c r="B92" s="762" t="s">
        <v>4859</v>
      </c>
      <c r="C92" s="734" t="s">
        <v>3448</v>
      </c>
      <c r="D92" s="735">
        <v>40</v>
      </c>
      <c r="E92" s="734" t="s">
        <v>2764</v>
      </c>
      <c r="F92" s="721">
        <v>0</v>
      </c>
      <c r="G92" s="721">
        <f t="shared" ref="G92:G98" si="6">F92*D92</f>
        <v>0</v>
      </c>
      <c r="H92" s="726"/>
      <c r="I92" s="722">
        <f t="shared" ref="I92:I98" si="7">CEILING(H92*D92,1)</f>
        <v>0</v>
      </c>
    </row>
    <row r="93" spans="1:10">
      <c r="A93" s="749" t="s">
        <v>4860</v>
      </c>
      <c r="B93" s="762" t="s">
        <v>4861</v>
      </c>
      <c r="C93" s="734" t="s">
        <v>3448</v>
      </c>
      <c r="D93" s="735">
        <v>1</v>
      </c>
      <c r="E93" s="734" t="s">
        <v>2764</v>
      </c>
      <c r="F93" s="721">
        <v>0</v>
      </c>
      <c r="G93" s="721">
        <f t="shared" si="6"/>
        <v>0</v>
      </c>
      <c r="H93" s="726"/>
      <c r="I93" s="722">
        <f t="shared" si="7"/>
        <v>0</v>
      </c>
    </row>
    <row r="94" spans="1:10">
      <c r="A94" s="749" t="s">
        <v>4862</v>
      </c>
      <c r="B94" s="733" t="s">
        <v>4863</v>
      </c>
      <c r="C94" s="734" t="s">
        <v>3448</v>
      </c>
      <c r="D94" s="735">
        <v>8</v>
      </c>
      <c r="E94" s="734" t="s">
        <v>2764</v>
      </c>
      <c r="F94" s="721">
        <v>0</v>
      </c>
      <c r="G94" s="721">
        <f t="shared" si="6"/>
        <v>0</v>
      </c>
      <c r="H94" s="726"/>
      <c r="I94" s="722">
        <f t="shared" si="7"/>
        <v>0</v>
      </c>
    </row>
    <row r="95" spans="1:10" ht="54">
      <c r="A95" s="749" t="s">
        <v>4864</v>
      </c>
      <c r="B95" s="733" t="s">
        <v>4865</v>
      </c>
      <c r="C95" s="734" t="s">
        <v>3448</v>
      </c>
      <c r="D95" s="735">
        <v>1</v>
      </c>
      <c r="E95" s="734" t="s">
        <v>2764</v>
      </c>
      <c r="F95" s="721">
        <v>0</v>
      </c>
      <c r="G95" s="721">
        <f>F95*D95</f>
        <v>0</v>
      </c>
      <c r="H95" s="726"/>
      <c r="I95" s="722">
        <f>CEILING(H95*D95,1)</f>
        <v>0</v>
      </c>
    </row>
    <row r="96" spans="1:10" ht="57">
      <c r="A96" s="749" t="s">
        <v>4866</v>
      </c>
      <c r="B96" s="733" t="s">
        <v>4867</v>
      </c>
      <c r="C96" s="734" t="s">
        <v>3448</v>
      </c>
      <c r="D96" s="735">
        <v>1</v>
      </c>
      <c r="E96" s="720" t="s">
        <v>4842</v>
      </c>
      <c r="F96" s="721">
        <v>0</v>
      </c>
      <c r="G96" s="721">
        <f>F96*D96</f>
        <v>0</v>
      </c>
      <c r="H96" s="726"/>
      <c r="I96" s="722">
        <f>CEILING(H96*D96,1)</f>
        <v>0</v>
      </c>
    </row>
    <row r="97" spans="1:9">
      <c r="A97" s="749" t="s">
        <v>4868</v>
      </c>
      <c r="B97" s="733" t="s">
        <v>4869</v>
      </c>
      <c r="C97" s="734" t="s">
        <v>3448</v>
      </c>
      <c r="D97" s="735">
        <v>1</v>
      </c>
      <c r="E97" s="720" t="s">
        <v>4842</v>
      </c>
      <c r="F97" s="721">
        <v>0</v>
      </c>
      <c r="G97" s="721">
        <f>F97*D97</f>
        <v>0</v>
      </c>
      <c r="H97" s="726"/>
      <c r="I97" s="722">
        <f>CEILING(H97*D97,1)</f>
        <v>0</v>
      </c>
    </row>
    <row r="98" spans="1:9">
      <c r="A98" s="749" t="s">
        <v>4870</v>
      </c>
      <c r="B98" s="762" t="s">
        <v>4871</v>
      </c>
      <c r="C98" s="734" t="s">
        <v>3448</v>
      </c>
      <c r="D98" s="735">
        <v>1</v>
      </c>
      <c r="E98" s="720" t="s">
        <v>4842</v>
      </c>
      <c r="F98" s="721">
        <v>0</v>
      </c>
      <c r="G98" s="721">
        <f t="shared" si="6"/>
        <v>0</v>
      </c>
      <c r="H98" s="726"/>
      <c r="I98" s="722">
        <f t="shared" si="7"/>
        <v>0</v>
      </c>
    </row>
    <row r="99" spans="1:9" ht="13.8" thickBot="1">
      <c r="A99" s="763"/>
      <c r="B99" s="764"/>
      <c r="C99" s="765"/>
      <c r="D99" s="766"/>
      <c r="E99" s="766"/>
      <c r="F99" s="766"/>
      <c r="G99" s="766"/>
      <c r="H99" s="767"/>
      <c r="I99" s="768"/>
    </row>
    <row r="100" spans="1:9">
      <c r="A100" s="769"/>
      <c r="I100" s="771"/>
    </row>
    <row r="101" spans="1:9">
      <c r="A101" s="772"/>
      <c r="B101" s="661" t="s">
        <v>4720</v>
      </c>
      <c r="C101" s="661"/>
      <c r="I101" s="773">
        <f>SUM(G33:G99)</f>
        <v>0</v>
      </c>
    </row>
    <row r="102" spans="1:9">
      <c r="A102" s="769"/>
      <c r="B102" s="661" t="s">
        <v>4721</v>
      </c>
      <c r="I102" s="773">
        <f>SUM(I33:I99)</f>
        <v>0</v>
      </c>
    </row>
    <row r="103" spans="1:9">
      <c r="A103" s="769"/>
      <c r="B103" s="774" t="s">
        <v>4872</v>
      </c>
      <c r="I103" s="775">
        <f>I101+I102</f>
        <v>0</v>
      </c>
    </row>
    <row r="104" spans="1:9" ht="13.8" thickBot="1">
      <c r="A104" s="776"/>
      <c r="B104" s="777"/>
      <c r="C104" s="778"/>
      <c r="D104" s="777"/>
      <c r="E104" s="777"/>
      <c r="F104" s="777"/>
      <c r="G104" s="777"/>
      <c r="H104" s="777"/>
      <c r="I104" s="779"/>
    </row>
    <row r="105" spans="1:9">
      <c r="A105" s="780"/>
      <c r="B105" s="781"/>
      <c r="C105" s="782"/>
      <c r="D105" s="674"/>
      <c r="E105" s="674"/>
      <c r="F105" s="674"/>
      <c r="G105" s="674"/>
      <c r="H105" s="674"/>
      <c r="I105" s="675"/>
    </row>
    <row r="106" spans="1:9" ht="16.8">
      <c r="A106" s="783" t="s">
        <v>4873</v>
      </c>
      <c r="I106" s="771"/>
    </row>
    <row r="107" spans="1:9">
      <c r="A107" s="784"/>
      <c r="I107" s="771"/>
    </row>
    <row r="108" spans="1:9" ht="16.2" thickBot="1">
      <c r="A108" s="785"/>
      <c r="B108" s="742" t="s">
        <v>4751</v>
      </c>
      <c r="C108" s="786"/>
      <c r="D108" s="787"/>
      <c r="E108" s="787"/>
      <c r="F108" s="787"/>
      <c r="G108" s="787"/>
      <c r="H108" s="787"/>
      <c r="I108" s="788"/>
    </row>
    <row r="109" spans="1:9" ht="13.8" thickTop="1">
      <c r="A109" s="789" t="str">
        <f>A32</f>
        <v>1.</v>
      </c>
      <c r="B109" s="733" t="str">
        <f>B32</f>
        <v>Zařízení č. 1 – Větrání učeben</v>
      </c>
      <c r="G109" s="790"/>
      <c r="H109" s="790"/>
      <c r="I109" s="773"/>
    </row>
    <row r="110" spans="1:9">
      <c r="A110" s="791"/>
      <c r="B110" s="733"/>
      <c r="G110" s="790"/>
      <c r="H110" s="790"/>
      <c r="I110" s="775"/>
    </row>
    <row r="111" spans="1:9">
      <c r="A111" s="791"/>
      <c r="B111" s="733"/>
      <c r="G111" s="790"/>
      <c r="H111" s="790"/>
      <c r="I111" s="775"/>
    </row>
    <row r="112" spans="1:9">
      <c r="A112" s="791" t="str">
        <f>A34</f>
        <v>2.</v>
      </c>
      <c r="B112" s="733" t="str">
        <f>B34</f>
        <v>Zařízení č. 2 – Větrání hygienického zázemí</v>
      </c>
      <c r="G112" s="790">
        <f>SUM(G35:G46)</f>
        <v>0</v>
      </c>
      <c r="H112" s="790"/>
      <c r="I112" s="773">
        <f>SUM(I35:I46)</f>
        <v>0</v>
      </c>
    </row>
    <row r="113" spans="1:9">
      <c r="A113" s="791"/>
      <c r="B113" s="733"/>
      <c r="G113" s="790"/>
      <c r="H113" s="790"/>
      <c r="I113" s="775">
        <f>G112+I112</f>
        <v>0</v>
      </c>
    </row>
    <row r="114" spans="1:9">
      <c r="A114" s="791"/>
      <c r="B114" s="733"/>
      <c r="G114" s="790"/>
      <c r="H114" s="790"/>
      <c r="I114" s="775"/>
    </row>
    <row r="115" spans="1:9">
      <c r="A115" s="789" t="str">
        <f>A47</f>
        <v>3.</v>
      </c>
      <c r="B115" s="733" t="str">
        <f>B47</f>
        <v>Zařízení č. 3 – Větrání technického zázemí a skladů</v>
      </c>
      <c r="G115" s="790">
        <f>SUM(G48:G62)</f>
        <v>0</v>
      </c>
      <c r="H115" s="790"/>
      <c r="I115" s="773">
        <f>SUM(I48:I62)</f>
        <v>0</v>
      </c>
    </row>
    <row r="116" spans="1:9">
      <c r="A116" s="791"/>
      <c r="B116" s="733"/>
      <c r="G116" s="790"/>
      <c r="H116" s="790"/>
      <c r="I116" s="775">
        <f>G115+I115</f>
        <v>0</v>
      </c>
    </row>
    <row r="117" spans="1:9">
      <c r="A117" s="791"/>
      <c r="B117" s="733"/>
      <c r="G117" s="790"/>
      <c r="H117" s="790"/>
      <c r="I117" s="775"/>
    </row>
    <row r="118" spans="1:9">
      <c r="A118" s="789" t="s">
        <v>4806</v>
      </c>
      <c r="B118" s="733" t="str">
        <f>B63</f>
        <v>Zařízení č. 4 – Odtah digestoře</v>
      </c>
      <c r="G118" s="790">
        <f>SUM(G64:G69)</f>
        <v>0</v>
      </c>
      <c r="H118" s="790"/>
      <c r="I118" s="773">
        <f>SUM(I64:I69)</f>
        <v>0</v>
      </c>
    </row>
    <row r="119" spans="1:9">
      <c r="A119" s="791"/>
      <c r="B119" s="733"/>
      <c r="G119" s="790"/>
      <c r="H119" s="790"/>
      <c r="I119" s="775">
        <f>G118+I118</f>
        <v>0</v>
      </c>
    </row>
    <row r="120" spans="1:9">
      <c r="A120" s="791"/>
      <c r="B120" s="733"/>
      <c r="G120" s="790"/>
      <c r="H120" s="790"/>
      <c r="I120" s="775"/>
    </row>
    <row r="121" spans="1:9" ht="16.2" thickBot="1">
      <c r="A121" s="785"/>
      <c r="B121" s="742" t="s">
        <v>4818</v>
      </c>
      <c r="C121" s="786"/>
      <c r="D121" s="787"/>
      <c r="E121" s="787"/>
      <c r="F121" s="787"/>
      <c r="G121" s="787"/>
      <c r="H121" s="787"/>
      <c r="I121" s="788"/>
    </row>
    <row r="122" spans="1:9" ht="13.8" thickTop="1">
      <c r="A122" s="789" t="s">
        <v>4819</v>
      </c>
      <c r="B122" s="733" t="str">
        <f>B71</f>
        <v>Zařízení č. 21 – Chlazení server</v>
      </c>
      <c r="G122" s="790">
        <f>SUM(G72:G89)</f>
        <v>0</v>
      </c>
      <c r="H122" s="790"/>
      <c r="I122" s="773">
        <f>SUM(I72:I89)</f>
        <v>0</v>
      </c>
    </row>
    <row r="123" spans="1:9">
      <c r="A123" s="791"/>
      <c r="B123" s="733"/>
      <c r="G123" s="790"/>
      <c r="H123" s="790"/>
      <c r="I123" s="775">
        <f>G122+I122</f>
        <v>0</v>
      </c>
    </row>
    <row r="124" spans="1:9">
      <c r="A124" s="791"/>
      <c r="B124" s="733"/>
      <c r="G124" s="790"/>
      <c r="H124" s="790"/>
      <c r="I124" s="775"/>
    </row>
    <row r="125" spans="1:9" ht="16.2" thickBot="1">
      <c r="A125" s="785"/>
      <c r="B125" s="742" t="s">
        <v>4855</v>
      </c>
      <c r="C125" s="786"/>
      <c r="D125" s="787"/>
      <c r="E125" s="787"/>
      <c r="F125" s="787"/>
      <c r="G125" s="792"/>
      <c r="H125" s="792"/>
      <c r="I125" s="793"/>
    </row>
    <row r="126" spans="1:9" ht="13.8" thickTop="1">
      <c r="A126" s="791" t="str">
        <f>A91</f>
        <v>99.</v>
      </c>
      <c r="B126" s="733" t="str">
        <f>B91</f>
        <v xml:space="preserve">Ostatní </v>
      </c>
      <c r="G126" s="790">
        <f>SUM(G92:G99)</f>
        <v>0</v>
      </c>
      <c r="H126" s="790"/>
      <c r="I126" s="773">
        <f>SUM(I92:I99)</f>
        <v>0</v>
      </c>
    </row>
    <row r="127" spans="1:9">
      <c r="A127" s="791"/>
      <c r="B127" s="733"/>
      <c r="G127" s="790"/>
      <c r="H127" s="790"/>
      <c r="I127" s="775">
        <f>G126+I126</f>
        <v>0</v>
      </c>
    </row>
    <row r="128" spans="1:9" ht="13.8" thickBot="1">
      <c r="A128" s="794"/>
      <c r="B128" s="733"/>
      <c r="G128" s="790"/>
      <c r="H128" s="790"/>
      <c r="I128" s="775"/>
    </row>
    <row r="129" spans="1:9">
      <c r="A129" s="795"/>
      <c r="B129" s="796"/>
      <c r="C129" s="797"/>
      <c r="D129" s="796"/>
      <c r="E129" s="796"/>
      <c r="F129" s="796"/>
      <c r="G129" s="796"/>
      <c r="H129" s="796"/>
      <c r="I129" s="798"/>
    </row>
    <row r="130" spans="1:9" ht="15.6">
      <c r="A130" s="799"/>
      <c r="B130" s="800" t="s">
        <v>4874</v>
      </c>
      <c r="I130" s="801">
        <f>I110+I113+I116+I119</f>
        <v>0</v>
      </c>
    </row>
    <row r="131" spans="1:9" ht="15.6">
      <c r="A131" s="799"/>
      <c r="B131" s="800" t="s">
        <v>4875</v>
      </c>
      <c r="I131" s="801">
        <f>I123</f>
        <v>0</v>
      </c>
    </row>
    <row r="132" spans="1:9" ht="15.6">
      <c r="A132" s="799"/>
      <c r="B132" s="800" t="s">
        <v>4876</v>
      </c>
      <c r="I132" s="801">
        <f>I127</f>
        <v>0</v>
      </c>
    </row>
    <row r="133" spans="1:9" ht="16.2" thickBot="1">
      <c r="A133" s="802"/>
      <c r="B133" s="803"/>
      <c r="C133" s="765"/>
      <c r="D133" s="766"/>
      <c r="E133" s="766"/>
      <c r="F133" s="766"/>
      <c r="G133" s="766"/>
      <c r="H133" s="766"/>
      <c r="I133" s="804"/>
    </row>
    <row r="134" spans="1:9" ht="15.6">
      <c r="A134" s="799"/>
      <c r="B134" s="800"/>
      <c r="I134" s="801"/>
    </row>
    <row r="135" spans="1:9" ht="15.6">
      <c r="A135" s="799"/>
      <c r="B135" s="800" t="s">
        <v>4872</v>
      </c>
      <c r="I135" s="801">
        <f>I130+I131+I132</f>
        <v>0</v>
      </c>
    </row>
    <row r="136" spans="1:9" ht="13.8" thickBot="1">
      <c r="A136" s="802"/>
      <c r="B136" s="766"/>
      <c r="C136" s="765"/>
      <c r="D136" s="766"/>
      <c r="E136" s="766"/>
      <c r="F136" s="766"/>
      <c r="G136" s="766"/>
      <c r="H136" s="766"/>
      <c r="I136" s="768"/>
    </row>
    <row r="139" spans="1:9">
      <c r="G139" s="805"/>
    </row>
    <row r="140" spans="1:9">
      <c r="G140" s="805"/>
    </row>
  </sheetData>
  <sheetProtection algorithmName="SHA-512" hashValue="59NgzmAJ8Y277wlSMXQ4zgVD5bnH30FRkAiHYF92fnaIwYyuAhB7qPIdpuAIG7NNsBEJJ+JoMjLTpR9p4bMpxQ==" saltValue="gDHIcCyhtprPUvECle3LDA==" spinCount="100000" sheet="1"/>
  <mergeCells count="18">
    <mergeCell ref="A22:I22"/>
    <mergeCell ref="A23:I23"/>
    <mergeCell ref="A24:I24"/>
    <mergeCell ref="A25:I25"/>
    <mergeCell ref="A26:I26"/>
    <mergeCell ref="A27:I27"/>
    <mergeCell ref="A16:I16"/>
    <mergeCell ref="A17:I17"/>
    <mergeCell ref="A18:I18"/>
    <mergeCell ref="A19:I19"/>
    <mergeCell ref="A20:I20"/>
    <mergeCell ref="A21:I21"/>
    <mergeCell ref="F3:G3"/>
    <mergeCell ref="H3:I3"/>
    <mergeCell ref="A10:I10"/>
    <mergeCell ref="A13:I13"/>
    <mergeCell ref="A14:I14"/>
    <mergeCell ref="A15:I15"/>
  </mergeCells>
  <printOptions horizontalCentered="1" gridLines="1"/>
  <pageMargins left="0.78749999999999998" right="0.78749999999999998" top="0.78749999999999998" bottom="0.70902777777777781" header="0.27569444444444446" footer="0.27569444444444446"/>
  <pageSetup paperSize="9" scale="52" orientation="portrait" useFirstPageNumber="1" horizontalDpi="300" verticalDpi="300" r:id="rId1"/>
  <headerFooter alignWithMargins="0">
    <oddHeader>&amp;C&amp;"Arial,tučné"&amp;14Projekční rozpočet
VZT&amp;R&amp;12&amp;D</oddHeader>
    <oddFooter>&amp;L&amp;14MIKROKLIMA s.r.o.&amp;R&amp;14&amp;P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6274-5507-4F8B-A8EF-4B0557E225C3}">
  <sheetPr>
    <pageSetUpPr fitToPage="1"/>
  </sheetPr>
  <dimension ref="B2:BM289"/>
  <sheetViews>
    <sheetView showGridLines="0" workbookViewId="0">
      <selection activeCell="L41" sqref="L41"/>
    </sheetView>
  </sheetViews>
  <sheetFormatPr defaultRowHeight="10.199999999999999"/>
  <cols>
    <col min="1" max="1" width="8.28515625" style="420" customWidth="1"/>
    <col min="2" max="2" width="1.140625" style="420" customWidth="1"/>
    <col min="3" max="3" width="4.140625" style="420" customWidth="1"/>
    <col min="4" max="4" width="4.28515625" style="420" customWidth="1"/>
    <col min="5" max="5" width="17.140625" style="420" customWidth="1"/>
    <col min="6" max="6" width="50.85546875" style="420" customWidth="1"/>
    <col min="7" max="7" width="7.42578125" style="420" customWidth="1"/>
    <col min="8" max="8" width="14" style="420" customWidth="1"/>
    <col min="9" max="9" width="15.85546875" style="420" customWidth="1"/>
    <col min="10" max="10" width="22.28515625" style="420" customWidth="1"/>
    <col min="11" max="11" width="22.28515625" style="420" hidden="1" customWidth="1"/>
    <col min="12" max="12" width="9.28515625" style="420" customWidth="1"/>
    <col min="13" max="13" width="10.85546875" style="420" hidden="1" customWidth="1"/>
    <col min="14" max="14" width="9.140625" style="420"/>
    <col min="15" max="20" width="14.140625" style="420" hidden="1" customWidth="1"/>
    <col min="21" max="21" width="16.28515625" style="420" hidden="1" customWidth="1"/>
    <col min="22" max="22" width="12.28515625" style="420" customWidth="1"/>
    <col min="23" max="23" width="16.28515625" style="420" customWidth="1"/>
    <col min="24" max="24" width="12.28515625" style="420" customWidth="1"/>
    <col min="25" max="25" width="15" style="420" customWidth="1"/>
    <col min="26" max="26" width="11" style="420" customWidth="1"/>
    <col min="27" max="27" width="15" style="420" customWidth="1"/>
    <col min="28" max="28" width="16.28515625" style="420" customWidth="1"/>
    <col min="29" max="29" width="11" style="420" customWidth="1"/>
    <col min="30" max="30" width="15" style="420" customWidth="1"/>
    <col min="31" max="31" width="16.28515625" style="420" customWidth="1"/>
    <col min="32" max="16384" width="9.140625" style="420"/>
  </cols>
  <sheetData>
    <row r="2" spans="2:46" ht="36.9" customHeight="1">
      <c r="L2" s="421"/>
      <c r="M2" s="421"/>
      <c r="N2" s="421"/>
      <c r="O2" s="421"/>
      <c r="P2" s="421"/>
      <c r="Q2" s="421"/>
      <c r="R2" s="421"/>
      <c r="S2" s="421"/>
      <c r="T2" s="421"/>
      <c r="U2" s="421"/>
      <c r="V2" s="421"/>
      <c r="AT2" s="422" t="s">
        <v>4877</v>
      </c>
    </row>
    <row r="3" spans="2:46" ht="6.9" customHeight="1">
      <c r="B3" s="423"/>
      <c r="C3" s="424"/>
      <c r="D3" s="424"/>
      <c r="E3" s="424"/>
      <c r="F3" s="424"/>
      <c r="G3" s="424"/>
      <c r="H3" s="424"/>
      <c r="I3" s="424"/>
      <c r="J3" s="424"/>
      <c r="K3" s="424"/>
      <c r="L3" s="425"/>
      <c r="AT3" s="422" t="s">
        <v>82</v>
      </c>
    </row>
    <row r="4" spans="2:46" ht="24.9" customHeight="1">
      <c r="B4" s="425"/>
      <c r="D4" s="426" t="s">
        <v>101</v>
      </c>
      <c r="L4" s="425"/>
      <c r="M4" s="427" t="s">
        <v>10</v>
      </c>
      <c r="AT4" s="422" t="s">
        <v>4</v>
      </c>
    </row>
    <row r="5" spans="2:46" ht="6.9" customHeight="1">
      <c r="B5" s="425"/>
      <c r="L5" s="425"/>
    </row>
    <row r="6" spans="2:46" s="432" customFormat="1" ht="12" customHeight="1">
      <c r="B6" s="431"/>
      <c r="D6" s="428" t="s">
        <v>16</v>
      </c>
      <c r="L6" s="431"/>
    </row>
    <row r="7" spans="2:46" s="432" customFormat="1" ht="16.5" customHeight="1">
      <c r="B7" s="431"/>
      <c r="E7" s="433" t="s">
        <v>4878</v>
      </c>
      <c r="F7" s="434"/>
      <c r="G7" s="434"/>
      <c r="H7" s="434"/>
      <c r="L7" s="431"/>
    </row>
    <row r="8" spans="2:46" s="432" customFormat="1">
      <c r="B8" s="431"/>
      <c r="L8" s="431"/>
    </row>
    <row r="9" spans="2:46" s="432" customFormat="1" ht="12" customHeight="1">
      <c r="B9" s="431"/>
      <c r="D9" s="428" t="s">
        <v>18</v>
      </c>
      <c r="F9" s="435" t="s">
        <v>19</v>
      </c>
      <c r="I9" s="428" t="s">
        <v>20</v>
      </c>
      <c r="J9" s="435" t="s">
        <v>19</v>
      </c>
      <c r="L9" s="431"/>
    </row>
    <row r="10" spans="2:46" s="432" customFormat="1" ht="12" customHeight="1">
      <c r="B10" s="431"/>
      <c r="D10" s="428" t="s">
        <v>21</v>
      </c>
      <c r="F10" s="435" t="s">
        <v>4723</v>
      </c>
      <c r="I10" s="428" t="s">
        <v>23</v>
      </c>
      <c r="J10" s="436" t="s">
        <v>4879</v>
      </c>
      <c r="L10" s="431"/>
    </row>
    <row r="11" spans="2:46" s="432" customFormat="1" ht="10.8" customHeight="1">
      <c r="B11" s="431"/>
      <c r="L11" s="431"/>
    </row>
    <row r="12" spans="2:46" s="432" customFormat="1" ht="12" customHeight="1">
      <c r="B12" s="431"/>
      <c r="D12" s="428" t="s">
        <v>25</v>
      </c>
      <c r="I12" s="428" t="s">
        <v>26</v>
      </c>
      <c r="J12" s="435" t="s">
        <v>19</v>
      </c>
      <c r="L12" s="431"/>
    </row>
    <row r="13" spans="2:46" s="432" customFormat="1" ht="18" customHeight="1">
      <c r="B13" s="431"/>
      <c r="E13" s="435" t="s">
        <v>4723</v>
      </c>
      <c r="I13" s="428" t="s">
        <v>28</v>
      </c>
      <c r="J13" s="435" t="s">
        <v>19</v>
      </c>
      <c r="L13" s="431"/>
    </row>
    <row r="14" spans="2:46" s="432" customFormat="1" ht="6.9" customHeight="1">
      <c r="B14" s="431"/>
      <c r="L14" s="431"/>
    </row>
    <row r="15" spans="2:46" s="432" customFormat="1" ht="12" customHeight="1">
      <c r="B15" s="431"/>
      <c r="D15" s="428" t="s">
        <v>4880</v>
      </c>
      <c r="I15" s="428" t="s">
        <v>26</v>
      </c>
      <c r="J15" s="437" t="s">
        <v>30</v>
      </c>
      <c r="L15" s="431"/>
    </row>
    <row r="16" spans="2:46" s="432" customFormat="1" ht="18" customHeight="1">
      <c r="B16" s="431"/>
      <c r="E16" s="438" t="s">
        <v>30</v>
      </c>
      <c r="F16" s="439"/>
      <c r="G16" s="439"/>
      <c r="H16" s="439"/>
      <c r="I16" s="428" t="s">
        <v>28</v>
      </c>
      <c r="J16" s="437" t="s">
        <v>30</v>
      </c>
      <c r="L16" s="431"/>
    </row>
    <row r="17" spans="2:12" s="432" customFormat="1" ht="6.9" customHeight="1">
      <c r="B17" s="431"/>
      <c r="L17" s="431"/>
    </row>
    <row r="18" spans="2:12" s="432" customFormat="1" ht="12" customHeight="1">
      <c r="B18" s="431"/>
      <c r="D18" s="428" t="s">
        <v>31</v>
      </c>
      <c r="I18" s="428" t="s">
        <v>26</v>
      </c>
      <c r="J18" s="435" t="s">
        <v>19</v>
      </c>
      <c r="L18" s="431"/>
    </row>
    <row r="19" spans="2:12" s="432" customFormat="1" ht="18" customHeight="1">
      <c r="B19" s="431"/>
      <c r="E19" s="435" t="s">
        <v>4723</v>
      </c>
      <c r="I19" s="428" t="s">
        <v>28</v>
      </c>
      <c r="J19" s="435" t="s">
        <v>19</v>
      </c>
      <c r="L19" s="431"/>
    </row>
    <row r="20" spans="2:12" s="432" customFormat="1" ht="6.9" customHeight="1">
      <c r="B20" s="431"/>
      <c r="L20" s="431"/>
    </row>
    <row r="21" spans="2:12" s="432" customFormat="1" ht="12" customHeight="1">
      <c r="B21" s="431"/>
      <c r="D21" s="428" t="s">
        <v>34</v>
      </c>
      <c r="I21" s="428" t="s">
        <v>26</v>
      </c>
      <c r="J21" s="435" t="s">
        <v>19</v>
      </c>
      <c r="L21" s="431"/>
    </row>
    <row r="22" spans="2:12" s="432" customFormat="1" ht="18" customHeight="1">
      <c r="B22" s="431"/>
      <c r="E22" s="435" t="s">
        <v>4723</v>
      </c>
      <c r="I22" s="428" t="s">
        <v>28</v>
      </c>
      <c r="J22" s="435" t="s">
        <v>19</v>
      </c>
      <c r="L22" s="431"/>
    </row>
    <row r="23" spans="2:12" s="432" customFormat="1" ht="6.9" customHeight="1">
      <c r="B23" s="431"/>
      <c r="L23" s="431"/>
    </row>
    <row r="24" spans="2:12" s="432" customFormat="1" ht="12" customHeight="1">
      <c r="B24" s="431"/>
      <c r="D24" s="428" t="s">
        <v>36</v>
      </c>
      <c r="L24" s="431"/>
    </row>
    <row r="25" spans="2:12" s="441" customFormat="1" ht="16.5" customHeight="1">
      <c r="B25" s="440"/>
      <c r="E25" s="442" t="s">
        <v>19</v>
      </c>
      <c r="F25" s="442"/>
      <c r="G25" s="442"/>
      <c r="H25" s="442"/>
      <c r="L25" s="440"/>
    </row>
    <row r="26" spans="2:12" s="432" customFormat="1" ht="6.9" customHeight="1">
      <c r="B26" s="431"/>
      <c r="L26" s="431"/>
    </row>
    <row r="27" spans="2:12" s="432" customFormat="1" ht="6.9" customHeight="1">
      <c r="B27" s="431"/>
      <c r="D27" s="443"/>
      <c r="E27" s="443"/>
      <c r="F27" s="443"/>
      <c r="G27" s="443"/>
      <c r="H27" s="443"/>
      <c r="I27" s="443"/>
      <c r="J27" s="443"/>
      <c r="K27" s="443"/>
      <c r="L27" s="431"/>
    </row>
    <row r="28" spans="2:12" s="432" customFormat="1" ht="25.35" customHeight="1">
      <c r="B28" s="431"/>
      <c r="D28" s="444" t="s">
        <v>38</v>
      </c>
      <c r="J28" s="445">
        <f>ROUND(J123, 2)</f>
        <v>0</v>
      </c>
      <c r="L28" s="431"/>
    </row>
    <row r="29" spans="2:12" s="432" customFormat="1" ht="6.9" customHeight="1">
      <c r="B29" s="431"/>
      <c r="D29" s="443"/>
      <c r="E29" s="443"/>
      <c r="F29" s="443"/>
      <c r="G29" s="443"/>
      <c r="H29" s="443"/>
      <c r="I29" s="443"/>
      <c r="J29" s="443"/>
      <c r="K29" s="443"/>
      <c r="L29" s="431"/>
    </row>
    <row r="30" spans="2:12" s="432" customFormat="1" ht="14.4" customHeight="1">
      <c r="B30" s="431"/>
      <c r="F30" s="446" t="s">
        <v>40</v>
      </c>
      <c r="I30" s="446" t="s">
        <v>39</v>
      </c>
      <c r="J30" s="446" t="s">
        <v>41</v>
      </c>
      <c r="L30" s="431"/>
    </row>
    <row r="31" spans="2:12" s="432" customFormat="1" ht="14.4" customHeight="1">
      <c r="B31" s="431"/>
      <c r="D31" s="447" t="s">
        <v>42</v>
      </c>
      <c r="E31" s="428" t="s">
        <v>43</v>
      </c>
      <c r="F31" s="448">
        <f>ROUND((SUM(BE123:BE288)),  2)</f>
        <v>0</v>
      </c>
      <c r="I31" s="449">
        <v>0.21</v>
      </c>
      <c r="J31" s="448">
        <f>ROUND(((SUM(BE123:BE288))*I31),  2)</f>
        <v>0</v>
      </c>
      <c r="L31" s="431"/>
    </row>
    <row r="32" spans="2:12" s="432" customFormat="1" ht="14.4" customHeight="1">
      <c r="B32" s="431"/>
      <c r="E32" s="428" t="s">
        <v>44</v>
      </c>
      <c r="F32" s="448">
        <f>ROUND((SUM(BF123:BF288)),  2)</f>
        <v>0</v>
      </c>
      <c r="I32" s="449">
        <v>0.12</v>
      </c>
      <c r="J32" s="448">
        <f>ROUND(((SUM(BF123:BF288))*I32),  2)</f>
        <v>0</v>
      </c>
      <c r="L32" s="431"/>
    </row>
    <row r="33" spans="2:12" s="432" customFormat="1" ht="14.4" hidden="1" customHeight="1">
      <c r="B33" s="431"/>
      <c r="E33" s="428" t="s">
        <v>45</v>
      </c>
      <c r="F33" s="448">
        <f>ROUND((SUM(BG123:BG288)),  2)</f>
        <v>0</v>
      </c>
      <c r="I33" s="449">
        <v>0.21</v>
      </c>
      <c r="J33" s="448">
        <f>0</f>
        <v>0</v>
      </c>
      <c r="L33" s="431"/>
    </row>
    <row r="34" spans="2:12" s="432" customFormat="1" ht="14.4" hidden="1" customHeight="1">
      <c r="B34" s="431"/>
      <c r="E34" s="428" t="s">
        <v>46</v>
      </c>
      <c r="F34" s="448">
        <f>ROUND((SUM(BH123:BH288)),  2)</f>
        <v>0</v>
      </c>
      <c r="I34" s="449">
        <v>0.12</v>
      </c>
      <c r="J34" s="448">
        <f>0</f>
        <v>0</v>
      </c>
      <c r="L34" s="431"/>
    </row>
    <row r="35" spans="2:12" s="432" customFormat="1" ht="14.4" hidden="1" customHeight="1">
      <c r="B35" s="431"/>
      <c r="E35" s="428" t="s">
        <v>47</v>
      </c>
      <c r="F35" s="448">
        <f>ROUND((SUM(BI123:BI288)),  2)</f>
        <v>0</v>
      </c>
      <c r="I35" s="449">
        <v>0</v>
      </c>
      <c r="J35" s="448">
        <f>0</f>
        <v>0</v>
      </c>
      <c r="L35" s="431"/>
    </row>
    <row r="36" spans="2:12" s="432" customFormat="1" ht="6.9" customHeight="1">
      <c r="B36" s="431"/>
      <c r="L36" s="431"/>
    </row>
    <row r="37" spans="2:12" s="432" customFormat="1" ht="25.35" customHeight="1">
      <c r="B37" s="431"/>
      <c r="C37" s="450"/>
      <c r="D37" s="451" t="s">
        <v>48</v>
      </c>
      <c r="E37" s="452"/>
      <c r="F37" s="452"/>
      <c r="G37" s="453" t="s">
        <v>49</v>
      </c>
      <c r="H37" s="454" t="s">
        <v>50</v>
      </c>
      <c r="I37" s="452"/>
      <c r="J37" s="455">
        <f>SUM(J28:J35)</f>
        <v>0</v>
      </c>
      <c r="K37" s="456"/>
      <c r="L37" s="431"/>
    </row>
    <row r="38" spans="2:12" s="432" customFormat="1" ht="14.4" customHeight="1">
      <c r="B38" s="431"/>
      <c r="L38" s="431"/>
    </row>
    <row r="39" spans="2:12" ht="14.4" customHeight="1">
      <c r="B39" s="425"/>
      <c r="L39" s="425"/>
    </row>
    <row r="40" spans="2:12" ht="14.4" customHeight="1">
      <c r="B40" s="425"/>
      <c r="L40" s="425"/>
    </row>
    <row r="41" spans="2:12" ht="14.4" customHeight="1">
      <c r="B41" s="425"/>
      <c r="L41" s="425"/>
    </row>
    <row r="42" spans="2:12" ht="14.4" customHeight="1">
      <c r="B42" s="425"/>
      <c r="L42" s="425"/>
    </row>
    <row r="43" spans="2:12" ht="14.4" customHeight="1">
      <c r="B43" s="425"/>
      <c r="L43" s="425"/>
    </row>
    <row r="44" spans="2:12" ht="14.4" customHeight="1">
      <c r="B44" s="425"/>
      <c r="L44" s="425"/>
    </row>
    <row r="45" spans="2:12" ht="14.4" customHeight="1">
      <c r="B45" s="425"/>
      <c r="L45" s="425"/>
    </row>
    <row r="46" spans="2:12" ht="14.4" customHeight="1">
      <c r="B46" s="425"/>
      <c r="L46" s="425"/>
    </row>
    <row r="47" spans="2:12" ht="14.4" customHeight="1">
      <c r="B47" s="425"/>
      <c r="L47" s="425"/>
    </row>
    <row r="48" spans="2:12" ht="14.4" customHeight="1">
      <c r="B48" s="425"/>
      <c r="L48" s="425"/>
    </row>
    <row r="49" spans="2:12" ht="14.4" customHeight="1">
      <c r="B49" s="425"/>
      <c r="L49" s="425"/>
    </row>
    <row r="50" spans="2:12" s="432" customFormat="1" ht="14.4" customHeight="1">
      <c r="B50" s="431"/>
      <c r="D50" s="806" t="s">
        <v>3344</v>
      </c>
      <c r="E50" s="807"/>
      <c r="F50" s="807"/>
      <c r="G50" s="806" t="s">
        <v>4881</v>
      </c>
      <c r="H50" s="807"/>
      <c r="I50" s="807"/>
      <c r="J50" s="807"/>
      <c r="K50" s="807"/>
      <c r="L50" s="431"/>
    </row>
    <row r="51" spans="2:12">
      <c r="B51" s="425"/>
      <c r="L51" s="425"/>
    </row>
    <row r="52" spans="2:12">
      <c r="B52" s="425"/>
      <c r="L52" s="425"/>
    </row>
    <row r="53" spans="2:12">
      <c r="B53" s="425"/>
      <c r="L53" s="425"/>
    </row>
    <row r="54" spans="2:12">
      <c r="B54" s="425"/>
      <c r="L54" s="425"/>
    </row>
    <row r="55" spans="2:12">
      <c r="B55" s="425"/>
      <c r="L55" s="425"/>
    </row>
    <row r="56" spans="2:12">
      <c r="B56" s="425"/>
      <c r="L56" s="425"/>
    </row>
    <row r="57" spans="2:12">
      <c r="B57" s="425"/>
      <c r="L57" s="425"/>
    </row>
    <row r="58" spans="2:12">
      <c r="B58" s="425"/>
      <c r="L58" s="425"/>
    </row>
    <row r="59" spans="2:12">
      <c r="B59" s="425"/>
      <c r="L59" s="425"/>
    </row>
    <row r="60" spans="2:12">
      <c r="B60" s="425"/>
      <c r="L60" s="425"/>
    </row>
    <row r="61" spans="2:12" s="432" customFormat="1" ht="13.2">
      <c r="B61" s="431"/>
      <c r="D61" s="808" t="s">
        <v>4882</v>
      </c>
      <c r="E61" s="809"/>
      <c r="F61" s="810" t="s">
        <v>4883</v>
      </c>
      <c r="G61" s="808" t="s">
        <v>4882</v>
      </c>
      <c r="H61" s="809"/>
      <c r="I61" s="809"/>
      <c r="J61" s="811" t="s">
        <v>4883</v>
      </c>
      <c r="K61" s="809"/>
      <c r="L61" s="431"/>
    </row>
    <row r="62" spans="2:12">
      <c r="B62" s="425"/>
      <c r="L62" s="425"/>
    </row>
    <row r="63" spans="2:12">
      <c r="B63" s="425"/>
      <c r="L63" s="425"/>
    </row>
    <row r="64" spans="2:12">
      <c r="B64" s="425"/>
      <c r="L64" s="425"/>
    </row>
    <row r="65" spans="2:12" s="432" customFormat="1" ht="13.2">
      <c r="B65" s="431"/>
      <c r="D65" s="806" t="s">
        <v>4884</v>
      </c>
      <c r="E65" s="807"/>
      <c r="F65" s="807"/>
      <c r="G65" s="806" t="s">
        <v>4885</v>
      </c>
      <c r="H65" s="807"/>
      <c r="I65" s="807"/>
      <c r="J65" s="807"/>
      <c r="K65" s="807"/>
      <c r="L65" s="431"/>
    </row>
    <row r="66" spans="2:12">
      <c r="B66" s="425"/>
      <c r="L66" s="425"/>
    </row>
    <row r="67" spans="2:12">
      <c r="B67" s="425"/>
      <c r="L67" s="425"/>
    </row>
    <row r="68" spans="2:12">
      <c r="B68" s="425"/>
      <c r="L68" s="425"/>
    </row>
    <row r="69" spans="2:12">
      <c r="B69" s="425"/>
      <c r="L69" s="425"/>
    </row>
    <row r="70" spans="2:12">
      <c r="B70" s="425"/>
      <c r="L70" s="425"/>
    </row>
    <row r="71" spans="2:12">
      <c r="B71" s="425"/>
      <c r="L71" s="425"/>
    </row>
    <row r="72" spans="2:12">
      <c r="B72" s="425"/>
      <c r="L72" s="425"/>
    </row>
    <row r="73" spans="2:12">
      <c r="B73" s="425"/>
      <c r="L73" s="425"/>
    </row>
    <row r="74" spans="2:12">
      <c r="B74" s="425"/>
      <c r="L74" s="425"/>
    </row>
    <row r="75" spans="2:12">
      <c r="B75" s="425"/>
      <c r="L75" s="425"/>
    </row>
    <row r="76" spans="2:12" s="432" customFormat="1" ht="13.2">
      <c r="B76" s="431"/>
      <c r="D76" s="808" t="s">
        <v>4882</v>
      </c>
      <c r="E76" s="809"/>
      <c r="F76" s="810" t="s">
        <v>4883</v>
      </c>
      <c r="G76" s="808" t="s">
        <v>4882</v>
      </c>
      <c r="H76" s="809"/>
      <c r="I76" s="809"/>
      <c r="J76" s="811" t="s">
        <v>4883</v>
      </c>
      <c r="K76" s="809"/>
      <c r="L76" s="431"/>
    </row>
    <row r="77" spans="2:12" s="432" customFormat="1" ht="14.4" customHeight="1">
      <c r="B77" s="457"/>
      <c r="C77" s="458"/>
      <c r="D77" s="458"/>
      <c r="E77" s="458"/>
      <c r="F77" s="458"/>
      <c r="G77" s="458"/>
      <c r="H77" s="458"/>
      <c r="I77" s="458"/>
      <c r="J77" s="458"/>
      <c r="K77" s="458"/>
      <c r="L77" s="431"/>
    </row>
    <row r="81" spans="2:47" s="432" customFormat="1" ht="6.9" customHeight="1">
      <c r="B81" s="459"/>
      <c r="C81" s="460"/>
      <c r="D81" s="460"/>
      <c r="E81" s="460"/>
      <c r="F81" s="460"/>
      <c r="G81" s="460"/>
      <c r="H81" s="460"/>
      <c r="I81" s="460"/>
      <c r="J81" s="460"/>
      <c r="K81" s="460"/>
      <c r="L81" s="431"/>
    </row>
    <row r="82" spans="2:47" s="432" customFormat="1" ht="24.9" customHeight="1">
      <c r="B82" s="431"/>
      <c r="C82" s="426" t="s">
        <v>104</v>
      </c>
      <c r="L82" s="431"/>
    </row>
    <row r="83" spans="2:47" s="432" customFormat="1" ht="6.9" customHeight="1">
      <c r="B83" s="431"/>
      <c r="L83" s="431"/>
    </row>
    <row r="84" spans="2:47" s="432" customFormat="1" ht="12" customHeight="1">
      <c r="B84" s="431"/>
      <c r="C84" s="428" t="s">
        <v>16</v>
      </c>
      <c r="L84" s="431"/>
    </row>
    <row r="85" spans="2:47" s="432" customFormat="1" ht="16.5" customHeight="1">
      <c r="B85" s="431"/>
      <c r="E85" s="433" t="str">
        <f>E7</f>
        <v>ZŠ Církevní, Dlouhá 190, HK</v>
      </c>
      <c r="F85" s="434"/>
      <c r="G85" s="434"/>
      <c r="H85" s="434"/>
      <c r="L85" s="431"/>
    </row>
    <row r="86" spans="2:47" s="432" customFormat="1" ht="6.9" customHeight="1">
      <c r="B86" s="431"/>
      <c r="L86" s="431"/>
    </row>
    <row r="87" spans="2:47" s="432" customFormat="1" ht="12" customHeight="1">
      <c r="B87" s="431"/>
      <c r="C87" s="428" t="s">
        <v>21</v>
      </c>
      <c r="F87" s="435" t="str">
        <f>F10</f>
        <v xml:space="preserve"> </v>
      </c>
      <c r="I87" s="428" t="s">
        <v>23</v>
      </c>
      <c r="J87" s="436" t="str">
        <f>IF(J10="","",J10)</f>
        <v>19. 5. 2025</v>
      </c>
      <c r="L87" s="431"/>
    </row>
    <row r="88" spans="2:47" s="432" customFormat="1" ht="6.9" customHeight="1">
      <c r="B88" s="431"/>
      <c r="L88" s="431"/>
    </row>
    <row r="89" spans="2:47" s="432" customFormat="1" ht="15.15" customHeight="1">
      <c r="B89" s="431"/>
      <c r="C89" s="428" t="s">
        <v>25</v>
      </c>
      <c r="F89" s="435" t="str">
        <f>E13</f>
        <v xml:space="preserve"> </v>
      </c>
      <c r="I89" s="428" t="s">
        <v>31</v>
      </c>
      <c r="J89" s="461" t="str">
        <f>E19</f>
        <v xml:space="preserve"> </v>
      </c>
      <c r="L89" s="431"/>
    </row>
    <row r="90" spans="2:47" s="432" customFormat="1" ht="15.15" customHeight="1">
      <c r="B90" s="431"/>
      <c r="C90" s="428" t="s">
        <v>4880</v>
      </c>
      <c r="F90" s="435" t="str">
        <f>IF(E16="","",E16)</f>
        <v>Vyplň údaj</v>
      </c>
      <c r="I90" s="428" t="s">
        <v>34</v>
      </c>
      <c r="J90" s="461" t="str">
        <f>E22</f>
        <v xml:space="preserve"> </v>
      </c>
      <c r="L90" s="431"/>
    </row>
    <row r="91" spans="2:47" s="432" customFormat="1" ht="10.35" customHeight="1">
      <c r="B91" s="431"/>
      <c r="L91" s="431"/>
    </row>
    <row r="92" spans="2:47" s="432" customFormat="1" ht="29.25" customHeight="1">
      <c r="B92" s="431"/>
      <c r="C92" s="462" t="s">
        <v>105</v>
      </c>
      <c r="D92" s="450"/>
      <c r="E92" s="450"/>
      <c r="F92" s="450"/>
      <c r="G92" s="450"/>
      <c r="H92" s="450"/>
      <c r="I92" s="450"/>
      <c r="J92" s="463" t="s">
        <v>106</v>
      </c>
      <c r="K92" s="450"/>
      <c r="L92" s="431"/>
    </row>
    <row r="93" spans="2:47" s="432" customFormat="1" ht="10.35" customHeight="1">
      <c r="B93" s="431"/>
      <c r="L93" s="431"/>
    </row>
    <row r="94" spans="2:47" s="432" customFormat="1" ht="22.8" customHeight="1">
      <c r="B94" s="431"/>
      <c r="C94" s="464" t="s">
        <v>4886</v>
      </c>
      <c r="J94" s="445">
        <f>J123</f>
        <v>0</v>
      </c>
      <c r="L94" s="431"/>
      <c r="AU94" s="422" t="s">
        <v>107</v>
      </c>
    </row>
    <row r="95" spans="2:47" s="466" customFormat="1" ht="24.9" customHeight="1">
      <c r="B95" s="465"/>
      <c r="D95" s="467" t="s">
        <v>144</v>
      </c>
      <c r="E95" s="468"/>
      <c r="F95" s="468"/>
      <c r="G95" s="468"/>
      <c r="H95" s="468"/>
      <c r="I95" s="468"/>
      <c r="J95" s="469">
        <f>J124</f>
        <v>0</v>
      </c>
      <c r="L95" s="465"/>
    </row>
    <row r="96" spans="2:47" s="471" customFormat="1" ht="19.95" customHeight="1">
      <c r="B96" s="470"/>
      <c r="D96" s="472" t="s">
        <v>2776</v>
      </c>
      <c r="E96" s="473"/>
      <c r="F96" s="473"/>
      <c r="G96" s="473"/>
      <c r="H96" s="473"/>
      <c r="I96" s="473"/>
      <c r="J96" s="474">
        <f>J125</f>
        <v>0</v>
      </c>
      <c r="L96" s="470"/>
    </row>
    <row r="97" spans="2:12" s="471" customFormat="1" ht="19.95" customHeight="1">
      <c r="B97" s="470"/>
      <c r="D97" s="472" t="s">
        <v>4887</v>
      </c>
      <c r="E97" s="473"/>
      <c r="F97" s="473"/>
      <c r="G97" s="473"/>
      <c r="H97" s="473"/>
      <c r="I97" s="473"/>
      <c r="J97" s="474">
        <f>J148</f>
        <v>0</v>
      </c>
      <c r="L97" s="470"/>
    </row>
    <row r="98" spans="2:12" s="471" customFormat="1" ht="19.95" customHeight="1">
      <c r="B98" s="470"/>
      <c r="D98" s="472" t="s">
        <v>4888</v>
      </c>
      <c r="E98" s="473"/>
      <c r="F98" s="473"/>
      <c r="G98" s="473"/>
      <c r="H98" s="473"/>
      <c r="I98" s="473"/>
      <c r="J98" s="474">
        <f>J159</f>
        <v>0</v>
      </c>
      <c r="L98" s="470"/>
    </row>
    <row r="99" spans="2:12" s="471" customFormat="1" ht="19.95" customHeight="1">
      <c r="B99" s="470"/>
      <c r="D99" s="472" t="s">
        <v>3670</v>
      </c>
      <c r="E99" s="473"/>
      <c r="F99" s="473"/>
      <c r="G99" s="473"/>
      <c r="H99" s="473"/>
      <c r="I99" s="473"/>
      <c r="J99" s="474">
        <f>J164</f>
        <v>0</v>
      </c>
      <c r="L99" s="470"/>
    </row>
    <row r="100" spans="2:12" s="471" customFormat="1" ht="19.95" customHeight="1">
      <c r="B100" s="470"/>
      <c r="D100" s="472" t="s">
        <v>4889</v>
      </c>
      <c r="E100" s="473"/>
      <c r="F100" s="473"/>
      <c r="G100" s="473"/>
      <c r="H100" s="473"/>
      <c r="I100" s="473"/>
      <c r="J100" s="474">
        <f>J183</f>
        <v>0</v>
      </c>
      <c r="L100" s="470"/>
    </row>
    <row r="101" spans="2:12" s="471" customFormat="1" ht="19.95" customHeight="1">
      <c r="B101" s="470"/>
      <c r="D101" s="472" t="s">
        <v>4890</v>
      </c>
      <c r="E101" s="473"/>
      <c r="F101" s="473"/>
      <c r="G101" s="473"/>
      <c r="H101" s="473"/>
      <c r="I101" s="473"/>
      <c r="J101" s="474">
        <f>J204</f>
        <v>0</v>
      </c>
      <c r="L101" s="470"/>
    </row>
    <row r="102" spans="2:12" s="471" customFormat="1" ht="19.95" customHeight="1">
      <c r="B102" s="470"/>
      <c r="D102" s="472" t="s">
        <v>4891</v>
      </c>
      <c r="E102" s="473"/>
      <c r="F102" s="473"/>
      <c r="G102" s="473"/>
      <c r="H102" s="473"/>
      <c r="I102" s="473"/>
      <c r="J102" s="474">
        <f>J245</f>
        <v>0</v>
      </c>
      <c r="L102" s="470"/>
    </row>
    <row r="103" spans="2:12" s="471" customFormat="1" ht="19.95" customHeight="1">
      <c r="B103" s="470"/>
      <c r="D103" s="472" t="s">
        <v>4892</v>
      </c>
      <c r="E103" s="473"/>
      <c r="F103" s="473"/>
      <c r="G103" s="473"/>
      <c r="H103" s="473"/>
      <c r="I103" s="473"/>
      <c r="J103" s="474">
        <f>J266</f>
        <v>0</v>
      </c>
      <c r="L103" s="470"/>
    </row>
    <row r="104" spans="2:12" s="466" customFormat="1" ht="24.9" customHeight="1">
      <c r="B104" s="465"/>
      <c r="D104" s="467" t="s">
        <v>108</v>
      </c>
      <c r="E104" s="468"/>
      <c r="F104" s="468"/>
      <c r="G104" s="468"/>
      <c r="H104" s="468"/>
      <c r="I104" s="468"/>
      <c r="J104" s="469">
        <f>J281</f>
        <v>0</v>
      </c>
      <c r="L104" s="465"/>
    </row>
    <row r="105" spans="2:12" s="471" customFormat="1" ht="19.95" customHeight="1">
      <c r="B105" s="470"/>
      <c r="D105" s="472" t="s">
        <v>4893</v>
      </c>
      <c r="E105" s="473"/>
      <c r="F105" s="473"/>
      <c r="G105" s="473"/>
      <c r="H105" s="473"/>
      <c r="I105" s="473"/>
      <c r="J105" s="474">
        <f>J282</f>
        <v>0</v>
      </c>
      <c r="L105" s="470"/>
    </row>
    <row r="106" spans="2:12" s="432" customFormat="1" ht="21.75" customHeight="1">
      <c r="B106" s="431"/>
      <c r="L106" s="431"/>
    </row>
    <row r="107" spans="2:12" s="432" customFormat="1" ht="6.9" customHeight="1">
      <c r="B107" s="457"/>
      <c r="C107" s="458"/>
      <c r="D107" s="458"/>
      <c r="E107" s="458"/>
      <c r="F107" s="458"/>
      <c r="G107" s="458"/>
      <c r="H107" s="458"/>
      <c r="I107" s="458"/>
      <c r="J107" s="458"/>
      <c r="K107" s="458"/>
      <c r="L107" s="431"/>
    </row>
    <row r="111" spans="2:12" s="432" customFormat="1" ht="6.9" customHeight="1">
      <c r="B111" s="459"/>
      <c r="C111" s="460"/>
      <c r="D111" s="460"/>
      <c r="E111" s="460"/>
      <c r="F111" s="460"/>
      <c r="G111" s="460"/>
      <c r="H111" s="460"/>
      <c r="I111" s="460"/>
      <c r="J111" s="460"/>
      <c r="K111" s="460"/>
      <c r="L111" s="431"/>
    </row>
    <row r="112" spans="2:12" s="432" customFormat="1" ht="24.9" customHeight="1">
      <c r="B112" s="431"/>
      <c r="C112" s="426" t="s">
        <v>110</v>
      </c>
      <c r="L112" s="431"/>
    </row>
    <row r="113" spans="2:65" s="432" customFormat="1" ht="6.9" customHeight="1">
      <c r="B113" s="431"/>
      <c r="L113" s="431"/>
    </row>
    <row r="114" spans="2:65" s="432" customFormat="1" ht="12" customHeight="1">
      <c r="B114" s="431"/>
      <c r="C114" s="428" t="s">
        <v>16</v>
      </c>
      <c r="L114" s="431"/>
    </row>
    <row r="115" spans="2:65" s="432" customFormat="1" ht="16.5" customHeight="1">
      <c r="B115" s="431"/>
      <c r="E115" s="433" t="str">
        <f>E7</f>
        <v>ZŠ Církevní, Dlouhá 190, HK</v>
      </c>
      <c r="F115" s="434"/>
      <c r="G115" s="434"/>
      <c r="H115" s="434"/>
      <c r="L115" s="431"/>
    </row>
    <row r="116" spans="2:65" s="432" customFormat="1" ht="6.9" customHeight="1">
      <c r="B116" s="431"/>
      <c r="L116" s="431"/>
    </row>
    <row r="117" spans="2:65" s="432" customFormat="1" ht="12" customHeight="1">
      <c r="B117" s="431"/>
      <c r="C117" s="428" t="s">
        <v>21</v>
      </c>
      <c r="F117" s="435" t="str">
        <f>F10</f>
        <v xml:space="preserve"> </v>
      </c>
      <c r="I117" s="428" t="s">
        <v>23</v>
      </c>
      <c r="J117" s="436" t="str">
        <f>IF(J10="","",J10)</f>
        <v>19. 5. 2025</v>
      </c>
      <c r="L117" s="431"/>
    </row>
    <row r="118" spans="2:65" s="432" customFormat="1" ht="6.9" customHeight="1">
      <c r="B118" s="431"/>
      <c r="L118" s="431"/>
    </row>
    <row r="119" spans="2:65" s="432" customFormat="1" ht="15.15" customHeight="1">
      <c r="B119" s="431"/>
      <c r="C119" s="428" t="s">
        <v>25</v>
      </c>
      <c r="F119" s="435" t="str">
        <f>E13</f>
        <v xml:space="preserve"> </v>
      </c>
      <c r="I119" s="428" t="s">
        <v>31</v>
      </c>
      <c r="J119" s="461" t="str">
        <f>E19</f>
        <v xml:space="preserve"> </v>
      </c>
      <c r="L119" s="431"/>
    </row>
    <row r="120" spans="2:65" s="432" customFormat="1" ht="15.15" customHeight="1">
      <c r="B120" s="431"/>
      <c r="C120" s="428" t="s">
        <v>4880</v>
      </c>
      <c r="F120" s="435" t="str">
        <f>IF(E16="","",E16)</f>
        <v>Vyplň údaj</v>
      </c>
      <c r="I120" s="428" t="s">
        <v>34</v>
      </c>
      <c r="J120" s="461" t="str">
        <f>E22</f>
        <v xml:space="preserve"> </v>
      </c>
      <c r="L120" s="431"/>
    </row>
    <row r="121" spans="2:65" s="432" customFormat="1" ht="10.35" customHeight="1">
      <c r="B121" s="431"/>
      <c r="L121" s="431"/>
    </row>
    <row r="122" spans="2:65" s="482" customFormat="1" ht="29.25" customHeight="1">
      <c r="B122" s="475"/>
      <c r="C122" s="476" t="s">
        <v>111</v>
      </c>
      <c r="D122" s="477" t="s">
        <v>57</v>
      </c>
      <c r="E122" s="477" t="s">
        <v>53</v>
      </c>
      <c r="F122" s="477" t="s">
        <v>54</v>
      </c>
      <c r="G122" s="477" t="s">
        <v>112</v>
      </c>
      <c r="H122" s="477" t="s">
        <v>113</v>
      </c>
      <c r="I122" s="477" t="s">
        <v>114</v>
      </c>
      <c r="J122" s="478" t="s">
        <v>106</v>
      </c>
      <c r="K122" s="812" t="s">
        <v>115</v>
      </c>
      <c r="L122" s="475"/>
      <c r="M122" s="479" t="s">
        <v>19</v>
      </c>
      <c r="N122" s="480" t="s">
        <v>42</v>
      </c>
      <c r="O122" s="480" t="s">
        <v>116</v>
      </c>
      <c r="P122" s="480" t="s">
        <v>117</v>
      </c>
      <c r="Q122" s="480" t="s">
        <v>118</v>
      </c>
      <c r="R122" s="480" t="s">
        <v>119</v>
      </c>
      <c r="S122" s="480" t="s">
        <v>120</v>
      </c>
      <c r="T122" s="481" t="s">
        <v>121</v>
      </c>
    </row>
    <row r="123" spans="2:65" s="432" customFormat="1" ht="22.8" customHeight="1">
      <c r="B123" s="431"/>
      <c r="C123" s="483" t="s">
        <v>122</v>
      </c>
      <c r="J123" s="484">
        <f>BK123</f>
        <v>0</v>
      </c>
      <c r="L123" s="431"/>
      <c r="M123" s="485"/>
      <c r="N123" s="443"/>
      <c r="O123" s="443"/>
      <c r="P123" s="486">
        <f>P124+P281</f>
        <v>0</v>
      </c>
      <c r="Q123" s="443"/>
      <c r="R123" s="486">
        <f>R124+R281</f>
        <v>2.0612699999999999</v>
      </c>
      <c r="S123" s="443"/>
      <c r="T123" s="487">
        <f>T124+T281</f>
        <v>5.71922</v>
      </c>
      <c r="AT123" s="422" t="s">
        <v>71</v>
      </c>
      <c r="AU123" s="422" t="s">
        <v>107</v>
      </c>
      <c r="BK123" s="488">
        <f>BK124+BK281</f>
        <v>0</v>
      </c>
    </row>
    <row r="124" spans="2:65" s="490" customFormat="1" ht="25.95" customHeight="1">
      <c r="B124" s="489"/>
      <c r="D124" s="491" t="s">
        <v>71</v>
      </c>
      <c r="E124" s="492" t="s">
        <v>335</v>
      </c>
      <c r="F124" s="492" t="s">
        <v>336</v>
      </c>
      <c r="I124" s="493"/>
      <c r="J124" s="494">
        <f>BK124</f>
        <v>0</v>
      </c>
      <c r="L124" s="489"/>
      <c r="M124" s="495"/>
      <c r="P124" s="496">
        <f>P125+P148+P159+P164+P183+P204+P245+P266</f>
        <v>0</v>
      </c>
      <c r="R124" s="496">
        <f>R125+R148+R159+R164+R183+R204+R245+R266</f>
        <v>2.0612699999999999</v>
      </c>
      <c r="T124" s="497">
        <f>T125+T148+T159+T164+T183+T204+T245+T266</f>
        <v>5.71922</v>
      </c>
      <c r="AR124" s="491" t="s">
        <v>82</v>
      </c>
      <c r="AT124" s="498" t="s">
        <v>71</v>
      </c>
      <c r="AU124" s="498" t="s">
        <v>72</v>
      </c>
      <c r="AY124" s="491" t="s">
        <v>126</v>
      </c>
      <c r="BK124" s="499">
        <f>BK125+BK148+BK159+BK164+BK183+BK204+BK245+BK266</f>
        <v>0</v>
      </c>
    </row>
    <row r="125" spans="2:65" s="490" customFormat="1" ht="22.8" customHeight="1">
      <c r="B125" s="489"/>
      <c r="D125" s="491" t="s">
        <v>71</v>
      </c>
      <c r="E125" s="500" t="s">
        <v>2907</v>
      </c>
      <c r="F125" s="500" t="s">
        <v>2908</v>
      </c>
      <c r="I125" s="493"/>
      <c r="J125" s="501">
        <f>BK125</f>
        <v>0</v>
      </c>
      <c r="L125" s="489"/>
      <c r="M125" s="495"/>
      <c r="P125" s="496">
        <f>SUM(P126:P147)</f>
        <v>0</v>
      </c>
      <c r="R125" s="496">
        <f>SUM(R126:R147)</f>
        <v>3.8010000000000002E-2</v>
      </c>
      <c r="T125" s="497">
        <f>SUM(T126:T147)</f>
        <v>0</v>
      </c>
      <c r="AR125" s="491" t="s">
        <v>82</v>
      </c>
      <c r="AT125" s="498" t="s">
        <v>71</v>
      </c>
      <c r="AU125" s="498" t="s">
        <v>80</v>
      </c>
      <c r="AY125" s="491" t="s">
        <v>126</v>
      </c>
      <c r="BK125" s="499">
        <f>SUM(BK126:BK147)</f>
        <v>0</v>
      </c>
    </row>
    <row r="126" spans="2:65" s="432" customFormat="1" ht="24.15" customHeight="1">
      <c r="B126" s="431"/>
      <c r="C126" s="520" t="s">
        <v>80</v>
      </c>
      <c r="D126" s="520" t="s">
        <v>123</v>
      </c>
      <c r="E126" s="521" t="s">
        <v>4894</v>
      </c>
      <c r="F126" s="522" t="s">
        <v>4895</v>
      </c>
      <c r="G126" s="523" t="s">
        <v>228</v>
      </c>
      <c r="H126" s="524">
        <v>6</v>
      </c>
      <c r="I126" s="525"/>
      <c r="J126" s="526">
        <f>ROUND(I126*H126,2)</f>
        <v>0</v>
      </c>
      <c r="K126" s="813"/>
      <c r="L126" s="527"/>
      <c r="M126" s="528" t="s">
        <v>19</v>
      </c>
      <c r="N126" s="529" t="s">
        <v>43</v>
      </c>
      <c r="P126" s="511">
        <f>O126*H126</f>
        <v>0</v>
      </c>
      <c r="Q126" s="511">
        <v>2.9E-4</v>
      </c>
      <c r="R126" s="511">
        <f>Q126*H126</f>
        <v>1.74E-3</v>
      </c>
      <c r="S126" s="511">
        <v>0</v>
      </c>
      <c r="T126" s="512">
        <f>S126*H126</f>
        <v>0</v>
      </c>
      <c r="AR126" s="513" t="s">
        <v>376</v>
      </c>
      <c r="AT126" s="513" t="s">
        <v>123</v>
      </c>
      <c r="AU126" s="513" t="s">
        <v>82</v>
      </c>
      <c r="AY126" s="422" t="s">
        <v>126</v>
      </c>
      <c r="BE126" s="514">
        <f>IF(N126="základní",J126,0)</f>
        <v>0</v>
      </c>
      <c r="BF126" s="514">
        <f>IF(N126="snížená",J126,0)</f>
        <v>0</v>
      </c>
      <c r="BG126" s="514">
        <f>IF(N126="zákl. přenesená",J126,0)</f>
        <v>0</v>
      </c>
      <c r="BH126" s="514">
        <f>IF(N126="sníž. přenesená",J126,0)</f>
        <v>0</v>
      </c>
      <c r="BI126" s="514">
        <f>IF(N126="nulová",J126,0)</f>
        <v>0</v>
      </c>
      <c r="BJ126" s="422" t="s">
        <v>80</v>
      </c>
      <c r="BK126" s="514">
        <f>ROUND(I126*H126,2)</f>
        <v>0</v>
      </c>
      <c r="BL126" s="422" t="s">
        <v>260</v>
      </c>
      <c r="BM126" s="513" t="s">
        <v>4896</v>
      </c>
    </row>
    <row r="127" spans="2:65" s="432" customFormat="1" ht="19.2">
      <c r="B127" s="431"/>
      <c r="D127" s="532" t="s">
        <v>135</v>
      </c>
      <c r="F127" s="814" t="s">
        <v>4895</v>
      </c>
      <c r="I127" s="517"/>
      <c r="L127" s="431"/>
      <c r="M127" s="518"/>
      <c r="T127" s="519"/>
      <c r="AT127" s="422" t="s">
        <v>135</v>
      </c>
      <c r="AU127" s="422" t="s">
        <v>82</v>
      </c>
    </row>
    <row r="128" spans="2:65" s="432" customFormat="1" ht="24.15" customHeight="1">
      <c r="B128" s="431"/>
      <c r="C128" s="520" t="s">
        <v>82</v>
      </c>
      <c r="D128" s="520" t="s">
        <v>123</v>
      </c>
      <c r="E128" s="521" t="s">
        <v>4897</v>
      </c>
      <c r="F128" s="522" t="s">
        <v>4898</v>
      </c>
      <c r="G128" s="523" t="s">
        <v>228</v>
      </c>
      <c r="H128" s="524">
        <v>9</v>
      </c>
      <c r="I128" s="525"/>
      <c r="J128" s="526">
        <f>ROUND(I128*H128,2)</f>
        <v>0</v>
      </c>
      <c r="K128" s="813"/>
      <c r="L128" s="527"/>
      <c r="M128" s="528" t="s">
        <v>19</v>
      </c>
      <c r="N128" s="529" t="s">
        <v>43</v>
      </c>
      <c r="P128" s="511">
        <f>O128*H128</f>
        <v>0</v>
      </c>
      <c r="Q128" s="511">
        <v>3.2000000000000003E-4</v>
      </c>
      <c r="R128" s="511">
        <f>Q128*H128</f>
        <v>2.8800000000000002E-3</v>
      </c>
      <c r="S128" s="511">
        <v>0</v>
      </c>
      <c r="T128" s="512">
        <f>S128*H128</f>
        <v>0</v>
      </c>
      <c r="AR128" s="513" t="s">
        <v>376</v>
      </c>
      <c r="AT128" s="513" t="s">
        <v>123</v>
      </c>
      <c r="AU128" s="513" t="s">
        <v>82</v>
      </c>
      <c r="AY128" s="422" t="s">
        <v>126</v>
      </c>
      <c r="BE128" s="514">
        <f>IF(N128="základní",J128,0)</f>
        <v>0</v>
      </c>
      <c r="BF128" s="514">
        <f>IF(N128="snížená",J128,0)</f>
        <v>0</v>
      </c>
      <c r="BG128" s="514">
        <f>IF(N128="zákl. přenesená",J128,0)</f>
        <v>0</v>
      </c>
      <c r="BH128" s="514">
        <f>IF(N128="sníž. přenesená",J128,0)</f>
        <v>0</v>
      </c>
      <c r="BI128" s="514">
        <f>IF(N128="nulová",J128,0)</f>
        <v>0</v>
      </c>
      <c r="BJ128" s="422" t="s">
        <v>80</v>
      </c>
      <c r="BK128" s="514">
        <f>ROUND(I128*H128,2)</f>
        <v>0</v>
      </c>
      <c r="BL128" s="422" t="s">
        <v>260</v>
      </c>
      <c r="BM128" s="513" t="s">
        <v>4899</v>
      </c>
    </row>
    <row r="129" spans="2:65" s="432" customFormat="1" ht="19.2">
      <c r="B129" s="431"/>
      <c r="D129" s="532" t="s">
        <v>135</v>
      </c>
      <c r="F129" s="814" t="s">
        <v>4898</v>
      </c>
      <c r="I129" s="517"/>
      <c r="L129" s="431"/>
      <c r="M129" s="518"/>
      <c r="T129" s="519"/>
      <c r="AT129" s="422" t="s">
        <v>135</v>
      </c>
      <c r="AU129" s="422" t="s">
        <v>82</v>
      </c>
    </row>
    <row r="130" spans="2:65" s="432" customFormat="1" ht="24.15" customHeight="1">
      <c r="B130" s="431"/>
      <c r="C130" s="520" t="s">
        <v>125</v>
      </c>
      <c r="D130" s="520" t="s">
        <v>123</v>
      </c>
      <c r="E130" s="521" t="s">
        <v>4900</v>
      </c>
      <c r="F130" s="522" t="s">
        <v>4901</v>
      </c>
      <c r="G130" s="523" t="s">
        <v>228</v>
      </c>
      <c r="H130" s="524">
        <v>5</v>
      </c>
      <c r="I130" s="525"/>
      <c r="J130" s="526">
        <f>ROUND(I130*H130,2)</f>
        <v>0</v>
      </c>
      <c r="K130" s="813"/>
      <c r="L130" s="527"/>
      <c r="M130" s="528" t="s">
        <v>19</v>
      </c>
      <c r="N130" s="529" t="s">
        <v>43</v>
      </c>
      <c r="P130" s="511">
        <f>O130*H130</f>
        <v>0</v>
      </c>
      <c r="Q130" s="511">
        <v>3.6999999999999999E-4</v>
      </c>
      <c r="R130" s="511">
        <f>Q130*H130</f>
        <v>1.8500000000000001E-3</v>
      </c>
      <c r="S130" s="511">
        <v>0</v>
      </c>
      <c r="T130" s="512">
        <f>S130*H130</f>
        <v>0</v>
      </c>
      <c r="AR130" s="513" t="s">
        <v>376</v>
      </c>
      <c r="AT130" s="513" t="s">
        <v>123</v>
      </c>
      <c r="AU130" s="513" t="s">
        <v>82</v>
      </c>
      <c r="AY130" s="422" t="s">
        <v>126</v>
      </c>
      <c r="BE130" s="514">
        <f>IF(N130="základní",J130,0)</f>
        <v>0</v>
      </c>
      <c r="BF130" s="514">
        <f>IF(N130="snížená",J130,0)</f>
        <v>0</v>
      </c>
      <c r="BG130" s="514">
        <f>IF(N130="zákl. přenesená",J130,0)</f>
        <v>0</v>
      </c>
      <c r="BH130" s="514">
        <f>IF(N130="sníž. přenesená",J130,0)</f>
        <v>0</v>
      </c>
      <c r="BI130" s="514">
        <f>IF(N130="nulová",J130,0)</f>
        <v>0</v>
      </c>
      <c r="BJ130" s="422" t="s">
        <v>80</v>
      </c>
      <c r="BK130" s="514">
        <f>ROUND(I130*H130,2)</f>
        <v>0</v>
      </c>
      <c r="BL130" s="422" t="s">
        <v>260</v>
      </c>
      <c r="BM130" s="513" t="s">
        <v>4902</v>
      </c>
    </row>
    <row r="131" spans="2:65" s="432" customFormat="1" ht="19.2">
      <c r="B131" s="431"/>
      <c r="D131" s="532" t="s">
        <v>135</v>
      </c>
      <c r="F131" s="814" t="s">
        <v>4901</v>
      </c>
      <c r="I131" s="517"/>
      <c r="L131" s="431"/>
      <c r="M131" s="518"/>
      <c r="T131" s="519"/>
      <c r="AT131" s="422" t="s">
        <v>135</v>
      </c>
      <c r="AU131" s="422" t="s">
        <v>82</v>
      </c>
    </row>
    <row r="132" spans="2:65" s="432" customFormat="1" ht="24.15" customHeight="1">
      <c r="B132" s="431"/>
      <c r="C132" s="520" t="s">
        <v>156</v>
      </c>
      <c r="D132" s="520" t="s">
        <v>123</v>
      </c>
      <c r="E132" s="521" t="s">
        <v>4903</v>
      </c>
      <c r="F132" s="522" t="s">
        <v>4904</v>
      </c>
      <c r="G132" s="523" t="s">
        <v>228</v>
      </c>
      <c r="H132" s="524">
        <v>110</v>
      </c>
      <c r="I132" s="525"/>
      <c r="J132" s="526">
        <f>ROUND(I132*H132,2)</f>
        <v>0</v>
      </c>
      <c r="K132" s="813"/>
      <c r="L132" s="527"/>
      <c r="M132" s="528" t="s">
        <v>19</v>
      </c>
      <c r="N132" s="529" t="s">
        <v>43</v>
      </c>
      <c r="P132" s="511">
        <f>O132*H132</f>
        <v>0</v>
      </c>
      <c r="Q132" s="511">
        <v>5.0000000000000002E-5</v>
      </c>
      <c r="R132" s="511">
        <f>Q132*H132</f>
        <v>5.5000000000000005E-3</v>
      </c>
      <c r="S132" s="511">
        <v>0</v>
      </c>
      <c r="T132" s="512">
        <f>S132*H132</f>
        <v>0</v>
      </c>
      <c r="AR132" s="513" t="s">
        <v>376</v>
      </c>
      <c r="AT132" s="513" t="s">
        <v>123</v>
      </c>
      <c r="AU132" s="513" t="s">
        <v>82</v>
      </c>
      <c r="AY132" s="422" t="s">
        <v>126</v>
      </c>
      <c r="BE132" s="514">
        <f>IF(N132="základní",J132,0)</f>
        <v>0</v>
      </c>
      <c r="BF132" s="514">
        <f>IF(N132="snížená",J132,0)</f>
        <v>0</v>
      </c>
      <c r="BG132" s="514">
        <f>IF(N132="zákl. přenesená",J132,0)</f>
        <v>0</v>
      </c>
      <c r="BH132" s="514">
        <f>IF(N132="sníž. přenesená",J132,0)</f>
        <v>0</v>
      </c>
      <c r="BI132" s="514">
        <f>IF(N132="nulová",J132,0)</f>
        <v>0</v>
      </c>
      <c r="BJ132" s="422" t="s">
        <v>80</v>
      </c>
      <c r="BK132" s="514">
        <f>ROUND(I132*H132,2)</f>
        <v>0</v>
      </c>
      <c r="BL132" s="422" t="s">
        <v>260</v>
      </c>
      <c r="BM132" s="513" t="s">
        <v>4905</v>
      </c>
    </row>
    <row r="133" spans="2:65" s="432" customFormat="1">
      <c r="B133" s="431"/>
      <c r="D133" s="532" t="s">
        <v>135</v>
      </c>
      <c r="F133" s="814" t="s">
        <v>4904</v>
      </c>
      <c r="I133" s="517"/>
      <c r="L133" s="431"/>
      <c r="M133" s="518"/>
      <c r="T133" s="519"/>
      <c r="AT133" s="422" t="s">
        <v>135</v>
      </c>
      <c r="AU133" s="422" t="s">
        <v>82</v>
      </c>
    </row>
    <row r="134" spans="2:65" s="432" customFormat="1" ht="24.15" customHeight="1">
      <c r="B134" s="431"/>
      <c r="C134" s="520" t="s">
        <v>188</v>
      </c>
      <c r="D134" s="520" t="s">
        <v>123</v>
      </c>
      <c r="E134" s="521" t="s">
        <v>4906</v>
      </c>
      <c r="F134" s="522" t="s">
        <v>4907</v>
      </c>
      <c r="G134" s="523" t="s">
        <v>228</v>
      </c>
      <c r="H134" s="524">
        <v>41</v>
      </c>
      <c r="I134" s="525"/>
      <c r="J134" s="526">
        <f>ROUND(I134*H134,2)</f>
        <v>0</v>
      </c>
      <c r="K134" s="813"/>
      <c r="L134" s="527"/>
      <c r="M134" s="528" t="s">
        <v>19</v>
      </c>
      <c r="N134" s="529" t="s">
        <v>43</v>
      </c>
      <c r="P134" s="511">
        <f>O134*H134</f>
        <v>0</v>
      </c>
      <c r="Q134" s="511">
        <v>6.0000000000000002E-5</v>
      </c>
      <c r="R134" s="511">
        <f>Q134*H134</f>
        <v>2.4599999999999999E-3</v>
      </c>
      <c r="S134" s="511">
        <v>0</v>
      </c>
      <c r="T134" s="512">
        <f>S134*H134</f>
        <v>0</v>
      </c>
      <c r="AR134" s="513" t="s">
        <v>376</v>
      </c>
      <c r="AT134" s="513" t="s">
        <v>123</v>
      </c>
      <c r="AU134" s="513" t="s">
        <v>82</v>
      </c>
      <c r="AY134" s="422" t="s">
        <v>126</v>
      </c>
      <c r="BE134" s="514">
        <f>IF(N134="základní",J134,0)</f>
        <v>0</v>
      </c>
      <c r="BF134" s="514">
        <f>IF(N134="snížená",J134,0)</f>
        <v>0</v>
      </c>
      <c r="BG134" s="514">
        <f>IF(N134="zákl. přenesená",J134,0)</f>
        <v>0</v>
      </c>
      <c r="BH134" s="514">
        <f>IF(N134="sníž. přenesená",J134,0)</f>
        <v>0</v>
      </c>
      <c r="BI134" s="514">
        <f>IF(N134="nulová",J134,0)</f>
        <v>0</v>
      </c>
      <c r="BJ134" s="422" t="s">
        <v>80</v>
      </c>
      <c r="BK134" s="514">
        <f>ROUND(I134*H134,2)</f>
        <v>0</v>
      </c>
      <c r="BL134" s="422" t="s">
        <v>260</v>
      </c>
      <c r="BM134" s="513" t="s">
        <v>4908</v>
      </c>
    </row>
    <row r="135" spans="2:65" s="432" customFormat="1">
      <c r="B135" s="431"/>
      <c r="D135" s="532" t="s">
        <v>135</v>
      </c>
      <c r="F135" s="814" t="s">
        <v>4907</v>
      </c>
      <c r="I135" s="517"/>
      <c r="L135" s="431"/>
      <c r="M135" s="518"/>
      <c r="T135" s="519"/>
      <c r="AT135" s="422" t="s">
        <v>135</v>
      </c>
      <c r="AU135" s="422" t="s">
        <v>82</v>
      </c>
    </row>
    <row r="136" spans="2:65" s="432" customFormat="1" ht="24.15" customHeight="1">
      <c r="B136" s="431"/>
      <c r="C136" s="520" t="s">
        <v>151</v>
      </c>
      <c r="D136" s="520" t="s">
        <v>123</v>
      </c>
      <c r="E136" s="521" t="s">
        <v>4909</v>
      </c>
      <c r="F136" s="522" t="s">
        <v>4910</v>
      </c>
      <c r="G136" s="523" t="s">
        <v>228</v>
      </c>
      <c r="H136" s="524">
        <v>38</v>
      </c>
      <c r="I136" s="525"/>
      <c r="J136" s="526">
        <f>ROUND(I136*H136,2)</f>
        <v>0</v>
      </c>
      <c r="K136" s="813"/>
      <c r="L136" s="527"/>
      <c r="M136" s="528" t="s">
        <v>19</v>
      </c>
      <c r="N136" s="529" t="s">
        <v>43</v>
      </c>
      <c r="P136" s="511">
        <f>O136*H136</f>
        <v>0</v>
      </c>
      <c r="Q136" s="511">
        <v>8.0000000000000007E-5</v>
      </c>
      <c r="R136" s="511">
        <f>Q136*H136</f>
        <v>3.0400000000000002E-3</v>
      </c>
      <c r="S136" s="511">
        <v>0</v>
      </c>
      <c r="T136" s="512">
        <f>S136*H136</f>
        <v>0</v>
      </c>
      <c r="AR136" s="513" t="s">
        <v>376</v>
      </c>
      <c r="AT136" s="513" t="s">
        <v>123</v>
      </c>
      <c r="AU136" s="513" t="s">
        <v>82</v>
      </c>
      <c r="AY136" s="422" t="s">
        <v>126</v>
      </c>
      <c r="BE136" s="514">
        <f>IF(N136="základní",J136,0)</f>
        <v>0</v>
      </c>
      <c r="BF136" s="514">
        <f>IF(N136="snížená",J136,0)</f>
        <v>0</v>
      </c>
      <c r="BG136" s="514">
        <f>IF(N136="zákl. přenesená",J136,0)</f>
        <v>0</v>
      </c>
      <c r="BH136" s="514">
        <f>IF(N136="sníž. přenesená",J136,0)</f>
        <v>0</v>
      </c>
      <c r="BI136" s="514">
        <f>IF(N136="nulová",J136,0)</f>
        <v>0</v>
      </c>
      <c r="BJ136" s="422" t="s">
        <v>80</v>
      </c>
      <c r="BK136" s="514">
        <f>ROUND(I136*H136,2)</f>
        <v>0</v>
      </c>
      <c r="BL136" s="422" t="s">
        <v>260</v>
      </c>
      <c r="BM136" s="513" t="s">
        <v>4911</v>
      </c>
    </row>
    <row r="137" spans="2:65" s="432" customFormat="1">
      <c r="B137" s="431"/>
      <c r="D137" s="532" t="s">
        <v>135</v>
      </c>
      <c r="F137" s="814" t="s">
        <v>4910</v>
      </c>
      <c r="I137" s="517"/>
      <c r="L137" s="431"/>
      <c r="M137" s="518"/>
      <c r="T137" s="519"/>
      <c r="AT137" s="422" t="s">
        <v>135</v>
      </c>
      <c r="AU137" s="422" t="s">
        <v>82</v>
      </c>
    </row>
    <row r="138" spans="2:65" s="432" customFormat="1" ht="24.15" customHeight="1">
      <c r="B138" s="431"/>
      <c r="C138" s="520" t="s">
        <v>201</v>
      </c>
      <c r="D138" s="520" t="s">
        <v>123</v>
      </c>
      <c r="E138" s="521" t="s">
        <v>4912</v>
      </c>
      <c r="F138" s="522" t="s">
        <v>4913</v>
      </c>
      <c r="G138" s="523" t="s">
        <v>228</v>
      </c>
      <c r="H138" s="524">
        <v>62</v>
      </c>
      <c r="I138" s="525"/>
      <c r="J138" s="526">
        <f>ROUND(I138*H138,2)</f>
        <v>0</v>
      </c>
      <c r="K138" s="813"/>
      <c r="L138" s="527"/>
      <c r="M138" s="528" t="s">
        <v>19</v>
      </c>
      <c r="N138" s="529" t="s">
        <v>43</v>
      </c>
      <c r="P138" s="511">
        <f>O138*H138</f>
        <v>0</v>
      </c>
      <c r="Q138" s="511">
        <v>9.0000000000000006E-5</v>
      </c>
      <c r="R138" s="511">
        <f>Q138*H138</f>
        <v>5.5800000000000008E-3</v>
      </c>
      <c r="S138" s="511">
        <v>0</v>
      </c>
      <c r="T138" s="512">
        <f>S138*H138</f>
        <v>0</v>
      </c>
      <c r="AR138" s="513" t="s">
        <v>376</v>
      </c>
      <c r="AT138" s="513" t="s">
        <v>123</v>
      </c>
      <c r="AU138" s="513" t="s">
        <v>82</v>
      </c>
      <c r="AY138" s="422" t="s">
        <v>126</v>
      </c>
      <c r="BE138" s="514">
        <f>IF(N138="základní",J138,0)</f>
        <v>0</v>
      </c>
      <c r="BF138" s="514">
        <f>IF(N138="snížená",J138,0)</f>
        <v>0</v>
      </c>
      <c r="BG138" s="514">
        <f>IF(N138="zákl. přenesená",J138,0)</f>
        <v>0</v>
      </c>
      <c r="BH138" s="514">
        <f>IF(N138="sníž. přenesená",J138,0)</f>
        <v>0</v>
      </c>
      <c r="BI138" s="514">
        <f>IF(N138="nulová",J138,0)</f>
        <v>0</v>
      </c>
      <c r="BJ138" s="422" t="s">
        <v>80</v>
      </c>
      <c r="BK138" s="514">
        <f>ROUND(I138*H138,2)</f>
        <v>0</v>
      </c>
      <c r="BL138" s="422" t="s">
        <v>260</v>
      </c>
      <c r="BM138" s="513" t="s">
        <v>4914</v>
      </c>
    </row>
    <row r="139" spans="2:65" s="432" customFormat="1">
      <c r="B139" s="431"/>
      <c r="D139" s="532" t="s">
        <v>135</v>
      </c>
      <c r="F139" s="814" t="s">
        <v>4913</v>
      </c>
      <c r="I139" s="517"/>
      <c r="L139" s="431"/>
      <c r="M139" s="518"/>
      <c r="T139" s="519"/>
      <c r="AT139" s="422" t="s">
        <v>135</v>
      </c>
      <c r="AU139" s="422" t="s">
        <v>82</v>
      </c>
    </row>
    <row r="140" spans="2:65" s="432" customFormat="1" ht="24.15" customHeight="1">
      <c r="B140" s="431"/>
      <c r="C140" s="520" t="s">
        <v>207</v>
      </c>
      <c r="D140" s="520" t="s">
        <v>123</v>
      </c>
      <c r="E140" s="521" t="s">
        <v>4915</v>
      </c>
      <c r="F140" s="522" t="s">
        <v>4916</v>
      </c>
      <c r="G140" s="523" t="s">
        <v>228</v>
      </c>
      <c r="H140" s="524">
        <v>84</v>
      </c>
      <c r="I140" s="525"/>
      <c r="J140" s="526">
        <f>ROUND(I140*H140,2)</f>
        <v>0</v>
      </c>
      <c r="K140" s="813"/>
      <c r="L140" s="527"/>
      <c r="M140" s="528" t="s">
        <v>19</v>
      </c>
      <c r="N140" s="529" t="s">
        <v>43</v>
      </c>
      <c r="P140" s="511">
        <f>O140*H140</f>
        <v>0</v>
      </c>
      <c r="Q140" s="511">
        <v>1E-4</v>
      </c>
      <c r="R140" s="511">
        <f>Q140*H140</f>
        <v>8.4000000000000012E-3</v>
      </c>
      <c r="S140" s="511">
        <v>0</v>
      </c>
      <c r="T140" s="512">
        <f>S140*H140</f>
        <v>0</v>
      </c>
      <c r="AR140" s="513" t="s">
        <v>376</v>
      </c>
      <c r="AT140" s="513" t="s">
        <v>123</v>
      </c>
      <c r="AU140" s="513" t="s">
        <v>82</v>
      </c>
      <c r="AY140" s="422" t="s">
        <v>126</v>
      </c>
      <c r="BE140" s="514">
        <f>IF(N140="základní",J140,0)</f>
        <v>0</v>
      </c>
      <c r="BF140" s="514">
        <f>IF(N140="snížená",J140,0)</f>
        <v>0</v>
      </c>
      <c r="BG140" s="514">
        <f>IF(N140="zákl. přenesená",J140,0)</f>
        <v>0</v>
      </c>
      <c r="BH140" s="514">
        <f>IF(N140="sníž. přenesená",J140,0)</f>
        <v>0</v>
      </c>
      <c r="BI140" s="514">
        <f>IF(N140="nulová",J140,0)</f>
        <v>0</v>
      </c>
      <c r="BJ140" s="422" t="s">
        <v>80</v>
      </c>
      <c r="BK140" s="514">
        <f>ROUND(I140*H140,2)</f>
        <v>0</v>
      </c>
      <c r="BL140" s="422" t="s">
        <v>260</v>
      </c>
      <c r="BM140" s="513" t="s">
        <v>4917</v>
      </c>
    </row>
    <row r="141" spans="2:65" s="432" customFormat="1">
      <c r="B141" s="431"/>
      <c r="D141" s="532" t="s">
        <v>135</v>
      </c>
      <c r="F141" s="814" t="s">
        <v>4916</v>
      </c>
      <c r="I141" s="517"/>
      <c r="L141" s="431"/>
      <c r="M141" s="518"/>
      <c r="T141" s="519"/>
      <c r="AT141" s="422" t="s">
        <v>135</v>
      </c>
      <c r="AU141" s="422" t="s">
        <v>82</v>
      </c>
    </row>
    <row r="142" spans="2:65" s="432" customFormat="1" ht="24.15" customHeight="1">
      <c r="B142" s="431"/>
      <c r="C142" s="520" t="s">
        <v>213</v>
      </c>
      <c r="D142" s="520" t="s">
        <v>123</v>
      </c>
      <c r="E142" s="521" t="s">
        <v>4918</v>
      </c>
      <c r="F142" s="522" t="s">
        <v>4919</v>
      </c>
      <c r="G142" s="523" t="s">
        <v>228</v>
      </c>
      <c r="H142" s="524">
        <v>23</v>
      </c>
      <c r="I142" s="525"/>
      <c r="J142" s="526">
        <f>ROUND(I142*H142,2)</f>
        <v>0</v>
      </c>
      <c r="K142" s="813"/>
      <c r="L142" s="527"/>
      <c r="M142" s="528" t="s">
        <v>19</v>
      </c>
      <c r="N142" s="529" t="s">
        <v>43</v>
      </c>
      <c r="P142" s="511">
        <f>O142*H142</f>
        <v>0</v>
      </c>
      <c r="Q142" s="511">
        <v>1.2E-4</v>
      </c>
      <c r="R142" s="511">
        <f>Q142*H142</f>
        <v>2.7599999999999999E-3</v>
      </c>
      <c r="S142" s="511">
        <v>0</v>
      </c>
      <c r="T142" s="512">
        <f>S142*H142</f>
        <v>0</v>
      </c>
      <c r="AR142" s="513" t="s">
        <v>376</v>
      </c>
      <c r="AT142" s="513" t="s">
        <v>123</v>
      </c>
      <c r="AU142" s="513" t="s">
        <v>82</v>
      </c>
      <c r="AY142" s="422" t="s">
        <v>126</v>
      </c>
      <c r="BE142" s="514">
        <f>IF(N142="základní",J142,0)</f>
        <v>0</v>
      </c>
      <c r="BF142" s="514">
        <f>IF(N142="snížená",J142,0)</f>
        <v>0</v>
      </c>
      <c r="BG142" s="514">
        <f>IF(N142="zákl. přenesená",J142,0)</f>
        <v>0</v>
      </c>
      <c r="BH142" s="514">
        <f>IF(N142="sníž. přenesená",J142,0)</f>
        <v>0</v>
      </c>
      <c r="BI142" s="514">
        <f>IF(N142="nulová",J142,0)</f>
        <v>0</v>
      </c>
      <c r="BJ142" s="422" t="s">
        <v>80</v>
      </c>
      <c r="BK142" s="514">
        <f>ROUND(I142*H142,2)</f>
        <v>0</v>
      </c>
      <c r="BL142" s="422" t="s">
        <v>260</v>
      </c>
      <c r="BM142" s="513" t="s">
        <v>4920</v>
      </c>
    </row>
    <row r="143" spans="2:65" s="432" customFormat="1">
      <c r="B143" s="431"/>
      <c r="D143" s="532" t="s">
        <v>135</v>
      </c>
      <c r="F143" s="814" t="s">
        <v>4919</v>
      </c>
      <c r="I143" s="517"/>
      <c r="L143" s="431"/>
      <c r="M143" s="518"/>
      <c r="T143" s="519"/>
      <c r="AT143" s="422" t="s">
        <v>135</v>
      </c>
      <c r="AU143" s="422" t="s">
        <v>82</v>
      </c>
    </row>
    <row r="144" spans="2:65" s="432" customFormat="1" ht="24.15" customHeight="1">
      <c r="B144" s="431"/>
      <c r="C144" s="502" t="s">
        <v>219</v>
      </c>
      <c r="D144" s="502" t="s">
        <v>129</v>
      </c>
      <c r="E144" s="503" t="s">
        <v>4921</v>
      </c>
      <c r="F144" s="504" t="s">
        <v>4922</v>
      </c>
      <c r="G144" s="505" t="s">
        <v>228</v>
      </c>
      <c r="H144" s="506">
        <v>358</v>
      </c>
      <c r="I144" s="507"/>
      <c r="J144" s="508">
        <f>ROUND(I144*H144,2)</f>
        <v>0</v>
      </c>
      <c r="K144" s="815"/>
      <c r="L144" s="431"/>
      <c r="M144" s="509" t="s">
        <v>19</v>
      </c>
      <c r="N144" s="510" t="s">
        <v>43</v>
      </c>
      <c r="P144" s="511">
        <f>O144*H144</f>
        <v>0</v>
      </c>
      <c r="Q144" s="511">
        <v>0</v>
      </c>
      <c r="R144" s="511">
        <f>Q144*H144</f>
        <v>0</v>
      </c>
      <c r="S144" s="511">
        <v>0</v>
      </c>
      <c r="T144" s="512">
        <f>S144*H144</f>
        <v>0</v>
      </c>
      <c r="AR144" s="513" t="s">
        <v>260</v>
      </c>
      <c r="AT144" s="513" t="s">
        <v>129</v>
      </c>
      <c r="AU144" s="513" t="s">
        <v>82</v>
      </c>
      <c r="AY144" s="422" t="s">
        <v>126</v>
      </c>
      <c r="BE144" s="514">
        <f>IF(N144="základní",J144,0)</f>
        <v>0</v>
      </c>
      <c r="BF144" s="514">
        <f>IF(N144="snížená",J144,0)</f>
        <v>0</v>
      </c>
      <c r="BG144" s="514">
        <f>IF(N144="zákl. přenesená",J144,0)</f>
        <v>0</v>
      </c>
      <c r="BH144" s="514">
        <f>IF(N144="sníž. přenesená",J144,0)</f>
        <v>0</v>
      </c>
      <c r="BI144" s="514">
        <f>IF(N144="nulová",J144,0)</f>
        <v>0</v>
      </c>
      <c r="BJ144" s="422" t="s">
        <v>80</v>
      </c>
      <c r="BK144" s="514">
        <f>ROUND(I144*H144,2)</f>
        <v>0</v>
      </c>
      <c r="BL144" s="422" t="s">
        <v>260</v>
      </c>
      <c r="BM144" s="513" t="s">
        <v>4923</v>
      </c>
    </row>
    <row r="145" spans="2:65" s="432" customFormat="1" ht="38.4">
      <c r="B145" s="431"/>
      <c r="D145" s="532" t="s">
        <v>135</v>
      </c>
      <c r="F145" s="814" t="s">
        <v>4924</v>
      </c>
      <c r="I145" s="517"/>
      <c r="L145" s="431"/>
      <c r="M145" s="518"/>
      <c r="T145" s="519"/>
      <c r="AT145" s="422" t="s">
        <v>135</v>
      </c>
      <c r="AU145" s="422" t="s">
        <v>82</v>
      </c>
    </row>
    <row r="146" spans="2:65" s="432" customFormat="1" ht="33" customHeight="1">
      <c r="B146" s="431"/>
      <c r="C146" s="502" t="s">
        <v>225</v>
      </c>
      <c r="D146" s="502" t="s">
        <v>129</v>
      </c>
      <c r="E146" s="503" t="s">
        <v>4925</v>
      </c>
      <c r="F146" s="504" t="s">
        <v>4926</v>
      </c>
      <c r="G146" s="505" t="s">
        <v>228</v>
      </c>
      <c r="H146" s="506">
        <v>20</v>
      </c>
      <c r="I146" s="507"/>
      <c r="J146" s="508">
        <f>ROUND(I146*H146,2)</f>
        <v>0</v>
      </c>
      <c r="K146" s="815"/>
      <c r="L146" s="431"/>
      <c r="M146" s="509" t="s">
        <v>19</v>
      </c>
      <c r="N146" s="510" t="s">
        <v>43</v>
      </c>
      <c r="P146" s="511">
        <f>O146*H146</f>
        <v>0</v>
      </c>
      <c r="Q146" s="511">
        <v>1.9000000000000001E-4</v>
      </c>
      <c r="R146" s="511">
        <f>Q146*H146</f>
        <v>3.8000000000000004E-3</v>
      </c>
      <c r="S146" s="511">
        <v>0</v>
      </c>
      <c r="T146" s="512">
        <f>S146*H146</f>
        <v>0</v>
      </c>
      <c r="AR146" s="513" t="s">
        <v>260</v>
      </c>
      <c r="AT146" s="513" t="s">
        <v>129</v>
      </c>
      <c r="AU146" s="513" t="s">
        <v>82</v>
      </c>
      <c r="AY146" s="422" t="s">
        <v>126</v>
      </c>
      <c r="BE146" s="514">
        <f>IF(N146="základní",J146,0)</f>
        <v>0</v>
      </c>
      <c r="BF146" s="514">
        <f>IF(N146="snížená",J146,0)</f>
        <v>0</v>
      </c>
      <c r="BG146" s="514">
        <f>IF(N146="zákl. přenesená",J146,0)</f>
        <v>0</v>
      </c>
      <c r="BH146" s="514">
        <f>IF(N146="sníž. přenesená",J146,0)</f>
        <v>0</v>
      </c>
      <c r="BI146" s="514">
        <f>IF(N146="nulová",J146,0)</f>
        <v>0</v>
      </c>
      <c r="BJ146" s="422" t="s">
        <v>80</v>
      </c>
      <c r="BK146" s="514">
        <f>ROUND(I146*H146,2)</f>
        <v>0</v>
      </c>
      <c r="BL146" s="422" t="s">
        <v>260</v>
      </c>
      <c r="BM146" s="513" t="s">
        <v>4927</v>
      </c>
    </row>
    <row r="147" spans="2:65" s="432" customFormat="1" ht="38.4">
      <c r="B147" s="431"/>
      <c r="D147" s="532" t="s">
        <v>135</v>
      </c>
      <c r="F147" s="814" t="s">
        <v>4928</v>
      </c>
      <c r="I147" s="517"/>
      <c r="L147" s="431"/>
      <c r="M147" s="518"/>
      <c r="T147" s="519"/>
      <c r="AT147" s="422" t="s">
        <v>135</v>
      </c>
      <c r="AU147" s="422" t="s">
        <v>82</v>
      </c>
    </row>
    <row r="148" spans="2:65" s="490" customFormat="1" ht="22.8" customHeight="1">
      <c r="B148" s="489"/>
      <c r="D148" s="491" t="s">
        <v>71</v>
      </c>
      <c r="E148" s="500" t="s">
        <v>4929</v>
      </c>
      <c r="F148" s="500" t="s">
        <v>4930</v>
      </c>
      <c r="I148" s="493"/>
      <c r="J148" s="501">
        <f>BK148</f>
        <v>0</v>
      </c>
      <c r="L148" s="489"/>
      <c r="M148" s="495"/>
      <c r="P148" s="496">
        <f>SUM(P149:P158)</f>
        <v>0</v>
      </c>
      <c r="R148" s="496">
        <f>SUM(R149:R158)</f>
        <v>1.069E-2</v>
      </c>
      <c r="T148" s="497">
        <f>SUM(T149:T158)</f>
        <v>0.10972</v>
      </c>
      <c r="AR148" s="491" t="s">
        <v>82</v>
      </c>
      <c r="AT148" s="498" t="s">
        <v>71</v>
      </c>
      <c r="AU148" s="498" t="s">
        <v>80</v>
      </c>
      <c r="AY148" s="491" t="s">
        <v>126</v>
      </c>
      <c r="BK148" s="499">
        <f>SUM(BK149:BK158)</f>
        <v>0</v>
      </c>
    </row>
    <row r="149" spans="2:65" s="432" customFormat="1" ht="16.5" customHeight="1">
      <c r="B149" s="431"/>
      <c r="C149" s="502" t="s">
        <v>8</v>
      </c>
      <c r="D149" s="502" t="s">
        <v>129</v>
      </c>
      <c r="E149" s="503" t="s">
        <v>4931</v>
      </c>
      <c r="F149" s="504" t="s">
        <v>4932</v>
      </c>
      <c r="G149" s="505" t="s">
        <v>254</v>
      </c>
      <c r="H149" s="506">
        <v>1</v>
      </c>
      <c r="I149" s="507"/>
      <c r="J149" s="508">
        <f>ROUND(I149*H149,2)</f>
        <v>0</v>
      </c>
      <c r="K149" s="815"/>
      <c r="L149" s="431"/>
      <c r="M149" s="509" t="s">
        <v>19</v>
      </c>
      <c r="N149" s="510" t="s">
        <v>43</v>
      </c>
      <c r="P149" s="511">
        <f>O149*H149</f>
        <v>0</v>
      </c>
      <c r="Q149" s="511">
        <v>0</v>
      </c>
      <c r="R149" s="511">
        <f>Q149*H149</f>
        <v>0</v>
      </c>
      <c r="S149" s="511">
        <v>0</v>
      </c>
      <c r="T149" s="512">
        <f>S149*H149</f>
        <v>0</v>
      </c>
      <c r="AR149" s="513" t="s">
        <v>260</v>
      </c>
      <c r="AT149" s="513" t="s">
        <v>129</v>
      </c>
      <c r="AU149" s="513" t="s">
        <v>82</v>
      </c>
      <c r="AY149" s="422" t="s">
        <v>126</v>
      </c>
      <c r="BE149" s="514">
        <f>IF(N149="základní",J149,0)</f>
        <v>0</v>
      </c>
      <c r="BF149" s="514">
        <f>IF(N149="snížená",J149,0)</f>
        <v>0</v>
      </c>
      <c r="BG149" s="514">
        <f>IF(N149="zákl. přenesená",J149,0)</f>
        <v>0</v>
      </c>
      <c r="BH149" s="514">
        <f>IF(N149="sníž. přenesená",J149,0)</f>
        <v>0</v>
      </c>
      <c r="BI149" s="514">
        <f>IF(N149="nulová",J149,0)</f>
        <v>0</v>
      </c>
      <c r="BJ149" s="422" t="s">
        <v>80</v>
      </c>
      <c r="BK149" s="514">
        <f>ROUND(I149*H149,2)</f>
        <v>0</v>
      </c>
      <c r="BL149" s="422" t="s">
        <v>260</v>
      </c>
      <c r="BM149" s="513" t="s">
        <v>4933</v>
      </c>
    </row>
    <row r="150" spans="2:65" s="432" customFormat="1">
      <c r="B150" s="431"/>
      <c r="D150" s="532" t="s">
        <v>135</v>
      </c>
      <c r="F150" s="814" t="s">
        <v>4932</v>
      </c>
      <c r="I150" s="517"/>
      <c r="L150" s="431"/>
      <c r="M150" s="518"/>
      <c r="T150" s="519"/>
      <c r="AT150" s="422" t="s">
        <v>135</v>
      </c>
      <c r="AU150" s="422" t="s">
        <v>82</v>
      </c>
    </row>
    <row r="151" spans="2:65" s="432" customFormat="1" ht="24.15" customHeight="1">
      <c r="B151" s="431"/>
      <c r="C151" s="502" t="s">
        <v>239</v>
      </c>
      <c r="D151" s="502" t="s">
        <v>129</v>
      </c>
      <c r="E151" s="503" t="s">
        <v>4934</v>
      </c>
      <c r="F151" s="504" t="s">
        <v>4935</v>
      </c>
      <c r="G151" s="505" t="s">
        <v>228</v>
      </c>
      <c r="H151" s="506">
        <v>6</v>
      </c>
      <c r="I151" s="507"/>
      <c r="J151" s="508">
        <f>ROUND(I151*H151,2)</f>
        <v>0</v>
      </c>
      <c r="K151" s="815"/>
      <c r="L151" s="431"/>
      <c r="M151" s="509" t="s">
        <v>19</v>
      </c>
      <c r="N151" s="510" t="s">
        <v>43</v>
      </c>
      <c r="P151" s="511">
        <f>O151*H151</f>
        <v>0</v>
      </c>
      <c r="Q151" s="511">
        <v>1.1E-4</v>
      </c>
      <c r="R151" s="511">
        <f>Q151*H151</f>
        <v>6.6E-4</v>
      </c>
      <c r="S151" s="511">
        <v>2.15E-3</v>
      </c>
      <c r="T151" s="512">
        <f>S151*H151</f>
        <v>1.29E-2</v>
      </c>
      <c r="AR151" s="513" t="s">
        <v>260</v>
      </c>
      <c r="AT151" s="513" t="s">
        <v>129</v>
      </c>
      <c r="AU151" s="513" t="s">
        <v>82</v>
      </c>
      <c r="AY151" s="422" t="s">
        <v>126</v>
      </c>
      <c r="BE151" s="514">
        <f>IF(N151="základní",J151,0)</f>
        <v>0</v>
      </c>
      <c r="BF151" s="514">
        <f>IF(N151="snížená",J151,0)</f>
        <v>0</v>
      </c>
      <c r="BG151" s="514">
        <f>IF(N151="zákl. přenesená",J151,0)</f>
        <v>0</v>
      </c>
      <c r="BH151" s="514">
        <f>IF(N151="sníž. přenesená",J151,0)</f>
        <v>0</v>
      </c>
      <c r="BI151" s="514">
        <f>IF(N151="nulová",J151,0)</f>
        <v>0</v>
      </c>
      <c r="BJ151" s="422" t="s">
        <v>80</v>
      </c>
      <c r="BK151" s="514">
        <f>ROUND(I151*H151,2)</f>
        <v>0</v>
      </c>
      <c r="BL151" s="422" t="s">
        <v>260</v>
      </c>
      <c r="BM151" s="513" t="s">
        <v>4936</v>
      </c>
    </row>
    <row r="152" spans="2:65" s="432" customFormat="1" ht="19.2">
      <c r="B152" s="431"/>
      <c r="D152" s="532" t="s">
        <v>135</v>
      </c>
      <c r="F152" s="814" t="s">
        <v>4937</v>
      </c>
      <c r="I152" s="517"/>
      <c r="L152" s="431"/>
      <c r="M152" s="518"/>
      <c r="T152" s="519"/>
      <c r="AT152" s="422" t="s">
        <v>135</v>
      </c>
      <c r="AU152" s="422" t="s">
        <v>82</v>
      </c>
    </row>
    <row r="153" spans="2:65" s="432" customFormat="1" ht="24.15" customHeight="1">
      <c r="B153" s="431"/>
      <c r="C153" s="502" t="s">
        <v>245</v>
      </c>
      <c r="D153" s="502" t="s">
        <v>129</v>
      </c>
      <c r="E153" s="503" t="s">
        <v>4938</v>
      </c>
      <c r="F153" s="504" t="s">
        <v>4939</v>
      </c>
      <c r="G153" s="505" t="s">
        <v>228</v>
      </c>
      <c r="H153" s="506">
        <v>25</v>
      </c>
      <c r="I153" s="507"/>
      <c r="J153" s="508">
        <f>ROUND(I153*H153,2)</f>
        <v>0</v>
      </c>
      <c r="K153" s="815"/>
      <c r="L153" s="431"/>
      <c r="M153" s="509" t="s">
        <v>19</v>
      </c>
      <c r="N153" s="510" t="s">
        <v>43</v>
      </c>
      <c r="P153" s="511">
        <f>O153*H153</f>
        <v>0</v>
      </c>
      <c r="Q153" s="511">
        <v>3.8999999999999999E-4</v>
      </c>
      <c r="R153" s="511">
        <f>Q153*H153</f>
        <v>9.75E-3</v>
      </c>
      <c r="S153" s="511">
        <v>3.4199999999999999E-3</v>
      </c>
      <c r="T153" s="512">
        <f>S153*H153</f>
        <v>8.5499999999999993E-2</v>
      </c>
      <c r="AR153" s="513" t="s">
        <v>260</v>
      </c>
      <c r="AT153" s="513" t="s">
        <v>129</v>
      </c>
      <c r="AU153" s="513" t="s">
        <v>82</v>
      </c>
      <c r="AY153" s="422" t="s">
        <v>126</v>
      </c>
      <c r="BE153" s="514">
        <f>IF(N153="základní",J153,0)</f>
        <v>0</v>
      </c>
      <c r="BF153" s="514">
        <f>IF(N153="snížená",J153,0)</f>
        <v>0</v>
      </c>
      <c r="BG153" s="514">
        <f>IF(N153="zákl. přenesená",J153,0)</f>
        <v>0</v>
      </c>
      <c r="BH153" s="514">
        <f>IF(N153="sníž. přenesená",J153,0)</f>
        <v>0</v>
      </c>
      <c r="BI153" s="514">
        <f>IF(N153="nulová",J153,0)</f>
        <v>0</v>
      </c>
      <c r="BJ153" s="422" t="s">
        <v>80</v>
      </c>
      <c r="BK153" s="514">
        <f>ROUND(I153*H153,2)</f>
        <v>0</v>
      </c>
      <c r="BL153" s="422" t="s">
        <v>260</v>
      </c>
      <c r="BM153" s="513" t="s">
        <v>4940</v>
      </c>
    </row>
    <row r="154" spans="2:65" s="432" customFormat="1" ht="19.2">
      <c r="B154" s="431"/>
      <c r="D154" s="532" t="s">
        <v>135</v>
      </c>
      <c r="F154" s="814" t="s">
        <v>4941</v>
      </c>
      <c r="I154" s="517"/>
      <c r="L154" s="431"/>
      <c r="M154" s="518"/>
      <c r="T154" s="519"/>
      <c r="AT154" s="422" t="s">
        <v>135</v>
      </c>
      <c r="AU154" s="422" t="s">
        <v>82</v>
      </c>
    </row>
    <row r="155" spans="2:65" s="432" customFormat="1" ht="24.15" customHeight="1">
      <c r="B155" s="431"/>
      <c r="C155" s="502" t="s">
        <v>251</v>
      </c>
      <c r="D155" s="502" t="s">
        <v>129</v>
      </c>
      <c r="E155" s="503" t="s">
        <v>4942</v>
      </c>
      <c r="F155" s="504" t="s">
        <v>4943</v>
      </c>
      <c r="G155" s="505" t="s">
        <v>4944</v>
      </c>
      <c r="H155" s="506">
        <v>1</v>
      </c>
      <c r="I155" s="507"/>
      <c r="J155" s="508">
        <f>ROUND(I155*H155,2)</f>
        <v>0</v>
      </c>
      <c r="K155" s="815"/>
      <c r="L155" s="431"/>
      <c r="M155" s="509" t="s">
        <v>19</v>
      </c>
      <c r="N155" s="510" t="s">
        <v>43</v>
      </c>
      <c r="P155" s="511">
        <f>O155*H155</f>
        <v>0</v>
      </c>
      <c r="Q155" s="511">
        <v>0</v>
      </c>
      <c r="R155" s="511">
        <f>Q155*H155</f>
        <v>0</v>
      </c>
      <c r="S155" s="511">
        <v>7.2199999999999999E-3</v>
      </c>
      <c r="T155" s="512">
        <f>S155*H155</f>
        <v>7.2199999999999999E-3</v>
      </c>
      <c r="AR155" s="513" t="s">
        <v>260</v>
      </c>
      <c r="AT155" s="513" t="s">
        <v>129</v>
      </c>
      <c r="AU155" s="513" t="s">
        <v>82</v>
      </c>
      <c r="AY155" s="422" t="s">
        <v>126</v>
      </c>
      <c r="BE155" s="514">
        <f>IF(N155="základní",J155,0)</f>
        <v>0</v>
      </c>
      <c r="BF155" s="514">
        <f>IF(N155="snížená",J155,0)</f>
        <v>0</v>
      </c>
      <c r="BG155" s="514">
        <f>IF(N155="zákl. přenesená",J155,0)</f>
        <v>0</v>
      </c>
      <c r="BH155" s="514">
        <f>IF(N155="sníž. přenesená",J155,0)</f>
        <v>0</v>
      </c>
      <c r="BI155" s="514">
        <f>IF(N155="nulová",J155,0)</f>
        <v>0</v>
      </c>
      <c r="BJ155" s="422" t="s">
        <v>80</v>
      </c>
      <c r="BK155" s="514">
        <f>ROUND(I155*H155,2)</f>
        <v>0</v>
      </c>
      <c r="BL155" s="422" t="s">
        <v>260</v>
      </c>
      <c r="BM155" s="513" t="s">
        <v>4945</v>
      </c>
    </row>
    <row r="156" spans="2:65" s="432" customFormat="1" ht="19.2">
      <c r="B156" s="431"/>
      <c r="D156" s="532" t="s">
        <v>135</v>
      </c>
      <c r="F156" s="814" t="s">
        <v>4946</v>
      </c>
      <c r="I156" s="517"/>
      <c r="L156" s="431"/>
      <c r="M156" s="518"/>
      <c r="T156" s="519"/>
      <c r="AT156" s="422" t="s">
        <v>135</v>
      </c>
      <c r="AU156" s="422" t="s">
        <v>82</v>
      </c>
    </row>
    <row r="157" spans="2:65" s="432" customFormat="1" ht="24.15" customHeight="1">
      <c r="B157" s="431"/>
      <c r="C157" s="502" t="s">
        <v>260</v>
      </c>
      <c r="D157" s="502" t="s">
        <v>129</v>
      </c>
      <c r="E157" s="503" t="s">
        <v>4947</v>
      </c>
      <c r="F157" s="504" t="s">
        <v>4948</v>
      </c>
      <c r="G157" s="505" t="s">
        <v>254</v>
      </c>
      <c r="H157" s="506">
        <v>1</v>
      </c>
      <c r="I157" s="507"/>
      <c r="J157" s="508">
        <f>ROUND(I157*H157,2)</f>
        <v>0</v>
      </c>
      <c r="K157" s="815"/>
      <c r="L157" s="431"/>
      <c r="M157" s="509" t="s">
        <v>19</v>
      </c>
      <c r="N157" s="510" t="s">
        <v>43</v>
      </c>
      <c r="P157" s="511">
        <f>O157*H157</f>
        <v>0</v>
      </c>
      <c r="Q157" s="511">
        <v>2.7999999999999998E-4</v>
      </c>
      <c r="R157" s="511">
        <f>Q157*H157</f>
        <v>2.7999999999999998E-4</v>
      </c>
      <c r="S157" s="511">
        <v>4.1000000000000003E-3</v>
      </c>
      <c r="T157" s="512">
        <f>S157*H157</f>
        <v>4.1000000000000003E-3</v>
      </c>
      <c r="AR157" s="513" t="s">
        <v>260</v>
      </c>
      <c r="AT157" s="513" t="s">
        <v>129</v>
      </c>
      <c r="AU157" s="513" t="s">
        <v>82</v>
      </c>
      <c r="AY157" s="422" t="s">
        <v>126</v>
      </c>
      <c r="BE157" s="514">
        <f>IF(N157="základní",J157,0)</f>
        <v>0</v>
      </c>
      <c r="BF157" s="514">
        <f>IF(N157="snížená",J157,0)</f>
        <v>0</v>
      </c>
      <c r="BG157" s="514">
        <f>IF(N157="zákl. přenesená",J157,0)</f>
        <v>0</v>
      </c>
      <c r="BH157" s="514">
        <f>IF(N157="sníž. přenesená",J157,0)</f>
        <v>0</v>
      </c>
      <c r="BI157" s="514">
        <f>IF(N157="nulová",J157,0)</f>
        <v>0</v>
      </c>
      <c r="BJ157" s="422" t="s">
        <v>80</v>
      </c>
      <c r="BK157" s="514">
        <f>ROUND(I157*H157,2)</f>
        <v>0</v>
      </c>
      <c r="BL157" s="422" t="s">
        <v>260</v>
      </c>
      <c r="BM157" s="513" t="s">
        <v>4949</v>
      </c>
    </row>
    <row r="158" spans="2:65" s="432" customFormat="1" ht="19.2">
      <c r="B158" s="431"/>
      <c r="D158" s="532" t="s">
        <v>135</v>
      </c>
      <c r="F158" s="814" t="s">
        <v>4950</v>
      </c>
      <c r="I158" s="517"/>
      <c r="L158" s="431"/>
      <c r="M158" s="518"/>
      <c r="T158" s="519"/>
      <c r="AT158" s="422" t="s">
        <v>135</v>
      </c>
      <c r="AU158" s="422" t="s">
        <v>82</v>
      </c>
    </row>
    <row r="159" spans="2:65" s="490" customFormat="1" ht="22.8" customHeight="1">
      <c r="B159" s="489"/>
      <c r="D159" s="491" t="s">
        <v>71</v>
      </c>
      <c r="E159" s="500" t="s">
        <v>4951</v>
      </c>
      <c r="F159" s="500" t="s">
        <v>4952</v>
      </c>
      <c r="I159" s="493"/>
      <c r="J159" s="501">
        <f>BK159</f>
        <v>0</v>
      </c>
      <c r="L159" s="489"/>
      <c r="M159" s="495"/>
      <c r="P159" s="496">
        <f>SUM(P160:P163)</f>
        <v>0</v>
      </c>
      <c r="R159" s="496">
        <f>SUM(R160:R163)</f>
        <v>3.4000000000000002E-4</v>
      </c>
      <c r="T159" s="497">
        <f>SUM(T160:T163)</f>
        <v>0.71250000000000002</v>
      </c>
      <c r="AR159" s="491" t="s">
        <v>82</v>
      </c>
      <c r="AT159" s="498" t="s">
        <v>71</v>
      </c>
      <c r="AU159" s="498" t="s">
        <v>80</v>
      </c>
      <c r="AY159" s="491" t="s">
        <v>126</v>
      </c>
      <c r="BK159" s="499">
        <f>SUM(BK160:BK163)</f>
        <v>0</v>
      </c>
    </row>
    <row r="160" spans="2:65" s="432" customFormat="1" ht="24.15" customHeight="1">
      <c r="B160" s="431"/>
      <c r="C160" s="502" t="s">
        <v>266</v>
      </c>
      <c r="D160" s="502" t="s">
        <v>129</v>
      </c>
      <c r="E160" s="503" t="s">
        <v>4953</v>
      </c>
      <c r="F160" s="504" t="s">
        <v>4954</v>
      </c>
      <c r="G160" s="505" t="s">
        <v>254</v>
      </c>
      <c r="H160" s="506">
        <v>2</v>
      </c>
      <c r="I160" s="507"/>
      <c r="J160" s="508">
        <f>ROUND(I160*H160,2)</f>
        <v>0</v>
      </c>
      <c r="K160" s="815"/>
      <c r="L160" s="431"/>
      <c r="M160" s="509" t="s">
        <v>19</v>
      </c>
      <c r="N160" s="510" t="s">
        <v>43</v>
      </c>
      <c r="P160" s="511">
        <f>O160*H160</f>
        <v>0</v>
      </c>
      <c r="Q160" s="511">
        <v>1.7000000000000001E-4</v>
      </c>
      <c r="R160" s="511">
        <f>Q160*H160</f>
        <v>3.4000000000000002E-4</v>
      </c>
      <c r="S160" s="511">
        <v>0.35625000000000001</v>
      </c>
      <c r="T160" s="512">
        <f>S160*H160</f>
        <v>0.71250000000000002</v>
      </c>
      <c r="AR160" s="513" t="s">
        <v>260</v>
      </c>
      <c r="AT160" s="513" t="s">
        <v>129</v>
      </c>
      <c r="AU160" s="513" t="s">
        <v>82</v>
      </c>
      <c r="AY160" s="422" t="s">
        <v>126</v>
      </c>
      <c r="BE160" s="514">
        <f>IF(N160="základní",J160,0)</f>
        <v>0</v>
      </c>
      <c r="BF160" s="514">
        <f>IF(N160="snížená",J160,0)</f>
        <v>0</v>
      </c>
      <c r="BG160" s="514">
        <f>IF(N160="zákl. přenesená",J160,0)</f>
        <v>0</v>
      </c>
      <c r="BH160" s="514">
        <f>IF(N160="sníž. přenesená",J160,0)</f>
        <v>0</v>
      </c>
      <c r="BI160" s="514">
        <f>IF(N160="nulová",J160,0)</f>
        <v>0</v>
      </c>
      <c r="BJ160" s="422" t="s">
        <v>80</v>
      </c>
      <c r="BK160" s="514">
        <f>ROUND(I160*H160,2)</f>
        <v>0</v>
      </c>
      <c r="BL160" s="422" t="s">
        <v>260</v>
      </c>
      <c r="BM160" s="513" t="s">
        <v>4955</v>
      </c>
    </row>
    <row r="161" spans="2:65" s="432" customFormat="1" ht="19.2">
      <c r="B161" s="431"/>
      <c r="D161" s="532" t="s">
        <v>135</v>
      </c>
      <c r="F161" s="814" t="s">
        <v>4956</v>
      </c>
      <c r="I161" s="517"/>
      <c r="L161" s="431"/>
      <c r="M161" s="518"/>
      <c r="T161" s="519"/>
      <c r="AT161" s="422" t="s">
        <v>135</v>
      </c>
      <c r="AU161" s="422" t="s">
        <v>82</v>
      </c>
    </row>
    <row r="162" spans="2:65" s="432" customFormat="1" ht="21.75" customHeight="1">
      <c r="B162" s="431"/>
      <c r="C162" s="502" t="s">
        <v>272</v>
      </c>
      <c r="D162" s="502" t="s">
        <v>129</v>
      </c>
      <c r="E162" s="503" t="s">
        <v>4957</v>
      </c>
      <c r="F162" s="504" t="s">
        <v>4958</v>
      </c>
      <c r="G162" s="505" t="s">
        <v>254</v>
      </c>
      <c r="H162" s="506">
        <v>2</v>
      </c>
      <c r="I162" s="507"/>
      <c r="J162" s="508">
        <f>ROUND(I162*H162,2)</f>
        <v>0</v>
      </c>
      <c r="K162" s="815"/>
      <c r="L162" s="431"/>
      <c r="M162" s="509" t="s">
        <v>19</v>
      </c>
      <c r="N162" s="510" t="s">
        <v>43</v>
      </c>
      <c r="P162" s="511">
        <f>O162*H162</f>
        <v>0</v>
      </c>
      <c r="Q162" s="511">
        <v>0</v>
      </c>
      <c r="R162" s="511">
        <f>Q162*H162</f>
        <v>0</v>
      </c>
      <c r="S162" s="511">
        <v>0</v>
      </c>
      <c r="T162" s="512">
        <f>S162*H162</f>
        <v>0</v>
      </c>
      <c r="AR162" s="513" t="s">
        <v>260</v>
      </c>
      <c r="AT162" s="513" t="s">
        <v>129</v>
      </c>
      <c r="AU162" s="513" t="s">
        <v>82</v>
      </c>
      <c r="AY162" s="422" t="s">
        <v>126</v>
      </c>
      <c r="BE162" s="514">
        <f>IF(N162="základní",J162,0)</f>
        <v>0</v>
      </c>
      <c r="BF162" s="514">
        <f>IF(N162="snížená",J162,0)</f>
        <v>0</v>
      </c>
      <c r="BG162" s="514">
        <f>IF(N162="zákl. přenesená",J162,0)</f>
        <v>0</v>
      </c>
      <c r="BH162" s="514">
        <f>IF(N162="sníž. přenesená",J162,0)</f>
        <v>0</v>
      </c>
      <c r="BI162" s="514">
        <f>IF(N162="nulová",J162,0)</f>
        <v>0</v>
      </c>
      <c r="BJ162" s="422" t="s">
        <v>80</v>
      </c>
      <c r="BK162" s="514">
        <f>ROUND(I162*H162,2)</f>
        <v>0</v>
      </c>
      <c r="BL162" s="422" t="s">
        <v>260</v>
      </c>
      <c r="BM162" s="513" t="s">
        <v>4959</v>
      </c>
    </row>
    <row r="163" spans="2:65" s="432" customFormat="1" ht="19.2">
      <c r="B163" s="431"/>
      <c r="D163" s="532" t="s">
        <v>135</v>
      </c>
      <c r="F163" s="814" t="s">
        <v>4960</v>
      </c>
      <c r="I163" s="517"/>
      <c r="L163" s="431"/>
      <c r="M163" s="518"/>
      <c r="T163" s="519"/>
      <c r="AT163" s="422" t="s">
        <v>135</v>
      </c>
      <c r="AU163" s="422" t="s">
        <v>82</v>
      </c>
    </row>
    <row r="164" spans="2:65" s="490" customFormat="1" ht="22.8" customHeight="1">
      <c r="B164" s="489"/>
      <c r="D164" s="491" t="s">
        <v>71</v>
      </c>
      <c r="E164" s="500" t="s">
        <v>4342</v>
      </c>
      <c r="F164" s="500" t="s">
        <v>4343</v>
      </c>
      <c r="I164" s="493"/>
      <c r="J164" s="501">
        <f>BK164</f>
        <v>0</v>
      </c>
      <c r="L164" s="489"/>
      <c r="M164" s="495"/>
      <c r="P164" s="496">
        <f>SUM(P165:P182)</f>
        <v>0</v>
      </c>
      <c r="R164" s="496">
        <f>SUM(R165:R182)</f>
        <v>0.14586000000000002</v>
      </c>
      <c r="T164" s="497">
        <f>SUM(T165:T182)</f>
        <v>0.6712999999999999</v>
      </c>
      <c r="AR164" s="491" t="s">
        <v>82</v>
      </c>
      <c r="AT164" s="498" t="s">
        <v>71</v>
      </c>
      <c r="AU164" s="498" t="s">
        <v>80</v>
      </c>
      <c r="AY164" s="491" t="s">
        <v>126</v>
      </c>
      <c r="BK164" s="499">
        <f>SUM(BK165:BK182)</f>
        <v>0</v>
      </c>
    </row>
    <row r="165" spans="2:65" s="432" customFormat="1" ht="24.15" customHeight="1">
      <c r="B165" s="431"/>
      <c r="C165" s="502" t="s">
        <v>279</v>
      </c>
      <c r="D165" s="502" t="s">
        <v>129</v>
      </c>
      <c r="E165" s="503" t="s">
        <v>4961</v>
      </c>
      <c r="F165" s="504" t="s">
        <v>4962</v>
      </c>
      <c r="G165" s="505" t="s">
        <v>228</v>
      </c>
      <c r="H165" s="506">
        <v>2</v>
      </c>
      <c r="I165" s="507"/>
      <c r="J165" s="508">
        <f>ROUND(I165*H165,2)</f>
        <v>0</v>
      </c>
      <c r="K165" s="815"/>
      <c r="L165" s="431"/>
      <c r="M165" s="509" t="s">
        <v>19</v>
      </c>
      <c r="N165" s="510" t="s">
        <v>43</v>
      </c>
      <c r="P165" s="511">
        <f>O165*H165</f>
        <v>0</v>
      </c>
      <c r="Q165" s="511">
        <v>0</v>
      </c>
      <c r="R165" s="511">
        <f>Q165*H165</f>
        <v>0</v>
      </c>
      <c r="S165" s="511">
        <v>7.7420000000000003E-2</v>
      </c>
      <c r="T165" s="512">
        <f>S165*H165</f>
        <v>0.15484000000000001</v>
      </c>
      <c r="AR165" s="513" t="s">
        <v>260</v>
      </c>
      <c r="AT165" s="513" t="s">
        <v>129</v>
      </c>
      <c r="AU165" s="513" t="s">
        <v>82</v>
      </c>
      <c r="AY165" s="422" t="s">
        <v>126</v>
      </c>
      <c r="BE165" s="514">
        <f>IF(N165="základní",J165,0)</f>
        <v>0</v>
      </c>
      <c r="BF165" s="514">
        <f>IF(N165="snížená",J165,0)</f>
        <v>0</v>
      </c>
      <c r="BG165" s="514">
        <f>IF(N165="zákl. přenesená",J165,0)</f>
        <v>0</v>
      </c>
      <c r="BH165" s="514">
        <f>IF(N165="sníž. přenesená",J165,0)</f>
        <v>0</v>
      </c>
      <c r="BI165" s="514">
        <f>IF(N165="nulová",J165,0)</f>
        <v>0</v>
      </c>
      <c r="BJ165" s="422" t="s">
        <v>80</v>
      </c>
      <c r="BK165" s="514">
        <f>ROUND(I165*H165,2)</f>
        <v>0</v>
      </c>
      <c r="BL165" s="422" t="s">
        <v>260</v>
      </c>
      <c r="BM165" s="513" t="s">
        <v>4963</v>
      </c>
    </row>
    <row r="166" spans="2:65" s="432" customFormat="1">
      <c r="B166" s="431"/>
      <c r="D166" s="532" t="s">
        <v>135</v>
      </c>
      <c r="F166" s="814" t="s">
        <v>4964</v>
      </c>
      <c r="I166" s="517"/>
      <c r="L166" s="431"/>
      <c r="M166" s="518"/>
      <c r="T166" s="519"/>
      <c r="AT166" s="422" t="s">
        <v>135</v>
      </c>
      <c r="AU166" s="422" t="s">
        <v>82</v>
      </c>
    </row>
    <row r="167" spans="2:65" s="432" customFormat="1" ht="16.5" customHeight="1">
      <c r="B167" s="431"/>
      <c r="C167" s="502" t="s">
        <v>286</v>
      </c>
      <c r="D167" s="502" t="s">
        <v>129</v>
      </c>
      <c r="E167" s="503" t="s">
        <v>4965</v>
      </c>
      <c r="F167" s="504" t="s">
        <v>4966</v>
      </c>
      <c r="G167" s="505" t="s">
        <v>3973</v>
      </c>
      <c r="H167" s="506">
        <v>10</v>
      </c>
      <c r="I167" s="507"/>
      <c r="J167" s="508">
        <f>ROUND(I167*H167,2)</f>
        <v>0</v>
      </c>
      <c r="K167" s="815"/>
      <c r="L167" s="431"/>
      <c r="M167" s="509" t="s">
        <v>19</v>
      </c>
      <c r="N167" s="510" t="s">
        <v>43</v>
      </c>
      <c r="P167" s="511">
        <f>O167*H167</f>
        <v>0</v>
      </c>
      <c r="Q167" s="511">
        <v>1.14E-3</v>
      </c>
      <c r="R167" s="511">
        <f>Q167*H167</f>
        <v>1.14E-2</v>
      </c>
      <c r="S167" s="511">
        <v>0</v>
      </c>
      <c r="T167" s="512">
        <f>S167*H167</f>
        <v>0</v>
      </c>
      <c r="AR167" s="513" t="s">
        <v>260</v>
      </c>
      <c r="AT167" s="513" t="s">
        <v>129</v>
      </c>
      <c r="AU167" s="513" t="s">
        <v>82</v>
      </c>
      <c r="AY167" s="422" t="s">
        <v>126</v>
      </c>
      <c r="BE167" s="514">
        <f>IF(N167="základní",J167,0)</f>
        <v>0</v>
      </c>
      <c r="BF167" s="514">
        <f>IF(N167="snížená",J167,0)</f>
        <v>0</v>
      </c>
      <c r="BG167" s="514">
        <f>IF(N167="zákl. přenesená",J167,0)</f>
        <v>0</v>
      </c>
      <c r="BH167" s="514">
        <f>IF(N167="sníž. přenesená",J167,0)</f>
        <v>0</v>
      </c>
      <c r="BI167" s="514">
        <f>IF(N167="nulová",J167,0)</f>
        <v>0</v>
      </c>
      <c r="BJ167" s="422" t="s">
        <v>80</v>
      </c>
      <c r="BK167" s="514">
        <f>ROUND(I167*H167,2)</f>
        <v>0</v>
      </c>
      <c r="BL167" s="422" t="s">
        <v>260</v>
      </c>
      <c r="BM167" s="513" t="s">
        <v>4967</v>
      </c>
    </row>
    <row r="168" spans="2:65" s="432" customFormat="1">
      <c r="B168" s="431"/>
      <c r="D168" s="532" t="s">
        <v>135</v>
      </c>
      <c r="F168" s="814" t="s">
        <v>4968</v>
      </c>
      <c r="I168" s="517"/>
      <c r="L168" s="431"/>
      <c r="M168" s="518"/>
      <c r="T168" s="519"/>
      <c r="AT168" s="422" t="s">
        <v>135</v>
      </c>
      <c r="AU168" s="422" t="s">
        <v>82</v>
      </c>
    </row>
    <row r="169" spans="2:65" s="432" customFormat="1" ht="16.5" customHeight="1">
      <c r="B169" s="431"/>
      <c r="C169" s="520" t="s">
        <v>7</v>
      </c>
      <c r="D169" s="520" t="s">
        <v>123</v>
      </c>
      <c r="E169" s="521" t="s">
        <v>4969</v>
      </c>
      <c r="F169" s="522" t="s">
        <v>4970</v>
      </c>
      <c r="G169" s="523" t="s">
        <v>254</v>
      </c>
      <c r="H169" s="524">
        <v>10</v>
      </c>
      <c r="I169" s="525"/>
      <c r="J169" s="526">
        <f>ROUND(I169*H169,2)</f>
        <v>0</v>
      </c>
      <c r="K169" s="813"/>
      <c r="L169" s="527"/>
      <c r="M169" s="528" t="s">
        <v>19</v>
      </c>
      <c r="N169" s="529" t="s">
        <v>43</v>
      </c>
      <c r="P169" s="511">
        <f>O169*H169</f>
        <v>0</v>
      </c>
      <c r="Q169" s="511">
        <v>0</v>
      </c>
      <c r="R169" s="511">
        <f>Q169*H169</f>
        <v>0</v>
      </c>
      <c r="S169" s="511">
        <v>0</v>
      </c>
      <c r="T169" s="512">
        <f>S169*H169</f>
        <v>0</v>
      </c>
      <c r="AR169" s="513" t="s">
        <v>376</v>
      </c>
      <c r="AT169" s="513" t="s">
        <v>123</v>
      </c>
      <c r="AU169" s="513" t="s">
        <v>82</v>
      </c>
      <c r="AY169" s="422" t="s">
        <v>126</v>
      </c>
      <c r="BE169" s="514">
        <f>IF(N169="základní",J169,0)</f>
        <v>0</v>
      </c>
      <c r="BF169" s="514">
        <f>IF(N169="snížená",J169,0)</f>
        <v>0</v>
      </c>
      <c r="BG169" s="514">
        <f>IF(N169="zákl. přenesená",J169,0)</f>
        <v>0</v>
      </c>
      <c r="BH169" s="514">
        <f>IF(N169="sníž. přenesená",J169,0)</f>
        <v>0</v>
      </c>
      <c r="BI169" s="514">
        <f>IF(N169="nulová",J169,0)</f>
        <v>0</v>
      </c>
      <c r="BJ169" s="422" t="s">
        <v>80</v>
      </c>
      <c r="BK169" s="514">
        <f>ROUND(I169*H169,2)</f>
        <v>0</v>
      </c>
      <c r="BL169" s="422" t="s">
        <v>260</v>
      </c>
      <c r="BM169" s="513" t="s">
        <v>4971</v>
      </c>
    </row>
    <row r="170" spans="2:65" s="432" customFormat="1">
      <c r="B170" s="431"/>
      <c r="D170" s="532" t="s">
        <v>135</v>
      </c>
      <c r="F170" s="814" t="s">
        <v>4970</v>
      </c>
      <c r="I170" s="517"/>
      <c r="L170" s="431"/>
      <c r="M170" s="518"/>
      <c r="T170" s="519"/>
      <c r="AT170" s="422" t="s">
        <v>135</v>
      </c>
      <c r="AU170" s="422" t="s">
        <v>82</v>
      </c>
    </row>
    <row r="171" spans="2:65" s="432" customFormat="1" ht="24.15" customHeight="1">
      <c r="B171" s="431"/>
      <c r="C171" s="502" t="s">
        <v>301</v>
      </c>
      <c r="D171" s="502" t="s">
        <v>129</v>
      </c>
      <c r="E171" s="503" t="s">
        <v>4972</v>
      </c>
      <c r="F171" s="504" t="s">
        <v>4973</v>
      </c>
      <c r="G171" s="505" t="s">
        <v>3973</v>
      </c>
      <c r="H171" s="506">
        <v>1</v>
      </c>
      <c r="I171" s="507"/>
      <c r="J171" s="508">
        <f>ROUND(I171*H171,2)</f>
        <v>0</v>
      </c>
      <c r="K171" s="815"/>
      <c r="L171" s="431"/>
      <c r="M171" s="509" t="s">
        <v>19</v>
      </c>
      <c r="N171" s="510" t="s">
        <v>43</v>
      </c>
      <c r="P171" s="511">
        <f>O171*H171</f>
        <v>0</v>
      </c>
      <c r="Q171" s="511">
        <v>0</v>
      </c>
      <c r="R171" s="511">
        <f>Q171*H171</f>
        <v>0</v>
      </c>
      <c r="S171" s="511">
        <v>0</v>
      </c>
      <c r="T171" s="512">
        <f>S171*H171</f>
        <v>0</v>
      </c>
      <c r="AR171" s="513" t="s">
        <v>260</v>
      </c>
      <c r="AT171" s="513" t="s">
        <v>129</v>
      </c>
      <c r="AU171" s="513" t="s">
        <v>82</v>
      </c>
      <c r="AY171" s="422" t="s">
        <v>126</v>
      </c>
      <c r="BE171" s="514">
        <f>IF(N171="základní",J171,0)</f>
        <v>0</v>
      </c>
      <c r="BF171" s="514">
        <f>IF(N171="snížená",J171,0)</f>
        <v>0</v>
      </c>
      <c r="BG171" s="514">
        <f>IF(N171="zákl. přenesená",J171,0)</f>
        <v>0</v>
      </c>
      <c r="BH171" s="514">
        <f>IF(N171="sníž. přenesená",J171,0)</f>
        <v>0</v>
      </c>
      <c r="BI171" s="514">
        <f>IF(N171="nulová",J171,0)</f>
        <v>0</v>
      </c>
      <c r="BJ171" s="422" t="s">
        <v>80</v>
      </c>
      <c r="BK171" s="514">
        <f>ROUND(I171*H171,2)</f>
        <v>0</v>
      </c>
      <c r="BL171" s="422" t="s">
        <v>260</v>
      </c>
      <c r="BM171" s="513" t="s">
        <v>4974</v>
      </c>
    </row>
    <row r="172" spans="2:65" s="432" customFormat="1" ht="19.2">
      <c r="B172" s="431"/>
      <c r="D172" s="532" t="s">
        <v>135</v>
      </c>
      <c r="F172" s="814" t="s">
        <v>4973</v>
      </c>
      <c r="I172" s="517"/>
      <c r="L172" s="431"/>
      <c r="M172" s="518"/>
      <c r="T172" s="519"/>
      <c r="AT172" s="422" t="s">
        <v>135</v>
      </c>
      <c r="AU172" s="422" t="s">
        <v>82</v>
      </c>
    </row>
    <row r="173" spans="2:65" s="432" customFormat="1" ht="33" customHeight="1">
      <c r="B173" s="431"/>
      <c r="C173" s="502" t="s">
        <v>308</v>
      </c>
      <c r="D173" s="502" t="s">
        <v>129</v>
      </c>
      <c r="E173" s="503" t="s">
        <v>4975</v>
      </c>
      <c r="F173" s="504" t="s">
        <v>4976</v>
      </c>
      <c r="G173" s="505" t="s">
        <v>3973</v>
      </c>
      <c r="H173" s="506">
        <v>1</v>
      </c>
      <c r="I173" s="507"/>
      <c r="J173" s="508">
        <f>ROUND(I173*H173,2)</f>
        <v>0</v>
      </c>
      <c r="K173" s="815"/>
      <c r="L173" s="431"/>
      <c r="M173" s="509" t="s">
        <v>19</v>
      </c>
      <c r="N173" s="510" t="s">
        <v>43</v>
      </c>
      <c r="P173" s="511">
        <f>O173*H173</f>
        <v>0</v>
      </c>
      <c r="Q173" s="511">
        <v>0.10287</v>
      </c>
      <c r="R173" s="511">
        <f>Q173*H173</f>
        <v>0.10287</v>
      </c>
      <c r="S173" s="511">
        <v>0</v>
      </c>
      <c r="T173" s="512">
        <f>S173*H173</f>
        <v>0</v>
      </c>
      <c r="AR173" s="513" t="s">
        <v>260</v>
      </c>
      <c r="AT173" s="513" t="s">
        <v>129</v>
      </c>
      <c r="AU173" s="513" t="s">
        <v>82</v>
      </c>
      <c r="AY173" s="422" t="s">
        <v>126</v>
      </c>
      <c r="BE173" s="514">
        <f>IF(N173="základní",J173,0)</f>
        <v>0</v>
      </c>
      <c r="BF173" s="514">
        <f>IF(N173="snížená",J173,0)</f>
        <v>0</v>
      </c>
      <c r="BG173" s="514">
        <f>IF(N173="zákl. přenesená",J173,0)</f>
        <v>0</v>
      </c>
      <c r="BH173" s="514">
        <f>IF(N173="sníž. přenesená",J173,0)</f>
        <v>0</v>
      </c>
      <c r="BI173" s="514">
        <f>IF(N173="nulová",J173,0)</f>
        <v>0</v>
      </c>
      <c r="BJ173" s="422" t="s">
        <v>80</v>
      </c>
      <c r="BK173" s="514">
        <f>ROUND(I173*H173,2)</f>
        <v>0</v>
      </c>
      <c r="BL173" s="422" t="s">
        <v>260</v>
      </c>
      <c r="BM173" s="513" t="s">
        <v>4977</v>
      </c>
    </row>
    <row r="174" spans="2:65" s="432" customFormat="1" ht="38.4">
      <c r="B174" s="431"/>
      <c r="D174" s="532" t="s">
        <v>135</v>
      </c>
      <c r="F174" s="814" t="s">
        <v>4978</v>
      </c>
      <c r="I174" s="517"/>
      <c r="L174" s="431"/>
      <c r="M174" s="518"/>
      <c r="T174" s="519"/>
      <c r="AT174" s="422" t="s">
        <v>135</v>
      </c>
      <c r="AU174" s="422" t="s">
        <v>82</v>
      </c>
    </row>
    <row r="175" spans="2:65" s="432" customFormat="1" ht="24.15" customHeight="1">
      <c r="B175" s="431"/>
      <c r="C175" s="502" t="s">
        <v>314</v>
      </c>
      <c r="D175" s="502" t="s">
        <v>129</v>
      </c>
      <c r="E175" s="503" t="s">
        <v>4979</v>
      </c>
      <c r="F175" s="504" t="s">
        <v>4980</v>
      </c>
      <c r="G175" s="505" t="s">
        <v>254</v>
      </c>
      <c r="H175" s="506">
        <v>1</v>
      </c>
      <c r="I175" s="507"/>
      <c r="J175" s="508">
        <f>ROUND(I175*H175,2)</f>
        <v>0</v>
      </c>
      <c r="K175" s="815"/>
      <c r="L175" s="431"/>
      <c r="M175" s="509" t="s">
        <v>19</v>
      </c>
      <c r="N175" s="510" t="s">
        <v>43</v>
      </c>
      <c r="P175" s="511">
        <f>O175*H175</f>
        <v>0</v>
      </c>
      <c r="Q175" s="511">
        <v>0</v>
      </c>
      <c r="R175" s="511">
        <f>Q175*H175</f>
        <v>0</v>
      </c>
      <c r="S175" s="511">
        <v>0.51195999999999997</v>
      </c>
      <c r="T175" s="512">
        <f>S175*H175</f>
        <v>0.51195999999999997</v>
      </c>
      <c r="AR175" s="513" t="s">
        <v>260</v>
      </c>
      <c r="AT175" s="513" t="s">
        <v>129</v>
      </c>
      <c r="AU175" s="513" t="s">
        <v>82</v>
      </c>
      <c r="AY175" s="422" t="s">
        <v>126</v>
      </c>
      <c r="BE175" s="514">
        <f>IF(N175="základní",J175,0)</f>
        <v>0</v>
      </c>
      <c r="BF175" s="514">
        <f>IF(N175="snížená",J175,0)</f>
        <v>0</v>
      </c>
      <c r="BG175" s="514">
        <f>IF(N175="zákl. přenesená",J175,0)</f>
        <v>0</v>
      </c>
      <c r="BH175" s="514">
        <f>IF(N175="sníž. přenesená",J175,0)</f>
        <v>0</v>
      </c>
      <c r="BI175" s="514">
        <f>IF(N175="nulová",J175,0)</f>
        <v>0</v>
      </c>
      <c r="BJ175" s="422" t="s">
        <v>80</v>
      </c>
      <c r="BK175" s="514">
        <f>ROUND(I175*H175,2)</f>
        <v>0</v>
      </c>
      <c r="BL175" s="422" t="s">
        <v>260</v>
      </c>
      <c r="BM175" s="513" t="s">
        <v>4981</v>
      </c>
    </row>
    <row r="176" spans="2:65" s="432" customFormat="1" ht="19.2">
      <c r="B176" s="431"/>
      <c r="D176" s="532" t="s">
        <v>135</v>
      </c>
      <c r="F176" s="814" t="s">
        <v>4982</v>
      </c>
      <c r="I176" s="517"/>
      <c r="L176" s="431"/>
      <c r="M176" s="518"/>
      <c r="T176" s="519"/>
      <c r="AT176" s="422" t="s">
        <v>135</v>
      </c>
      <c r="AU176" s="422" t="s">
        <v>82</v>
      </c>
    </row>
    <row r="177" spans="2:65" s="432" customFormat="1" ht="16.5" customHeight="1">
      <c r="B177" s="431"/>
      <c r="C177" s="502" t="s">
        <v>321</v>
      </c>
      <c r="D177" s="502" t="s">
        <v>129</v>
      </c>
      <c r="E177" s="503" t="s">
        <v>4983</v>
      </c>
      <c r="F177" s="504" t="s">
        <v>4984</v>
      </c>
      <c r="G177" s="505" t="s">
        <v>254</v>
      </c>
      <c r="H177" s="506">
        <v>1</v>
      </c>
      <c r="I177" s="507"/>
      <c r="J177" s="508">
        <f>ROUND(I177*H177,2)</f>
        <v>0</v>
      </c>
      <c r="K177" s="815"/>
      <c r="L177" s="431"/>
      <c r="M177" s="509" t="s">
        <v>19</v>
      </c>
      <c r="N177" s="510" t="s">
        <v>43</v>
      </c>
      <c r="P177" s="511">
        <f>O177*H177</f>
        <v>0</v>
      </c>
      <c r="Q177" s="511">
        <v>0</v>
      </c>
      <c r="R177" s="511">
        <f>Q177*H177</f>
        <v>0</v>
      </c>
      <c r="S177" s="511">
        <v>0</v>
      </c>
      <c r="T177" s="512">
        <f>S177*H177</f>
        <v>0</v>
      </c>
      <c r="AR177" s="513" t="s">
        <v>260</v>
      </c>
      <c r="AT177" s="513" t="s">
        <v>129</v>
      </c>
      <c r="AU177" s="513" t="s">
        <v>82</v>
      </c>
      <c r="AY177" s="422" t="s">
        <v>126</v>
      </c>
      <c r="BE177" s="514">
        <f>IF(N177="základní",J177,0)</f>
        <v>0</v>
      </c>
      <c r="BF177" s="514">
        <f>IF(N177="snížená",J177,0)</f>
        <v>0</v>
      </c>
      <c r="BG177" s="514">
        <f>IF(N177="zákl. přenesená",J177,0)</f>
        <v>0</v>
      </c>
      <c r="BH177" s="514">
        <f>IF(N177="sníž. přenesená",J177,0)</f>
        <v>0</v>
      </c>
      <c r="BI177" s="514">
        <f>IF(N177="nulová",J177,0)</f>
        <v>0</v>
      </c>
      <c r="BJ177" s="422" t="s">
        <v>80</v>
      </c>
      <c r="BK177" s="514">
        <f>ROUND(I177*H177,2)</f>
        <v>0</v>
      </c>
      <c r="BL177" s="422" t="s">
        <v>260</v>
      </c>
      <c r="BM177" s="513" t="s">
        <v>4985</v>
      </c>
    </row>
    <row r="178" spans="2:65" s="432" customFormat="1" ht="19.2">
      <c r="B178" s="431"/>
      <c r="D178" s="532" t="s">
        <v>135</v>
      </c>
      <c r="F178" s="814" t="s">
        <v>4986</v>
      </c>
      <c r="I178" s="517"/>
      <c r="L178" s="431"/>
      <c r="M178" s="518"/>
      <c r="T178" s="519"/>
      <c r="AT178" s="422" t="s">
        <v>135</v>
      </c>
      <c r="AU178" s="422" t="s">
        <v>82</v>
      </c>
    </row>
    <row r="179" spans="2:65" s="432" customFormat="1" ht="16.5" customHeight="1">
      <c r="B179" s="431"/>
      <c r="C179" s="502" t="s">
        <v>329</v>
      </c>
      <c r="D179" s="502" t="s">
        <v>129</v>
      </c>
      <c r="E179" s="503" t="s">
        <v>4987</v>
      </c>
      <c r="F179" s="504" t="s">
        <v>4988</v>
      </c>
      <c r="G179" s="505" t="s">
        <v>254</v>
      </c>
      <c r="H179" s="506">
        <v>1</v>
      </c>
      <c r="I179" s="507"/>
      <c r="J179" s="508">
        <f>ROUND(I179*H179,2)</f>
        <v>0</v>
      </c>
      <c r="K179" s="815"/>
      <c r="L179" s="431"/>
      <c r="M179" s="509" t="s">
        <v>19</v>
      </c>
      <c r="N179" s="510" t="s">
        <v>43</v>
      </c>
      <c r="P179" s="511">
        <f>O179*H179</f>
        <v>0</v>
      </c>
      <c r="Q179" s="511">
        <v>6.9999999999999994E-5</v>
      </c>
      <c r="R179" s="511">
        <f>Q179*H179</f>
        <v>6.9999999999999994E-5</v>
      </c>
      <c r="S179" s="511">
        <v>4.4999999999999997E-3</v>
      </c>
      <c r="T179" s="512">
        <f>S179*H179</f>
        <v>4.4999999999999997E-3</v>
      </c>
      <c r="AR179" s="513" t="s">
        <v>260</v>
      </c>
      <c r="AT179" s="513" t="s">
        <v>129</v>
      </c>
      <c r="AU179" s="513" t="s">
        <v>82</v>
      </c>
      <c r="AY179" s="422" t="s">
        <v>126</v>
      </c>
      <c r="BE179" s="514">
        <f>IF(N179="základní",J179,0)</f>
        <v>0</v>
      </c>
      <c r="BF179" s="514">
        <f>IF(N179="snížená",J179,0)</f>
        <v>0</v>
      </c>
      <c r="BG179" s="514">
        <f>IF(N179="zákl. přenesená",J179,0)</f>
        <v>0</v>
      </c>
      <c r="BH179" s="514">
        <f>IF(N179="sníž. přenesená",J179,0)</f>
        <v>0</v>
      </c>
      <c r="BI179" s="514">
        <f>IF(N179="nulová",J179,0)</f>
        <v>0</v>
      </c>
      <c r="BJ179" s="422" t="s">
        <v>80</v>
      </c>
      <c r="BK179" s="514">
        <f>ROUND(I179*H179,2)</f>
        <v>0</v>
      </c>
      <c r="BL179" s="422" t="s">
        <v>260</v>
      </c>
      <c r="BM179" s="513" t="s">
        <v>4989</v>
      </c>
    </row>
    <row r="180" spans="2:65" s="432" customFormat="1">
      <c r="B180" s="431"/>
      <c r="D180" s="532" t="s">
        <v>135</v>
      </c>
      <c r="F180" s="814" t="s">
        <v>4990</v>
      </c>
      <c r="I180" s="517"/>
      <c r="L180" s="431"/>
      <c r="M180" s="518"/>
      <c r="T180" s="519"/>
      <c r="AT180" s="422" t="s">
        <v>135</v>
      </c>
      <c r="AU180" s="422" t="s">
        <v>82</v>
      </c>
    </row>
    <row r="181" spans="2:65" s="432" customFormat="1" ht="33" customHeight="1">
      <c r="B181" s="431"/>
      <c r="C181" s="502" t="s">
        <v>339</v>
      </c>
      <c r="D181" s="502" t="s">
        <v>129</v>
      </c>
      <c r="E181" s="503" t="s">
        <v>4991</v>
      </c>
      <c r="F181" s="504" t="s">
        <v>4992</v>
      </c>
      <c r="G181" s="505" t="s">
        <v>3973</v>
      </c>
      <c r="H181" s="506">
        <v>4</v>
      </c>
      <c r="I181" s="507"/>
      <c r="J181" s="508">
        <f>ROUND(I181*H181,2)</f>
        <v>0</v>
      </c>
      <c r="K181" s="815"/>
      <c r="L181" s="431"/>
      <c r="M181" s="509" t="s">
        <v>19</v>
      </c>
      <c r="N181" s="510" t="s">
        <v>43</v>
      </c>
      <c r="P181" s="511">
        <f>O181*H181</f>
        <v>0</v>
      </c>
      <c r="Q181" s="511">
        <v>7.8799999999999999E-3</v>
      </c>
      <c r="R181" s="511">
        <f>Q181*H181</f>
        <v>3.1519999999999999E-2</v>
      </c>
      <c r="S181" s="511">
        <v>0</v>
      </c>
      <c r="T181" s="512">
        <f>S181*H181</f>
        <v>0</v>
      </c>
      <c r="AR181" s="513" t="s">
        <v>260</v>
      </c>
      <c r="AT181" s="513" t="s">
        <v>129</v>
      </c>
      <c r="AU181" s="513" t="s">
        <v>82</v>
      </c>
      <c r="AY181" s="422" t="s">
        <v>126</v>
      </c>
      <c r="BE181" s="514">
        <f>IF(N181="základní",J181,0)</f>
        <v>0</v>
      </c>
      <c r="BF181" s="514">
        <f>IF(N181="snížená",J181,0)</f>
        <v>0</v>
      </c>
      <c r="BG181" s="514">
        <f>IF(N181="zákl. přenesená",J181,0)</f>
        <v>0</v>
      </c>
      <c r="BH181" s="514">
        <f>IF(N181="sníž. přenesená",J181,0)</f>
        <v>0</v>
      </c>
      <c r="BI181" s="514">
        <f>IF(N181="nulová",J181,0)</f>
        <v>0</v>
      </c>
      <c r="BJ181" s="422" t="s">
        <v>80</v>
      </c>
      <c r="BK181" s="514">
        <f>ROUND(I181*H181,2)</f>
        <v>0</v>
      </c>
      <c r="BL181" s="422" t="s">
        <v>260</v>
      </c>
      <c r="BM181" s="513" t="s">
        <v>4993</v>
      </c>
    </row>
    <row r="182" spans="2:65" s="432" customFormat="1" ht="38.4">
      <c r="B182" s="431"/>
      <c r="D182" s="532" t="s">
        <v>135</v>
      </c>
      <c r="F182" s="814" t="s">
        <v>4994</v>
      </c>
      <c r="I182" s="517"/>
      <c r="L182" s="431"/>
      <c r="M182" s="518"/>
      <c r="T182" s="519"/>
      <c r="AT182" s="422" t="s">
        <v>135</v>
      </c>
      <c r="AU182" s="422" t="s">
        <v>82</v>
      </c>
    </row>
    <row r="183" spans="2:65" s="490" customFormat="1" ht="22.8" customHeight="1">
      <c r="B183" s="489"/>
      <c r="D183" s="491" t="s">
        <v>71</v>
      </c>
      <c r="E183" s="500" t="s">
        <v>4995</v>
      </c>
      <c r="F183" s="500" t="s">
        <v>4996</v>
      </c>
      <c r="I183" s="493"/>
      <c r="J183" s="501">
        <f>BK183</f>
        <v>0</v>
      </c>
      <c r="L183" s="489"/>
      <c r="M183" s="495"/>
      <c r="P183" s="496">
        <f>SUM(P184:P203)</f>
        <v>0</v>
      </c>
      <c r="R183" s="496">
        <f>SUM(R184:R203)</f>
        <v>0.40167999999999998</v>
      </c>
      <c r="T183" s="497">
        <f>SUM(T184:T203)</f>
        <v>0.86950000000000005</v>
      </c>
      <c r="AR183" s="491" t="s">
        <v>82</v>
      </c>
      <c r="AT183" s="498" t="s">
        <v>71</v>
      </c>
      <c r="AU183" s="498" t="s">
        <v>80</v>
      </c>
      <c r="AY183" s="491" t="s">
        <v>126</v>
      </c>
      <c r="BK183" s="499">
        <f>SUM(BK184:BK203)</f>
        <v>0</v>
      </c>
    </row>
    <row r="184" spans="2:65" s="432" customFormat="1" ht="16.5" customHeight="1">
      <c r="B184" s="431"/>
      <c r="C184" s="502" t="s">
        <v>346</v>
      </c>
      <c r="D184" s="502" t="s">
        <v>129</v>
      </c>
      <c r="E184" s="503" t="s">
        <v>4997</v>
      </c>
      <c r="F184" s="504" t="s">
        <v>4998</v>
      </c>
      <c r="G184" s="505" t="s">
        <v>228</v>
      </c>
      <c r="H184" s="506">
        <v>300</v>
      </c>
      <c r="I184" s="507"/>
      <c r="J184" s="508">
        <f>ROUND(I184*H184,2)</f>
        <v>0</v>
      </c>
      <c r="K184" s="815"/>
      <c r="L184" s="431"/>
      <c r="M184" s="509" t="s">
        <v>19</v>
      </c>
      <c r="N184" s="510" t="s">
        <v>43</v>
      </c>
      <c r="P184" s="511">
        <f>O184*H184</f>
        <v>0</v>
      </c>
      <c r="Q184" s="511">
        <v>4.0000000000000003E-5</v>
      </c>
      <c r="R184" s="511">
        <f>Q184*H184</f>
        <v>1.2E-2</v>
      </c>
      <c r="S184" s="511">
        <v>2.5400000000000002E-3</v>
      </c>
      <c r="T184" s="512">
        <f>S184*H184</f>
        <v>0.76200000000000001</v>
      </c>
      <c r="AR184" s="513" t="s">
        <v>260</v>
      </c>
      <c r="AT184" s="513" t="s">
        <v>129</v>
      </c>
      <c r="AU184" s="513" t="s">
        <v>82</v>
      </c>
      <c r="AY184" s="422" t="s">
        <v>126</v>
      </c>
      <c r="BE184" s="514">
        <f>IF(N184="základní",J184,0)</f>
        <v>0</v>
      </c>
      <c r="BF184" s="514">
        <f>IF(N184="snížená",J184,0)</f>
        <v>0</v>
      </c>
      <c r="BG184" s="514">
        <f>IF(N184="zákl. přenesená",J184,0)</f>
        <v>0</v>
      </c>
      <c r="BH184" s="514">
        <f>IF(N184="sníž. přenesená",J184,0)</f>
        <v>0</v>
      </c>
      <c r="BI184" s="514">
        <f>IF(N184="nulová",J184,0)</f>
        <v>0</v>
      </c>
      <c r="BJ184" s="422" t="s">
        <v>80</v>
      </c>
      <c r="BK184" s="514">
        <f>ROUND(I184*H184,2)</f>
        <v>0</v>
      </c>
      <c r="BL184" s="422" t="s">
        <v>260</v>
      </c>
      <c r="BM184" s="513" t="s">
        <v>4999</v>
      </c>
    </row>
    <row r="185" spans="2:65" s="432" customFormat="1">
      <c r="B185" s="431"/>
      <c r="D185" s="532" t="s">
        <v>135</v>
      </c>
      <c r="F185" s="814" t="s">
        <v>5000</v>
      </c>
      <c r="I185" s="517"/>
      <c r="L185" s="431"/>
      <c r="M185" s="518"/>
      <c r="T185" s="519"/>
      <c r="AT185" s="422" t="s">
        <v>135</v>
      </c>
      <c r="AU185" s="422" t="s">
        <v>82</v>
      </c>
    </row>
    <row r="186" spans="2:65" s="432" customFormat="1" ht="24.15" customHeight="1">
      <c r="B186" s="431"/>
      <c r="C186" s="502" t="s">
        <v>354</v>
      </c>
      <c r="D186" s="502" t="s">
        <v>129</v>
      </c>
      <c r="E186" s="503" t="s">
        <v>5001</v>
      </c>
      <c r="F186" s="504" t="s">
        <v>5002</v>
      </c>
      <c r="G186" s="505" t="s">
        <v>254</v>
      </c>
      <c r="H186" s="506">
        <v>50</v>
      </c>
      <c r="I186" s="507"/>
      <c r="J186" s="508">
        <f>ROUND(I186*H186,2)</f>
        <v>0</v>
      </c>
      <c r="K186" s="815"/>
      <c r="L186" s="431"/>
      <c r="M186" s="509" t="s">
        <v>19</v>
      </c>
      <c r="N186" s="510" t="s">
        <v>43</v>
      </c>
      <c r="P186" s="511">
        <f>O186*H186</f>
        <v>0</v>
      </c>
      <c r="Q186" s="511">
        <v>2.0000000000000002E-5</v>
      </c>
      <c r="R186" s="511">
        <f>Q186*H186</f>
        <v>1E-3</v>
      </c>
      <c r="S186" s="511">
        <v>2.15E-3</v>
      </c>
      <c r="T186" s="512">
        <f>S186*H186</f>
        <v>0.1075</v>
      </c>
      <c r="AR186" s="513" t="s">
        <v>260</v>
      </c>
      <c r="AT186" s="513" t="s">
        <v>129</v>
      </c>
      <c r="AU186" s="513" t="s">
        <v>82</v>
      </c>
      <c r="AY186" s="422" t="s">
        <v>126</v>
      </c>
      <c r="BE186" s="514">
        <f>IF(N186="základní",J186,0)</f>
        <v>0</v>
      </c>
      <c r="BF186" s="514">
        <f>IF(N186="snížená",J186,0)</f>
        <v>0</v>
      </c>
      <c r="BG186" s="514">
        <f>IF(N186="zákl. přenesená",J186,0)</f>
        <v>0</v>
      </c>
      <c r="BH186" s="514">
        <f>IF(N186="sníž. přenesená",J186,0)</f>
        <v>0</v>
      </c>
      <c r="BI186" s="514">
        <f>IF(N186="nulová",J186,0)</f>
        <v>0</v>
      </c>
      <c r="BJ186" s="422" t="s">
        <v>80</v>
      </c>
      <c r="BK186" s="514">
        <f>ROUND(I186*H186,2)</f>
        <v>0</v>
      </c>
      <c r="BL186" s="422" t="s">
        <v>260</v>
      </c>
      <c r="BM186" s="513" t="s">
        <v>5003</v>
      </c>
    </row>
    <row r="187" spans="2:65" s="432" customFormat="1" ht="19.2">
      <c r="B187" s="431"/>
      <c r="D187" s="532" t="s">
        <v>135</v>
      </c>
      <c r="F187" s="814" t="s">
        <v>5004</v>
      </c>
      <c r="I187" s="517"/>
      <c r="L187" s="431"/>
      <c r="M187" s="518"/>
      <c r="T187" s="519"/>
      <c r="AT187" s="422" t="s">
        <v>135</v>
      </c>
      <c r="AU187" s="422" t="s">
        <v>82</v>
      </c>
    </row>
    <row r="188" spans="2:65" s="432" customFormat="1" ht="24.15" customHeight="1">
      <c r="B188" s="431"/>
      <c r="C188" s="502" t="s">
        <v>361</v>
      </c>
      <c r="D188" s="502" t="s">
        <v>129</v>
      </c>
      <c r="E188" s="503" t="s">
        <v>5005</v>
      </c>
      <c r="F188" s="504" t="s">
        <v>5006</v>
      </c>
      <c r="G188" s="505" t="s">
        <v>228</v>
      </c>
      <c r="H188" s="506">
        <v>110</v>
      </c>
      <c r="I188" s="507"/>
      <c r="J188" s="508">
        <f>ROUND(I188*H188,2)</f>
        <v>0</v>
      </c>
      <c r="K188" s="815"/>
      <c r="L188" s="431"/>
      <c r="M188" s="509" t="s">
        <v>19</v>
      </c>
      <c r="N188" s="510" t="s">
        <v>43</v>
      </c>
      <c r="P188" s="511">
        <f>O188*H188</f>
        <v>0</v>
      </c>
      <c r="Q188" s="511">
        <v>4.6000000000000001E-4</v>
      </c>
      <c r="R188" s="511">
        <f>Q188*H188</f>
        <v>5.0599999999999999E-2</v>
      </c>
      <c r="S188" s="511">
        <v>0</v>
      </c>
      <c r="T188" s="512">
        <f>S188*H188</f>
        <v>0</v>
      </c>
      <c r="AR188" s="513" t="s">
        <v>260</v>
      </c>
      <c r="AT188" s="513" t="s">
        <v>129</v>
      </c>
      <c r="AU188" s="513" t="s">
        <v>82</v>
      </c>
      <c r="AY188" s="422" t="s">
        <v>126</v>
      </c>
      <c r="BE188" s="514">
        <f>IF(N188="základní",J188,0)</f>
        <v>0</v>
      </c>
      <c r="BF188" s="514">
        <f>IF(N188="snížená",J188,0)</f>
        <v>0</v>
      </c>
      <c r="BG188" s="514">
        <f>IF(N188="zákl. přenesená",J188,0)</f>
        <v>0</v>
      </c>
      <c r="BH188" s="514">
        <f>IF(N188="sníž. přenesená",J188,0)</f>
        <v>0</v>
      </c>
      <c r="BI188" s="514">
        <f>IF(N188="nulová",J188,0)</f>
        <v>0</v>
      </c>
      <c r="BJ188" s="422" t="s">
        <v>80</v>
      </c>
      <c r="BK188" s="514">
        <f>ROUND(I188*H188,2)</f>
        <v>0</v>
      </c>
      <c r="BL188" s="422" t="s">
        <v>260</v>
      </c>
      <c r="BM188" s="513" t="s">
        <v>5007</v>
      </c>
    </row>
    <row r="189" spans="2:65" s="432" customFormat="1" ht="19.2">
      <c r="B189" s="431"/>
      <c r="D189" s="532" t="s">
        <v>135</v>
      </c>
      <c r="F189" s="814" t="s">
        <v>5008</v>
      </c>
      <c r="I189" s="517"/>
      <c r="L189" s="431"/>
      <c r="M189" s="518"/>
      <c r="T189" s="519"/>
      <c r="AT189" s="422" t="s">
        <v>135</v>
      </c>
      <c r="AU189" s="422" t="s">
        <v>82</v>
      </c>
    </row>
    <row r="190" spans="2:65" s="432" customFormat="1" ht="24.15" customHeight="1">
      <c r="B190" s="431"/>
      <c r="C190" s="502" t="s">
        <v>368</v>
      </c>
      <c r="D190" s="502" t="s">
        <v>129</v>
      </c>
      <c r="E190" s="503" t="s">
        <v>5009</v>
      </c>
      <c r="F190" s="504" t="s">
        <v>5010</v>
      </c>
      <c r="G190" s="505" t="s">
        <v>228</v>
      </c>
      <c r="H190" s="506">
        <v>41</v>
      </c>
      <c r="I190" s="507"/>
      <c r="J190" s="508">
        <f>ROUND(I190*H190,2)</f>
        <v>0</v>
      </c>
      <c r="K190" s="815"/>
      <c r="L190" s="431"/>
      <c r="M190" s="509" t="s">
        <v>19</v>
      </c>
      <c r="N190" s="510" t="s">
        <v>43</v>
      </c>
      <c r="P190" s="511">
        <f>O190*H190</f>
        <v>0</v>
      </c>
      <c r="Q190" s="511">
        <v>5.5000000000000003E-4</v>
      </c>
      <c r="R190" s="511">
        <f>Q190*H190</f>
        <v>2.2550000000000001E-2</v>
      </c>
      <c r="S190" s="511">
        <v>0</v>
      </c>
      <c r="T190" s="512">
        <f>S190*H190</f>
        <v>0</v>
      </c>
      <c r="AR190" s="513" t="s">
        <v>260</v>
      </c>
      <c r="AT190" s="513" t="s">
        <v>129</v>
      </c>
      <c r="AU190" s="513" t="s">
        <v>82</v>
      </c>
      <c r="AY190" s="422" t="s">
        <v>126</v>
      </c>
      <c r="BE190" s="514">
        <f>IF(N190="základní",J190,0)</f>
        <v>0</v>
      </c>
      <c r="BF190" s="514">
        <f>IF(N190="snížená",J190,0)</f>
        <v>0</v>
      </c>
      <c r="BG190" s="514">
        <f>IF(N190="zákl. přenesená",J190,0)</f>
        <v>0</v>
      </c>
      <c r="BH190" s="514">
        <f>IF(N190="sníž. přenesená",J190,0)</f>
        <v>0</v>
      </c>
      <c r="BI190" s="514">
        <f>IF(N190="nulová",J190,0)</f>
        <v>0</v>
      </c>
      <c r="BJ190" s="422" t="s">
        <v>80</v>
      </c>
      <c r="BK190" s="514">
        <f>ROUND(I190*H190,2)</f>
        <v>0</v>
      </c>
      <c r="BL190" s="422" t="s">
        <v>260</v>
      </c>
      <c r="BM190" s="513" t="s">
        <v>5011</v>
      </c>
    </row>
    <row r="191" spans="2:65" s="432" customFormat="1" ht="19.2">
      <c r="B191" s="431"/>
      <c r="D191" s="532" t="s">
        <v>135</v>
      </c>
      <c r="F191" s="814" t="s">
        <v>5012</v>
      </c>
      <c r="I191" s="517"/>
      <c r="L191" s="431"/>
      <c r="M191" s="518"/>
      <c r="T191" s="519"/>
      <c r="AT191" s="422" t="s">
        <v>135</v>
      </c>
      <c r="AU191" s="422" t="s">
        <v>82</v>
      </c>
    </row>
    <row r="192" spans="2:65" s="432" customFormat="1" ht="24.15" customHeight="1">
      <c r="B192" s="431"/>
      <c r="C192" s="502" t="s">
        <v>376</v>
      </c>
      <c r="D192" s="502" t="s">
        <v>129</v>
      </c>
      <c r="E192" s="503" t="s">
        <v>5013</v>
      </c>
      <c r="F192" s="504" t="s">
        <v>5014</v>
      </c>
      <c r="G192" s="505" t="s">
        <v>228</v>
      </c>
      <c r="H192" s="506">
        <v>38</v>
      </c>
      <c r="I192" s="507"/>
      <c r="J192" s="508">
        <f>ROUND(I192*H192,2)</f>
        <v>0</v>
      </c>
      <c r="K192" s="815"/>
      <c r="L192" s="431"/>
      <c r="M192" s="509" t="s">
        <v>19</v>
      </c>
      <c r="N192" s="510" t="s">
        <v>43</v>
      </c>
      <c r="P192" s="511">
        <f>O192*H192</f>
        <v>0</v>
      </c>
      <c r="Q192" s="511">
        <v>6.9999999999999999E-4</v>
      </c>
      <c r="R192" s="511">
        <f>Q192*H192</f>
        <v>2.6599999999999999E-2</v>
      </c>
      <c r="S192" s="511">
        <v>0</v>
      </c>
      <c r="T192" s="512">
        <f>S192*H192</f>
        <v>0</v>
      </c>
      <c r="AR192" s="513" t="s">
        <v>260</v>
      </c>
      <c r="AT192" s="513" t="s">
        <v>129</v>
      </c>
      <c r="AU192" s="513" t="s">
        <v>82</v>
      </c>
      <c r="AY192" s="422" t="s">
        <v>126</v>
      </c>
      <c r="BE192" s="514">
        <f>IF(N192="základní",J192,0)</f>
        <v>0</v>
      </c>
      <c r="BF192" s="514">
        <f>IF(N192="snížená",J192,0)</f>
        <v>0</v>
      </c>
      <c r="BG192" s="514">
        <f>IF(N192="zákl. přenesená",J192,0)</f>
        <v>0</v>
      </c>
      <c r="BH192" s="514">
        <f>IF(N192="sníž. přenesená",J192,0)</f>
        <v>0</v>
      </c>
      <c r="BI192" s="514">
        <f>IF(N192="nulová",J192,0)</f>
        <v>0</v>
      </c>
      <c r="BJ192" s="422" t="s">
        <v>80</v>
      </c>
      <c r="BK192" s="514">
        <f>ROUND(I192*H192,2)</f>
        <v>0</v>
      </c>
      <c r="BL192" s="422" t="s">
        <v>260</v>
      </c>
      <c r="BM192" s="513" t="s">
        <v>5015</v>
      </c>
    </row>
    <row r="193" spans="2:65" s="432" customFormat="1" ht="19.2">
      <c r="B193" s="431"/>
      <c r="D193" s="532" t="s">
        <v>135</v>
      </c>
      <c r="F193" s="814" t="s">
        <v>5016</v>
      </c>
      <c r="I193" s="517"/>
      <c r="L193" s="431"/>
      <c r="M193" s="518"/>
      <c r="T193" s="519"/>
      <c r="AT193" s="422" t="s">
        <v>135</v>
      </c>
      <c r="AU193" s="422" t="s">
        <v>82</v>
      </c>
    </row>
    <row r="194" spans="2:65" s="432" customFormat="1" ht="24.15" customHeight="1">
      <c r="B194" s="431"/>
      <c r="C194" s="502" t="s">
        <v>384</v>
      </c>
      <c r="D194" s="502" t="s">
        <v>129</v>
      </c>
      <c r="E194" s="503" t="s">
        <v>5017</v>
      </c>
      <c r="F194" s="504" t="s">
        <v>5018</v>
      </c>
      <c r="G194" s="505" t="s">
        <v>228</v>
      </c>
      <c r="H194" s="506">
        <v>68</v>
      </c>
      <c r="I194" s="507"/>
      <c r="J194" s="508">
        <f>ROUND(I194*H194,2)</f>
        <v>0</v>
      </c>
      <c r="K194" s="815"/>
      <c r="L194" s="431"/>
      <c r="M194" s="509" t="s">
        <v>19</v>
      </c>
      <c r="N194" s="510" t="s">
        <v>43</v>
      </c>
      <c r="P194" s="511">
        <f>O194*H194</f>
        <v>0</v>
      </c>
      <c r="Q194" s="511">
        <v>1.24E-3</v>
      </c>
      <c r="R194" s="511">
        <f>Q194*H194</f>
        <v>8.4320000000000006E-2</v>
      </c>
      <c r="S194" s="511">
        <v>0</v>
      </c>
      <c r="T194" s="512">
        <f>S194*H194</f>
        <v>0</v>
      </c>
      <c r="AR194" s="513" t="s">
        <v>260</v>
      </c>
      <c r="AT194" s="513" t="s">
        <v>129</v>
      </c>
      <c r="AU194" s="513" t="s">
        <v>82</v>
      </c>
      <c r="AY194" s="422" t="s">
        <v>126</v>
      </c>
      <c r="BE194" s="514">
        <f>IF(N194="základní",J194,0)</f>
        <v>0</v>
      </c>
      <c r="BF194" s="514">
        <f>IF(N194="snížená",J194,0)</f>
        <v>0</v>
      </c>
      <c r="BG194" s="514">
        <f>IF(N194="zákl. přenesená",J194,0)</f>
        <v>0</v>
      </c>
      <c r="BH194" s="514">
        <f>IF(N194="sníž. přenesená",J194,0)</f>
        <v>0</v>
      </c>
      <c r="BI194" s="514">
        <f>IF(N194="nulová",J194,0)</f>
        <v>0</v>
      </c>
      <c r="BJ194" s="422" t="s">
        <v>80</v>
      </c>
      <c r="BK194" s="514">
        <f>ROUND(I194*H194,2)</f>
        <v>0</v>
      </c>
      <c r="BL194" s="422" t="s">
        <v>260</v>
      </c>
      <c r="BM194" s="513" t="s">
        <v>5019</v>
      </c>
    </row>
    <row r="195" spans="2:65" s="432" customFormat="1" ht="19.2">
      <c r="B195" s="431"/>
      <c r="D195" s="532" t="s">
        <v>135</v>
      </c>
      <c r="F195" s="814" t="s">
        <v>5020</v>
      </c>
      <c r="I195" s="517"/>
      <c r="L195" s="431"/>
      <c r="M195" s="518"/>
      <c r="T195" s="519"/>
      <c r="AT195" s="422" t="s">
        <v>135</v>
      </c>
      <c r="AU195" s="422" t="s">
        <v>82</v>
      </c>
    </row>
    <row r="196" spans="2:65" s="432" customFormat="1" ht="24.15" customHeight="1">
      <c r="B196" s="431"/>
      <c r="C196" s="502" t="s">
        <v>389</v>
      </c>
      <c r="D196" s="502" t="s">
        <v>129</v>
      </c>
      <c r="E196" s="503" t="s">
        <v>5021</v>
      </c>
      <c r="F196" s="504" t="s">
        <v>5022</v>
      </c>
      <c r="G196" s="505" t="s">
        <v>228</v>
      </c>
      <c r="H196" s="506">
        <v>93</v>
      </c>
      <c r="I196" s="507"/>
      <c r="J196" s="508">
        <f>ROUND(I196*H196,2)</f>
        <v>0</v>
      </c>
      <c r="K196" s="815"/>
      <c r="L196" s="431"/>
      <c r="M196" s="509" t="s">
        <v>19</v>
      </c>
      <c r="N196" s="510" t="s">
        <v>43</v>
      </c>
      <c r="P196" s="511">
        <f>O196*H196</f>
        <v>0</v>
      </c>
      <c r="Q196" s="511">
        <v>1.6100000000000001E-3</v>
      </c>
      <c r="R196" s="511">
        <f>Q196*H196</f>
        <v>0.14973</v>
      </c>
      <c r="S196" s="511">
        <v>0</v>
      </c>
      <c r="T196" s="512">
        <f>S196*H196</f>
        <v>0</v>
      </c>
      <c r="AR196" s="513" t="s">
        <v>260</v>
      </c>
      <c r="AT196" s="513" t="s">
        <v>129</v>
      </c>
      <c r="AU196" s="513" t="s">
        <v>82</v>
      </c>
      <c r="AY196" s="422" t="s">
        <v>126</v>
      </c>
      <c r="BE196" s="514">
        <f>IF(N196="základní",J196,0)</f>
        <v>0</v>
      </c>
      <c r="BF196" s="514">
        <f>IF(N196="snížená",J196,0)</f>
        <v>0</v>
      </c>
      <c r="BG196" s="514">
        <f>IF(N196="zákl. přenesená",J196,0)</f>
        <v>0</v>
      </c>
      <c r="BH196" s="514">
        <f>IF(N196="sníž. přenesená",J196,0)</f>
        <v>0</v>
      </c>
      <c r="BI196" s="514">
        <f>IF(N196="nulová",J196,0)</f>
        <v>0</v>
      </c>
      <c r="BJ196" s="422" t="s">
        <v>80</v>
      </c>
      <c r="BK196" s="514">
        <f>ROUND(I196*H196,2)</f>
        <v>0</v>
      </c>
      <c r="BL196" s="422" t="s">
        <v>260</v>
      </c>
      <c r="BM196" s="513" t="s">
        <v>5023</v>
      </c>
    </row>
    <row r="197" spans="2:65" s="432" customFormat="1" ht="19.2">
      <c r="B197" s="431"/>
      <c r="D197" s="532" t="s">
        <v>135</v>
      </c>
      <c r="F197" s="814" t="s">
        <v>5024</v>
      </c>
      <c r="I197" s="517"/>
      <c r="L197" s="431"/>
      <c r="M197" s="518"/>
      <c r="T197" s="519"/>
      <c r="AT197" s="422" t="s">
        <v>135</v>
      </c>
      <c r="AU197" s="422" t="s">
        <v>82</v>
      </c>
    </row>
    <row r="198" spans="2:65" s="432" customFormat="1" ht="24.15" customHeight="1">
      <c r="B198" s="431"/>
      <c r="C198" s="502" t="s">
        <v>396</v>
      </c>
      <c r="D198" s="502" t="s">
        <v>129</v>
      </c>
      <c r="E198" s="503" t="s">
        <v>5025</v>
      </c>
      <c r="F198" s="504" t="s">
        <v>5026</v>
      </c>
      <c r="G198" s="505" t="s">
        <v>228</v>
      </c>
      <c r="H198" s="506">
        <v>28</v>
      </c>
      <c r="I198" s="507"/>
      <c r="J198" s="508">
        <f>ROUND(I198*H198,2)</f>
        <v>0</v>
      </c>
      <c r="K198" s="815"/>
      <c r="L198" s="431"/>
      <c r="M198" s="509" t="s">
        <v>19</v>
      </c>
      <c r="N198" s="510" t="s">
        <v>43</v>
      </c>
      <c r="P198" s="511">
        <f>O198*H198</f>
        <v>0</v>
      </c>
      <c r="Q198" s="511">
        <v>1.9599999999999999E-3</v>
      </c>
      <c r="R198" s="511">
        <f>Q198*H198</f>
        <v>5.4879999999999998E-2</v>
      </c>
      <c r="S198" s="511">
        <v>0</v>
      </c>
      <c r="T198" s="512">
        <f>S198*H198</f>
        <v>0</v>
      </c>
      <c r="AR198" s="513" t="s">
        <v>260</v>
      </c>
      <c r="AT198" s="513" t="s">
        <v>129</v>
      </c>
      <c r="AU198" s="513" t="s">
        <v>82</v>
      </c>
      <c r="AY198" s="422" t="s">
        <v>126</v>
      </c>
      <c r="BE198" s="514">
        <f>IF(N198="základní",J198,0)</f>
        <v>0</v>
      </c>
      <c r="BF198" s="514">
        <f>IF(N198="snížená",J198,0)</f>
        <v>0</v>
      </c>
      <c r="BG198" s="514">
        <f>IF(N198="zákl. přenesená",J198,0)</f>
        <v>0</v>
      </c>
      <c r="BH198" s="514">
        <f>IF(N198="sníž. přenesená",J198,0)</f>
        <v>0</v>
      </c>
      <c r="BI198" s="514">
        <f>IF(N198="nulová",J198,0)</f>
        <v>0</v>
      </c>
      <c r="BJ198" s="422" t="s">
        <v>80</v>
      </c>
      <c r="BK198" s="514">
        <f>ROUND(I198*H198,2)</f>
        <v>0</v>
      </c>
      <c r="BL198" s="422" t="s">
        <v>260</v>
      </c>
      <c r="BM198" s="513" t="s">
        <v>5027</v>
      </c>
    </row>
    <row r="199" spans="2:65" s="432" customFormat="1" ht="19.2">
      <c r="B199" s="431"/>
      <c r="D199" s="532" t="s">
        <v>135</v>
      </c>
      <c r="F199" s="814" t="s">
        <v>5028</v>
      </c>
      <c r="I199" s="517"/>
      <c r="L199" s="431"/>
      <c r="M199" s="518"/>
      <c r="T199" s="519"/>
      <c r="AT199" s="422" t="s">
        <v>135</v>
      </c>
      <c r="AU199" s="422" t="s">
        <v>82</v>
      </c>
    </row>
    <row r="200" spans="2:65" s="432" customFormat="1" ht="16.5" customHeight="1">
      <c r="B200" s="431"/>
      <c r="C200" s="502" t="s">
        <v>404</v>
      </c>
      <c r="D200" s="502" t="s">
        <v>129</v>
      </c>
      <c r="E200" s="503" t="s">
        <v>5029</v>
      </c>
      <c r="F200" s="504" t="s">
        <v>5030</v>
      </c>
      <c r="G200" s="505" t="s">
        <v>228</v>
      </c>
      <c r="H200" s="506">
        <v>350</v>
      </c>
      <c r="I200" s="507"/>
      <c r="J200" s="508">
        <f>ROUND(I200*H200,2)</f>
        <v>0</v>
      </c>
      <c r="K200" s="815"/>
      <c r="L200" s="431"/>
      <c r="M200" s="509" t="s">
        <v>19</v>
      </c>
      <c r="N200" s="510" t="s">
        <v>43</v>
      </c>
      <c r="P200" s="511">
        <f>O200*H200</f>
        <v>0</v>
      </c>
      <c r="Q200" s="511">
        <v>0</v>
      </c>
      <c r="R200" s="511">
        <f>Q200*H200</f>
        <v>0</v>
      </c>
      <c r="S200" s="511">
        <v>0</v>
      </c>
      <c r="T200" s="512">
        <f>S200*H200</f>
        <v>0</v>
      </c>
      <c r="AR200" s="513" t="s">
        <v>260</v>
      </c>
      <c r="AT200" s="513" t="s">
        <v>129</v>
      </c>
      <c r="AU200" s="513" t="s">
        <v>82</v>
      </c>
      <c r="AY200" s="422" t="s">
        <v>126</v>
      </c>
      <c r="BE200" s="514">
        <f>IF(N200="základní",J200,0)</f>
        <v>0</v>
      </c>
      <c r="BF200" s="514">
        <f>IF(N200="snížená",J200,0)</f>
        <v>0</v>
      </c>
      <c r="BG200" s="514">
        <f>IF(N200="zákl. přenesená",J200,0)</f>
        <v>0</v>
      </c>
      <c r="BH200" s="514">
        <f>IF(N200="sníž. přenesená",J200,0)</f>
        <v>0</v>
      </c>
      <c r="BI200" s="514">
        <f>IF(N200="nulová",J200,0)</f>
        <v>0</v>
      </c>
      <c r="BJ200" s="422" t="s">
        <v>80</v>
      </c>
      <c r="BK200" s="514">
        <f>ROUND(I200*H200,2)</f>
        <v>0</v>
      </c>
      <c r="BL200" s="422" t="s">
        <v>260</v>
      </c>
      <c r="BM200" s="513" t="s">
        <v>5031</v>
      </c>
    </row>
    <row r="201" spans="2:65" s="432" customFormat="1">
      <c r="B201" s="431"/>
      <c r="D201" s="532" t="s">
        <v>135</v>
      </c>
      <c r="F201" s="814" t="s">
        <v>5032</v>
      </c>
      <c r="I201" s="517"/>
      <c r="L201" s="431"/>
      <c r="M201" s="518"/>
      <c r="T201" s="519"/>
      <c r="AT201" s="422" t="s">
        <v>135</v>
      </c>
      <c r="AU201" s="422" t="s">
        <v>82</v>
      </c>
    </row>
    <row r="202" spans="2:65" s="432" customFormat="1" ht="24.15" customHeight="1">
      <c r="B202" s="431"/>
      <c r="C202" s="502" t="s">
        <v>409</v>
      </c>
      <c r="D202" s="502" t="s">
        <v>129</v>
      </c>
      <c r="E202" s="503" t="s">
        <v>5033</v>
      </c>
      <c r="F202" s="504" t="s">
        <v>5034</v>
      </c>
      <c r="G202" s="505" t="s">
        <v>228</v>
      </c>
      <c r="H202" s="506">
        <v>28</v>
      </c>
      <c r="I202" s="507"/>
      <c r="J202" s="508">
        <f>ROUND(I202*H202,2)</f>
        <v>0</v>
      </c>
      <c r="K202" s="815"/>
      <c r="L202" s="431"/>
      <c r="M202" s="509" t="s">
        <v>19</v>
      </c>
      <c r="N202" s="510" t="s">
        <v>43</v>
      </c>
      <c r="P202" s="511">
        <f>O202*H202</f>
        <v>0</v>
      </c>
      <c r="Q202" s="511">
        <v>0</v>
      </c>
      <c r="R202" s="511">
        <f>Q202*H202</f>
        <v>0</v>
      </c>
      <c r="S202" s="511">
        <v>0</v>
      </c>
      <c r="T202" s="512">
        <f>S202*H202</f>
        <v>0</v>
      </c>
      <c r="AR202" s="513" t="s">
        <v>260</v>
      </c>
      <c r="AT202" s="513" t="s">
        <v>129</v>
      </c>
      <c r="AU202" s="513" t="s">
        <v>82</v>
      </c>
      <c r="AY202" s="422" t="s">
        <v>126</v>
      </c>
      <c r="BE202" s="514">
        <f>IF(N202="základní",J202,0)</f>
        <v>0</v>
      </c>
      <c r="BF202" s="514">
        <f>IF(N202="snížená",J202,0)</f>
        <v>0</v>
      </c>
      <c r="BG202" s="514">
        <f>IF(N202="zákl. přenesená",J202,0)</f>
        <v>0</v>
      </c>
      <c r="BH202" s="514">
        <f>IF(N202="sníž. přenesená",J202,0)</f>
        <v>0</v>
      </c>
      <c r="BI202" s="514">
        <f>IF(N202="nulová",J202,0)</f>
        <v>0</v>
      </c>
      <c r="BJ202" s="422" t="s">
        <v>80</v>
      </c>
      <c r="BK202" s="514">
        <f>ROUND(I202*H202,2)</f>
        <v>0</v>
      </c>
      <c r="BL202" s="422" t="s">
        <v>260</v>
      </c>
      <c r="BM202" s="513" t="s">
        <v>5035</v>
      </c>
    </row>
    <row r="203" spans="2:65" s="432" customFormat="1" ht="19.2">
      <c r="B203" s="431"/>
      <c r="D203" s="532" t="s">
        <v>135</v>
      </c>
      <c r="F203" s="814" t="s">
        <v>5036</v>
      </c>
      <c r="I203" s="517"/>
      <c r="L203" s="431"/>
      <c r="M203" s="518"/>
      <c r="T203" s="519"/>
      <c r="AT203" s="422" t="s">
        <v>135</v>
      </c>
      <c r="AU203" s="422" t="s">
        <v>82</v>
      </c>
    </row>
    <row r="204" spans="2:65" s="490" customFormat="1" ht="22.8" customHeight="1">
      <c r="B204" s="489"/>
      <c r="D204" s="491" t="s">
        <v>71</v>
      </c>
      <c r="E204" s="500" t="s">
        <v>5037</v>
      </c>
      <c r="F204" s="500" t="s">
        <v>5038</v>
      </c>
      <c r="I204" s="493"/>
      <c r="J204" s="501">
        <f>BK204</f>
        <v>0</v>
      </c>
      <c r="L204" s="489"/>
      <c r="M204" s="495"/>
      <c r="P204" s="496">
        <f>SUM(P205:P244)</f>
        <v>0</v>
      </c>
      <c r="R204" s="496">
        <f>SUM(R205:R244)</f>
        <v>9.1649999999999995E-2</v>
      </c>
      <c r="T204" s="497">
        <f>SUM(T205:T244)</f>
        <v>2.4199999999999999E-2</v>
      </c>
      <c r="AR204" s="491" t="s">
        <v>82</v>
      </c>
      <c r="AT204" s="498" t="s">
        <v>71</v>
      </c>
      <c r="AU204" s="498" t="s">
        <v>80</v>
      </c>
      <c r="AY204" s="491" t="s">
        <v>126</v>
      </c>
      <c r="BK204" s="499">
        <f>SUM(BK205:BK244)</f>
        <v>0</v>
      </c>
    </row>
    <row r="205" spans="2:65" s="432" customFormat="1" ht="24.15" customHeight="1">
      <c r="B205" s="431"/>
      <c r="C205" s="502" t="s">
        <v>414</v>
      </c>
      <c r="D205" s="502" t="s">
        <v>129</v>
      </c>
      <c r="E205" s="503" t="s">
        <v>5039</v>
      </c>
      <c r="F205" s="504" t="s">
        <v>5040</v>
      </c>
      <c r="G205" s="505" t="s">
        <v>3973</v>
      </c>
      <c r="H205" s="506">
        <v>2</v>
      </c>
      <c r="I205" s="507"/>
      <c r="J205" s="508">
        <f>ROUND(I205*H205,2)</f>
        <v>0</v>
      </c>
      <c r="K205" s="815"/>
      <c r="L205" s="431"/>
      <c r="M205" s="509" t="s">
        <v>19</v>
      </c>
      <c r="N205" s="510" t="s">
        <v>43</v>
      </c>
      <c r="P205" s="511">
        <f>O205*H205</f>
        <v>0</v>
      </c>
      <c r="Q205" s="511">
        <v>1.2330000000000001E-2</v>
      </c>
      <c r="R205" s="511">
        <f>Q205*H205</f>
        <v>2.4660000000000001E-2</v>
      </c>
      <c r="S205" s="511">
        <v>0</v>
      </c>
      <c r="T205" s="512">
        <f>S205*H205</f>
        <v>0</v>
      </c>
      <c r="AR205" s="513" t="s">
        <v>260</v>
      </c>
      <c r="AT205" s="513" t="s">
        <v>129</v>
      </c>
      <c r="AU205" s="513" t="s">
        <v>82</v>
      </c>
      <c r="AY205" s="422" t="s">
        <v>126</v>
      </c>
      <c r="BE205" s="514">
        <f>IF(N205="základní",J205,0)</f>
        <v>0</v>
      </c>
      <c r="BF205" s="514">
        <f>IF(N205="snížená",J205,0)</f>
        <v>0</v>
      </c>
      <c r="BG205" s="514">
        <f>IF(N205="zákl. přenesená",J205,0)</f>
        <v>0</v>
      </c>
      <c r="BH205" s="514">
        <f>IF(N205="sníž. přenesená",J205,0)</f>
        <v>0</v>
      </c>
      <c r="BI205" s="514">
        <f>IF(N205="nulová",J205,0)</f>
        <v>0</v>
      </c>
      <c r="BJ205" s="422" t="s">
        <v>80</v>
      </c>
      <c r="BK205" s="514">
        <f>ROUND(I205*H205,2)</f>
        <v>0</v>
      </c>
      <c r="BL205" s="422" t="s">
        <v>260</v>
      </c>
      <c r="BM205" s="513" t="s">
        <v>5041</v>
      </c>
    </row>
    <row r="206" spans="2:65" s="432" customFormat="1" ht="28.8">
      <c r="B206" s="431"/>
      <c r="D206" s="532" t="s">
        <v>135</v>
      </c>
      <c r="F206" s="814" t="s">
        <v>5042</v>
      </c>
      <c r="I206" s="517"/>
      <c r="L206" s="431"/>
      <c r="M206" s="518"/>
      <c r="T206" s="519"/>
      <c r="AT206" s="422" t="s">
        <v>135</v>
      </c>
      <c r="AU206" s="422" t="s">
        <v>82</v>
      </c>
    </row>
    <row r="207" spans="2:65" s="432" customFormat="1" ht="16.5" customHeight="1">
      <c r="B207" s="431"/>
      <c r="C207" s="520" t="s">
        <v>419</v>
      </c>
      <c r="D207" s="520" t="s">
        <v>123</v>
      </c>
      <c r="E207" s="521" t="s">
        <v>5043</v>
      </c>
      <c r="F207" s="522" t="s">
        <v>5044</v>
      </c>
      <c r="G207" s="523" t="s">
        <v>254</v>
      </c>
      <c r="H207" s="524">
        <v>1</v>
      </c>
      <c r="I207" s="525"/>
      <c r="J207" s="526">
        <f>ROUND(I207*H207,2)</f>
        <v>0</v>
      </c>
      <c r="K207" s="813"/>
      <c r="L207" s="527"/>
      <c r="M207" s="528" t="s">
        <v>19</v>
      </c>
      <c r="N207" s="529" t="s">
        <v>43</v>
      </c>
      <c r="P207" s="511">
        <f>O207*H207</f>
        <v>0</v>
      </c>
      <c r="Q207" s="511">
        <v>0</v>
      </c>
      <c r="R207" s="511">
        <f>Q207*H207</f>
        <v>0</v>
      </c>
      <c r="S207" s="511">
        <v>0</v>
      </c>
      <c r="T207" s="512">
        <f>S207*H207</f>
        <v>0</v>
      </c>
      <c r="AR207" s="513" t="s">
        <v>376</v>
      </c>
      <c r="AT207" s="513" t="s">
        <v>123</v>
      </c>
      <c r="AU207" s="513" t="s">
        <v>82</v>
      </c>
      <c r="AY207" s="422" t="s">
        <v>126</v>
      </c>
      <c r="BE207" s="514">
        <f>IF(N207="základní",J207,0)</f>
        <v>0</v>
      </c>
      <c r="BF207" s="514">
        <f>IF(N207="snížená",J207,0)</f>
        <v>0</v>
      </c>
      <c r="BG207" s="514">
        <f>IF(N207="zákl. přenesená",J207,0)</f>
        <v>0</v>
      </c>
      <c r="BH207" s="514">
        <f>IF(N207="sníž. přenesená",J207,0)</f>
        <v>0</v>
      </c>
      <c r="BI207" s="514">
        <f>IF(N207="nulová",J207,0)</f>
        <v>0</v>
      </c>
      <c r="BJ207" s="422" t="s">
        <v>80</v>
      </c>
      <c r="BK207" s="514">
        <f>ROUND(I207*H207,2)</f>
        <v>0</v>
      </c>
      <c r="BL207" s="422" t="s">
        <v>260</v>
      </c>
      <c r="BM207" s="513" t="s">
        <v>5045</v>
      </c>
    </row>
    <row r="208" spans="2:65" s="432" customFormat="1">
      <c r="B208" s="431"/>
      <c r="D208" s="532" t="s">
        <v>135</v>
      </c>
      <c r="F208" s="814" t="s">
        <v>5044</v>
      </c>
      <c r="I208" s="517"/>
      <c r="L208" s="431"/>
      <c r="M208" s="518"/>
      <c r="T208" s="519"/>
      <c r="AT208" s="422" t="s">
        <v>135</v>
      </c>
      <c r="AU208" s="422" t="s">
        <v>82</v>
      </c>
    </row>
    <row r="209" spans="2:65" s="432" customFormat="1" ht="24.15" customHeight="1">
      <c r="B209" s="431"/>
      <c r="C209" s="502" t="s">
        <v>427</v>
      </c>
      <c r="D209" s="502" t="s">
        <v>129</v>
      </c>
      <c r="E209" s="503" t="s">
        <v>5046</v>
      </c>
      <c r="F209" s="504" t="s">
        <v>5047</v>
      </c>
      <c r="G209" s="505" t="s">
        <v>254</v>
      </c>
      <c r="H209" s="506">
        <v>10</v>
      </c>
      <c r="I209" s="507"/>
      <c r="J209" s="508">
        <f>ROUND(I209*H209,2)</f>
        <v>0</v>
      </c>
      <c r="K209" s="815"/>
      <c r="L209" s="431"/>
      <c r="M209" s="509" t="s">
        <v>19</v>
      </c>
      <c r="N209" s="510" t="s">
        <v>43</v>
      </c>
      <c r="P209" s="511">
        <f>O209*H209</f>
        <v>0</v>
      </c>
      <c r="Q209" s="511">
        <v>1.2999999999999999E-4</v>
      </c>
      <c r="R209" s="511">
        <f>Q209*H209</f>
        <v>1.2999999999999999E-3</v>
      </c>
      <c r="S209" s="511">
        <v>1.1000000000000001E-3</v>
      </c>
      <c r="T209" s="512">
        <f>S209*H209</f>
        <v>1.1000000000000001E-2</v>
      </c>
      <c r="AR209" s="513" t="s">
        <v>260</v>
      </c>
      <c r="AT209" s="513" t="s">
        <v>129</v>
      </c>
      <c r="AU209" s="513" t="s">
        <v>82</v>
      </c>
      <c r="AY209" s="422" t="s">
        <v>126</v>
      </c>
      <c r="BE209" s="514">
        <f>IF(N209="základní",J209,0)</f>
        <v>0</v>
      </c>
      <c r="BF209" s="514">
        <f>IF(N209="snížená",J209,0)</f>
        <v>0</v>
      </c>
      <c r="BG209" s="514">
        <f>IF(N209="zákl. přenesená",J209,0)</f>
        <v>0</v>
      </c>
      <c r="BH209" s="514">
        <f>IF(N209="sníž. přenesená",J209,0)</f>
        <v>0</v>
      </c>
      <c r="BI209" s="514">
        <f>IF(N209="nulová",J209,0)</f>
        <v>0</v>
      </c>
      <c r="BJ209" s="422" t="s">
        <v>80</v>
      </c>
      <c r="BK209" s="514">
        <f>ROUND(I209*H209,2)</f>
        <v>0</v>
      </c>
      <c r="BL209" s="422" t="s">
        <v>260</v>
      </c>
      <c r="BM209" s="513" t="s">
        <v>5048</v>
      </c>
    </row>
    <row r="210" spans="2:65" s="432" customFormat="1">
      <c r="B210" s="431"/>
      <c r="D210" s="532" t="s">
        <v>135</v>
      </c>
      <c r="F210" s="814" t="s">
        <v>5049</v>
      </c>
      <c r="I210" s="517"/>
      <c r="L210" s="431"/>
      <c r="M210" s="518"/>
      <c r="T210" s="519"/>
      <c r="AT210" s="422" t="s">
        <v>135</v>
      </c>
      <c r="AU210" s="422" t="s">
        <v>82</v>
      </c>
    </row>
    <row r="211" spans="2:65" s="432" customFormat="1" ht="24.15" customHeight="1">
      <c r="B211" s="431"/>
      <c r="C211" s="502" t="s">
        <v>431</v>
      </c>
      <c r="D211" s="502" t="s">
        <v>129</v>
      </c>
      <c r="E211" s="503" t="s">
        <v>5050</v>
      </c>
      <c r="F211" s="504" t="s">
        <v>5051</v>
      </c>
      <c r="G211" s="505" t="s">
        <v>254</v>
      </c>
      <c r="H211" s="506">
        <v>6</v>
      </c>
      <c r="I211" s="507"/>
      <c r="J211" s="508">
        <f>ROUND(I211*H211,2)</f>
        <v>0</v>
      </c>
      <c r="K211" s="815"/>
      <c r="L211" s="431"/>
      <c r="M211" s="509" t="s">
        <v>19</v>
      </c>
      <c r="N211" s="510" t="s">
        <v>43</v>
      </c>
      <c r="P211" s="511">
        <f>O211*H211</f>
        <v>0</v>
      </c>
      <c r="Q211" s="511">
        <v>1.7000000000000001E-4</v>
      </c>
      <c r="R211" s="511">
        <f>Q211*H211</f>
        <v>1.0200000000000001E-3</v>
      </c>
      <c r="S211" s="511">
        <v>2.2000000000000001E-3</v>
      </c>
      <c r="T211" s="512">
        <f>S211*H211</f>
        <v>1.32E-2</v>
      </c>
      <c r="AR211" s="513" t="s">
        <v>260</v>
      </c>
      <c r="AT211" s="513" t="s">
        <v>129</v>
      </c>
      <c r="AU211" s="513" t="s">
        <v>82</v>
      </c>
      <c r="AY211" s="422" t="s">
        <v>126</v>
      </c>
      <c r="BE211" s="514">
        <f>IF(N211="základní",J211,0)</f>
        <v>0</v>
      </c>
      <c r="BF211" s="514">
        <f>IF(N211="snížená",J211,0)</f>
        <v>0</v>
      </c>
      <c r="BG211" s="514">
        <f>IF(N211="zákl. přenesená",J211,0)</f>
        <v>0</v>
      </c>
      <c r="BH211" s="514">
        <f>IF(N211="sníž. přenesená",J211,0)</f>
        <v>0</v>
      </c>
      <c r="BI211" s="514">
        <f>IF(N211="nulová",J211,0)</f>
        <v>0</v>
      </c>
      <c r="BJ211" s="422" t="s">
        <v>80</v>
      </c>
      <c r="BK211" s="514">
        <f>ROUND(I211*H211,2)</f>
        <v>0</v>
      </c>
      <c r="BL211" s="422" t="s">
        <v>260</v>
      </c>
      <c r="BM211" s="513" t="s">
        <v>5052</v>
      </c>
    </row>
    <row r="212" spans="2:65" s="432" customFormat="1">
      <c r="B212" s="431"/>
      <c r="D212" s="532" t="s">
        <v>135</v>
      </c>
      <c r="F212" s="814" t="s">
        <v>5053</v>
      </c>
      <c r="I212" s="517"/>
      <c r="L212" s="431"/>
      <c r="M212" s="518"/>
      <c r="T212" s="519"/>
      <c r="AT212" s="422" t="s">
        <v>135</v>
      </c>
      <c r="AU212" s="422" t="s">
        <v>82</v>
      </c>
    </row>
    <row r="213" spans="2:65" s="432" customFormat="1" ht="16.5" customHeight="1">
      <c r="B213" s="431"/>
      <c r="C213" s="502" t="s">
        <v>435</v>
      </c>
      <c r="D213" s="502" t="s">
        <v>129</v>
      </c>
      <c r="E213" s="503" t="s">
        <v>5054</v>
      </c>
      <c r="F213" s="504" t="s">
        <v>5055</v>
      </c>
      <c r="G213" s="505" t="s">
        <v>254</v>
      </c>
      <c r="H213" s="506">
        <v>1</v>
      </c>
      <c r="I213" s="507"/>
      <c r="J213" s="508">
        <f>ROUND(I213*H213,2)</f>
        <v>0</v>
      </c>
      <c r="K213" s="815"/>
      <c r="L213" s="431"/>
      <c r="M213" s="509" t="s">
        <v>19</v>
      </c>
      <c r="N213" s="510" t="s">
        <v>43</v>
      </c>
      <c r="P213" s="511">
        <f>O213*H213</f>
        <v>0</v>
      </c>
      <c r="Q213" s="511">
        <v>1.3999999999999999E-4</v>
      </c>
      <c r="R213" s="511">
        <f>Q213*H213</f>
        <v>1.3999999999999999E-4</v>
      </c>
      <c r="S213" s="511">
        <v>0</v>
      </c>
      <c r="T213" s="512">
        <f>S213*H213</f>
        <v>0</v>
      </c>
      <c r="AR213" s="513" t="s">
        <v>260</v>
      </c>
      <c r="AT213" s="513" t="s">
        <v>129</v>
      </c>
      <c r="AU213" s="513" t="s">
        <v>82</v>
      </c>
      <c r="AY213" s="422" t="s">
        <v>126</v>
      </c>
      <c r="BE213" s="514">
        <f>IF(N213="základní",J213,0)</f>
        <v>0</v>
      </c>
      <c r="BF213" s="514">
        <f>IF(N213="snížená",J213,0)</f>
        <v>0</v>
      </c>
      <c r="BG213" s="514">
        <f>IF(N213="zákl. přenesená",J213,0)</f>
        <v>0</v>
      </c>
      <c r="BH213" s="514">
        <f>IF(N213="sníž. přenesená",J213,0)</f>
        <v>0</v>
      </c>
      <c r="BI213" s="514">
        <f>IF(N213="nulová",J213,0)</f>
        <v>0</v>
      </c>
      <c r="BJ213" s="422" t="s">
        <v>80</v>
      </c>
      <c r="BK213" s="514">
        <f>ROUND(I213*H213,2)</f>
        <v>0</v>
      </c>
      <c r="BL213" s="422" t="s">
        <v>260</v>
      </c>
      <c r="BM213" s="513" t="s">
        <v>5056</v>
      </c>
    </row>
    <row r="214" spans="2:65" s="432" customFormat="1">
      <c r="B214" s="431"/>
      <c r="D214" s="532" t="s">
        <v>135</v>
      </c>
      <c r="F214" s="814" t="s">
        <v>5057</v>
      </c>
      <c r="I214" s="517"/>
      <c r="L214" s="431"/>
      <c r="M214" s="518"/>
      <c r="T214" s="519"/>
      <c r="AT214" s="422" t="s">
        <v>135</v>
      </c>
      <c r="AU214" s="422" t="s">
        <v>82</v>
      </c>
    </row>
    <row r="215" spans="2:65" s="432" customFormat="1" ht="24.15" customHeight="1">
      <c r="B215" s="431"/>
      <c r="C215" s="502" t="s">
        <v>439</v>
      </c>
      <c r="D215" s="502" t="s">
        <v>129</v>
      </c>
      <c r="E215" s="503" t="s">
        <v>5058</v>
      </c>
      <c r="F215" s="504" t="s">
        <v>5059</v>
      </c>
      <c r="G215" s="505" t="s">
        <v>254</v>
      </c>
      <c r="H215" s="506">
        <v>8</v>
      </c>
      <c r="I215" s="507"/>
      <c r="J215" s="508">
        <f>ROUND(I215*H215,2)</f>
        <v>0</v>
      </c>
      <c r="K215" s="815"/>
      <c r="L215" s="431"/>
      <c r="M215" s="509" t="s">
        <v>19</v>
      </c>
      <c r="N215" s="510" t="s">
        <v>43</v>
      </c>
      <c r="P215" s="511">
        <f>O215*H215</f>
        <v>0</v>
      </c>
      <c r="Q215" s="511">
        <v>2.4000000000000001E-4</v>
      </c>
      <c r="R215" s="511">
        <f>Q215*H215</f>
        <v>1.92E-3</v>
      </c>
      <c r="S215" s="511">
        <v>0</v>
      </c>
      <c r="T215" s="512">
        <f>S215*H215</f>
        <v>0</v>
      </c>
      <c r="AR215" s="513" t="s">
        <v>260</v>
      </c>
      <c r="AT215" s="513" t="s">
        <v>129</v>
      </c>
      <c r="AU215" s="513" t="s">
        <v>82</v>
      </c>
      <c r="AY215" s="422" t="s">
        <v>126</v>
      </c>
      <c r="BE215" s="514">
        <f>IF(N215="základní",J215,0)</f>
        <v>0</v>
      </c>
      <c r="BF215" s="514">
        <f>IF(N215="snížená",J215,0)</f>
        <v>0</v>
      </c>
      <c r="BG215" s="514">
        <f>IF(N215="zákl. přenesená",J215,0)</f>
        <v>0</v>
      </c>
      <c r="BH215" s="514">
        <f>IF(N215="sníž. přenesená",J215,0)</f>
        <v>0</v>
      </c>
      <c r="BI215" s="514">
        <f>IF(N215="nulová",J215,0)</f>
        <v>0</v>
      </c>
      <c r="BJ215" s="422" t="s">
        <v>80</v>
      </c>
      <c r="BK215" s="514">
        <f>ROUND(I215*H215,2)</f>
        <v>0</v>
      </c>
      <c r="BL215" s="422" t="s">
        <v>260</v>
      </c>
      <c r="BM215" s="513" t="s">
        <v>5060</v>
      </c>
    </row>
    <row r="216" spans="2:65" s="432" customFormat="1" ht="19.2">
      <c r="B216" s="431"/>
      <c r="D216" s="532" t="s">
        <v>135</v>
      </c>
      <c r="F216" s="814" t="s">
        <v>5061</v>
      </c>
      <c r="I216" s="517"/>
      <c r="L216" s="431"/>
      <c r="M216" s="518"/>
      <c r="T216" s="519"/>
      <c r="AT216" s="422" t="s">
        <v>135</v>
      </c>
      <c r="AU216" s="422" t="s">
        <v>82</v>
      </c>
    </row>
    <row r="217" spans="2:65" s="432" customFormat="1" ht="24.15" customHeight="1">
      <c r="B217" s="431"/>
      <c r="C217" s="502" t="s">
        <v>447</v>
      </c>
      <c r="D217" s="502" t="s">
        <v>129</v>
      </c>
      <c r="E217" s="503" t="s">
        <v>5062</v>
      </c>
      <c r="F217" s="504" t="s">
        <v>5063</v>
      </c>
      <c r="G217" s="505" t="s">
        <v>254</v>
      </c>
      <c r="H217" s="506">
        <v>1</v>
      </c>
      <c r="I217" s="507"/>
      <c r="J217" s="508">
        <f>ROUND(I217*H217,2)</f>
        <v>0</v>
      </c>
      <c r="K217" s="815"/>
      <c r="L217" s="431"/>
      <c r="M217" s="509" t="s">
        <v>19</v>
      </c>
      <c r="N217" s="510" t="s">
        <v>43</v>
      </c>
      <c r="P217" s="511">
        <f>O217*H217</f>
        <v>0</v>
      </c>
      <c r="Q217" s="511">
        <v>5.1999999999999995E-4</v>
      </c>
      <c r="R217" s="511">
        <f>Q217*H217</f>
        <v>5.1999999999999995E-4</v>
      </c>
      <c r="S217" s="511">
        <v>0</v>
      </c>
      <c r="T217" s="512">
        <f>S217*H217</f>
        <v>0</v>
      </c>
      <c r="AR217" s="513" t="s">
        <v>260</v>
      </c>
      <c r="AT217" s="513" t="s">
        <v>129</v>
      </c>
      <c r="AU217" s="513" t="s">
        <v>82</v>
      </c>
      <c r="AY217" s="422" t="s">
        <v>126</v>
      </c>
      <c r="BE217" s="514">
        <f>IF(N217="základní",J217,0)</f>
        <v>0</v>
      </c>
      <c r="BF217" s="514">
        <f>IF(N217="snížená",J217,0)</f>
        <v>0</v>
      </c>
      <c r="BG217" s="514">
        <f>IF(N217="zákl. přenesená",J217,0)</f>
        <v>0</v>
      </c>
      <c r="BH217" s="514">
        <f>IF(N217="sníž. přenesená",J217,0)</f>
        <v>0</v>
      </c>
      <c r="BI217" s="514">
        <f>IF(N217="nulová",J217,0)</f>
        <v>0</v>
      </c>
      <c r="BJ217" s="422" t="s">
        <v>80</v>
      </c>
      <c r="BK217" s="514">
        <f>ROUND(I217*H217,2)</f>
        <v>0</v>
      </c>
      <c r="BL217" s="422" t="s">
        <v>260</v>
      </c>
      <c r="BM217" s="513" t="s">
        <v>5064</v>
      </c>
    </row>
    <row r="218" spans="2:65" s="432" customFormat="1" ht="19.2">
      <c r="B218" s="431"/>
      <c r="D218" s="532" t="s">
        <v>135</v>
      </c>
      <c r="F218" s="814" t="s">
        <v>5065</v>
      </c>
      <c r="I218" s="517"/>
      <c r="L218" s="431"/>
      <c r="M218" s="518"/>
      <c r="T218" s="519"/>
      <c r="AT218" s="422" t="s">
        <v>135</v>
      </c>
      <c r="AU218" s="422" t="s">
        <v>82</v>
      </c>
    </row>
    <row r="219" spans="2:65" s="432" customFormat="1" ht="24.15" customHeight="1">
      <c r="B219" s="431"/>
      <c r="C219" s="502" t="s">
        <v>453</v>
      </c>
      <c r="D219" s="502" t="s">
        <v>129</v>
      </c>
      <c r="E219" s="503" t="s">
        <v>5066</v>
      </c>
      <c r="F219" s="504" t="s">
        <v>5067</v>
      </c>
      <c r="G219" s="505" t="s">
        <v>254</v>
      </c>
      <c r="H219" s="506">
        <v>1</v>
      </c>
      <c r="I219" s="507"/>
      <c r="J219" s="508">
        <f>ROUND(I219*H219,2)</f>
        <v>0</v>
      </c>
      <c r="K219" s="815"/>
      <c r="L219" s="431"/>
      <c r="M219" s="509" t="s">
        <v>19</v>
      </c>
      <c r="N219" s="510" t="s">
        <v>43</v>
      </c>
      <c r="P219" s="511">
        <f>O219*H219</f>
        <v>0</v>
      </c>
      <c r="Q219" s="511">
        <v>9.2000000000000003E-4</v>
      </c>
      <c r="R219" s="511">
        <f>Q219*H219</f>
        <v>9.2000000000000003E-4</v>
      </c>
      <c r="S219" s="511">
        <v>0</v>
      </c>
      <c r="T219" s="512">
        <f>S219*H219</f>
        <v>0</v>
      </c>
      <c r="AR219" s="513" t="s">
        <v>260</v>
      </c>
      <c r="AT219" s="513" t="s">
        <v>129</v>
      </c>
      <c r="AU219" s="513" t="s">
        <v>82</v>
      </c>
      <c r="AY219" s="422" t="s">
        <v>126</v>
      </c>
      <c r="BE219" s="514">
        <f>IF(N219="základní",J219,0)</f>
        <v>0</v>
      </c>
      <c r="BF219" s="514">
        <f>IF(N219="snížená",J219,0)</f>
        <v>0</v>
      </c>
      <c r="BG219" s="514">
        <f>IF(N219="zákl. přenesená",J219,0)</f>
        <v>0</v>
      </c>
      <c r="BH219" s="514">
        <f>IF(N219="sníž. přenesená",J219,0)</f>
        <v>0</v>
      </c>
      <c r="BI219" s="514">
        <f>IF(N219="nulová",J219,0)</f>
        <v>0</v>
      </c>
      <c r="BJ219" s="422" t="s">
        <v>80</v>
      </c>
      <c r="BK219" s="514">
        <f>ROUND(I219*H219,2)</f>
        <v>0</v>
      </c>
      <c r="BL219" s="422" t="s">
        <v>260</v>
      </c>
      <c r="BM219" s="513" t="s">
        <v>5068</v>
      </c>
    </row>
    <row r="220" spans="2:65" s="432" customFormat="1" ht="19.2">
      <c r="B220" s="431"/>
      <c r="D220" s="532" t="s">
        <v>135</v>
      </c>
      <c r="F220" s="814" t="s">
        <v>5069</v>
      </c>
      <c r="I220" s="517"/>
      <c r="L220" s="431"/>
      <c r="M220" s="518"/>
      <c r="T220" s="519"/>
      <c r="AT220" s="422" t="s">
        <v>135</v>
      </c>
      <c r="AU220" s="422" t="s">
        <v>82</v>
      </c>
    </row>
    <row r="221" spans="2:65" s="432" customFormat="1" ht="24.15" customHeight="1">
      <c r="B221" s="431"/>
      <c r="C221" s="502" t="s">
        <v>796</v>
      </c>
      <c r="D221" s="502" t="s">
        <v>129</v>
      </c>
      <c r="E221" s="503" t="s">
        <v>5070</v>
      </c>
      <c r="F221" s="504" t="s">
        <v>5071</v>
      </c>
      <c r="G221" s="505" t="s">
        <v>254</v>
      </c>
      <c r="H221" s="506">
        <v>41</v>
      </c>
      <c r="I221" s="507"/>
      <c r="J221" s="508">
        <f>ROUND(I221*H221,2)</f>
        <v>0</v>
      </c>
      <c r="K221" s="815"/>
      <c r="L221" s="431"/>
      <c r="M221" s="509" t="s">
        <v>19</v>
      </c>
      <c r="N221" s="510" t="s">
        <v>43</v>
      </c>
      <c r="P221" s="511">
        <f>O221*H221</f>
        <v>0</v>
      </c>
      <c r="Q221" s="511">
        <v>1.3999999999999999E-4</v>
      </c>
      <c r="R221" s="511">
        <f>Q221*H221</f>
        <v>5.7399999999999994E-3</v>
      </c>
      <c r="S221" s="511">
        <v>0</v>
      </c>
      <c r="T221" s="512">
        <f>S221*H221</f>
        <v>0</v>
      </c>
      <c r="AR221" s="513" t="s">
        <v>260</v>
      </c>
      <c r="AT221" s="513" t="s">
        <v>129</v>
      </c>
      <c r="AU221" s="513" t="s">
        <v>82</v>
      </c>
      <c r="AY221" s="422" t="s">
        <v>126</v>
      </c>
      <c r="BE221" s="514">
        <f>IF(N221="základní",J221,0)</f>
        <v>0</v>
      </c>
      <c r="BF221" s="514">
        <f>IF(N221="snížená",J221,0)</f>
        <v>0</v>
      </c>
      <c r="BG221" s="514">
        <f>IF(N221="zákl. přenesená",J221,0)</f>
        <v>0</v>
      </c>
      <c r="BH221" s="514">
        <f>IF(N221="sníž. přenesená",J221,0)</f>
        <v>0</v>
      </c>
      <c r="BI221" s="514">
        <f>IF(N221="nulová",J221,0)</f>
        <v>0</v>
      </c>
      <c r="BJ221" s="422" t="s">
        <v>80</v>
      </c>
      <c r="BK221" s="514">
        <f>ROUND(I221*H221,2)</f>
        <v>0</v>
      </c>
      <c r="BL221" s="422" t="s">
        <v>260</v>
      </c>
      <c r="BM221" s="513" t="s">
        <v>5072</v>
      </c>
    </row>
    <row r="222" spans="2:65" s="432" customFormat="1" ht="19.2">
      <c r="B222" s="431"/>
      <c r="D222" s="532" t="s">
        <v>135</v>
      </c>
      <c r="F222" s="814" t="s">
        <v>5073</v>
      </c>
      <c r="I222" s="517"/>
      <c r="L222" s="431"/>
      <c r="M222" s="518"/>
      <c r="T222" s="519"/>
      <c r="AT222" s="422" t="s">
        <v>135</v>
      </c>
      <c r="AU222" s="422" t="s">
        <v>82</v>
      </c>
    </row>
    <row r="223" spans="2:65" s="432" customFormat="1" ht="21.75" customHeight="1">
      <c r="B223" s="431"/>
      <c r="C223" s="502" t="s">
        <v>806</v>
      </c>
      <c r="D223" s="502" t="s">
        <v>129</v>
      </c>
      <c r="E223" s="503" t="s">
        <v>5074</v>
      </c>
      <c r="F223" s="504" t="s">
        <v>5075</v>
      </c>
      <c r="G223" s="505" t="s">
        <v>254</v>
      </c>
      <c r="H223" s="506">
        <v>2</v>
      </c>
      <c r="I223" s="507"/>
      <c r="J223" s="508">
        <f>ROUND(I223*H223,2)</f>
        <v>0</v>
      </c>
      <c r="K223" s="815"/>
      <c r="L223" s="431"/>
      <c r="M223" s="509" t="s">
        <v>19</v>
      </c>
      <c r="N223" s="510" t="s">
        <v>43</v>
      </c>
      <c r="P223" s="511">
        <f>O223*H223</f>
        <v>0</v>
      </c>
      <c r="Q223" s="511">
        <v>6.9999999999999999E-4</v>
      </c>
      <c r="R223" s="511">
        <f>Q223*H223</f>
        <v>1.4E-3</v>
      </c>
      <c r="S223" s="511">
        <v>0</v>
      </c>
      <c r="T223" s="512">
        <f>S223*H223</f>
        <v>0</v>
      </c>
      <c r="AR223" s="513" t="s">
        <v>260</v>
      </c>
      <c r="AT223" s="513" t="s">
        <v>129</v>
      </c>
      <c r="AU223" s="513" t="s">
        <v>82</v>
      </c>
      <c r="AY223" s="422" t="s">
        <v>126</v>
      </c>
      <c r="BE223" s="514">
        <f>IF(N223="základní",J223,0)</f>
        <v>0</v>
      </c>
      <c r="BF223" s="514">
        <f>IF(N223="snížená",J223,0)</f>
        <v>0</v>
      </c>
      <c r="BG223" s="514">
        <f>IF(N223="zákl. přenesená",J223,0)</f>
        <v>0</v>
      </c>
      <c r="BH223" s="514">
        <f>IF(N223="sníž. přenesená",J223,0)</f>
        <v>0</v>
      </c>
      <c r="BI223" s="514">
        <f>IF(N223="nulová",J223,0)</f>
        <v>0</v>
      </c>
      <c r="BJ223" s="422" t="s">
        <v>80</v>
      </c>
      <c r="BK223" s="514">
        <f>ROUND(I223*H223,2)</f>
        <v>0</v>
      </c>
      <c r="BL223" s="422" t="s">
        <v>260</v>
      </c>
      <c r="BM223" s="513" t="s">
        <v>5076</v>
      </c>
    </row>
    <row r="224" spans="2:65" s="432" customFormat="1">
      <c r="B224" s="431"/>
      <c r="D224" s="532" t="s">
        <v>135</v>
      </c>
      <c r="F224" s="814" t="s">
        <v>5077</v>
      </c>
      <c r="I224" s="517"/>
      <c r="L224" s="431"/>
      <c r="M224" s="518"/>
      <c r="T224" s="519"/>
      <c r="AT224" s="422" t="s">
        <v>135</v>
      </c>
      <c r="AU224" s="422" t="s">
        <v>82</v>
      </c>
    </row>
    <row r="225" spans="2:65" s="432" customFormat="1" ht="24.15" customHeight="1">
      <c r="B225" s="431"/>
      <c r="C225" s="502" t="s">
        <v>813</v>
      </c>
      <c r="D225" s="502" t="s">
        <v>129</v>
      </c>
      <c r="E225" s="503" t="s">
        <v>5078</v>
      </c>
      <c r="F225" s="504" t="s">
        <v>5079</v>
      </c>
      <c r="G225" s="505" t="s">
        <v>254</v>
      </c>
      <c r="H225" s="506">
        <v>41</v>
      </c>
      <c r="I225" s="507"/>
      <c r="J225" s="508">
        <f>ROUND(I225*H225,2)</f>
        <v>0</v>
      </c>
      <c r="K225" s="815"/>
      <c r="L225" s="431"/>
      <c r="M225" s="509" t="s">
        <v>19</v>
      </c>
      <c r="N225" s="510" t="s">
        <v>43</v>
      </c>
      <c r="P225" s="511">
        <f>O225*H225</f>
        <v>0</v>
      </c>
      <c r="Q225" s="511">
        <v>6.9999999999999999E-4</v>
      </c>
      <c r="R225" s="511">
        <f>Q225*H225</f>
        <v>2.87E-2</v>
      </c>
      <c r="S225" s="511">
        <v>0</v>
      </c>
      <c r="T225" s="512">
        <f>S225*H225</f>
        <v>0</v>
      </c>
      <c r="AR225" s="513" t="s">
        <v>260</v>
      </c>
      <c r="AT225" s="513" t="s">
        <v>129</v>
      </c>
      <c r="AU225" s="513" t="s">
        <v>82</v>
      </c>
      <c r="AY225" s="422" t="s">
        <v>126</v>
      </c>
      <c r="BE225" s="514">
        <f>IF(N225="základní",J225,0)</f>
        <v>0</v>
      </c>
      <c r="BF225" s="514">
        <f>IF(N225="snížená",J225,0)</f>
        <v>0</v>
      </c>
      <c r="BG225" s="514">
        <f>IF(N225="zákl. přenesená",J225,0)</f>
        <v>0</v>
      </c>
      <c r="BH225" s="514">
        <f>IF(N225="sníž. přenesená",J225,0)</f>
        <v>0</v>
      </c>
      <c r="BI225" s="514">
        <f>IF(N225="nulová",J225,0)</f>
        <v>0</v>
      </c>
      <c r="BJ225" s="422" t="s">
        <v>80</v>
      </c>
      <c r="BK225" s="514">
        <f>ROUND(I225*H225,2)</f>
        <v>0</v>
      </c>
      <c r="BL225" s="422" t="s">
        <v>260</v>
      </c>
      <c r="BM225" s="513" t="s">
        <v>5080</v>
      </c>
    </row>
    <row r="226" spans="2:65" s="432" customFormat="1" ht="19.2">
      <c r="B226" s="431"/>
      <c r="D226" s="532" t="s">
        <v>135</v>
      </c>
      <c r="F226" s="814" t="s">
        <v>5081</v>
      </c>
      <c r="I226" s="517"/>
      <c r="L226" s="431"/>
      <c r="M226" s="518"/>
      <c r="T226" s="519"/>
      <c r="AT226" s="422" t="s">
        <v>135</v>
      </c>
      <c r="AU226" s="422" t="s">
        <v>82</v>
      </c>
    </row>
    <row r="227" spans="2:65" s="432" customFormat="1" ht="24.15" customHeight="1">
      <c r="B227" s="431"/>
      <c r="C227" s="502" t="s">
        <v>820</v>
      </c>
      <c r="D227" s="502" t="s">
        <v>129</v>
      </c>
      <c r="E227" s="503" t="s">
        <v>5082</v>
      </c>
      <c r="F227" s="504" t="s">
        <v>5083</v>
      </c>
      <c r="G227" s="505" t="s">
        <v>254</v>
      </c>
      <c r="H227" s="506">
        <v>8</v>
      </c>
      <c r="I227" s="507"/>
      <c r="J227" s="508">
        <f>ROUND(I227*H227,2)</f>
        <v>0</v>
      </c>
      <c r="K227" s="815"/>
      <c r="L227" s="431"/>
      <c r="M227" s="509" t="s">
        <v>19</v>
      </c>
      <c r="N227" s="510" t="s">
        <v>43</v>
      </c>
      <c r="P227" s="511">
        <f>O227*H227</f>
        <v>0</v>
      </c>
      <c r="Q227" s="511">
        <v>2.2000000000000001E-4</v>
      </c>
      <c r="R227" s="511">
        <f>Q227*H227</f>
        <v>1.7600000000000001E-3</v>
      </c>
      <c r="S227" s="511">
        <v>0</v>
      </c>
      <c r="T227" s="512">
        <f>S227*H227</f>
        <v>0</v>
      </c>
      <c r="AR227" s="513" t="s">
        <v>260</v>
      </c>
      <c r="AT227" s="513" t="s">
        <v>129</v>
      </c>
      <c r="AU227" s="513" t="s">
        <v>82</v>
      </c>
      <c r="AY227" s="422" t="s">
        <v>126</v>
      </c>
      <c r="BE227" s="514">
        <f>IF(N227="základní",J227,0)</f>
        <v>0</v>
      </c>
      <c r="BF227" s="514">
        <f>IF(N227="snížená",J227,0)</f>
        <v>0</v>
      </c>
      <c r="BG227" s="514">
        <f>IF(N227="zákl. přenesená",J227,0)</f>
        <v>0</v>
      </c>
      <c r="BH227" s="514">
        <f>IF(N227="sníž. přenesená",J227,0)</f>
        <v>0</v>
      </c>
      <c r="BI227" s="514">
        <f>IF(N227="nulová",J227,0)</f>
        <v>0</v>
      </c>
      <c r="BJ227" s="422" t="s">
        <v>80</v>
      </c>
      <c r="BK227" s="514">
        <f>ROUND(I227*H227,2)</f>
        <v>0</v>
      </c>
      <c r="BL227" s="422" t="s">
        <v>260</v>
      </c>
      <c r="BM227" s="513" t="s">
        <v>5084</v>
      </c>
    </row>
    <row r="228" spans="2:65" s="432" customFormat="1" ht="19.2">
      <c r="B228" s="431"/>
      <c r="D228" s="532" t="s">
        <v>135</v>
      </c>
      <c r="F228" s="814" t="s">
        <v>5085</v>
      </c>
      <c r="I228" s="517"/>
      <c r="L228" s="431"/>
      <c r="M228" s="518"/>
      <c r="T228" s="519"/>
      <c r="AT228" s="422" t="s">
        <v>135</v>
      </c>
      <c r="AU228" s="422" t="s">
        <v>82</v>
      </c>
    </row>
    <row r="229" spans="2:65" s="432" customFormat="1" ht="37.799999999999997" customHeight="1">
      <c r="B229" s="431"/>
      <c r="C229" s="502" t="s">
        <v>826</v>
      </c>
      <c r="D229" s="502" t="s">
        <v>129</v>
      </c>
      <c r="E229" s="503" t="s">
        <v>5086</v>
      </c>
      <c r="F229" s="504" t="s">
        <v>5087</v>
      </c>
      <c r="G229" s="505" t="s">
        <v>254</v>
      </c>
      <c r="H229" s="506">
        <v>1</v>
      </c>
      <c r="I229" s="507"/>
      <c r="J229" s="508">
        <f>ROUND(I229*H229,2)</f>
        <v>0</v>
      </c>
      <c r="K229" s="815"/>
      <c r="L229" s="431"/>
      <c r="M229" s="509" t="s">
        <v>19</v>
      </c>
      <c r="N229" s="510" t="s">
        <v>43</v>
      </c>
      <c r="P229" s="511">
        <f>O229*H229</f>
        <v>0</v>
      </c>
      <c r="Q229" s="511">
        <v>5.6999999999999998E-4</v>
      </c>
      <c r="R229" s="511">
        <f>Q229*H229</f>
        <v>5.6999999999999998E-4</v>
      </c>
      <c r="S229" s="511">
        <v>0</v>
      </c>
      <c r="T229" s="512">
        <f>S229*H229</f>
        <v>0</v>
      </c>
      <c r="AR229" s="513" t="s">
        <v>260</v>
      </c>
      <c r="AT229" s="513" t="s">
        <v>129</v>
      </c>
      <c r="AU229" s="513" t="s">
        <v>82</v>
      </c>
      <c r="AY229" s="422" t="s">
        <v>126</v>
      </c>
      <c r="BE229" s="514">
        <f>IF(N229="základní",J229,0)</f>
        <v>0</v>
      </c>
      <c r="BF229" s="514">
        <f>IF(N229="snížená",J229,0)</f>
        <v>0</v>
      </c>
      <c r="BG229" s="514">
        <f>IF(N229="zákl. přenesená",J229,0)</f>
        <v>0</v>
      </c>
      <c r="BH229" s="514">
        <f>IF(N229="sníž. přenesená",J229,0)</f>
        <v>0</v>
      </c>
      <c r="BI229" s="514">
        <f>IF(N229="nulová",J229,0)</f>
        <v>0</v>
      </c>
      <c r="BJ229" s="422" t="s">
        <v>80</v>
      </c>
      <c r="BK229" s="514">
        <f>ROUND(I229*H229,2)</f>
        <v>0</v>
      </c>
      <c r="BL229" s="422" t="s">
        <v>260</v>
      </c>
      <c r="BM229" s="513" t="s">
        <v>5088</v>
      </c>
    </row>
    <row r="230" spans="2:65" s="432" customFormat="1" ht="28.8">
      <c r="B230" s="431"/>
      <c r="D230" s="532" t="s">
        <v>135</v>
      </c>
      <c r="F230" s="814" t="s">
        <v>5089</v>
      </c>
      <c r="I230" s="517"/>
      <c r="L230" s="431"/>
      <c r="M230" s="518"/>
      <c r="T230" s="519"/>
      <c r="AT230" s="422" t="s">
        <v>135</v>
      </c>
      <c r="AU230" s="422" t="s">
        <v>82</v>
      </c>
    </row>
    <row r="231" spans="2:65" s="432" customFormat="1" ht="37.799999999999997" customHeight="1">
      <c r="B231" s="431"/>
      <c r="C231" s="502" t="s">
        <v>835</v>
      </c>
      <c r="D231" s="502" t="s">
        <v>129</v>
      </c>
      <c r="E231" s="503" t="s">
        <v>5090</v>
      </c>
      <c r="F231" s="504" t="s">
        <v>5091</v>
      </c>
      <c r="G231" s="505" t="s">
        <v>254</v>
      </c>
      <c r="H231" s="506">
        <v>2</v>
      </c>
      <c r="I231" s="507"/>
      <c r="J231" s="508">
        <f>ROUND(I231*H231,2)</f>
        <v>0</v>
      </c>
      <c r="K231" s="815"/>
      <c r="L231" s="431"/>
      <c r="M231" s="509" t="s">
        <v>19</v>
      </c>
      <c r="N231" s="510" t="s">
        <v>43</v>
      </c>
      <c r="P231" s="511">
        <f>O231*H231</f>
        <v>0</v>
      </c>
      <c r="Q231" s="511">
        <v>1.24E-3</v>
      </c>
      <c r="R231" s="511">
        <f>Q231*H231</f>
        <v>2.48E-3</v>
      </c>
      <c r="S231" s="511">
        <v>0</v>
      </c>
      <c r="T231" s="512">
        <f>S231*H231</f>
        <v>0</v>
      </c>
      <c r="AR231" s="513" t="s">
        <v>260</v>
      </c>
      <c r="AT231" s="513" t="s">
        <v>129</v>
      </c>
      <c r="AU231" s="513" t="s">
        <v>82</v>
      </c>
      <c r="AY231" s="422" t="s">
        <v>126</v>
      </c>
      <c r="BE231" s="514">
        <f>IF(N231="základní",J231,0)</f>
        <v>0</v>
      </c>
      <c r="BF231" s="514">
        <f>IF(N231="snížená",J231,0)</f>
        <v>0</v>
      </c>
      <c r="BG231" s="514">
        <f>IF(N231="zákl. přenesená",J231,0)</f>
        <v>0</v>
      </c>
      <c r="BH231" s="514">
        <f>IF(N231="sníž. přenesená",J231,0)</f>
        <v>0</v>
      </c>
      <c r="BI231" s="514">
        <f>IF(N231="nulová",J231,0)</f>
        <v>0</v>
      </c>
      <c r="BJ231" s="422" t="s">
        <v>80</v>
      </c>
      <c r="BK231" s="514">
        <f>ROUND(I231*H231,2)</f>
        <v>0</v>
      </c>
      <c r="BL231" s="422" t="s">
        <v>260</v>
      </c>
      <c r="BM231" s="513" t="s">
        <v>5092</v>
      </c>
    </row>
    <row r="232" spans="2:65" s="432" customFormat="1" ht="28.8">
      <c r="B232" s="431"/>
      <c r="D232" s="532" t="s">
        <v>135</v>
      </c>
      <c r="F232" s="814" t="s">
        <v>5093</v>
      </c>
      <c r="I232" s="517"/>
      <c r="L232" s="431"/>
      <c r="M232" s="518"/>
      <c r="T232" s="519"/>
      <c r="AT232" s="422" t="s">
        <v>135</v>
      </c>
      <c r="AU232" s="422" t="s">
        <v>82</v>
      </c>
    </row>
    <row r="233" spans="2:65" s="432" customFormat="1" ht="21.75" customHeight="1">
      <c r="B233" s="431"/>
      <c r="C233" s="502" t="s">
        <v>841</v>
      </c>
      <c r="D233" s="502" t="s">
        <v>129</v>
      </c>
      <c r="E233" s="503" t="s">
        <v>5094</v>
      </c>
      <c r="F233" s="504" t="s">
        <v>5095</v>
      </c>
      <c r="G233" s="505" t="s">
        <v>254</v>
      </c>
      <c r="H233" s="506">
        <v>4</v>
      </c>
      <c r="I233" s="507"/>
      <c r="J233" s="508">
        <f>ROUND(I233*H233,2)</f>
        <v>0</v>
      </c>
      <c r="K233" s="815"/>
      <c r="L233" s="431"/>
      <c r="M233" s="509" t="s">
        <v>19</v>
      </c>
      <c r="N233" s="510" t="s">
        <v>43</v>
      </c>
      <c r="P233" s="511">
        <f>O233*H233</f>
        <v>0</v>
      </c>
      <c r="Q233" s="511">
        <v>5.0000000000000001E-4</v>
      </c>
      <c r="R233" s="511">
        <f>Q233*H233</f>
        <v>2E-3</v>
      </c>
      <c r="S233" s="511">
        <v>0</v>
      </c>
      <c r="T233" s="512">
        <f>S233*H233</f>
        <v>0</v>
      </c>
      <c r="AR233" s="513" t="s">
        <v>260</v>
      </c>
      <c r="AT233" s="513" t="s">
        <v>129</v>
      </c>
      <c r="AU233" s="513" t="s">
        <v>82</v>
      </c>
      <c r="AY233" s="422" t="s">
        <v>126</v>
      </c>
      <c r="BE233" s="514">
        <f>IF(N233="základní",J233,0)</f>
        <v>0</v>
      </c>
      <c r="BF233" s="514">
        <f>IF(N233="snížená",J233,0)</f>
        <v>0</v>
      </c>
      <c r="BG233" s="514">
        <f>IF(N233="zákl. přenesená",J233,0)</f>
        <v>0</v>
      </c>
      <c r="BH233" s="514">
        <f>IF(N233="sníž. přenesená",J233,0)</f>
        <v>0</v>
      </c>
      <c r="BI233" s="514">
        <f>IF(N233="nulová",J233,0)</f>
        <v>0</v>
      </c>
      <c r="BJ233" s="422" t="s">
        <v>80</v>
      </c>
      <c r="BK233" s="514">
        <f>ROUND(I233*H233,2)</f>
        <v>0</v>
      </c>
      <c r="BL233" s="422" t="s">
        <v>260</v>
      </c>
      <c r="BM233" s="513" t="s">
        <v>5096</v>
      </c>
    </row>
    <row r="234" spans="2:65" s="432" customFormat="1" ht="19.2">
      <c r="B234" s="431"/>
      <c r="D234" s="532" t="s">
        <v>135</v>
      </c>
      <c r="F234" s="814" t="s">
        <v>5097</v>
      </c>
      <c r="I234" s="517"/>
      <c r="L234" s="431"/>
      <c r="M234" s="518"/>
      <c r="T234" s="519"/>
      <c r="AT234" s="422" t="s">
        <v>135</v>
      </c>
      <c r="AU234" s="422" t="s">
        <v>82</v>
      </c>
    </row>
    <row r="235" spans="2:65" s="432" customFormat="1" ht="24.15" customHeight="1">
      <c r="B235" s="431"/>
      <c r="C235" s="502" t="s">
        <v>847</v>
      </c>
      <c r="D235" s="502" t="s">
        <v>129</v>
      </c>
      <c r="E235" s="503" t="s">
        <v>5098</v>
      </c>
      <c r="F235" s="504" t="s">
        <v>5099</v>
      </c>
      <c r="G235" s="505" t="s">
        <v>254</v>
      </c>
      <c r="H235" s="506">
        <v>6</v>
      </c>
      <c r="I235" s="507"/>
      <c r="J235" s="508">
        <f>ROUND(I235*H235,2)</f>
        <v>0</v>
      </c>
      <c r="K235" s="815"/>
      <c r="L235" s="431"/>
      <c r="M235" s="509" t="s">
        <v>19</v>
      </c>
      <c r="N235" s="510" t="s">
        <v>43</v>
      </c>
      <c r="P235" s="511">
        <f>O235*H235</f>
        <v>0</v>
      </c>
      <c r="Q235" s="511">
        <v>6.9999999999999999E-4</v>
      </c>
      <c r="R235" s="511">
        <f>Q235*H235</f>
        <v>4.1999999999999997E-3</v>
      </c>
      <c r="S235" s="511">
        <v>0</v>
      </c>
      <c r="T235" s="512">
        <f>S235*H235</f>
        <v>0</v>
      </c>
      <c r="AR235" s="513" t="s">
        <v>260</v>
      </c>
      <c r="AT235" s="513" t="s">
        <v>129</v>
      </c>
      <c r="AU235" s="513" t="s">
        <v>82</v>
      </c>
      <c r="AY235" s="422" t="s">
        <v>126</v>
      </c>
      <c r="BE235" s="514">
        <f>IF(N235="základní",J235,0)</f>
        <v>0</v>
      </c>
      <c r="BF235" s="514">
        <f>IF(N235="snížená",J235,0)</f>
        <v>0</v>
      </c>
      <c r="BG235" s="514">
        <f>IF(N235="zákl. přenesená",J235,0)</f>
        <v>0</v>
      </c>
      <c r="BH235" s="514">
        <f>IF(N235="sníž. přenesená",J235,0)</f>
        <v>0</v>
      </c>
      <c r="BI235" s="514">
        <f>IF(N235="nulová",J235,0)</f>
        <v>0</v>
      </c>
      <c r="BJ235" s="422" t="s">
        <v>80</v>
      </c>
      <c r="BK235" s="514">
        <f>ROUND(I235*H235,2)</f>
        <v>0</v>
      </c>
      <c r="BL235" s="422" t="s">
        <v>260</v>
      </c>
      <c r="BM235" s="513" t="s">
        <v>5100</v>
      </c>
    </row>
    <row r="236" spans="2:65" s="432" customFormat="1" ht="19.2">
      <c r="B236" s="431"/>
      <c r="D236" s="532" t="s">
        <v>135</v>
      </c>
      <c r="F236" s="814" t="s">
        <v>5101</v>
      </c>
      <c r="I236" s="517"/>
      <c r="L236" s="431"/>
      <c r="M236" s="518"/>
      <c r="T236" s="519"/>
      <c r="AT236" s="422" t="s">
        <v>135</v>
      </c>
      <c r="AU236" s="422" t="s">
        <v>82</v>
      </c>
    </row>
    <row r="237" spans="2:65" s="432" customFormat="1" ht="24.15" customHeight="1">
      <c r="B237" s="431"/>
      <c r="C237" s="502" t="s">
        <v>853</v>
      </c>
      <c r="D237" s="502" t="s">
        <v>129</v>
      </c>
      <c r="E237" s="503" t="s">
        <v>5102</v>
      </c>
      <c r="F237" s="504" t="s">
        <v>5103</v>
      </c>
      <c r="G237" s="505" t="s">
        <v>254</v>
      </c>
      <c r="H237" s="506">
        <v>4</v>
      </c>
      <c r="I237" s="507"/>
      <c r="J237" s="508">
        <f>ROUND(I237*H237,2)</f>
        <v>0</v>
      </c>
      <c r="K237" s="815"/>
      <c r="L237" s="431"/>
      <c r="M237" s="509" t="s">
        <v>19</v>
      </c>
      <c r="N237" s="510" t="s">
        <v>43</v>
      </c>
      <c r="P237" s="511">
        <f>O237*H237</f>
        <v>0</v>
      </c>
      <c r="Q237" s="511">
        <v>1.07E-3</v>
      </c>
      <c r="R237" s="511">
        <f>Q237*H237</f>
        <v>4.28E-3</v>
      </c>
      <c r="S237" s="511">
        <v>0</v>
      </c>
      <c r="T237" s="512">
        <f>S237*H237</f>
        <v>0</v>
      </c>
      <c r="AR237" s="513" t="s">
        <v>260</v>
      </c>
      <c r="AT237" s="513" t="s">
        <v>129</v>
      </c>
      <c r="AU237" s="513" t="s">
        <v>82</v>
      </c>
      <c r="AY237" s="422" t="s">
        <v>126</v>
      </c>
      <c r="BE237" s="514">
        <f>IF(N237="základní",J237,0)</f>
        <v>0</v>
      </c>
      <c r="BF237" s="514">
        <f>IF(N237="snížená",J237,0)</f>
        <v>0</v>
      </c>
      <c r="BG237" s="514">
        <f>IF(N237="zákl. přenesená",J237,0)</f>
        <v>0</v>
      </c>
      <c r="BH237" s="514">
        <f>IF(N237="sníž. přenesená",J237,0)</f>
        <v>0</v>
      </c>
      <c r="BI237" s="514">
        <f>IF(N237="nulová",J237,0)</f>
        <v>0</v>
      </c>
      <c r="BJ237" s="422" t="s">
        <v>80</v>
      </c>
      <c r="BK237" s="514">
        <f>ROUND(I237*H237,2)</f>
        <v>0</v>
      </c>
      <c r="BL237" s="422" t="s">
        <v>260</v>
      </c>
      <c r="BM237" s="513" t="s">
        <v>5104</v>
      </c>
    </row>
    <row r="238" spans="2:65" s="432" customFormat="1" ht="19.2">
      <c r="B238" s="431"/>
      <c r="D238" s="532" t="s">
        <v>135</v>
      </c>
      <c r="F238" s="814" t="s">
        <v>5105</v>
      </c>
      <c r="I238" s="517"/>
      <c r="L238" s="431"/>
      <c r="M238" s="518"/>
      <c r="T238" s="519"/>
      <c r="AT238" s="422" t="s">
        <v>135</v>
      </c>
      <c r="AU238" s="422" t="s">
        <v>82</v>
      </c>
    </row>
    <row r="239" spans="2:65" s="432" customFormat="1" ht="24.15" customHeight="1">
      <c r="B239" s="431"/>
      <c r="C239" s="502" t="s">
        <v>859</v>
      </c>
      <c r="D239" s="502" t="s">
        <v>129</v>
      </c>
      <c r="E239" s="503" t="s">
        <v>5106</v>
      </c>
      <c r="F239" s="504" t="s">
        <v>5107</v>
      </c>
      <c r="G239" s="505" t="s">
        <v>254</v>
      </c>
      <c r="H239" s="506">
        <v>4</v>
      </c>
      <c r="I239" s="507"/>
      <c r="J239" s="508">
        <f>ROUND(I239*H239,2)</f>
        <v>0</v>
      </c>
      <c r="K239" s="815"/>
      <c r="L239" s="431"/>
      <c r="M239" s="509" t="s">
        <v>19</v>
      </c>
      <c r="N239" s="510" t="s">
        <v>43</v>
      </c>
      <c r="P239" s="511">
        <f>O239*H239</f>
        <v>0</v>
      </c>
      <c r="Q239" s="511">
        <v>5.4000000000000001E-4</v>
      </c>
      <c r="R239" s="511">
        <f>Q239*H239</f>
        <v>2.16E-3</v>
      </c>
      <c r="S239" s="511">
        <v>0</v>
      </c>
      <c r="T239" s="512">
        <f>S239*H239</f>
        <v>0</v>
      </c>
      <c r="AR239" s="513" t="s">
        <v>260</v>
      </c>
      <c r="AT239" s="513" t="s">
        <v>129</v>
      </c>
      <c r="AU239" s="513" t="s">
        <v>82</v>
      </c>
      <c r="AY239" s="422" t="s">
        <v>126</v>
      </c>
      <c r="BE239" s="514">
        <f>IF(N239="základní",J239,0)</f>
        <v>0</v>
      </c>
      <c r="BF239" s="514">
        <f>IF(N239="snížená",J239,0)</f>
        <v>0</v>
      </c>
      <c r="BG239" s="514">
        <f>IF(N239="zákl. přenesená",J239,0)</f>
        <v>0</v>
      </c>
      <c r="BH239" s="514">
        <f>IF(N239="sníž. přenesená",J239,0)</f>
        <v>0</v>
      </c>
      <c r="BI239" s="514">
        <f>IF(N239="nulová",J239,0)</f>
        <v>0</v>
      </c>
      <c r="BJ239" s="422" t="s">
        <v>80</v>
      </c>
      <c r="BK239" s="514">
        <f>ROUND(I239*H239,2)</f>
        <v>0</v>
      </c>
      <c r="BL239" s="422" t="s">
        <v>260</v>
      </c>
      <c r="BM239" s="513" t="s">
        <v>5108</v>
      </c>
    </row>
    <row r="240" spans="2:65" s="432" customFormat="1" ht="19.2">
      <c r="B240" s="431"/>
      <c r="D240" s="532" t="s">
        <v>135</v>
      </c>
      <c r="F240" s="814" t="s">
        <v>5109</v>
      </c>
      <c r="I240" s="517"/>
      <c r="L240" s="431"/>
      <c r="M240" s="518"/>
      <c r="T240" s="519"/>
      <c r="AT240" s="422" t="s">
        <v>135</v>
      </c>
      <c r="AU240" s="422" t="s">
        <v>82</v>
      </c>
    </row>
    <row r="241" spans="2:65" s="432" customFormat="1" ht="16.5" customHeight="1">
      <c r="B241" s="431"/>
      <c r="C241" s="502" t="s">
        <v>865</v>
      </c>
      <c r="D241" s="502" t="s">
        <v>129</v>
      </c>
      <c r="E241" s="503" t="s">
        <v>5110</v>
      </c>
      <c r="F241" s="504" t="s">
        <v>5111</v>
      </c>
      <c r="G241" s="505" t="s">
        <v>254</v>
      </c>
      <c r="H241" s="506">
        <v>1</v>
      </c>
      <c r="I241" s="507"/>
      <c r="J241" s="508">
        <f>ROUND(I241*H241,2)</f>
        <v>0</v>
      </c>
      <c r="K241" s="815"/>
      <c r="L241" s="431"/>
      <c r="M241" s="509" t="s">
        <v>19</v>
      </c>
      <c r="N241" s="510" t="s">
        <v>43</v>
      </c>
      <c r="P241" s="511">
        <f>O241*H241</f>
        <v>0</v>
      </c>
      <c r="Q241" s="511">
        <v>2E-3</v>
      </c>
      <c r="R241" s="511">
        <f>Q241*H241</f>
        <v>2E-3</v>
      </c>
      <c r="S241" s="511">
        <v>0</v>
      </c>
      <c r="T241" s="512">
        <f>S241*H241</f>
        <v>0</v>
      </c>
      <c r="AR241" s="513" t="s">
        <v>260</v>
      </c>
      <c r="AT241" s="513" t="s">
        <v>129</v>
      </c>
      <c r="AU241" s="513" t="s">
        <v>82</v>
      </c>
      <c r="AY241" s="422" t="s">
        <v>126</v>
      </c>
      <c r="BE241" s="514">
        <f>IF(N241="základní",J241,0)</f>
        <v>0</v>
      </c>
      <c r="BF241" s="514">
        <f>IF(N241="snížená",J241,0)</f>
        <v>0</v>
      </c>
      <c r="BG241" s="514">
        <f>IF(N241="zákl. přenesená",J241,0)</f>
        <v>0</v>
      </c>
      <c r="BH241" s="514">
        <f>IF(N241="sníž. přenesená",J241,0)</f>
        <v>0</v>
      </c>
      <c r="BI241" s="514">
        <f>IF(N241="nulová",J241,0)</f>
        <v>0</v>
      </c>
      <c r="BJ241" s="422" t="s">
        <v>80</v>
      </c>
      <c r="BK241" s="514">
        <f>ROUND(I241*H241,2)</f>
        <v>0</v>
      </c>
      <c r="BL241" s="422" t="s">
        <v>260</v>
      </c>
      <c r="BM241" s="513" t="s">
        <v>5112</v>
      </c>
    </row>
    <row r="242" spans="2:65" s="432" customFormat="1" ht="19.2">
      <c r="B242" s="431"/>
      <c r="D242" s="532" t="s">
        <v>135</v>
      </c>
      <c r="F242" s="814" t="s">
        <v>5113</v>
      </c>
      <c r="I242" s="517"/>
      <c r="L242" s="431"/>
      <c r="M242" s="518"/>
      <c r="T242" s="519"/>
      <c r="AT242" s="422" t="s">
        <v>135</v>
      </c>
      <c r="AU242" s="422" t="s">
        <v>82</v>
      </c>
    </row>
    <row r="243" spans="2:65" s="432" customFormat="1" ht="24.15" customHeight="1">
      <c r="B243" s="431"/>
      <c r="C243" s="502" t="s">
        <v>871</v>
      </c>
      <c r="D243" s="502" t="s">
        <v>129</v>
      </c>
      <c r="E243" s="503" t="s">
        <v>5114</v>
      </c>
      <c r="F243" s="504" t="s">
        <v>5115</v>
      </c>
      <c r="G243" s="505" t="s">
        <v>254</v>
      </c>
      <c r="H243" s="506">
        <v>4</v>
      </c>
      <c r="I243" s="507"/>
      <c r="J243" s="508">
        <f>ROUND(I243*H243,2)</f>
        <v>0</v>
      </c>
      <c r="K243" s="815"/>
      <c r="L243" s="431"/>
      <c r="M243" s="509" t="s">
        <v>19</v>
      </c>
      <c r="N243" s="510" t="s">
        <v>43</v>
      </c>
      <c r="P243" s="511">
        <f>O243*H243</f>
        <v>0</v>
      </c>
      <c r="Q243" s="511">
        <v>1.47E-3</v>
      </c>
      <c r="R243" s="511">
        <f>Q243*H243</f>
        <v>5.8799999999999998E-3</v>
      </c>
      <c r="S243" s="511">
        <v>0</v>
      </c>
      <c r="T243" s="512">
        <f>S243*H243</f>
        <v>0</v>
      </c>
      <c r="AR243" s="513" t="s">
        <v>260</v>
      </c>
      <c r="AT243" s="513" t="s">
        <v>129</v>
      </c>
      <c r="AU243" s="513" t="s">
        <v>82</v>
      </c>
      <c r="AY243" s="422" t="s">
        <v>126</v>
      </c>
      <c r="BE243" s="514">
        <f>IF(N243="základní",J243,0)</f>
        <v>0</v>
      </c>
      <c r="BF243" s="514">
        <f>IF(N243="snížená",J243,0)</f>
        <v>0</v>
      </c>
      <c r="BG243" s="514">
        <f>IF(N243="zákl. přenesená",J243,0)</f>
        <v>0</v>
      </c>
      <c r="BH243" s="514">
        <f>IF(N243="sníž. přenesená",J243,0)</f>
        <v>0</v>
      </c>
      <c r="BI243" s="514">
        <f>IF(N243="nulová",J243,0)</f>
        <v>0</v>
      </c>
      <c r="BJ243" s="422" t="s">
        <v>80</v>
      </c>
      <c r="BK243" s="514">
        <f>ROUND(I243*H243,2)</f>
        <v>0</v>
      </c>
      <c r="BL243" s="422" t="s">
        <v>260</v>
      </c>
      <c r="BM243" s="513" t="s">
        <v>5116</v>
      </c>
    </row>
    <row r="244" spans="2:65" s="432" customFormat="1" ht="19.2">
      <c r="B244" s="431"/>
      <c r="D244" s="532" t="s">
        <v>135</v>
      </c>
      <c r="F244" s="814" t="s">
        <v>5117</v>
      </c>
      <c r="I244" s="517"/>
      <c r="L244" s="431"/>
      <c r="M244" s="518"/>
      <c r="T244" s="519"/>
      <c r="AT244" s="422" t="s">
        <v>135</v>
      </c>
      <c r="AU244" s="422" t="s">
        <v>82</v>
      </c>
    </row>
    <row r="245" spans="2:65" s="490" customFormat="1" ht="22.8" customHeight="1">
      <c r="B245" s="489"/>
      <c r="D245" s="491" t="s">
        <v>71</v>
      </c>
      <c r="E245" s="500" t="s">
        <v>5118</v>
      </c>
      <c r="F245" s="500" t="s">
        <v>5119</v>
      </c>
      <c r="I245" s="493"/>
      <c r="J245" s="501">
        <f>BK245</f>
        <v>0</v>
      </c>
      <c r="L245" s="489"/>
      <c r="M245" s="495"/>
      <c r="P245" s="496">
        <f>SUM(P246:P265)</f>
        <v>0</v>
      </c>
      <c r="R245" s="496">
        <f>SUM(R246:R265)</f>
        <v>1.3730399999999998</v>
      </c>
      <c r="T245" s="497">
        <f>SUM(T246:T265)</f>
        <v>3.3320000000000003</v>
      </c>
      <c r="AR245" s="491" t="s">
        <v>82</v>
      </c>
      <c r="AT245" s="498" t="s">
        <v>71</v>
      </c>
      <c r="AU245" s="498" t="s">
        <v>80</v>
      </c>
      <c r="AY245" s="491" t="s">
        <v>126</v>
      </c>
      <c r="BK245" s="499">
        <f>SUM(BK246:BK265)</f>
        <v>0</v>
      </c>
    </row>
    <row r="246" spans="2:65" s="432" customFormat="1" ht="16.5" customHeight="1">
      <c r="B246" s="431"/>
      <c r="C246" s="502" t="s">
        <v>879</v>
      </c>
      <c r="D246" s="502" t="s">
        <v>129</v>
      </c>
      <c r="E246" s="503" t="s">
        <v>5120</v>
      </c>
      <c r="F246" s="504" t="s">
        <v>5121</v>
      </c>
      <c r="G246" s="505" t="s">
        <v>155</v>
      </c>
      <c r="H246" s="506">
        <v>140</v>
      </c>
      <c r="I246" s="507"/>
      <c r="J246" s="508">
        <f>ROUND(I246*H246,2)</f>
        <v>0</v>
      </c>
      <c r="K246" s="815"/>
      <c r="L246" s="431"/>
      <c r="M246" s="509" t="s">
        <v>19</v>
      </c>
      <c r="N246" s="510" t="s">
        <v>43</v>
      </c>
      <c r="P246" s="511">
        <f>O246*H246</f>
        <v>0</v>
      </c>
      <c r="Q246" s="511">
        <v>0</v>
      </c>
      <c r="R246" s="511">
        <f>Q246*H246</f>
        <v>0</v>
      </c>
      <c r="S246" s="511">
        <v>2.3800000000000002E-2</v>
      </c>
      <c r="T246" s="512">
        <f>S246*H246</f>
        <v>3.3320000000000003</v>
      </c>
      <c r="AR246" s="513" t="s">
        <v>260</v>
      </c>
      <c r="AT246" s="513" t="s">
        <v>129</v>
      </c>
      <c r="AU246" s="513" t="s">
        <v>82</v>
      </c>
      <c r="AY246" s="422" t="s">
        <v>126</v>
      </c>
      <c r="BE246" s="514">
        <f>IF(N246="základní",J246,0)</f>
        <v>0</v>
      </c>
      <c r="BF246" s="514">
        <f>IF(N246="snížená",J246,0)</f>
        <v>0</v>
      </c>
      <c r="BG246" s="514">
        <f>IF(N246="zákl. přenesená",J246,0)</f>
        <v>0</v>
      </c>
      <c r="BH246" s="514">
        <f>IF(N246="sníž. přenesená",J246,0)</f>
        <v>0</v>
      </c>
      <c r="BI246" s="514">
        <f>IF(N246="nulová",J246,0)</f>
        <v>0</v>
      </c>
      <c r="BJ246" s="422" t="s">
        <v>80</v>
      </c>
      <c r="BK246" s="514">
        <f>ROUND(I246*H246,2)</f>
        <v>0</v>
      </c>
      <c r="BL246" s="422" t="s">
        <v>260</v>
      </c>
      <c r="BM246" s="513" t="s">
        <v>5122</v>
      </c>
    </row>
    <row r="247" spans="2:65" s="432" customFormat="1">
      <c r="B247" s="431"/>
      <c r="D247" s="532" t="s">
        <v>135</v>
      </c>
      <c r="F247" s="814" t="s">
        <v>5123</v>
      </c>
      <c r="I247" s="517"/>
      <c r="L247" s="431"/>
      <c r="M247" s="518"/>
      <c r="T247" s="519"/>
      <c r="AT247" s="422" t="s">
        <v>135</v>
      </c>
      <c r="AU247" s="422" t="s">
        <v>82</v>
      </c>
    </row>
    <row r="248" spans="2:65" s="432" customFormat="1" ht="33" customHeight="1">
      <c r="B248" s="431"/>
      <c r="C248" s="502" t="s">
        <v>886</v>
      </c>
      <c r="D248" s="502" t="s">
        <v>129</v>
      </c>
      <c r="E248" s="503" t="s">
        <v>5124</v>
      </c>
      <c r="F248" s="504" t="s">
        <v>5125</v>
      </c>
      <c r="G248" s="505" t="s">
        <v>254</v>
      </c>
      <c r="H248" s="506">
        <v>2</v>
      </c>
      <c r="I248" s="507"/>
      <c r="J248" s="508">
        <f>ROUND(I248*H248,2)</f>
        <v>0</v>
      </c>
      <c r="K248" s="815"/>
      <c r="L248" s="431"/>
      <c r="M248" s="509" t="s">
        <v>19</v>
      </c>
      <c r="N248" s="510" t="s">
        <v>43</v>
      </c>
      <c r="P248" s="511">
        <f>O248*H248</f>
        <v>0</v>
      </c>
      <c r="Q248" s="511">
        <v>9.6399999999999993E-3</v>
      </c>
      <c r="R248" s="511">
        <f>Q248*H248</f>
        <v>1.9279999999999999E-2</v>
      </c>
      <c r="S248" s="511">
        <v>0</v>
      </c>
      <c r="T248" s="512">
        <f>S248*H248</f>
        <v>0</v>
      </c>
      <c r="AR248" s="513" t="s">
        <v>260</v>
      </c>
      <c r="AT248" s="513" t="s">
        <v>129</v>
      </c>
      <c r="AU248" s="513" t="s">
        <v>82</v>
      </c>
      <c r="AY248" s="422" t="s">
        <v>126</v>
      </c>
      <c r="BE248" s="514">
        <f>IF(N248="základní",J248,0)</f>
        <v>0</v>
      </c>
      <c r="BF248" s="514">
        <f>IF(N248="snížená",J248,0)</f>
        <v>0</v>
      </c>
      <c r="BG248" s="514">
        <f>IF(N248="zákl. přenesená",J248,0)</f>
        <v>0</v>
      </c>
      <c r="BH248" s="514">
        <f>IF(N248="sníž. přenesená",J248,0)</f>
        <v>0</v>
      </c>
      <c r="BI248" s="514">
        <f>IF(N248="nulová",J248,0)</f>
        <v>0</v>
      </c>
      <c r="BJ248" s="422" t="s">
        <v>80</v>
      </c>
      <c r="BK248" s="514">
        <f>ROUND(I248*H248,2)</f>
        <v>0</v>
      </c>
      <c r="BL248" s="422" t="s">
        <v>260</v>
      </c>
      <c r="BM248" s="513" t="s">
        <v>5126</v>
      </c>
    </row>
    <row r="249" spans="2:65" s="432" customFormat="1" ht="28.8">
      <c r="B249" s="431"/>
      <c r="D249" s="532" t="s">
        <v>135</v>
      </c>
      <c r="F249" s="814" t="s">
        <v>5127</v>
      </c>
      <c r="I249" s="517"/>
      <c r="L249" s="431"/>
      <c r="M249" s="518"/>
      <c r="T249" s="519"/>
      <c r="AT249" s="422" t="s">
        <v>135</v>
      </c>
      <c r="AU249" s="422" t="s">
        <v>82</v>
      </c>
    </row>
    <row r="250" spans="2:65" s="432" customFormat="1" ht="37.799999999999997" customHeight="1">
      <c r="B250" s="431"/>
      <c r="C250" s="502" t="s">
        <v>895</v>
      </c>
      <c r="D250" s="502" t="s">
        <v>129</v>
      </c>
      <c r="E250" s="503" t="s">
        <v>5128</v>
      </c>
      <c r="F250" s="504" t="s">
        <v>5129</v>
      </c>
      <c r="G250" s="505" t="s">
        <v>254</v>
      </c>
      <c r="H250" s="506">
        <v>3</v>
      </c>
      <c r="I250" s="507"/>
      <c r="J250" s="508">
        <f>ROUND(I250*H250,2)</f>
        <v>0</v>
      </c>
      <c r="K250" s="815"/>
      <c r="L250" s="431"/>
      <c r="M250" s="509" t="s">
        <v>19</v>
      </c>
      <c r="N250" s="510" t="s">
        <v>43</v>
      </c>
      <c r="P250" s="511">
        <f>O250*H250</f>
        <v>0</v>
      </c>
      <c r="Q250" s="511">
        <v>1.4500000000000001E-2</v>
      </c>
      <c r="R250" s="511">
        <f>Q250*H250</f>
        <v>4.3500000000000004E-2</v>
      </c>
      <c r="S250" s="511">
        <v>0</v>
      </c>
      <c r="T250" s="512">
        <f>S250*H250</f>
        <v>0</v>
      </c>
      <c r="AR250" s="513" t="s">
        <v>260</v>
      </c>
      <c r="AT250" s="513" t="s">
        <v>129</v>
      </c>
      <c r="AU250" s="513" t="s">
        <v>82</v>
      </c>
      <c r="AY250" s="422" t="s">
        <v>126</v>
      </c>
      <c r="BE250" s="514">
        <f>IF(N250="základní",J250,0)</f>
        <v>0</v>
      </c>
      <c r="BF250" s="514">
        <f>IF(N250="snížená",J250,0)</f>
        <v>0</v>
      </c>
      <c r="BG250" s="514">
        <f>IF(N250="zákl. přenesená",J250,0)</f>
        <v>0</v>
      </c>
      <c r="BH250" s="514">
        <f>IF(N250="sníž. přenesená",J250,0)</f>
        <v>0</v>
      </c>
      <c r="BI250" s="514">
        <f>IF(N250="nulová",J250,0)</f>
        <v>0</v>
      </c>
      <c r="BJ250" s="422" t="s">
        <v>80</v>
      </c>
      <c r="BK250" s="514">
        <f>ROUND(I250*H250,2)</f>
        <v>0</v>
      </c>
      <c r="BL250" s="422" t="s">
        <v>260</v>
      </c>
      <c r="BM250" s="513" t="s">
        <v>5130</v>
      </c>
    </row>
    <row r="251" spans="2:65" s="432" customFormat="1" ht="28.8">
      <c r="B251" s="431"/>
      <c r="D251" s="532" t="s">
        <v>135</v>
      </c>
      <c r="F251" s="814" t="s">
        <v>5131</v>
      </c>
      <c r="I251" s="517"/>
      <c r="L251" s="431"/>
      <c r="M251" s="518"/>
      <c r="T251" s="519"/>
      <c r="AT251" s="422" t="s">
        <v>135</v>
      </c>
      <c r="AU251" s="422" t="s">
        <v>82</v>
      </c>
    </row>
    <row r="252" spans="2:65" s="432" customFormat="1" ht="37.799999999999997" customHeight="1">
      <c r="B252" s="431"/>
      <c r="C252" s="502" t="s">
        <v>877</v>
      </c>
      <c r="D252" s="502" t="s">
        <v>129</v>
      </c>
      <c r="E252" s="503" t="s">
        <v>5132</v>
      </c>
      <c r="F252" s="504" t="s">
        <v>5133</v>
      </c>
      <c r="G252" s="505" t="s">
        <v>254</v>
      </c>
      <c r="H252" s="506">
        <v>3</v>
      </c>
      <c r="I252" s="507"/>
      <c r="J252" s="508">
        <f>ROUND(I252*H252,2)</f>
        <v>0</v>
      </c>
      <c r="K252" s="815"/>
      <c r="L252" s="431"/>
      <c r="M252" s="509" t="s">
        <v>19</v>
      </c>
      <c r="N252" s="510" t="s">
        <v>43</v>
      </c>
      <c r="P252" s="511">
        <f>O252*H252</f>
        <v>0</v>
      </c>
      <c r="Q252" s="511">
        <v>1.942E-2</v>
      </c>
      <c r="R252" s="511">
        <f>Q252*H252</f>
        <v>5.8259999999999999E-2</v>
      </c>
      <c r="S252" s="511">
        <v>0</v>
      </c>
      <c r="T252" s="512">
        <f>S252*H252</f>
        <v>0</v>
      </c>
      <c r="AR252" s="513" t="s">
        <v>260</v>
      </c>
      <c r="AT252" s="513" t="s">
        <v>129</v>
      </c>
      <c r="AU252" s="513" t="s">
        <v>82</v>
      </c>
      <c r="AY252" s="422" t="s">
        <v>126</v>
      </c>
      <c r="BE252" s="514">
        <f>IF(N252="základní",J252,0)</f>
        <v>0</v>
      </c>
      <c r="BF252" s="514">
        <f>IF(N252="snížená",J252,0)</f>
        <v>0</v>
      </c>
      <c r="BG252" s="514">
        <f>IF(N252="zákl. přenesená",J252,0)</f>
        <v>0</v>
      </c>
      <c r="BH252" s="514">
        <f>IF(N252="sníž. přenesená",J252,0)</f>
        <v>0</v>
      </c>
      <c r="BI252" s="514">
        <f>IF(N252="nulová",J252,0)</f>
        <v>0</v>
      </c>
      <c r="BJ252" s="422" t="s">
        <v>80</v>
      </c>
      <c r="BK252" s="514">
        <f>ROUND(I252*H252,2)</f>
        <v>0</v>
      </c>
      <c r="BL252" s="422" t="s">
        <v>260</v>
      </c>
      <c r="BM252" s="513" t="s">
        <v>5134</v>
      </c>
    </row>
    <row r="253" spans="2:65" s="432" customFormat="1" ht="28.8">
      <c r="B253" s="431"/>
      <c r="D253" s="532" t="s">
        <v>135</v>
      </c>
      <c r="F253" s="814" t="s">
        <v>5135</v>
      </c>
      <c r="I253" s="517"/>
      <c r="L253" s="431"/>
      <c r="M253" s="518"/>
      <c r="T253" s="519"/>
      <c r="AT253" s="422" t="s">
        <v>135</v>
      </c>
      <c r="AU253" s="422" t="s">
        <v>82</v>
      </c>
    </row>
    <row r="254" spans="2:65" s="432" customFormat="1" ht="37.799999999999997" customHeight="1">
      <c r="B254" s="431"/>
      <c r="C254" s="502" t="s">
        <v>910</v>
      </c>
      <c r="D254" s="502" t="s">
        <v>129</v>
      </c>
      <c r="E254" s="503" t="s">
        <v>5136</v>
      </c>
      <c r="F254" s="504" t="s">
        <v>5137</v>
      </c>
      <c r="G254" s="505" t="s">
        <v>254</v>
      </c>
      <c r="H254" s="506">
        <v>4</v>
      </c>
      <c r="I254" s="507"/>
      <c r="J254" s="508">
        <f>ROUND(I254*H254,2)</f>
        <v>0</v>
      </c>
      <c r="K254" s="815"/>
      <c r="L254" s="431"/>
      <c r="M254" s="509" t="s">
        <v>19</v>
      </c>
      <c r="N254" s="510" t="s">
        <v>43</v>
      </c>
      <c r="P254" s="511">
        <f>O254*H254</f>
        <v>0</v>
      </c>
      <c r="Q254" s="511">
        <v>6.0699999999999997E-2</v>
      </c>
      <c r="R254" s="511">
        <f>Q254*H254</f>
        <v>0.24279999999999999</v>
      </c>
      <c r="S254" s="511">
        <v>0</v>
      </c>
      <c r="T254" s="512">
        <f>S254*H254</f>
        <v>0</v>
      </c>
      <c r="AR254" s="513" t="s">
        <v>260</v>
      </c>
      <c r="AT254" s="513" t="s">
        <v>129</v>
      </c>
      <c r="AU254" s="513" t="s">
        <v>82</v>
      </c>
      <c r="AY254" s="422" t="s">
        <v>126</v>
      </c>
      <c r="BE254" s="514">
        <f>IF(N254="základní",J254,0)</f>
        <v>0</v>
      </c>
      <c r="BF254" s="514">
        <f>IF(N254="snížená",J254,0)</f>
        <v>0</v>
      </c>
      <c r="BG254" s="514">
        <f>IF(N254="zákl. přenesená",J254,0)</f>
        <v>0</v>
      </c>
      <c r="BH254" s="514">
        <f>IF(N254="sníž. přenesená",J254,0)</f>
        <v>0</v>
      </c>
      <c r="BI254" s="514">
        <f>IF(N254="nulová",J254,0)</f>
        <v>0</v>
      </c>
      <c r="BJ254" s="422" t="s">
        <v>80</v>
      </c>
      <c r="BK254" s="514">
        <f>ROUND(I254*H254,2)</f>
        <v>0</v>
      </c>
      <c r="BL254" s="422" t="s">
        <v>260</v>
      </c>
      <c r="BM254" s="513" t="s">
        <v>5138</v>
      </c>
    </row>
    <row r="255" spans="2:65" s="432" customFormat="1" ht="28.8">
      <c r="B255" s="431"/>
      <c r="D255" s="532" t="s">
        <v>135</v>
      </c>
      <c r="F255" s="814" t="s">
        <v>5139</v>
      </c>
      <c r="I255" s="517"/>
      <c r="L255" s="431"/>
      <c r="M255" s="518"/>
      <c r="T255" s="519"/>
      <c r="AT255" s="422" t="s">
        <v>135</v>
      </c>
      <c r="AU255" s="422" t="s">
        <v>82</v>
      </c>
    </row>
    <row r="256" spans="2:65" s="432" customFormat="1" ht="37.799999999999997" customHeight="1">
      <c r="B256" s="431"/>
      <c r="C256" s="502" t="s">
        <v>919</v>
      </c>
      <c r="D256" s="502" t="s">
        <v>129</v>
      </c>
      <c r="E256" s="503" t="s">
        <v>5140</v>
      </c>
      <c r="F256" s="504" t="s">
        <v>5141</v>
      </c>
      <c r="G256" s="505" t="s">
        <v>254</v>
      </c>
      <c r="H256" s="506">
        <v>29</v>
      </c>
      <c r="I256" s="507"/>
      <c r="J256" s="508">
        <f>ROUND(I256*H256,2)</f>
        <v>0</v>
      </c>
      <c r="K256" s="815"/>
      <c r="L256" s="431"/>
      <c r="M256" s="509" t="s">
        <v>19</v>
      </c>
      <c r="N256" s="510" t="s">
        <v>43</v>
      </c>
      <c r="P256" s="511">
        <f>O256*H256</f>
        <v>0</v>
      </c>
      <c r="Q256" s="511">
        <v>3.4799999999999998E-2</v>
      </c>
      <c r="R256" s="511">
        <f>Q256*H256</f>
        <v>1.0091999999999999</v>
      </c>
      <c r="S256" s="511">
        <v>0</v>
      </c>
      <c r="T256" s="512">
        <f>S256*H256</f>
        <v>0</v>
      </c>
      <c r="AR256" s="513" t="s">
        <v>260</v>
      </c>
      <c r="AT256" s="513" t="s">
        <v>129</v>
      </c>
      <c r="AU256" s="513" t="s">
        <v>82</v>
      </c>
      <c r="AY256" s="422" t="s">
        <v>126</v>
      </c>
      <c r="BE256" s="514">
        <f>IF(N256="základní",J256,0)</f>
        <v>0</v>
      </c>
      <c r="BF256" s="514">
        <f>IF(N256="snížená",J256,0)</f>
        <v>0</v>
      </c>
      <c r="BG256" s="514">
        <f>IF(N256="zákl. přenesená",J256,0)</f>
        <v>0</v>
      </c>
      <c r="BH256" s="514">
        <f>IF(N256="sníž. přenesená",J256,0)</f>
        <v>0</v>
      </c>
      <c r="BI256" s="514">
        <f>IF(N256="nulová",J256,0)</f>
        <v>0</v>
      </c>
      <c r="BJ256" s="422" t="s">
        <v>80</v>
      </c>
      <c r="BK256" s="514">
        <f>ROUND(I256*H256,2)</f>
        <v>0</v>
      </c>
      <c r="BL256" s="422" t="s">
        <v>260</v>
      </c>
      <c r="BM256" s="513" t="s">
        <v>5142</v>
      </c>
    </row>
    <row r="257" spans="2:65" s="432" customFormat="1" ht="28.8">
      <c r="B257" s="431"/>
      <c r="D257" s="532" t="s">
        <v>135</v>
      </c>
      <c r="F257" s="814" t="s">
        <v>5143</v>
      </c>
      <c r="I257" s="517"/>
      <c r="L257" s="431"/>
      <c r="M257" s="518"/>
      <c r="T257" s="519"/>
      <c r="AT257" s="422" t="s">
        <v>135</v>
      </c>
      <c r="AU257" s="422" t="s">
        <v>82</v>
      </c>
    </row>
    <row r="258" spans="2:65" s="432" customFormat="1" ht="24.15" customHeight="1">
      <c r="B258" s="431"/>
      <c r="C258" s="502" t="s">
        <v>133</v>
      </c>
      <c r="D258" s="502" t="s">
        <v>129</v>
      </c>
      <c r="E258" s="503" t="s">
        <v>5144</v>
      </c>
      <c r="F258" s="504" t="s">
        <v>5145</v>
      </c>
      <c r="G258" s="505" t="s">
        <v>254</v>
      </c>
      <c r="H258" s="506">
        <v>5</v>
      </c>
      <c r="I258" s="507"/>
      <c r="J258" s="508">
        <f>ROUND(I258*H258,2)</f>
        <v>0</v>
      </c>
      <c r="K258" s="815"/>
      <c r="L258" s="431"/>
      <c r="M258" s="509" t="s">
        <v>19</v>
      </c>
      <c r="N258" s="510" t="s">
        <v>43</v>
      </c>
      <c r="P258" s="511">
        <f>O258*H258</f>
        <v>0</v>
      </c>
      <c r="Q258" s="511">
        <v>0</v>
      </c>
      <c r="R258" s="511">
        <f>Q258*H258</f>
        <v>0</v>
      </c>
      <c r="S258" s="511">
        <v>0</v>
      </c>
      <c r="T258" s="512">
        <f>S258*H258</f>
        <v>0</v>
      </c>
      <c r="AR258" s="513" t="s">
        <v>260</v>
      </c>
      <c r="AT258" s="513" t="s">
        <v>129</v>
      </c>
      <c r="AU258" s="513" t="s">
        <v>82</v>
      </c>
      <c r="AY258" s="422" t="s">
        <v>126</v>
      </c>
      <c r="BE258" s="514">
        <f>IF(N258="základní",J258,0)</f>
        <v>0</v>
      </c>
      <c r="BF258" s="514">
        <f>IF(N258="snížená",J258,0)</f>
        <v>0</v>
      </c>
      <c r="BG258" s="514">
        <f>IF(N258="zákl. přenesená",J258,0)</f>
        <v>0</v>
      </c>
      <c r="BH258" s="514">
        <f>IF(N258="sníž. přenesená",J258,0)</f>
        <v>0</v>
      </c>
      <c r="BI258" s="514">
        <f>IF(N258="nulová",J258,0)</f>
        <v>0</v>
      </c>
      <c r="BJ258" s="422" t="s">
        <v>80</v>
      </c>
      <c r="BK258" s="514">
        <f>ROUND(I258*H258,2)</f>
        <v>0</v>
      </c>
      <c r="BL258" s="422" t="s">
        <v>260</v>
      </c>
      <c r="BM258" s="513" t="s">
        <v>5146</v>
      </c>
    </row>
    <row r="259" spans="2:65" s="432" customFormat="1" ht="19.2">
      <c r="B259" s="431"/>
      <c r="D259" s="532" t="s">
        <v>135</v>
      </c>
      <c r="F259" s="814" t="s">
        <v>5147</v>
      </c>
      <c r="I259" s="517"/>
      <c r="L259" s="431"/>
      <c r="M259" s="518"/>
      <c r="T259" s="519"/>
      <c r="AT259" s="422" t="s">
        <v>135</v>
      </c>
      <c r="AU259" s="422" t="s">
        <v>82</v>
      </c>
    </row>
    <row r="260" spans="2:65" s="432" customFormat="1" ht="24.15" customHeight="1">
      <c r="B260" s="431"/>
      <c r="C260" s="502" t="s">
        <v>938</v>
      </c>
      <c r="D260" s="502" t="s">
        <v>129</v>
      </c>
      <c r="E260" s="503" t="s">
        <v>5148</v>
      </c>
      <c r="F260" s="504" t="s">
        <v>5149</v>
      </c>
      <c r="G260" s="505" t="s">
        <v>254</v>
      </c>
      <c r="H260" s="506">
        <v>32</v>
      </c>
      <c r="I260" s="507"/>
      <c r="J260" s="508">
        <f>ROUND(I260*H260,2)</f>
        <v>0</v>
      </c>
      <c r="K260" s="815"/>
      <c r="L260" s="431"/>
      <c r="M260" s="509" t="s">
        <v>19</v>
      </c>
      <c r="N260" s="510" t="s">
        <v>43</v>
      </c>
      <c r="P260" s="511">
        <f>O260*H260</f>
        <v>0</v>
      </c>
      <c r="Q260" s="511">
        <v>0</v>
      </c>
      <c r="R260" s="511">
        <f>Q260*H260</f>
        <v>0</v>
      </c>
      <c r="S260" s="511">
        <v>0</v>
      </c>
      <c r="T260" s="512">
        <f>S260*H260</f>
        <v>0</v>
      </c>
      <c r="AR260" s="513" t="s">
        <v>260</v>
      </c>
      <c r="AT260" s="513" t="s">
        <v>129</v>
      </c>
      <c r="AU260" s="513" t="s">
        <v>82</v>
      </c>
      <c r="AY260" s="422" t="s">
        <v>126</v>
      </c>
      <c r="BE260" s="514">
        <f>IF(N260="základní",J260,0)</f>
        <v>0</v>
      </c>
      <c r="BF260" s="514">
        <f>IF(N260="snížená",J260,0)</f>
        <v>0</v>
      </c>
      <c r="BG260" s="514">
        <f>IF(N260="zákl. přenesená",J260,0)</f>
        <v>0</v>
      </c>
      <c r="BH260" s="514">
        <f>IF(N260="sníž. přenesená",J260,0)</f>
        <v>0</v>
      </c>
      <c r="BI260" s="514">
        <f>IF(N260="nulová",J260,0)</f>
        <v>0</v>
      </c>
      <c r="BJ260" s="422" t="s">
        <v>80</v>
      </c>
      <c r="BK260" s="514">
        <f>ROUND(I260*H260,2)</f>
        <v>0</v>
      </c>
      <c r="BL260" s="422" t="s">
        <v>260</v>
      </c>
      <c r="BM260" s="513" t="s">
        <v>5150</v>
      </c>
    </row>
    <row r="261" spans="2:65" s="432" customFormat="1" ht="19.2">
      <c r="B261" s="431"/>
      <c r="D261" s="532" t="s">
        <v>135</v>
      </c>
      <c r="F261" s="814" t="s">
        <v>5151</v>
      </c>
      <c r="I261" s="517"/>
      <c r="L261" s="431"/>
      <c r="M261" s="518"/>
      <c r="T261" s="519"/>
      <c r="AT261" s="422" t="s">
        <v>135</v>
      </c>
      <c r="AU261" s="422" t="s">
        <v>82</v>
      </c>
    </row>
    <row r="262" spans="2:65" s="432" customFormat="1" ht="24.15" customHeight="1">
      <c r="B262" s="431"/>
      <c r="C262" s="502" t="s">
        <v>945</v>
      </c>
      <c r="D262" s="502" t="s">
        <v>129</v>
      </c>
      <c r="E262" s="503" t="s">
        <v>5152</v>
      </c>
      <c r="F262" s="504" t="s">
        <v>5153</v>
      </c>
      <c r="G262" s="505" t="s">
        <v>254</v>
      </c>
      <c r="H262" s="506">
        <v>4</v>
      </c>
      <c r="I262" s="507"/>
      <c r="J262" s="508">
        <f>ROUND(I262*H262,2)</f>
        <v>0</v>
      </c>
      <c r="K262" s="815"/>
      <c r="L262" s="431"/>
      <c r="M262" s="509" t="s">
        <v>19</v>
      </c>
      <c r="N262" s="510" t="s">
        <v>43</v>
      </c>
      <c r="P262" s="511">
        <f>O262*H262</f>
        <v>0</v>
      </c>
      <c r="Q262" s="511">
        <v>0</v>
      </c>
      <c r="R262" s="511">
        <f>Q262*H262</f>
        <v>0</v>
      </c>
      <c r="S262" s="511">
        <v>0</v>
      </c>
      <c r="T262" s="512">
        <f>S262*H262</f>
        <v>0</v>
      </c>
      <c r="AR262" s="513" t="s">
        <v>260</v>
      </c>
      <c r="AT262" s="513" t="s">
        <v>129</v>
      </c>
      <c r="AU262" s="513" t="s">
        <v>82</v>
      </c>
      <c r="AY262" s="422" t="s">
        <v>126</v>
      </c>
      <c r="BE262" s="514">
        <f>IF(N262="základní",J262,0)</f>
        <v>0</v>
      </c>
      <c r="BF262" s="514">
        <f>IF(N262="snížená",J262,0)</f>
        <v>0</v>
      </c>
      <c r="BG262" s="514">
        <f>IF(N262="zákl. přenesená",J262,0)</f>
        <v>0</v>
      </c>
      <c r="BH262" s="514">
        <f>IF(N262="sníž. přenesená",J262,0)</f>
        <v>0</v>
      </c>
      <c r="BI262" s="514">
        <f>IF(N262="nulová",J262,0)</f>
        <v>0</v>
      </c>
      <c r="BJ262" s="422" t="s">
        <v>80</v>
      </c>
      <c r="BK262" s="514">
        <f>ROUND(I262*H262,2)</f>
        <v>0</v>
      </c>
      <c r="BL262" s="422" t="s">
        <v>260</v>
      </c>
      <c r="BM262" s="513" t="s">
        <v>5154</v>
      </c>
    </row>
    <row r="263" spans="2:65" s="432" customFormat="1" ht="19.2">
      <c r="B263" s="431"/>
      <c r="D263" s="532" t="s">
        <v>135</v>
      </c>
      <c r="F263" s="814" t="s">
        <v>5155</v>
      </c>
      <c r="I263" s="517"/>
      <c r="L263" s="431"/>
      <c r="M263" s="518"/>
      <c r="T263" s="519"/>
      <c r="AT263" s="422" t="s">
        <v>135</v>
      </c>
      <c r="AU263" s="422" t="s">
        <v>82</v>
      </c>
    </row>
    <row r="264" spans="2:65" s="432" customFormat="1" ht="16.5" customHeight="1">
      <c r="B264" s="431"/>
      <c r="C264" s="502" t="s">
        <v>957</v>
      </c>
      <c r="D264" s="502" t="s">
        <v>129</v>
      </c>
      <c r="E264" s="503" t="s">
        <v>5156</v>
      </c>
      <c r="F264" s="504" t="s">
        <v>5157</v>
      </c>
      <c r="G264" s="505" t="s">
        <v>254</v>
      </c>
      <c r="H264" s="506">
        <v>41</v>
      </c>
      <c r="I264" s="507"/>
      <c r="J264" s="508">
        <f>ROUND(I264*H264,2)</f>
        <v>0</v>
      </c>
      <c r="K264" s="815"/>
      <c r="L264" s="431"/>
      <c r="M264" s="509" t="s">
        <v>19</v>
      </c>
      <c r="N264" s="510" t="s">
        <v>43</v>
      </c>
      <c r="P264" s="511">
        <f>O264*H264</f>
        <v>0</v>
      </c>
      <c r="Q264" s="511">
        <v>0</v>
      </c>
      <c r="R264" s="511">
        <f>Q264*H264</f>
        <v>0</v>
      </c>
      <c r="S264" s="511">
        <v>0</v>
      </c>
      <c r="T264" s="512">
        <f>S264*H264</f>
        <v>0</v>
      </c>
      <c r="AR264" s="513" t="s">
        <v>260</v>
      </c>
      <c r="AT264" s="513" t="s">
        <v>129</v>
      </c>
      <c r="AU264" s="513" t="s">
        <v>82</v>
      </c>
      <c r="AY264" s="422" t="s">
        <v>126</v>
      </c>
      <c r="BE264" s="514">
        <f>IF(N264="základní",J264,0)</f>
        <v>0</v>
      </c>
      <c r="BF264" s="514">
        <f>IF(N264="snížená",J264,0)</f>
        <v>0</v>
      </c>
      <c r="BG264" s="514">
        <f>IF(N264="zákl. přenesená",J264,0)</f>
        <v>0</v>
      </c>
      <c r="BH264" s="514">
        <f>IF(N264="sníž. přenesená",J264,0)</f>
        <v>0</v>
      </c>
      <c r="BI264" s="514">
        <f>IF(N264="nulová",J264,0)</f>
        <v>0</v>
      </c>
      <c r="BJ264" s="422" t="s">
        <v>80</v>
      </c>
      <c r="BK264" s="514">
        <f>ROUND(I264*H264,2)</f>
        <v>0</v>
      </c>
      <c r="BL264" s="422" t="s">
        <v>260</v>
      </c>
      <c r="BM264" s="513" t="s">
        <v>5158</v>
      </c>
    </row>
    <row r="265" spans="2:65" s="432" customFormat="1">
      <c r="B265" s="431"/>
      <c r="D265" s="532" t="s">
        <v>135</v>
      </c>
      <c r="F265" s="814" t="s">
        <v>5159</v>
      </c>
      <c r="I265" s="517"/>
      <c r="L265" s="431"/>
      <c r="M265" s="518"/>
      <c r="T265" s="519"/>
      <c r="AT265" s="422" t="s">
        <v>135</v>
      </c>
      <c r="AU265" s="422" t="s">
        <v>82</v>
      </c>
    </row>
    <row r="266" spans="2:65" s="490" customFormat="1" ht="22.8" customHeight="1">
      <c r="B266" s="489"/>
      <c r="D266" s="491" t="s">
        <v>71</v>
      </c>
      <c r="E266" s="500" t="s">
        <v>445</v>
      </c>
      <c r="F266" s="500" t="s">
        <v>5160</v>
      </c>
      <c r="I266" s="493"/>
      <c r="J266" s="501">
        <f>BK266</f>
        <v>0</v>
      </c>
      <c r="L266" s="489"/>
      <c r="M266" s="495"/>
      <c r="P266" s="496">
        <f>SUM(P267:P280)</f>
        <v>0</v>
      </c>
      <c r="R266" s="496">
        <f>SUM(R267:R280)</f>
        <v>0</v>
      </c>
      <c r="T266" s="497">
        <f>SUM(T267:T280)</f>
        <v>0</v>
      </c>
      <c r="AR266" s="491" t="s">
        <v>82</v>
      </c>
      <c r="AT266" s="498" t="s">
        <v>71</v>
      </c>
      <c r="AU266" s="498" t="s">
        <v>80</v>
      </c>
      <c r="AY266" s="491" t="s">
        <v>126</v>
      </c>
      <c r="BK266" s="499">
        <f>SUM(BK267:BK280)</f>
        <v>0</v>
      </c>
    </row>
    <row r="267" spans="2:65" s="432" customFormat="1" ht="16.5" customHeight="1">
      <c r="B267" s="431"/>
      <c r="C267" s="520" t="s">
        <v>979</v>
      </c>
      <c r="D267" s="520" t="s">
        <v>123</v>
      </c>
      <c r="E267" s="521" t="s">
        <v>5161</v>
      </c>
      <c r="F267" s="522" t="s">
        <v>5162</v>
      </c>
      <c r="G267" s="523" t="s">
        <v>5163</v>
      </c>
      <c r="H267" s="524">
        <v>3</v>
      </c>
      <c r="I267" s="525"/>
      <c r="J267" s="526">
        <f>ROUND(I267*H267,2)</f>
        <v>0</v>
      </c>
      <c r="K267" s="813"/>
      <c r="L267" s="527"/>
      <c r="M267" s="528" t="s">
        <v>19</v>
      </c>
      <c r="N267" s="529" t="s">
        <v>43</v>
      </c>
      <c r="P267" s="511">
        <f>O267*H267</f>
        <v>0</v>
      </c>
      <c r="Q267" s="511">
        <v>0</v>
      </c>
      <c r="R267" s="511">
        <f>Q267*H267</f>
        <v>0</v>
      </c>
      <c r="S267" s="511">
        <v>0</v>
      </c>
      <c r="T267" s="512">
        <f>S267*H267</f>
        <v>0</v>
      </c>
      <c r="AR267" s="513" t="s">
        <v>376</v>
      </c>
      <c r="AT267" s="513" t="s">
        <v>123</v>
      </c>
      <c r="AU267" s="513" t="s">
        <v>82</v>
      </c>
      <c r="AY267" s="422" t="s">
        <v>126</v>
      </c>
      <c r="BE267" s="514">
        <f>IF(N267="základní",J267,0)</f>
        <v>0</v>
      </c>
      <c r="BF267" s="514">
        <f>IF(N267="snížená",J267,0)</f>
        <v>0</v>
      </c>
      <c r="BG267" s="514">
        <f>IF(N267="zákl. přenesená",J267,0)</f>
        <v>0</v>
      </c>
      <c r="BH267" s="514">
        <f>IF(N267="sníž. přenesená",J267,0)</f>
        <v>0</v>
      </c>
      <c r="BI267" s="514">
        <f>IF(N267="nulová",J267,0)</f>
        <v>0</v>
      </c>
      <c r="BJ267" s="422" t="s">
        <v>80</v>
      </c>
      <c r="BK267" s="514">
        <f>ROUND(I267*H267,2)</f>
        <v>0</v>
      </c>
      <c r="BL267" s="422" t="s">
        <v>260</v>
      </c>
      <c r="BM267" s="513" t="s">
        <v>5164</v>
      </c>
    </row>
    <row r="268" spans="2:65" s="432" customFormat="1">
      <c r="B268" s="431"/>
      <c r="D268" s="532" t="s">
        <v>135</v>
      </c>
      <c r="F268" s="814" t="s">
        <v>5162</v>
      </c>
      <c r="I268" s="517"/>
      <c r="L268" s="431"/>
      <c r="M268" s="518"/>
      <c r="T268" s="519"/>
      <c r="AT268" s="422" t="s">
        <v>135</v>
      </c>
      <c r="AU268" s="422" t="s">
        <v>82</v>
      </c>
    </row>
    <row r="269" spans="2:65" s="432" customFormat="1" ht="16.5" customHeight="1">
      <c r="B269" s="431"/>
      <c r="C269" s="520" t="s">
        <v>989</v>
      </c>
      <c r="D269" s="520" t="s">
        <v>123</v>
      </c>
      <c r="E269" s="521" t="s">
        <v>5165</v>
      </c>
      <c r="F269" s="522" t="s">
        <v>5166</v>
      </c>
      <c r="G269" s="523" t="s">
        <v>5163</v>
      </c>
      <c r="H269" s="524">
        <v>1</v>
      </c>
      <c r="I269" s="525"/>
      <c r="J269" s="526">
        <f>ROUND(I269*H269,2)</f>
        <v>0</v>
      </c>
      <c r="K269" s="813"/>
      <c r="L269" s="527"/>
      <c r="M269" s="528" t="s">
        <v>19</v>
      </c>
      <c r="N269" s="529" t="s">
        <v>43</v>
      </c>
      <c r="P269" s="511">
        <f>O269*H269</f>
        <v>0</v>
      </c>
      <c r="Q269" s="511">
        <v>0</v>
      </c>
      <c r="R269" s="511">
        <f>Q269*H269</f>
        <v>0</v>
      </c>
      <c r="S269" s="511">
        <v>0</v>
      </c>
      <c r="T269" s="512">
        <f>S269*H269</f>
        <v>0</v>
      </c>
      <c r="AR269" s="513" t="s">
        <v>376</v>
      </c>
      <c r="AT269" s="513" t="s">
        <v>123</v>
      </c>
      <c r="AU269" s="513" t="s">
        <v>82</v>
      </c>
      <c r="AY269" s="422" t="s">
        <v>126</v>
      </c>
      <c r="BE269" s="514">
        <f>IF(N269="základní",J269,0)</f>
        <v>0</v>
      </c>
      <c r="BF269" s="514">
        <f>IF(N269="snížená",J269,0)</f>
        <v>0</v>
      </c>
      <c r="BG269" s="514">
        <f>IF(N269="zákl. přenesená",J269,0)</f>
        <v>0</v>
      </c>
      <c r="BH269" s="514">
        <f>IF(N269="sníž. přenesená",J269,0)</f>
        <v>0</v>
      </c>
      <c r="BI269" s="514">
        <f>IF(N269="nulová",J269,0)</f>
        <v>0</v>
      </c>
      <c r="BJ269" s="422" t="s">
        <v>80</v>
      </c>
      <c r="BK269" s="514">
        <f>ROUND(I269*H269,2)</f>
        <v>0</v>
      </c>
      <c r="BL269" s="422" t="s">
        <v>260</v>
      </c>
      <c r="BM269" s="513" t="s">
        <v>5167</v>
      </c>
    </row>
    <row r="270" spans="2:65" s="432" customFormat="1">
      <c r="B270" s="431"/>
      <c r="D270" s="532" t="s">
        <v>135</v>
      </c>
      <c r="F270" s="814" t="s">
        <v>5166</v>
      </c>
      <c r="I270" s="517"/>
      <c r="L270" s="431"/>
      <c r="M270" s="518"/>
      <c r="T270" s="519"/>
      <c r="AT270" s="422" t="s">
        <v>135</v>
      </c>
      <c r="AU270" s="422" t="s">
        <v>82</v>
      </c>
    </row>
    <row r="271" spans="2:65" s="432" customFormat="1" ht="16.5" customHeight="1">
      <c r="B271" s="431"/>
      <c r="C271" s="502" t="s">
        <v>997</v>
      </c>
      <c r="D271" s="502" t="s">
        <v>129</v>
      </c>
      <c r="E271" s="503" t="s">
        <v>5168</v>
      </c>
      <c r="F271" s="504" t="s">
        <v>5169</v>
      </c>
      <c r="G271" s="505" t="s">
        <v>254</v>
      </c>
      <c r="H271" s="506">
        <v>3</v>
      </c>
      <c r="I271" s="507"/>
      <c r="J271" s="508">
        <f>ROUND(I271*H271,2)</f>
        <v>0</v>
      </c>
      <c r="K271" s="815"/>
      <c r="L271" s="431"/>
      <c r="M271" s="509" t="s">
        <v>19</v>
      </c>
      <c r="N271" s="510" t="s">
        <v>43</v>
      </c>
      <c r="P271" s="511">
        <f>O271*H271</f>
        <v>0</v>
      </c>
      <c r="Q271" s="511">
        <v>0</v>
      </c>
      <c r="R271" s="511">
        <f>Q271*H271</f>
        <v>0</v>
      </c>
      <c r="S271" s="511">
        <v>0</v>
      </c>
      <c r="T271" s="512">
        <f>S271*H271</f>
        <v>0</v>
      </c>
      <c r="AR271" s="513" t="s">
        <v>260</v>
      </c>
      <c r="AT271" s="513" t="s">
        <v>129</v>
      </c>
      <c r="AU271" s="513" t="s">
        <v>82</v>
      </c>
      <c r="AY271" s="422" t="s">
        <v>126</v>
      </c>
      <c r="BE271" s="514">
        <f>IF(N271="základní",J271,0)</f>
        <v>0</v>
      </c>
      <c r="BF271" s="514">
        <f>IF(N271="snížená",J271,0)</f>
        <v>0</v>
      </c>
      <c r="BG271" s="514">
        <f>IF(N271="zákl. přenesená",J271,0)</f>
        <v>0</v>
      </c>
      <c r="BH271" s="514">
        <f>IF(N271="sníž. přenesená",J271,0)</f>
        <v>0</v>
      </c>
      <c r="BI271" s="514">
        <f>IF(N271="nulová",J271,0)</f>
        <v>0</v>
      </c>
      <c r="BJ271" s="422" t="s">
        <v>80</v>
      </c>
      <c r="BK271" s="514">
        <f>ROUND(I271*H271,2)</f>
        <v>0</v>
      </c>
      <c r="BL271" s="422" t="s">
        <v>260</v>
      </c>
      <c r="BM271" s="513" t="s">
        <v>5170</v>
      </c>
    </row>
    <row r="272" spans="2:65" s="432" customFormat="1">
      <c r="B272" s="431"/>
      <c r="D272" s="532" t="s">
        <v>135</v>
      </c>
      <c r="F272" s="814" t="s">
        <v>5169</v>
      </c>
      <c r="I272" s="517"/>
      <c r="L272" s="431"/>
      <c r="M272" s="518"/>
      <c r="T272" s="519"/>
      <c r="AT272" s="422" t="s">
        <v>135</v>
      </c>
      <c r="AU272" s="422" t="s">
        <v>82</v>
      </c>
    </row>
    <row r="273" spans="2:65" s="432" customFormat="1" ht="16.5" customHeight="1">
      <c r="B273" s="431"/>
      <c r="C273" s="502" t="s">
        <v>1008</v>
      </c>
      <c r="D273" s="502" t="s">
        <v>129</v>
      </c>
      <c r="E273" s="503" t="s">
        <v>5171</v>
      </c>
      <c r="F273" s="504" t="s">
        <v>5172</v>
      </c>
      <c r="G273" s="505" t="s">
        <v>254</v>
      </c>
      <c r="H273" s="506">
        <v>1</v>
      </c>
      <c r="I273" s="507"/>
      <c r="J273" s="508">
        <f>ROUND(I273*H273,2)</f>
        <v>0</v>
      </c>
      <c r="K273" s="815"/>
      <c r="L273" s="431"/>
      <c r="M273" s="509" t="s">
        <v>19</v>
      </c>
      <c r="N273" s="510" t="s">
        <v>43</v>
      </c>
      <c r="P273" s="511">
        <f>O273*H273</f>
        <v>0</v>
      </c>
      <c r="Q273" s="511">
        <v>0</v>
      </c>
      <c r="R273" s="511">
        <f>Q273*H273</f>
        <v>0</v>
      </c>
      <c r="S273" s="511">
        <v>0</v>
      </c>
      <c r="T273" s="512">
        <f>S273*H273</f>
        <v>0</v>
      </c>
      <c r="AR273" s="513" t="s">
        <v>260</v>
      </c>
      <c r="AT273" s="513" t="s">
        <v>129</v>
      </c>
      <c r="AU273" s="513" t="s">
        <v>82</v>
      </c>
      <c r="AY273" s="422" t="s">
        <v>126</v>
      </c>
      <c r="BE273" s="514">
        <f>IF(N273="základní",J273,0)</f>
        <v>0</v>
      </c>
      <c r="BF273" s="514">
        <f>IF(N273="snížená",J273,0)</f>
        <v>0</v>
      </c>
      <c r="BG273" s="514">
        <f>IF(N273="zákl. přenesená",J273,0)</f>
        <v>0</v>
      </c>
      <c r="BH273" s="514">
        <f>IF(N273="sníž. přenesená",J273,0)</f>
        <v>0</v>
      </c>
      <c r="BI273" s="514">
        <f>IF(N273="nulová",J273,0)</f>
        <v>0</v>
      </c>
      <c r="BJ273" s="422" t="s">
        <v>80</v>
      </c>
      <c r="BK273" s="514">
        <f>ROUND(I273*H273,2)</f>
        <v>0</v>
      </c>
      <c r="BL273" s="422" t="s">
        <v>260</v>
      </c>
      <c r="BM273" s="513" t="s">
        <v>5173</v>
      </c>
    </row>
    <row r="274" spans="2:65" s="432" customFormat="1">
      <c r="B274" s="431"/>
      <c r="D274" s="532" t="s">
        <v>135</v>
      </c>
      <c r="F274" s="814" t="s">
        <v>5172</v>
      </c>
      <c r="I274" s="517"/>
      <c r="L274" s="431"/>
      <c r="M274" s="518"/>
      <c r="T274" s="519"/>
      <c r="AT274" s="422" t="s">
        <v>135</v>
      </c>
      <c r="AU274" s="422" t="s">
        <v>82</v>
      </c>
    </row>
    <row r="275" spans="2:65" s="432" customFormat="1" ht="16.5" customHeight="1">
      <c r="B275" s="431"/>
      <c r="C275" s="520" t="s">
        <v>1015</v>
      </c>
      <c r="D275" s="520" t="s">
        <v>123</v>
      </c>
      <c r="E275" s="521" t="s">
        <v>5174</v>
      </c>
      <c r="F275" s="522" t="s">
        <v>5175</v>
      </c>
      <c r="G275" s="523" t="s">
        <v>3483</v>
      </c>
      <c r="H275" s="524">
        <v>1</v>
      </c>
      <c r="I275" s="525"/>
      <c r="J275" s="526">
        <f>ROUND(I275*H275,2)</f>
        <v>0</v>
      </c>
      <c r="K275" s="813"/>
      <c r="L275" s="527"/>
      <c r="M275" s="528" t="s">
        <v>19</v>
      </c>
      <c r="N275" s="529" t="s">
        <v>43</v>
      </c>
      <c r="P275" s="511">
        <f>O275*H275</f>
        <v>0</v>
      </c>
      <c r="Q275" s="511">
        <v>0</v>
      </c>
      <c r="R275" s="511">
        <f>Q275*H275</f>
        <v>0</v>
      </c>
      <c r="S275" s="511">
        <v>0</v>
      </c>
      <c r="T275" s="512">
        <f>S275*H275</f>
        <v>0</v>
      </c>
      <c r="AR275" s="513" t="s">
        <v>376</v>
      </c>
      <c r="AT275" s="513" t="s">
        <v>123</v>
      </c>
      <c r="AU275" s="513" t="s">
        <v>82</v>
      </c>
      <c r="AY275" s="422" t="s">
        <v>126</v>
      </c>
      <c r="BE275" s="514">
        <f>IF(N275="základní",J275,0)</f>
        <v>0</v>
      </c>
      <c r="BF275" s="514">
        <f>IF(N275="snížená",J275,0)</f>
        <v>0</v>
      </c>
      <c r="BG275" s="514">
        <f>IF(N275="zákl. přenesená",J275,0)</f>
        <v>0</v>
      </c>
      <c r="BH275" s="514">
        <f>IF(N275="sníž. přenesená",J275,0)</f>
        <v>0</v>
      </c>
      <c r="BI275" s="514">
        <f>IF(N275="nulová",J275,0)</f>
        <v>0</v>
      </c>
      <c r="BJ275" s="422" t="s">
        <v>80</v>
      </c>
      <c r="BK275" s="514">
        <f>ROUND(I275*H275,2)</f>
        <v>0</v>
      </c>
      <c r="BL275" s="422" t="s">
        <v>260</v>
      </c>
      <c r="BM275" s="513" t="s">
        <v>5176</v>
      </c>
    </row>
    <row r="276" spans="2:65" s="432" customFormat="1">
      <c r="B276" s="431"/>
      <c r="D276" s="532" t="s">
        <v>135</v>
      </c>
      <c r="F276" s="814" t="s">
        <v>5175</v>
      </c>
      <c r="I276" s="517"/>
      <c r="L276" s="431"/>
      <c r="M276" s="518"/>
      <c r="T276" s="519"/>
      <c r="AT276" s="422" t="s">
        <v>135</v>
      </c>
      <c r="AU276" s="422" t="s">
        <v>82</v>
      </c>
    </row>
    <row r="277" spans="2:65" s="432" customFormat="1" ht="24.15" customHeight="1">
      <c r="B277" s="431"/>
      <c r="C277" s="502" t="s">
        <v>1021</v>
      </c>
      <c r="D277" s="502" t="s">
        <v>129</v>
      </c>
      <c r="E277" s="503" t="s">
        <v>5177</v>
      </c>
      <c r="F277" s="504" t="s">
        <v>5178</v>
      </c>
      <c r="G277" s="505" t="s">
        <v>254</v>
      </c>
      <c r="H277" s="506">
        <v>1</v>
      </c>
      <c r="I277" s="507"/>
      <c r="J277" s="508">
        <f>ROUND(I277*H277,2)</f>
        <v>0</v>
      </c>
      <c r="K277" s="815"/>
      <c r="L277" s="431"/>
      <c r="M277" s="509" t="s">
        <v>19</v>
      </c>
      <c r="N277" s="510" t="s">
        <v>43</v>
      </c>
      <c r="P277" s="511">
        <f>O277*H277</f>
        <v>0</v>
      </c>
      <c r="Q277" s="511">
        <v>0</v>
      </c>
      <c r="R277" s="511">
        <f>Q277*H277</f>
        <v>0</v>
      </c>
      <c r="S277" s="511">
        <v>0</v>
      </c>
      <c r="T277" s="512">
        <f>S277*H277</f>
        <v>0</v>
      </c>
      <c r="AR277" s="513" t="s">
        <v>260</v>
      </c>
      <c r="AT277" s="513" t="s">
        <v>129</v>
      </c>
      <c r="AU277" s="513" t="s">
        <v>82</v>
      </c>
      <c r="AY277" s="422" t="s">
        <v>126</v>
      </c>
      <c r="BE277" s="514">
        <f>IF(N277="základní",J277,0)</f>
        <v>0</v>
      </c>
      <c r="BF277" s="514">
        <f>IF(N277="snížená",J277,0)</f>
        <v>0</v>
      </c>
      <c r="BG277" s="514">
        <f>IF(N277="zákl. přenesená",J277,0)</f>
        <v>0</v>
      </c>
      <c r="BH277" s="514">
        <f>IF(N277="sníž. přenesená",J277,0)</f>
        <v>0</v>
      </c>
      <c r="BI277" s="514">
        <f>IF(N277="nulová",J277,0)</f>
        <v>0</v>
      </c>
      <c r="BJ277" s="422" t="s">
        <v>80</v>
      </c>
      <c r="BK277" s="514">
        <f>ROUND(I277*H277,2)</f>
        <v>0</v>
      </c>
      <c r="BL277" s="422" t="s">
        <v>260</v>
      </c>
      <c r="BM277" s="513" t="s">
        <v>5179</v>
      </c>
    </row>
    <row r="278" spans="2:65" s="432" customFormat="1" ht="19.2">
      <c r="B278" s="431"/>
      <c r="D278" s="532" t="s">
        <v>135</v>
      </c>
      <c r="F278" s="814" t="s">
        <v>5178</v>
      </c>
      <c r="I278" s="517"/>
      <c r="L278" s="431"/>
      <c r="M278" s="518"/>
      <c r="T278" s="519"/>
      <c r="AT278" s="422" t="s">
        <v>135</v>
      </c>
      <c r="AU278" s="422" t="s">
        <v>82</v>
      </c>
    </row>
    <row r="279" spans="2:65" s="432" customFormat="1" ht="16.5" customHeight="1">
      <c r="B279" s="431"/>
      <c r="C279" s="520" t="s">
        <v>1027</v>
      </c>
      <c r="D279" s="520" t="s">
        <v>123</v>
      </c>
      <c r="E279" s="521" t="s">
        <v>5180</v>
      </c>
      <c r="F279" s="522" t="s">
        <v>5181</v>
      </c>
      <c r="G279" s="523" t="s">
        <v>3448</v>
      </c>
      <c r="H279" s="524">
        <v>1</v>
      </c>
      <c r="I279" s="525"/>
      <c r="J279" s="526">
        <f>ROUND(I279*H279,2)</f>
        <v>0</v>
      </c>
      <c r="K279" s="813"/>
      <c r="L279" s="527"/>
      <c r="M279" s="528" t="s">
        <v>19</v>
      </c>
      <c r="N279" s="529" t="s">
        <v>43</v>
      </c>
      <c r="P279" s="511">
        <f>O279*H279</f>
        <v>0</v>
      </c>
      <c r="Q279" s="511">
        <v>0</v>
      </c>
      <c r="R279" s="511">
        <f>Q279*H279</f>
        <v>0</v>
      </c>
      <c r="S279" s="511">
        <v>0</v>
      </c>
      <c r="T279" s="512">
        <f>S279*H279</f>
        <v>0</v>
      </c>
      <c r="AR279" s="513" t="s">
        <v>376</v>
      </c>
      <c r="AT279" s="513" t="s">
        <v>123</v>
      </c>
      <c r="AU279" s="513" t="s">
        <v>82</v>
      </c>
      <c r="AY279" s="422" t="s">
        <v>126</v>
      </c>
      <c r="BE279" s="514">
        <f>IF(N279="základní",J279,0)</f>
        <v>0</v>
      </c>
      <c r="BF279" s="514">
        <f>IF(N279="snížená",J279,0)</f>
        <v>0</v>
      </c>
      <c r="BG279" s="514">
        <f>IF(N279="zákl. přenesená",J279,0)</f>
        <v>0</v>
      </c>
      <c r="BH279" s="514">
        <f>IF(N279="sníž. přenesená",J279,0)</f>
        <v>0</v>
      </c>
      <c r="BI279" s="514">
        <f>IF(N279="nulová",J279,0)</f>
        <v>0</v>
      </c>
      <c r="BJ279" s="422" t="s">
        <v>80</v>
      </c>
      <c r="BK279" s="514">
        <f>ROUND(I279*H279,2)</f>
        <v>0</v>
      </c>
      <c r="BL279" s="422" t="s">
        <v>260</v>
      </c>
      <c r="BM279" s="513" t="s">
        <v>5182</v>
      </c>
    </row>
    <row r="280" spans="2:65" s="432" customFormat="1">
      <c r="B280" s="431"/>
      <c r="D280" s="532" t="s">
        <v>135</v>
      </c>
      <c r="F280" s="814" t="s">
        <v>5181</v>
      </c>
      <c r="I280" s="517"/>
      <c r="L280" s="431"/>
      <c r="M280" s="518"/>
      <c r="T280" s="519"/>
      <c r="AT280" s="422" t="s">
        <v>135</v>
      </c>
      <c r="AU280" s="422" t="s">
        <v>82</v>
      </c>
    </row>
    <row r="281" spans="2:65" s="490" customFormat="1" ht="25.95" customHeight="1">
      <c r="B281" s="489"/>
      <c r="D281" s="491" t="s">
        <v>71</v>
      </c>
      <c r="E281" s="492" t="s">
        <v>123</v>
      </c>
      <c r="F281" s="492" t="s">
        <v>124</v>
      </c>
      <c r="I281" s="493"/>
      <c r="J281" s="494">
        <f>BK281</f>
        <v>0</v>
      </c>
      <c r="L281" s="489"/>
      <c r="M281" s="495"/>
      <c r="P281" s="496">
        <f>P282</f>
        <v>0</v>
      </c>
      <c r="R281" s="496">
        <f>R282</f>
        <v>0</v>
      </c>
      <c r="T281" s="497">
        <f>T282</f>
        <v>0</v>
      </c>
      <c r="AR281" s="491" t="s">
        <v>125</v>
      </c>
      <c r="AT281" s="498" t="s">
        <v>71</v>
      </c>
      <c r="AU281" s="498" t="s">
        <v>72</v>
      </c>
      <c r="AY281" s="491" t="s">
        <v>126</v>
      </c>
      <c r="BK281" s="499">
        <f>BK282</f>
        <v>0</v>
      </c>
    </row>
    <row r="282" spans="2:65" s="490" customFormat="1" ht="22.8" customHeight="1">
      <c r="B282" s="489"/>
      <c r="D282" s="491" t="s">
        <v>71</v>
      </c>
      <c r="E282" s="500" t="s">
        <v>5183</v>
      </c>
      <c r="F282" s="500" t="s">
        <v>5184</v>
      </c>
      <c r="I282" s="493"/>
      <c r="J282" s="501">
        <f>BK282</f>
        <v>0</v>
      </c>
      <c r="L282" s="489"/>
      <c r="M282" s="495"/>
      <c r="P282" s="496">
        <f>SUM(P283:P288)</f>
        <v>0</v>
      </c>
      <c r="R282" s="496">
        <f>SUM(R283:R288)</f>
        <v>0</v>
      </c>
      <c r="T282" s="497">
        <f>SUM(T283:T288)</f>
        <v>0</v>
      </c>
      <c r="AR282" s="491" t="s">
        <v>125</v>
      </c>
      <c r="AT282" s="498" t="s">
        <v>71</v>
      </c>
      <c r="AU282" s="498" t="s">
        <v>80</v>
      </c>
      <c r="AY282" s="491" t="s">
        <v>126</v>
      </c>
      <c r="BK282" s="499">
        <f>SUM(BK283:BK288)</f>
        <v>0</v>
      </c>
    </row>
    <row r="283" spans="2:65" s="432" customFormat="1" ht="24.15" customHeight="1">
      <c r="B283" s="431"/>
      <c r="C283" s="502" t="s">
        <v>1034</v>
      </c>
      <c r="D283" s="502" t="s">
        <v>129</v>
      </c>
      <c r="E283" s="503" t="s">
        <v>5185</v>
      </c>
      <c r="F283" s="504" t="s">
        <v>5186</v>
      </c>
      <c r="G283" s="505" t="s">
        <v>228</v>
      </c>
      <c r="H283" s="506">
        <v>378</v>
      </c>
      <c r="I283" s="507"/>
      <c r="J283" s="508">
        <f>ROUND(I283*H283,2)</f>
        <v>0</v>
      </c>
      <c r="K283" s="815"/>
      <c r="L283" s="431"/>
      <c r="M283" s="509" t="s">
        <v>19</v>
      </c>
      <c r="N283" s="510" t="s">
        <v>43</v>
      </c>
      <c r="P283" s="511">
        <f>O283*H283</f>
        <v>0</v>
      </c>
      <c r="Q283" s="511">
        <v>0</v>
      </c>
      <c r="R283" s="511">
        <f>Q283*H283</f>
        <v>0</v>
      </c>
      <c r="S283" s="511">
        <v>0</v>
      </c>
      <c r="T283" s="512">
        <f>S283*H283</f>
        <v>0</v>
      </c>
      <c r="AR283" s="513" t="s">
        <v>133</v>
      </c>
      <c r="AT283" s="513" t="s">
        <v>129</v>
      </c>
      <c r="AU283" s="513" t="s">
        <v>82</v>
      </c>
      <c r="AY283" s="422" t="s">
        <v>126</v>
      </c>
      <c r="BE283" s="514">
        <f>IF(N283="základní",J283,0)</f>
        <v>0</v>
      </c>
      <c r="BF283" s="514">
        <f>IF(N283="snížená",J283,0)</f>
        <v>0</v>
      </c>
      <c r="BG283" s="514">
        <f>IF(N283="zákl. přenesená",J283,0)</f>
        <v>0</v>
      </c>
      <c r="BH283" s="514">
        <f>IF(N283="sníž. přenesená",J283,0)</f>
        <v>0</v>
      </c>
      <c r="BI283" s="514">
        <f>IF(N283="nulová",J283,0)</f>
        <v>0</v>
      </c>
      <c r="BJ283" s="422" t="s">
        <v>80</v>
      </c>
      <c r="BK283" s="514">
        <f>ROUND(I283*H283,2)</f>
        <v>0</v>
      </c>
      <c r="BL283" s="422" t="s">
        <v>133</v>
      </c>
      <c r="BM283" s="513" t="s">
        <v>5187</v>
      </c>
    </row>
    <row r="284" spans="2:65" s="432" customFormat="1">
      <c r="B284" s="431"/>
      <c r="D284" s="532" t="s">
        <v>135</v>
      </c>
      <c r="F284" s="814" t="s">
        <v>5186</v>
      </c>
      <c r="I284" s="517"/>
      <c r="L284" s="431"/>
      <c r="M284" s="518"/>
      <c r="T284" s="519"/>
      <c r="AT284" s="422" t="s">
        <v>135</v>
      </c>
      <c r="AU284" s="422" t="s">
        <v>82</v>
      </c>
    </row>
    <row r="285" spans="2:65" s="432" customFormat="1" ht="21.75" customHeight="1">
      <c r="B285" s="431"/>
      <c r="C285" s="502" t="s">
        <v>1044</v>
      </c>
      <c r="D285" s="502" t="s">
        <v>129</v>
      </c>
      <c r="E285" s="503" t="s">
        <v>5188</v>
      </c>
      <c r="F285" s="504" t="s">
        <v>5189</v>
      </c>
      <c r="G285" s="505" t="s">
        <v>254</v>
      </c>
      <c r="H285" s="506">
        <v>21</v>
      </c>
      <c r="I285" s="507"/>
      <c r="J285" s="508">
        <f>ROUND(I285*H285,2)</f>
        <v>0</v>
      </c>
      <c r="K285" s="815"/>
      <c r="L285" s="431"/>
      <c r="M285" s="509" t="s">
        <v>19</v>
      </c>
      <c r="N285" s="510" t="s">
        <v>43</v>
      </c>
      <c r="P285" s="511">
        <f>O285*H285</f>
        <v>0</v>
      </c>
      <c r="Q285" s="511">
        <v>0</v>
      </c>
      <c r="R285" s="511">
        <f>Q285*H285</f>
        <v>0</v>
      </c>
      <c r="S285" s="511">
        <v>0</v>
      </c>
      <c r="T285" s="512">
        <f>S285*H285</f>
        <v>0</v>
      </c>
      <c r="AR285" s="513" t="s">
        <v>133</v>
      </c>
      <c r="AT285" s="513" t="s">
        <v>129</v>
      </c>
      <c r="AU285" s="513" t="s">
        <v>82</v>
      </c>
      <c r="AY285" s="422" t="s">
        <v>126</v>
      </c>
      <c r="BE285" s="514">
        <f>IF(N285="základní",J285,0)</f>
        <v>0</v>
      </c>
      <c r="BF285" s="514">
        <f>IF(N285="snížená",J285,0)</f>
        <v>0</v>
      </c>
      <c r="BG285" s="514">
        <f>IF(N285="zákl. přenesená",J285,0)</f>
        <v>0</v>
      </c>
      <c r="BH285" s="514">
        <f>IF(N285="sníž. přenesená",J285,0)</f>
        <v>0</v>
      </c>
      <c r="BI285" s="514">
        <f>IF(N285="nulová",J285,0)</f>
        <v>0</v>
      </c>
      <c r="BJ285" s="422" t="s">
        <v>80</v>
      </c>
      <c r="BK285" s="514">
        <f>ROUND(I285*H285,2)</f>
        <v>0</v>
      </c>
      <c r="BL285" s="422" t="s">
        <v>133</v>
      </c>
      <c r="BM285" s="513" t="s">
        <v>5190</v>
      </c>
    </row>
    <row r="286" spans="2:65" s="432" customFormat="1">
      <c r="B286" s="431"/>
      <c r="D286" s="532" t="s">
        <v>135</v>
      </c>
      <c r="F286" s="814" t="s">
        <v>5189</v>
      </c>
      <c r="I286" s="517"/>
      <c r="L286" s="431"/>
      <c r="M286" s="518"/>
      <c r="T286" s="519"/>
      <c r="AT286" s="422" t="s">
        <v>135</v>
      </c>
      <c r="AU286" s="422" t="s">
        <v>82</v>
      </c>
    </row>
    <row r="287" spans="2:65" s="432" customFormat="1" ht="24.15" customHeight="1">
      <c r="B287" s="431"/>
      <c r="C287" s="502" t="s">
        <v>1050</v>
      </c>
      <c r="D287" s="502" t="s">
        <v>129</v>
      </c>
      <c r="E287" s="503" t="s">
        <v>5191</v>
      </c>
      <c r="F287" s="504" t="s">
        <v>5192</v>
      </c>
      <c r="G287" s="505" t="s">
        <v>254</v>
      </c>
      <c r="H287" s="506">
        <v>8</v>
      </c>
      <c r="I287" s="507"/>
      <c r="J287" s="508">
        <f>ROUND(I287*H287,2)</f>
        <v>0</v>
      </c>
      <c r="K287" s="815"/>
      <c r="L287" s="431"/>
      <c r="M287" s="509" t="s">
        <v>19</v>
      </c>
      <c r="N287" s="510" t="s">
        <v>43</v>
      </c>
      <c r="P287" s="511">
        <f>O287*H287</f>
        <v>0</v>
      </c>
      <c r="Q287" s="511">
        <v>0</v>
      </c>
      <c r="R287" s="511">
        <f>Q287*H287</f>
        <v>0</v>
      </c>
      <c r="S287" s="511">
        <v>0</v>
      </c>
      <c r="T287" s="512">
        <f>S287*H287</f>
        <v>0</v>
      </c>
      <c r="AR287" s="513" t="s">
        <v>133</v>
      </c>
      <c r="AT287" s="513" t="s">
        <v>129</v>
      </c>
      <c r="AU287" s="513" t="s">
        <v>82</v>
      </c>
      <c r="AY287" s="422" t="s">
        <v>126</v>
      </c>
      <c r="BE287" s="514">
        <f>IF(N287="základní",J287,0)</f>
        <v>0</v>
      </c>
      <c r="BF287" s="514">
        <f>IF(N287="snížená",J287,0)</f>
        <v>0</v>
      </c>
      <c r="BG287" s="514">
        <f>IF(N287="zákl. přenesená",J287,0)</f>
        <v>0</v>
      </c>
      <c r="BH287" s="514">
        <f>IF(N287="sníž. přenesená",J287,0)</f>
        <v>0</v>
      </c>
      <c r="BI287" s="514">
        <f>IF(N287="nulová",J287,0)</f>
        <v>0</v>
      </c>
      <c r="BJ287" s="422" t="s">
        <v>80</v>
      </c>
      <c r="BK287" s="514">
        <f>ROUND(I287*H287,2)</f>
        <v>0</v>
      </c>
      <c r="BL287" s="422" t="s">
        <v>133</v>
      </c>
      <c r="BM287" s="513" t="s">
        <v>5193</v>
      </c>
    </row>
    <row r="288" spans="2:65" s="432" customFormat="1">
      <c r="B288" s="431"/>
      <c r="D288" s="532" t="s">
        <v>135</v>
      </c>
      <c r="F288" s="814" t="s">
        <v>5192</v>
      </c>
      <c r="I288" s="517"/>
      <c r="L288" s="431"/>
      <c r="M288" s="539"/>
      <c r="N288" s="540"/>
      <c r="O288" s="540"/>
      <c r="P288" s="540"/>
      <c r="Q288" s="540"/>
      <c r="R288" s="540"/>
      <c r="S288" s="540"/>
      <c r="T288" s="541"/>
      <c r="AT288" s="422" t="s">
        <v>135</v>
      </c>
      <c r="AU288" s="422" t="s">
        <v>82</v>
      </c>
    </row>
    <row r="289" spans="2:12" s="432" customFormat="1" ht="6.9" customHeight="1">
      <c r="B289" s="457"/>
      <c r="C289" s="458"/>
      <c r="D289" s="458"/>
      <c r="E289" s="458"/>
      <c r="F289" s="458"/>
      <c r="G289" s="458"/>
      <c r="H289" s="458"/>
      <c r="I289" s="458"/>
      <c r="J289" s="458"/>
      <c r="K289" s="458"/>
      <c r="L289" s="431"/>
    </row>
  </sheetData>
  <sheetProtection algorithmName="SHA-512" hashValue="1Xg6HVuWFXIWwdkMvRwxtrbvLs6rXaNmOtn7ov342x51KFNykhW5gTmYqZf989TtOJ3332g1VqWYJr2Fy0eLmQ==" saltValue="d93yZiPUd1ddYzlb0ADiMw==" spinCount="100000" sheet="1" objects="1" scenarios="1" formatColumns="0" formatRows="0" autoFilter="0"/>
  <autoFilter ref="C122:K288" xr:uid="{00000000-0009-0000-0000-000001000000}"/>
  <mergeCells count="6">
    <mergeCell ref="L2:V2"/>
    <mergeCell ref="E7:H7"/>
    <mergeCell ref="E16:H16"/>
    <mergeCell ref="E25:H25"/>
    <mergeCell ref="E85:H85"/>
    <mergeCell ref="E115:H11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86"/>
  <sheetViews>
    <sheetView showGridLines="0" workbookViewId="0">
      <selection activeCell="I84" sqref="I84"/>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81</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103</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ROUND(J81,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ROUND((SUM(BE81:BE85)),  2)</f>
        <v>0</v>
      </c>
      <c r="I33" s="90">
        <v>0.21</v>
      </c>
      <c r="J33" s="89">
        <f>ROUND(((SUM(BE81:BE85))*I33),  2)</f>
        <v>0</v>
      </c>
      <c r="L33" s="33"/>
    </row>
    <row r="34" spans="2:12" s="1" customFormat="1" ht="14.4" customHeight="1">
      <c r="B34" s="33"/>
      <c r="E34" s="28" t="s">
        <v>44</v>
      </c>
      <c r="F34" s="89">
        <f>ROUND((SUM(BF81:BF85)),  2)</f>
        <v>0</v>
      </c>
      <c r="I34" s="90">
        <v>0.12</v>
      </c>
      <c r="J34" s="89">
        <f>ROUND(((SUM(BF81:BF85))*I34),  2)</f>
        <v>0</v>
      </c>
      <c r="L34" s="33"/>
    </row>
    <row r="35" spans="2:12" s="1" customFormat="1" ht="14.4" hidden="1" customHeight="1">
      <c r="B35" s="33"/>
      <c r="E35" s="28" t="s">
        <v>45</v>
      </c>
      <c r="F35" s="89">
        <f>ROUND((SUM(BG81:BG85)),  2)</f>
        <v>0</v>
      </c>
      <c r="I35" s="90">
        <v>0.21</v>
      </c>
      <c r="J35" s="89">
        <f>0</f>
        <v>0</v>
      </c>
      <c r="L35" s="33"/>
    </row>
    <row r="36" spans="2:12" s="1" customFormat="1" ht="14.4" hidden="1" customHeight="1">
      <c r="B36" s="33"/>
      <c r="E36" s="28" t="s">
        <v>46</v>
      </c>
      <c r="F36" s="89">
        <f>ROUND((SUM(BH81:BH85)),  2)</f>
        <v>0</v>
      </c>
      <c r="I36" s="90">
        <v>0.12</v>
      </c>
      <c r="J36" s="89">
        <f>0</f>
        <v>0</v>
      </c>
      <c r="L36" s="33"/>
    </row>
    <row r="37" spans="2:12" s="1" customFormat="1" ht="14.4" hidden="1" customHeight="1">
      <c r="B37" s="33"/>
      <c r="E37" s="28" t="s">
        <v>47</v>
      </c>
      <c r="F37" s="89">
        <f>ROUND((SUM(BI81:BI85)),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01 - SO -  Vnitřní konektivita</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J81</f>
        <v>0</v>
      </c>
      <c r="L59" s="33"/>
      <c r="AU59" s="18" t="s">
        <v>107</v>
      </c>
    </row>
    <row r="60" spans="2:47" s="8" customFormat="1" ht="24.9" customHeight="1">
      <c r="B60" s="100"/>
      <c r="D60" s="101" t="s">
        <v>108</v>
      </c>
      <c r="E60" s="102"/>
      <c r="F60" s="102"/>
      <c r="G60" s="102"/>
      <c r="H60" s="102"/>
      <c r="I60" s="102"/>
      <c r="J60" s="103">
        <f>J82</f>
        <v>0</v>
      </c>
      <c r="L60" s="100"/>
    </row>
    <row r="61" spans="2:47" s="9" customFormat="1" ht="19.95" customHeight="1">
      <c r="B61" s="104"/>
      <c r="D61" s="105" t="s">
        <v>109</v>
      </c>
      <c r="E61" s="106"/>
      <c r="F61" s="106"/>
      <c r="G61" s="106"/>
      <c r="H61" s="106"/>
      <c r="I61" s="106"/>
      <c r="J61" s="107">
        <f>J83</f>
        <v>0</v>
      </c>
      <c r="L61" s="104"/>
    </row>
    <row r="62" spans="2:47" s="1" customFormat="1" ht="21.75" customHeight="1">
      <c r="B62" s="33"/>
      <c r="L62" s="33"/>
    </row>
    <row r="63" spans="2:47" s="1" customFormat="1" ht="6.9" customHeight="1">
      <c r="B63" s="42"/>
      <c r="C63" s="43"/>
      <c r="D63" s="43"/>
      <c r="E63" s="43"/>
      <c r="F63" s="43"/>
      <c r="G63" s="43"/>
      <c r="H63" s="43"/>
      <c r="I63" s="43"/>
      <c r="J63" s="43"/>
      <c r="K63" s="43"/>
      <c r="L63" s="33"/>
    </row>
    <row r="67" spans="2:20" s="1" customFormat="1" ht="6.9" customHeight="1">
      <c r="B67" s="44"/>
      <c r="C67" s="45"/>
      <c r="D67" s="45"/>
      <c r="E67" s="45"/>
      <c r="F67" s="45"/>
      <c r="G67" s="45"/>
      <c r="H67" s="45"/>
      <c r="I67" s="45"/>
      <c r="J67" s="45"/>
      <c r="K67" s="45"/>
      <c r="L67" s="33"/>
    </row>
    <row r="68" spans="2:20" s="1" customFormat="1" ht="24.9" customHeight="1">
      <c r="B68" s="33"/>
      <c r="C68" s="22" t="s">
        <v>110</v>
      </c>
      <c r="L68" s="33"/>
    </row>
    <row r="69" spans="2:20" s="1" customFormat="1" ht="6.9" customHeight="1">
      <c r="B69" s="33"/>
      <c r="L69" s="33"/>
    </row>
    <row r="70" spans="2:20" s="1" customFormat="1" ht="12" customHeight="1">
      <c r="B70" s="33"/>
      <c r="C70" s="28" t="s">
        <v>16</v>
      </c>
      <c r="L70" s="33"/>
    </row>
    <row r="71" spans="2:20" s="1" customFormat="1" ht="16.5" customHeight="1">
      <c r="B71" s="33"/>
      <c r="E71" s="313" t="str">
        <f>E7</f>
        <v>Zřízení dílen a učeben pro Církevní ZŠ</v>
      </c>
      <c r="F71" s="314"/>
      <c r="G71" s="314"/>
      <c r="H71" s="314"/>
      <c r="L71" s="33"/>
    </row>
    <row r="72" spans="2:20" s="1" customFormat="1" ht="12" customHeight="1">
      <c r="B72" s="33"/>
      <c r="C72" s="28" t="s">
        <v>102</v>
      </c>
      <c r="L72" s="33"/>
    </row>
    <row r="73" spans="2:20" s="1" customFormat="1" ht="16.5" customHeight="1">
      <c r="B73" s="33"/>
      <c r="E73" s="276" t="str">
        <f>E9</f>
        <v>01 - SO -  Vnitřní konektivita</v>
      </c>
      <c r="F73" s="315"/>
      <c r="G73" s="315"/>
      <c r="H73" s="315"/>
      <c r="L73" s="33"/>
    </row>
    <row r="74" spans="2:20" s="1" customFormat="1" ht="6.9" customHeight="1">
      <c r="B74" s="33"/>
      <c r="L74" s="33"/>
    </row>
    <row r="75" spans="2:20" s="1" customFormat="1" ht="12" customHeight="1">
      <c r="B75" s="33"/>
      <c r="C75" s="28" t="s">
        <v>21</v>
      </c>
      <c r="F75" s="26" t="str">
        <f>F12</f>
        <v>Dlouhá 190, Hradec Králové</v>
      </c>
      <c r="I75" s="28" t="s">
        <v>23</v>
      </c>
      <c r="J75" s="50" t="str">
        <f>IF(J12="","",J12)</f>
        <v>8. 1. 2026</v>
      </c>
      <c r="L75" s="33"/>
    </row>
    <row r="76" spans="2:20" s="1" customFormat="1" ht="6.9" customHeight="1">
      <c r="B76" s="33"/>
      <c r="L76" s="33"/>
    </row>
    <row r="77" spans="2:20" s="1" customFormat="1" ht="40.049999999999997" customHeight="1">
      <c r="B77" s="33"/>
      <c r="C77" s="28" t="s">
        <v>25</v>
      </c>
      <c r="F77" s="26" t="str">
        <f>E15</f>
        <v>Biskup.Královehradecké, Velké Nám.35, Hr.Králové</v>
      </c>
      <c r="I77" s="28" t="s">
        <v>31</v>
      </c>
      <c r="J77" s="31" t="str">
        <f>E21</f>
        <v>Atelier Tsunami s.r.o., Palachova 1742, Náchod</v>
      </c>
      <c r="L77" s="33"/>
    </row>
    <row r="78" spans="2:20" s="1" customFormat="1" ht="15.15" customHeight="1">
      <c r="B78" s="33"/>
      <c r="C78" s="28" t="s">
        <v>29</v>
      </c>
      <c r="F78" s="26" t="str">
        <f>IF(E18="","",E18)</f>
        <v>Vyplň údaj</v>
      </c>
      <c r="I78" s="28" t="s">
        <v>34</v>
      </c>
      <c r="J78" s="31" t="str">
        <f>E24</f>
        <v>Ondřej Gerhart</v>
      </c>
      <c r="L78" s="33"/>
    </row>
    <row r="79" spans="2:20" s="1" customFormat="1" ht="10.35" customHeight="1">
      <c r="B79" s="33"/>
      <c r="L79" s="33"/>
    </row>
    <row r="80" spans="2:20" s="10" customFormat="1" ht="29.25" customHeight="1">
      <c r="B80" s="108"/>
      <c r="C80" s="109" t="s">
        <v>111</v>
      </c>
      <c r="D80" s="110" t="s">
        <v>57</v>
      </c>
      <c r="E80" s="110" t="s">
        <v>53</v>
      </c>
      <c r="F80" s="110" t="s">
        <v>54</v>
      </c>
      <c r="G80" s="110" t="s">
        <v>112</v>
      </c>
      <c r="H80" s="110" t="s">
        <v>113</v>
      </c>
      <c r="I80" s="110" t="s">
        <v>114</v>
      </c>
      <c r="J80" s="110" t="s">
        <v>106</v>
      </c>
      <c r="K80" s="111" t="s">
        <v>115</v>
      </c>
      <c r="L80" s="108"/>
      <c r="M80" s="57" t="s">
        <v>19</v>
      </c>
      <c r="N80" s="58" t="s">
        <v>42</v>
      </c>
      <c r="O80" s="58" t="s">
        <v>116</v>
      </c>
      <c r="P80" s="58" t="s">
        <v>117</v>
      </c>
      <c r="Q80" s="58" t="s">
        <v>118</v>
      </c>
      <c r="R80" s="58" t="s">
        <v>119</v>
      </c>
      <c r="S80" s="58" t="s">
        <v>120</v>
      </c>
      <c r="T80" s="59" t="s">
        <v>121</v>
      </c>
    </row>
    <row r="81" spans="2:65" s="1" customFormat="1" ht="22.8" customHeight="1">
      <c r="B81" s="33"/>
      <c r="C81" s="62" t="s">
        <v>122</v>
      </c>
      <c r="J81" s="112">
        <f>BK81</f>
        <v>0</v>
      </c>
      <c r="L81" s="33"/>
      <c r="M81" s="60"/>
      <c r="N81" s="51"/>
      <c r="O81" s="51"/>
      <c r="P81" s="113">
        <f>P82</f>
        <v>0</v>
      </c>
      <c r="Q81" s="51"/>
      <c r="R81" s="113">
        <f>R82</f>
        <v>0</v>
      </c>
      <c r="S81" s="51"/>
      <c r="T81" s="114">
        <f>T82</f>
        <v>0</v>
      </c>
      <c r="AT81" s="18" t="s">
        <v>71</v>
      </c>
      <c r="AU81" s="18" t="s">
        <v>107</v>
      </c>
      <c r="BK81" s="115">
        <f>BK82</f>
        <v>0</v>
      </c>
    </row>
    <row r="82" spans="2:65" s="11" customFormat="1" ht="25.95" customHeight="1">
      <c r="B82" s="116"/>
      <c r="D82" s="117" t="s">
        <v>71</v>
      </c>
      <c r="E82" s="118" t="s">
        <v>123</v>
      </c>
      <c r="F82" s="118" t="s">
        <v>124</v>
      </c>
      <c r="I82" s="119"/>
      <c r="J82" s="120">
        <f>BK82</f>
        <v>0</v>
      </c>
      <c r="L82" s="116"/>
      <c r="M82" s="121"/>
      <c r="P82" s="122">
        <f>P83</f>
        <v>0</v>
      </c>
      <c r="R82" s="122">
        <f>R83</f>
        <v>0</v>
      </c>
      <c r="T82" s="123">
        <f>T83</f>
        <v>0</v>
      </c>
      <c r="AR82" s="117" t="s">
        <v>125</v>
      </c>
      <c r="AT82" s="124" t="s">
        <v>71</v>
      </c>
      <c r="AU82" s="124" t="s">
        <v>72</v>
      </c>
      <c r="AY82" s="117" t="s">
        <v>126</v>
      </c>
      <c r="BK82" s="125">
        <f>BK83</f>
        <v>0</v>
      </c>
    </row>
    <row r="83" spans="2:65" s="11" customFormat="1" ht="22.8" customHeight="1">
      <c r="B83" s="116"/>
      <c r="D83" s="117" t="s">
        <v>71</v>
      </c>
      <c r="E83" s="126" t="s">
        <v>127</v>
      </c>
      <c r="F83" s="126" t="s">
        <v>128</v>
      </c>
      <c r="I83" s="119"/>
      <c r="J83" s="127">
        <f>BK83</f>
        <v>0</v>
      </c>
      <c r="L83" s="116"/>
      <c r="M83" s="121"/>
      <c r="P83" s="122">
        <f>SUM(P84:P85)</f>
        <v>0</v>
      </c>
      <c r="R83" s="122">
        <f>SUM(R84:R85)</f>
        <v>0</v>
      </c>
      <c r="T83" s="123">
        <f>SUM(T84:T85)</f>
        <v>0</v>
      </c>
      <c r="AR83" s="117" t="s">
        <v>125</v>
      </c>
      <c r="AT83" s="124" t="s">
        <v>71</v>
      </c>
      <c r="AU83" s="124" t="s">
        <v>80</v>
      </c>
      <c r="AY83" s="117" t="s">
        <v>126</v>
      </c>
      <c r="BK83" s="125">
        <f>SUM(BK84:BK85)</f>
        <v>0</v>
      </c>
    </row>
    <row r="84" spans="2:65" s="1" customFormat="1" ht="16.5" customHeight="1">
      <c r="B84" s="33"/>
      <c r="C84" s="128" t="s">
        <v>80</v>
      </c>
      <c r="D84" s="128" t="s">
        <v>129</v>
      </c>
      <c r="E84" s="129" t="s">
        <v>130</v>
      </c>
      <c r="F84" s="130" t="s">
        <v>131</v>
      </c>
      <c r="G84" s="131" t="s">
        <v>132</v>
      </c>
      <c r="H84" s="132">
        <v>1</v>
      </c>
      <c r="I84" s="816">
        <f>SUM('SLP-rozp'!E138:F138)</f>
        <v>0</v>
      </c>
      <c r="J84" s="134">
        <f>ROUND(I84*H84,2)</f>
        <v>0</v>
      </c>
      <c r="K84" s="130" t="s">
        <v>19</v>
      </c>
      <c r="L84" s="33"/>
      <c r="M84" s="135" t="s">
        <v>19</v>
      </c>
      <c r="N84" s="136" t="s">
        <v>43</v>
      </c>
      <c r="P84" s="137">
        <f>O84*H84</f>
        <v>0</v>
      </c>
      <c r="Q84" s="137">
        <v>0</v>
      </c>
      <c r="R84" s="137">
        <f>Q84*H84</f>
        <v>0</v>
      </c>
      <c r="S84" s="137">
        <v>0</v>
      </c>
      <c r="T84" s="138">
        <f>S84*H84</f>
        <v>0</v>
      </c>
      <c r="AR84" s="139" t="s">
        <v>133</v>
      </c>
      <c r="AT84" s="139" t="s">
        <v>129</v>
      </c>
      <c r="AU84" s="139" t="s">
        <v>82</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133</v>
      </c>
      <c r="BM84" s="139" t="s">
        <v>134</v>
      </c>
    </row>
    <row r="85" spans="2:65" s="1" customFormat="1" ht="10.199999999999999">
      <c r="B85" s="33"/>
      <c r="D85" s="141" t="s">
        <v>135</v>
      </c>
      <c r="F85" s="142" t="s">
        <v>136</v>
      </c>
      <c r="I85" s="143"/>
      <c r="L85" s="33"/>
      <c r="M85" s="144"/>
      <c r="N85" s="145"/>
      <c r="O85" s="145"/>
      <c r="P85" s="145"/>
      <c r="Q85" s="145"/>
      <c r="R85" s="145"/>
      <c r="S85" s="145"/>
      <c r="T85" s="146"/>
      <c r="AT85" s="18" t="s">
        <v>135</v>
      </c>
      <c r="AU85" s="18" t="s">
        <v>82</v>
      </c>
    </row>
    <row r="86" spans="2:65" s="1" customFormat="1" ht="6.9" customHeight="1">
      <c r="B86" s="42"/>
      <c r="C86" s="43"/>
      <c r="D86" s="43"/>
      <c r="E86" s="43"/>
      <c r="F86" s="43"/>
      <c r="G86" s="43"/>
      <c r="H86" s="43"/>
      <c r="I86" s="43"/>
      <c r="J86" s="43"/>
      <c r="K86" s="43"/>
      <c r="L86" s="33"/>
    </row>
  </sheetData>
  <sheetProtection algorithmName="SHA-512" hashValue="lPingacSzwIOs7Qpvy5nx5HWuQWC6VKjdrbnlARx+nMRA5LI77fI+DKDsH49jZloksW5XyTsIHjiqlNOcbpj2w==" saltValue="s/wSXXDNAdpMnesPXSVj7g==" spinCount="100000" sheet="1" objects="1" scenarios="1" formatColumns="0" formatRows="0" autoFilter="0"/>
  <autoFilter ref="C80:K85" xr:uid="{00000000-0009-0000-0000-000001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63"/>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85</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137</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ROUND(J90,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ROUND((SUM(BE90:BE262)),  2)</f>
        <v>0</v>
      </c>
      <c r="I33" s="90">
        <v>0.21</v>
      </c>
      <c r="J33" s="89">
        <f>ROUND(((SUM(BE90:BE262))*I33),  2)</f>
        <v>0</v>
      </c>
      <c r="L33" s="33"/>
    </row>
    <row r="34" spans="2:12" s="1" customFormat="1" ht="14.4" customHeight="1">
      <c r="B34" s="33"/>
      <c r="E34" s="28" t="s">
        <v>44</v>
      </c>
      <c r="F34" s="89">
        <f>ROUND((SUM(BF90:BF262)),  2)</f>
        <v>0</v>
      </c>
      <c r="I34" s="90">
        <v>0.12</v>
      </c>
      <c r="J34" s="89">
        <f>ROUND(((SUM(BF90:BF262))*I34),  2)</f>
        <v>0</v>
      </c>
      <c r="L34" s="33"/>
    </row>
    <row r="35" spans="2:12" s="1" customFormat="1" ht="14.4" hidden="1" customHeight="1">
      <c r="B35" s="33"/>
      <c r="E35" s="28" t="s">
        <v>45</v>
      </c>
      <c r="F35" s="89">
        <f>ROUND((SUM(BG90:BG262)),  2)</f>
        <v>0</v>
      </c>
      <c r="I35" s="90">
        <v>0.21</v>
      </c>
      <c r="J35" s="89">
        <f>0</f>
        <v>0</v>
      </c>
      <c r="L35" s="33"/>
    </row>
    <row r="36" spans="2:12" s="1" customFormat="1" ht="14.4" hidden="1" customHeight="1">
      <c r="B36" s="33"/>
      <c r="E36" s="28" t="s">
        <v>46</v>
      </c>
      <c r="F36" s="89">
        <f>ROUND((SUM(BH90:BH262)),  2)</f>
        <v>0</v>
      </c>
      <c r="I36" s="90">
        <v>0.12</v>
      </c>
      <c r="J36" s="89">
        <f>0</f>
        <v>0</v>
      </c>
      <c r="L36" s="33"/>
    </row>
    <row r="37" spans="2:12" s="1" customFormat="1" ht="14.4" hidden="1" customHeight="1">
      <c r="B37" s="33"/>
      <c r="E37" s="28" t="s">
        <v>47</v>
      </c>
      <c r="F37" s="89">
        <f>ROUND((SUM(BI90:BI262)),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02 - SO - Rekonstrukce uliční fasády</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J90</f>
        <v>0</v>
      </c>
      <c r="L59" s="33"/>
      <c r="AU59" s="18" t="s">
        <v>107</v>
      </c>
    </row>
    <row r="60" spans="2:47" s="8" customFormat="1" ht="24.9" customHeight="1">
      <c r="B60" s="100"/>
      <c r="D60" s="101" t="s">
        <v>138</v>
      </c>
      <c r="E60" s="102"/>
      <c r="F60" s="102"/>
      <c r="G60" s="102"/>
      <c r="H60" s="102"/>
      <c r="I60" s="102"/>
      <c r="J60" s="103">
        <f>J91</f>
        <v>0</v>
      </c>
      <c r="L60" s="100"/>
    </row>
    <row r="61" spans="2:47" s="9" customFormat="1" ht="19.95" customHeight="1">
      <c r="B61" s="104"/>
      <c r="D61" s="105" t="s">
        <v>139</v>
      </c>
      <c r="E61" s="106"/>
      <c r="F61" s="106"/>
      <c r="G61" s="106"/>
      <c r="H61" s="106"/>
      <c r="I61" s="106"/>
      <c r="J61" s="107">
        <f>J92</f>
        <v>0</v>
      </c>
      <c r="L61" s="104"/>
    </row>
    <row r="62" spans="2:47" s="9" customFormat="1" ht="19.95" customHeight="1">
      <c r="B62" s="104"/>
      <c r="D62" s="105" t="s">
        <v>140</v>
      </c>
      <c r="E62" s="106"/>
      <c r="F62" s="106"/>
      <c r="G62" s="106"/>
      <c r="H62" s="106"/>
      <c r="I62" s="106"/>
      <c r="J62" s="107">
        <f>J113</f>
        <v>0</v>
      </c>
      <c r="L62" s="104"/>
    </row>
    <row r="63" spans="2:47" s="9" customFormat="1" ht="19.95" customHeight="1">
      <c r="B63" s="104"/>
      <c r="D63" s="105" t="s">
        <v>141</v>
      </c>
      <c r="E63" s="106"/>
      <c r="F63" s="106"/>
      <c r="G63" s="106"/>
      <c r="H63" s="106"/>
      <c r="I63" s="106"/>
      <c r="J63" s="107">
        <f>J151</f>
        <v>0</v>
      </c>
      <c r="L63" s="104"/>
    </row>
    <row r="64" spans="2:47" s="9" customFormat="1" ht="19.95" customHeight="1">
      <c r="B64" s="104"/>
      <c r="D64" s="105" t="s">
        <v>142</v>
      </c>
      <c r="E64" s="106"/>
      <c r="F64" s="106"/>
      <c r="G64" s="106"/>
      <c r="H64" s="106"/>
      <c r="I64" s="106"/>
      <c r="J64" s="107">
        <f>J174</f>
        <v>0</v>
      </c>
      <c r="L64" s="104"/>
    </row>
    <row r="65" spans="2:12" s="9" customFormat="1" ht="19.95" customHeight="1">
      <c r="B65" s="104"/>
      <c r="D65" s="105" t="s">
        <v>143</v>
      </c>
      <c r="E65" s="106"/>
      <c r="F65" s="106"/>
      <c r="G65" s="106"/>
      <c r="H65" s="106"/>
      <c r="I65" s="106"/>
      <c r="J65" s="107">
        <f>J188</f>
        <v>0</v>
      </c>
      <c r="L65" s="104"/>
    </row>
    <row r="66" spans="2:12" s="8" customFormat="1" ht="24.9" customHeight="1">
      <c r="B66" s="100"/>
      <c r="D66" s="101" t="s">
        <v>144</v>
      </c>
      <c r="E66" s="102"/>
      <c r="F66" s="102"/>
      <c r="G66" s="102"/>
      <c r="H66" s="102"/>
      <c r="I66" s="102"/>
      <c r="J66" s="103">
        <f>J192</f>
        <v>0</v>
      </c>
      <c r="L66" s="100"/>
    </row>
    <row r="67" spans="2:12" s="9" customFormat="1" ht="19.95" customHeight="1">
      <c r="B67" s="104"/>
      <c r="D67" s="105" t="s">
        <v>145</v>
      </c>
      <c r="E67" s="106"/>
      <c r="F67" s="106"/>
      <c r="G67" s="106"/>
      <c r="H67" s="106"/>
      <c r="I67" s="106"/>
      <c r="J67" s="107">
        <f>J193</f>
        <v>0</v>
      </c>
      <c r="L67" s="104"/>
    </row>
    <row r="68" spans="2:12" s="9" customFormat="1" ht="19.95" customHeight="1">
      <c r="B68" s="104"/>
      <c r="D68" s="105" t="s">
        <v>146</v>
      </c>
      <c r="E68" s="106"/>
      <c r="F68" s="106"/>
      <c r="G68" s="106"/>
      <c r="H68" s="106"/>
      <c r="I68" s="106"/>
      <c r="J68" s="107">
        <f>J235</f>
        <v>0</v>
      </c>
      <c r="L68" s="104"/>
    </row>
    <row r="69" spans="2:12" s="9" customFormat="1" ht="19.95" customHeight="1">
      <c r="B69" s="104"/>
      <c r="D69" s="105" t="s">
        <v>147</v>
      </c>
      <c r="E69" s="106"/>
      <c r="F69" s="106"/>
      <c r="G69" s="106"/>
      <c r="H69" s="106"/>
      <c r="I69" s="106"/>
      <c r="J69" s="107">
        <f>J245</f>
        <v>0</v>
      </c>
      <c r="L69" s="104"/>
    </row>
    <row r="70" spans="2:12" s="9" customFormat="1" ht="19.95" customHeight="1">
      <c r="B70" s="104"/>
      <c r="D70" s="105" t="s">
        <v>148</v>
      </c>
      <c r="E70" s="106"/>
      <c r="F70" s="106"/>
      <c r="G70" s="106"/>
      <c r="H70" s="106"/>
      <c r="I70" s="106"/>
      <c r="J70" s="107">
        <f>J255</f>
        <v>0</v>
      </c>
      <c r="L70" s="104"/>
    </row>
    <row r="71" spans="2:12" s="1" customFormat="1" ht="21.75" customHeight="1">
      <c r="B71" s="33"/>
      <c r="L71" s="33"/>
    </row>
    <row r="72" spans="2:12" s="1" customFormat="1" ht="6.9" customHeight="1">
      <c r="B72" s="42"/>
      <c r="C72" s="43"/>
      <c r="D72" s="43"/>
      <c r="E72" s="43"/>
      <c r="F72" s="43"/>
      <c r="G72" s="43"/>
      <c r="H72" s="43"/>
      <c r="I72" s="43"/>
      <c r="J72" s="43"/>
      <c r="K72" s="43"/>
      <c r="L72" s="33"/>
    </row>
    <row r="76" spans="2:12" s="1" customFormat="1" ht="6.9" customHeight="1">
      <c r="B76" s="44"/>
      <c r="C76" s="45"/>
      <c r="D76" s="45"/>
      <c r="E76" s="45"/>
      <c r="F76" s="45"/>
      <c r="G76" s="45"/>
      <c r="H76" s="45"/>
      <c r="I76" s="45"/>
      <c r="J76" s="45"/>
      <c r="K76" s="45"/>
      <c r="L76" s="33"/>
    </row>
    <row r="77" spans="2:12" s="1" customFormat="1" ht="24.9" customHeight="1">
      <c r="B77" s="33"/>
      <c r="C77" s="22" t="s">
        <v>110</v>
      </c>
      <c r="L77" s="33"/>
    </row>
    <row r="78" spans="2:12" s="1" customFormat="1" ht="6.9" customHeight="1">
      <c r="B78" s="33"/>
      <c r="L78" s="33"/>
    </row>
    <row r="79" spans="2:12" s="1" customFormat="1" ht="12" customHeight="1">
      <c r="B79" s="33"/>
      <c r="C79" s="28" t="s">
        <v>16</v>
      </c>
      <c r="L79" s="33"/>
    </row>
    <row r="80" spans="2:12" s="1" customFormat="1" ht="16.5" customHeight="1">
      <c r="B80" s="33"/>
      <c r="E80" s="313" t="str">
        <f>E7</f>
        <v>Zřízení dílen a učeben pro Církevní ZŠ</v>
      </c>
      <c r="F80" s="314"/>
      <c r="G80" s="314"/>
      <c r="H80" s="314"/>
      <c r="L80" s="33"/>
    </row>
    <row r="81" spans="2:65" s="1" customFormat="1" ht="12" customHeight="1">
      <c r="B81" s="33"/>
      <c r="C81" s="28" t="s">
        <v>102</v>
      </c>
      <c r="L81" s="33"/>
    </row>
    <row r="82" spans="2:65" s="1" customFormat="1" ht="16.5" customHeight="1">
      <c r="B82" s="33"/>
      <c r="E82" s="276" t="str">
        <f>E9</f>
        <v>02 - SO - Rekonstrukce uliční fasády</v>
      </c>
      <c r="F82" s="315"/>
      <c r="G82" s="315"/>
      <c r="H82" s="315"/>
      <c r="L82" s="33"/>
    </row>
    <row r="83" spans="2:65" s="1" customFormat="1" ht="6.9" customHeight="1">
      <c r="B83" s="33"/>
      <c r="L83" s="33"/>
    </row>
    <row r="84" spans="2:65" s="1" customFormat="1" ht="12" customHeight="1">
      <c r="B84" s="33"/>
      <c r="C84" s="28" t="s">
        <v>21</v>
      </c>
      <c r="F84" s="26" t="str">
        <f>F12</f>
        <v>Dlouhá 190, Hradec Králové</v>
      </c>
      <c r="I84" s="28" t="s">
        <v>23</v>
      </c>
      <c r="J84" s="50" t="str">
        <f>IF(J12="","",J12)</f>
        <v>8. 1. 2026</v>
      </c>
      <c r="L84" s="33"/>
    </row>
    <row r="85" spans="2:65" s="1" customFormat="1" ht="6.9" customHeight="1">
      <c r="B85" s="33"/>
      <c r="L85" s="33"/>
    </row>
    <row r="86" spans="2:65" s="1" customFormat="1" ht="40.049999999999997" customHeight="1">
      <c r="B86" s="33"/>
      <c r="C86" s="28" t="s">
        <v>25</v>
      </c>
      <c r="F86" s="26" t="str">
        <f>E15</f>
        <v>Biskup.Královehradecké, Velké Nám.35, Hr.Králové</v>
      </c>
      <c r="I86" s="28" t="s">
        <v>31</v>
      </c>
      <c r="J86" s="31" t="str">
        <f>E21</f>
        <v>Atelier Tsunami s.r.o., Palachova 1742, Náchod</v>
      </c>
      <c r="L86" s="33"/>
    </row>
    <row r="87" spans="2:65" s="1" customFormat="1" ht="15.15" customHeight="1">
      <c r="B87" s="33"/>
      <c r="C87" s="28" t="s">
        <v>29</v>
      </c>
      <c r="F87" s="26" t="str">
        <f>IF(E18="","",E18)</f>
        <v>Vyplň údaj</v>
      </c>
      <c r="I87" s="28" t="s">
        <v>34</v>
      </c>
      <c r="J87" s="31" t="str">
        <f>E24</f>
        <v>Ondřej Gerhart</v>
      </c>
      <c r="L87" s="33"/>
    </row>
    <row r="88" spans="2:65" s="1" customFormat="1" ht="10.35" customHeight="1">
      <c r="B88" s="33"/>
      <c r="L88" s="33"/>
    </row>
    <row r="89" spans="2:65" s="10" customFormat="1" ht="29.25" customHeight="1">
      <c r="B89" s="108"/>
      <c r="C89" s="109" t="s">
        <v>111</v>
      </c>
      <c r="D89" s="110" t="s">
        <v>57</v>
      </c>
      <c r="E89" s="110" t="s">
        <v>53</v>
      </c>
      <c r="F89" s="110" t="s">
        <v>54</v>
      </c>
      <c r="G89" s="110" t="s">
        <v>112</v>
      </c>
      <c r="H89" s="110" t="s">
        <v>113</v>
      </c>
      <c r="I89" s="110" t="s">
        <v>114</v>
      </c>
      <c r="J89" s="110" t="s">
        <v>106</v>
      </c>
      <c r="K89" s="111" t="s">
        <v>115</v>
      </c>
      <c r="L89" s="108"/>
      <c r="M89" s="57" t="s">
        <v>19</v>
      </c>
      <c r="N89" s="58" t="s">
        <v>42</v>
      </c>
      <c r="O89" s="58" t="s">
        <v>116</v>
      </c>
      <c r="P89" s="58" t="s">
        <v>117</v>
      </c>
      <c r="Q89" s="58" t="s">
        <v>118</v>
      </c>
      <c r="R89" s="58" t="s">
        <v>119</v>
      </c>
      <c r="S89" s="58" t="s">
        <v>120</v>
      </c>
      <c r="T89" s="59" t="s">
        <v>121</v>
      </c>
    </row>
    <row r="90" spans="2:65" s="1" customFormat="1" ht="22.8" customHeight="1">
      <c r="B90" s="33"/>
      <c r="C90" s="62" t="s">
        <v>122</v>
      </c>
      <c r="J90" s="112">
        <f>BK90</f>
        <v>0</v>
      </c>
      <c r="L90" s="33"/>
      <c r="M90" s="60"/>
      <c r="N90" s="51"/>
      <c r="O90" s="51"/>
      <c r="P90" s="113">
        <f>P91+P192</f>
        <v>0</v>
      </c>
      <c r="Q90" s="51"/>
      <c r="R90" s="113">
        <f>R91+R192</f>
        <v>13.78892231</v>
      </c>
      <c r="S90" s="51"/>
      <c r="T90" s="114">
        <f>T91+T192</f>
        <v>11.144445500000002</v>
      </c>
      <c r="AT90" s="18" t="s">
        <v>71</v>
      </c>
      <c r="AU90" s="18" t="s">
        <v>107</v>
      </c>
      <c r="BK90" s="115">
        <f>BK91+BK192</f>
        <v>0</v>
      </c>
    </row>
    <row r="91" spans="2:65" s="11" customFormat="1" ht="25.95" customHeight="1">
      <c r="B91" s="116"/>
      <c r="D91" s="117" t="s">
        <v>71</v>
      </c>
      <c r="E91" s="118" t="s">
        <v>149</v>
      </c>
      <c r="F91" s="118" t="s">
        <v>150</v>
      </c>
      <c r="I91" s="119"/>
      <c r="J91" s="120">
        <f>BK91</f>
        <v>0</v>
      </c>
      <c r="L91" s="116"/>
      <c r="M91" s="121"/>
      <c r="P91" s="122">
        <f>P92+P113+P151+P174+P188</f>
        <v>0</v>
      </c>
      <c r="R91" s="122">
        <f>R92+R113+R151+R174+R188</f>
        <v>12.370598080000001</v>
      </c>
      <c r="T91" s="123">
        <f>T92+T113+T151+T174+T188</f>
        <v>11.144445500000002</v>
      </c>
      <c r="AR91" s="117" t="s">
        <v>80</v>
      </c>
      <c r="AT91" s="124" t="s">
        <v>71</v>
      </c>
      <c r="AU91" s="124" t="s">
        <v>72</v>
      </c>
      <c r="AY91" s="117" t="s">
        <v>126</v>
      </c>
      <c r="BK91" s="125">
        <f>BK92+BK113+BK151+BK174+BK188</f>
        <v>0</v>
      </c>
    </row>
    <row r="92" spans="2:65" s="11" customFormat="1" ht="22.8" customHeight="1">
      <c r="B92" s="116"/>
      <c r="D92" s="117" t="s">
        <v>71</v>
      </c>
      <c r="E92" s="126" t="s">
        <v>151</v>
      </c>
      <c r="F92" s="126" t="s">
        <v>152</v>
      </c>
      <c r="I92" s="119"/>
      <c r="J92" s="127">
        <f>BK92</f>
        <v>0</v>
      </c>
      <c r="L92" s="116"/>
      <c r="M92" s="121"/>
      <c r="P92" s="122">
        <f>SUM(P93:P112)</f>
        <v>0</v>
      </c>
      <c r="R92" s="122">
        <f>SUM(R93:R112)</f>
        <v>12.370598080000001</v>
      </c>
      <c r="T92" s="123">
        <f>SUM(T93:T112)</f>
        <v>0</v>
      </c>
      <c r="AR92" s="117" t="s">
        <v>80</v>
      </c>
      <c r="AT92" s="124" t="s">
        <v>71</v>
      </c>
      <c r="AU92" s="124" t="s">
        <v>80</v>
      </c>
      <c r="AY92" s="117" t="s">
        <v>126</v>
      </c>
      <c r="BK92" s="125">
        <f>SUM(BK93:BK112)</f>
        <v>0</v>
      </c>
    </row>
    <row r="93" spans="2:65" s="1" customFormat="1" ht="37.799999999999997" customHeight="1">
      <c r="B93" s="33"/>
      <c r="C93" s="128" t="s">
        <v>80</v>
      </c>
      <c r="D93" s="128" t="s">
        <v>129</v>
      </c>
      <c r="E93" s="129" t="s">
        <v>153</v>
      </c>
      <c r="F93" s="130" t="s">
        <v>154</v>
      </c>
      <c r="G93" s="131" t="s">
        <v>155</v>
      </c>
      <c r="H93" s="132">
        <v>20.574999999999999</v>
      </c>
      <c r="I93" s="133"/>
      <c r="J93" s="134">
        <f>ROUND(I93*H93,2)</f>
        <v>0</v>
      </c>
      <c r="K93" s="130" t="s">
        <v>19</v>
      </c>
      <c r="L93" s="33"/>
      <c r="M93" s="135" t="s">
        <v>19</v>
      </c>
      <c r="N93" s="136" t="s">
        <v>43</v>
      </c>
      <c r="P93" s="137">
        <f>O93*H93</f>
        <v>0</v>
      </c>
      <c r="Q93" s="137">
        <v>5.2900000000000003E-2</v>
      </c>
      <c r="R93" s="137">
        <f>Q93*H93</f>
        <v>1.0884175</v>
      </c>
      <c r="S93" s="137">
        <v>0</v>
      </c>
      <c r="T93" s="138">
        <f>S93*H93</f>
        <v>0</v>
      </c>
      <c r="AR93" s="139" t="s">
        <v>156</v>
      </c>
      <c r="AT93" s="139" t="s">
        <v>129</v>
      </c>
      <c r="AU93" s="139" t="s">
        <v>82</v>
      </c>
      <c r="AY93" s="18" t="s">
        <v>126</v>
      </c>
      <c r="BE93" s="140">
        <f>IF(N93="základní",J93,0)</f>
        <v>0</v>
      </c>
      <c r="BF93" s="140">
        <f>IF(N93="snížená",J93,0)</f>
        <v>0</v>
      </c>
      <c r="BG93" s="140">
        <f>IF(N93="zákl. přenesená",J93,0)</f>
        <v>0</v>
      </c>
      <c r="BH93" s="140">
        <f>IF(N93="sníž. přenesená",J93,0)</f>
        <v>0</v>
      </c>
      <c r="BI93" s="140">
        <f>IF(N93="nulová",J93,0)</f>
        <v>0</v>
      </c>
      <c r="BJ93" s="18" t="s">
        <v>80</v>
      </c>
      <c r="BK93" s="140">
        <f>ROUND(I93*H93,2)</f>
        <v>0</v>
      </c>
      <c r="BL93" s="18" t="s">
        <v>156</v>
      </c>
      <c r="BM93" s="139" t="s">
        <v>157</v>
      </c>
    </row>
    <row r="94" spans="2:65" s="1" customFormat="1" ht="28.8">
      <c r="B94" s="33"/>
      <c r="D94" s="141" t="s">
        <v>135</v>
      </c>
      <c r="F94" s="142" t="s">
        <v>158</v>
      </c>
      <c r="I94" s="143"/>
      <c r="L94" s="33"/>
      <c r="M94" s="147"/>
      <c r="T94" s="54"/>
      <c r="AT94" s="18" t="s">
        <v>135</v>
      </c>
      <c r="AU94" s="18" t="s">
        <v>82</v>
      </c>
    </row>
    <row r="95" spans="2:65" s="12" customFormat="1" ht="10.199999999999999">
      <c r="B95" s="148"/>
      <c r="D95" s="141" t="s">
        <v>159</v>
      </c>
      <c r="E95" s="149" t="s">
        <v>19</v>
      </c>
      <c r="F95" s="150" t="s">
        <v>160</v>
      </c>
      <c r="H95" s="151">
        <v>20.574999999999999</v>
      </c>
      <c r="I95" s="152"/>
      <c r="L95" s="148"/>
      <c r="M95" s="153"/>
      <c r="T95" s="154"/>
      <c r="AT95" s="149" t="s">
        <v>159</v>
      </c>
      <c r="AU95" s="149" t="s">
        <v>82</v>
      </c>
      <c r="AV95" s="12" t="s">
        <v>82</v>
      </c>
      <c r="AW95" s="12" t="s">
        <v>33</v>
      </c>
      <c r="AX95" s="12" t="s">
        <v>80</v>
      </c>
      <c r="AY95" s="149" t="s">
        <v>126</v>
      </c>
    </row>
    <row r="96" spans="2:65" s="1" customFormat="1" ht="37.799999999999997" customHeight="1">
      <c r="B96" s="33"/>
      <c r="C96" s="128" t="s">
        <v>82</v>
      </c>
      <c r="D96" s="128" t="s">
        <v>129</v>
      </c>
      <c r="E96" s="129" t="s">
        <v>161</v>
      </c>
      <c r="F96" s="130" t="s">
        <v>162</v>
      </c>
      <c r="G96" s="131" t="s">
        <v>155</v>
      </c>
      <c r="H96" s="132">
        <v>352.45800000000003</v>
      </c>
      <c r="I96" s="133"/>
      <c r="J96" s="134">
        <f>ROUND(I96*H96,2)</f>
        <v>0</v>
      </c>
      <c r="K96" s="130" t="s">
        <v>19</v>
      </c>
      <c r="L96" s="33"/>
      <c r="M96" s="135" t="s">
        <v>19</v>
      </c>
      <c r="N96" s="136" t="s">
        <v>43</v>
      </c>
      <c r="P96" s="137">
        <f>O96*H96</f>
        <v>0</v>
      </c>
      <c r="Q96" s="137">
        <v>3.2009999999999997E-2</v>
      </c>
      <c r="R96" s="137">
        <f>Q96*H96</f>
        <v>11.28218058</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163</v>
      </c>
    </row>
    <row r="97" spans="2:65" s="1" customFormat="1" ht="28.8">
      <c r="B97" s="33"/>
      <c r="D97" s="141" t="s">
        <v>135</v>
      </c>
      <c r="F97" s="142" t="s">
        <v>164</v>
      </c>
      <c r="I97" s="143"/>
      <c r="L97" s="33"/>
      <c r="M97" s="147"/>
      <c r="T97" s="54"/>
      <c r="AT97" s="18" t="s">
        <v>135</v>
      </c>
      <c r="AU97" s="18" t="s">
        <v>82</v>
      </c>
    </row>
    <row r="98" spans="2:65" s="13" customFormat="1" ht="10.199999999999999">
      <c r="B98" s="155"/>
      <c r="D98" s="141" t="s">
        <v>159</v>
      </c>
      <c r="E98" s="156" t="s">
        <v>19</v>
      </c>
      <c r="F98" s="157" t="s">
        <v>165</v>
      </c>
      <c r="H98" s="156" t="s">
        <v>19</v>
      </c>
      <c r="I98" s="158"/>
      <c r="L98" s="155"/>
      <c r="M98" s="159"/>
      <c r="T98" s="160"/>
      <c r="AT98" s="156" t="s">
        <v>159</v>
      </c>
      <c r="AU98" s="156" t="s">
        <v>82</v>
      </c>
      <c r="AV98" s="13" t="s">
        <v>80</v>
      </c>
      <c r="AW98" s="13" t="s">
        <v>33</v>
      </c>
      <c r="AX98" s="13" t="s">
        <v>72</v>
      </c>
      <c r="AY98" s="156" t="s">
        <v>126</v>
      </c>
    </row>
    <row r="99" spans="2:65" s="12" customFormat="1" ht="10.199999999999999">
      <c r="B99" s="148"/>
      <c r="D99" s="141" t="s">
        <v>159</v>
      </c>
      <c r="E99" s="149" t="s">
        <v>19</v>
      </c>
      <c r="F99" s="150" t="s">
        <v>166</v>
      </c>
      <c r="H99" s="151">
        <v>398.35300000000001</v>
      </c>
      <c r="I99" s="152"/>
      <c r="L99" s="148"/>
      <c r="M99" s="153"/>
      <c r="T99" s="154"/>
      <c r="AT99" s="149" t="s">
        <v>159</v>
      </c>
      <c r="AU99" s="149" t="s">
        <v>82</v>
      </c>
      <c r="AV99" s="12" t="s">
        <v>82</v>
      </c>
      <c r="AW99" s="12" t="s">
        <v>33</v>
      </c>
      <c r="AX99" s="12" t="s">
        <v>72</v>
      </c>
      <c r="AY99" s="149" t="s">
        <v>126</v>
      </c>
    </row>
    <row r="100" spans="2:65" s="12" customFormat="1" ht="10.199999999999999">
      <c r="B100" s="148"/>
      <c r="D100" s="141" t="s">
        <v>159</v>
      </c>
      <c r="E100" s="149" t="s">
        <v>19</v>
      </c>
      <c r="F100" s="150" t="s">
        <v>167</v>
      </c>
      <c r="H100" s="151">
        <v>4.7679999999999998</v>
      </c>
      <c r="I100" s="152"/>
      <c r="L100" s="148"/>
      <c r="M100" s="153"/>
      <c r="T100" s="154"/>
      <c r="AT100" s="149" t="s">
        <v>159</v>
      </c>
      <c r="AU100" s="149" t="s">
        <v>82</v>
      </c>
      <c r="AV100" s="12" t="s">
        <v>82</v>
      </c>
      <c r="AW100" s="12" t="s">
        <v>33</v>
      </c>
      <c r="AX100" s="12" t="s">
        <v>72</v>
      </c>
      <c r="AY100" s="149" t="s">
        <v>126</v>
      </c>
    </row>
    <row r="101" spans="2:65" s="12" customFormat="1" ht="10.199999999999999">
      <c r="B101" s="148"/>
      <c r="D101" s="141" t="s">
        <v>159</v>
      </c>
      <c r="E101" s="149" t="s">
        <v>19</v>
      </c>
      <c r="F101" s="150" t="s">
        <v>168</v>
      </c>
      <c r="H101" s="151">
        <v>3.9489999999999998</v>
      </c>
      <c r="I101" s="152"/>
      <c r="L101" s="148"/>
      <c r="M101" s="153"/>
      <c r="T101" s="154"/>
      <c r="AT101" s="149" t="s">
        <v>159</v>
      </c>
      <c r="AU101" s="149" t="s">
        <v>82</v>
      </c>
      <c r="AV101" s="12" t="s">
        <v>82</v>
      </c>
      <c r="AW101" s="12" t="s">
        <v>33</v>
      </c>
      <c r="AX101" s="12" t="s">
        <v>72</v>
      </c>
      <c r="AY101" s="149" t="s">
        <v>126</v>
      </c>
    </row>
    <row r="102" spans="2:65" s="12" customFormat="1" ht="10.199999999999999">
      <c r="B102" s="148"/>
      <c r="D102" s="141" t="s">
        <v>159</v>
      </c>
      <c r="E102" s="149" t="s">
        <v>19</v>
      </c>
      <c r="F102" s="150" t="s">
        <v>169</v>
      </c>
      <c r="H102" s="151">
        <v>2.7679999999999998</v>
      </c>
      <c r="I102" s="152"/>
      <c r="L102" s="148"/>
      <c r="M102" s="153"/>
      <c r="T102" s="154"/>
      <c r="AT102" s="149" t="s">
        <v>159</v>
      </c>
      <c r="AU102" s="149" t="s">
        <v>82</v>
      </c>
      <c r="AV102" s="12" t="s">
        <v>82</v>
      </c>
      <c r="AW102" s="12" t="s">
        <v>33</v>
      </c>
      <c r="AX102" s="12" t="s">
        <v>72</v>
      </c>
      <c r="AY102" s="149" t="s">
        <v>126</v>
      </c>
    </row>
    <row r="103" spans="2:65" s="12" customFormat="1" ht="10.199999999999999">
      <c r="B103" s="148"/>
      <c r="D103" s="141" t="s">
        <v>159</v>
      </c>
      <c r="E103" s="149" t="s">
        <v>19</v>
      </c>
      <c r="F103" s="150" t="s">
        <v>170</v>
      </c>
      <c r="H103" s="151">
        <v>2.7</v>
      </c>
      <c r="I103" s="152"/>
      <c r="L103" s="148"/>
      <c r="M103" s="153"/>
      <c r="T103" s="154"/>
      <c r="AT103" s="149" t="s">
        <v>159</v>
      </c>
      <c r="AU103" s="149" t="s">
        <v>82</v>
      </c>
      <c r="AV103" s="12" t="s">
        <v>82</v>
      </c>
      <c r="AW103" s="12" t="s">
        <v>33</v>
      </c>
      <c r="AX103" s="12" t="s">
        <v>72</v>
      </c>
      <c r="AY103" s="149" t="s">
        <v>126</v>
      </c>
    </row>
    <row r="104" spans="2:65" s="12" customFormat="1" ht="10.199999999999999">
      <c r="B104" s="148"/>
      <c r="D104" s="141" t="s">
        <v>159</v>
      </c>
      <c r="E104" s="149" t="s">
        <v>19</v>
      </c>
      <c r="F104" s="150" t="s">
        <v>171</v>
      </c>
      <c r="H104" s="151">
        <v>26.876999999999999</v>
      </c>
      <c r="I104" s="152"/>
      <c r="L104" s="148"/>
      <c r="M104" s="153"/>
      <c r="T104" s="154"/>
      <c r="AT104" s="149" t="s">
        <v>159</v>
      </c>
      <c r="AU104" s="149" t="s">
        <v>82</v>
      </c>
      <c r="AV104" s="12" t="s">
        <v>82</v>
      </c>
      <c r="AW104" s="12" t="s">
        <v>33</v>
      </c>
      <c r="AX104" s="12" t="s">
        <v>72</v>
      </c>
      <c r="AY104" s="149" t="s">
        <v>126</v>
      </c>
    </row>
    <row r="105" spans="2:65" s="12" customFormat="1" ht="10.199999999999999">
      <c r="B105" s="148"/>
      <c r="D105" s="141" t="s">
        <v>159</v>
      </c>
      <c r="E105" s="149" t="s">
        <v>19</v>
      </c>
      <c r="F105" s="150" t="s">
        <v>172</v>
      </c>
      <c r="H105" s="151">
        <v>-86.956999999999994</v>
      </c>
      <c r="I105" s="152"/>
      <c r="L105" s="148"/>
      <c r="M105" s="153"/>
      <c r="T105" s="154"/>
      <c r="AT105" s="149" t="s">
        <v>159</v>
      </c>
      <c r="AU105" s="149" t="s">
        <v>82</v>
      </c>
      <c r="AV105" s="12" t="s">
        <v>82</v>
      </c>
      <c r="AW105" s="12" t="s">
        <v>33</v>
      </c>
      <c r="AX105" s="12" t="s">
        <v>72</v>
      </c>
      <c r="AY105" s="149" t="s">
        <v>126</v>
      </c>
    </row>
    <row r="106" spans="2:65" s="14" customFormat="1" ht="10.199999999999999">
      <c r="B106" s="161"/>
      <c r="D106" s="141" t="s">
        <v>159</v>
      </c>
      <c r="E106" s="162" t="s">
        <v>19</v>
      </c>
      <c r="F106" s="163" t="s">
        <v>173</v>
      </c>
      <c r="H106" s="164">
        <v>352.45799999999997</v>
      </c>
      <c r="I106" s="165"/>
      <c r="L106" s="161"/>
      <c r="M106" s="166"/>
      <c r="T106" s="167"/>
      <c r="AT106" s="162" t="s">
        <v>159</v>
      </c>
      <c r="AU106" s="162" t="s">
        <v>82</v>
      </c>
      <c r="AV106" s="14" t="s">
        <v>156</v>
      </c>
      <c r="AW106" s="14" t="s">
        <v>33</v>
      </c>
      <c r="AX106" s="14" t="s">
        <v>80</v>
      </c>
      <c r="AY106" s="162" t="s">
        <v>126</v>
      </c>
    </row>
    <row r="107" spans="2:65" s="1" customFormat="1" ht="24.15" customHeight="1">
      <c r="B107" s="33"/>
      <c r="C107" s="128" t="s">
        <v>125</v>
      </c>
      <c r="D107" s="128" t="s">
        <v>129</v>
      </c>
      <c r="E107" s="129" t="s">
        <v>174</v>
      </c>
      <c r="F107" s="130" t="s">
        <v>175</v>
      </c>
      <c r="G107" s="131" t="s">
        <v>155</v>
      </c>
      <c r="H107" s="132">
        <v>352.45800000000003</v>
      </c>
      <c r="I107" s="133"/>
      <c r="J107" s="134">
        <f>ROUND(I107*H107,2)</f>
        <v>0</v>
      </c>
      <c r="K107" s="130" t="s">
        <v>19</v>
      </c>
      <c r="L107" s="33"/>
      <c r="M107" s="135" t="s">
        <v>19</v>
      </c>
      <c r="N107" s="136" t="s">
        <v>43</v>
      </c>
      <c r="P107" s="137">
        <f>O107*H107</f>
        <v>0</v>
      </c>
      <c r="Q107" s="137">
        <v>0</v>
      </c>
      <c r="R107" s="137">
        <f>Q107*H107</f>
        <v>0</v>
      </c>
      <c r="S107" s="137">
        <v>0</v>
      </c>
      <c r="T107" s="138">
        <f>S107*H107</f>
        <v>0</v>
      </c>
      <c r="AR107" s="139" t="s">
        <v>156</v>
      </c>
      <c r="AT107" s="139" t="s">
        <v>129</v>
      </c>
      <c r="AU107" s="139" t="s">
        <v>82</v>
      </c>
      <c r="AY107" s="18" t="s">
        <v>126</v>
      </c>
      <c r="BE107" s="140">
        <f>IF(N107="základní",J107,0)</f>
        <v>0</v>
      </c>
      <c r="BF107" s="140">
        <f>IF(N107="snížená",J107,0)</f>
        <v>0</v>
      </c>
      <c r="BG107" s="140">
        <f>IF(N107="zákl. přenesená",J107,0)</f>
        <v>0</v>
      </c>
      <c r="BH107" s="140">
        <f>IF(N107="sníž. přenesená",J107,0)</f>
        <v>0</v>
      </c>
      <c r="BI107" s="140">
        <f>IF(N107="nulová",J107,0)</f>
        <v>0</v>
      </c>
      <c r="BJ107" s="18" t="s">
        <v>80</v>
      </c>
      <c r="BK107" s="140">
        <f>ROUND(I107*H107,2)</f>
        <v>0</v>
      </c>
      <c r="BL107" s="18" t="s">
        <v>156</v>
      </c>
      <c r="BM107" s="139" t="s">
        <v>176</v>
      </c>
    </row>
    <row r="108" spans="2:65" s="1" customFormat="1" ht="124.8">
      <c r="B108" s="33"/>
      <c r="D108" s="141" t="s">
        <v>135</v>
      </c>
      <c r="F108" s="142" t="s">
        <v>177</v>
      </c>
      <c r="I108" s="143"/>
      <c r="L108" s="33"/>
      <c r="M108" s="147"/>
      <c r="T108" s="54"/>
      <c r="AT108" s="18" t="s">
        <v>135</v>
      </c>
      <c r="AU108" s="18" t="s">
        <v>82</v>
      </c>
    </row>
    <row r="109" spans="2:65" s="1" customFormat="1" ht="16.5" customHeight="1">
      <c r="B109" s="33"/>
      <c r="C109" s="128" t="s">
        <v>156</v>
      </c>
      <c r="D109" s="128" t="s">
        <v>129</v>
      </c>
      <c r="E109" s="129" t="s">
        <v>178</v>
      </c>
      <c r="F109" s="130" t="s">
        <v>179</v>
      </c>
      <c r="G109" s="131" t="s">
        <v>155</v>
      </c>
      <c r="H109" s="132">
        <v>373.03300000000002</v>
      </c>
      <c r="I109" s="133"/>
      <c r="J109" s="134">
        <f>ROUND(I109*H109,2)</f>
        <v>0</v>
      </c>
      <c r="K109" s="130" t="s">
        <v>180</v>
      </c>
      <c r="L109" s="33"/>
      <c r="M109" s="135" t="s">
        <v>19</v>
      </c>
      <c r="N109" s="136" t="s">
        <v>43</v>
      </c>
      <c r="P109" s="137">
        <f>O109*H109</f>
        <v>0</v>
      </c>
      <c r="Q109" s="137">
        <v>0</v>
      </c>
      <c r="R109" s="137">
        <f>Q109*H109</f>
        <v>0</v>
      </c>
      <c r="S109" s="137">
        <v>0</v>
      </c>
      <c r="T109" s="138">
        <f>S109*H109</f>
        <v>0</v>
      </c>
      <c r="AR109" s="139" t="s">
        <v>156</v>
      </c>
      <c r="AT109" s="139" t="s">
        <v>129</v>
      </c>
      <c r="AU109" s="139" t="s">
        <v>82</v>
      </c>
      <c r="AY109" s="18" t="s">
        <v>126</v>
      </c>
      <c r="BE109" s="140">
        <f>IF(N109="základní",J109,0)</f>
        <v>0</v>
      </c>
      <c r="BF109" s="140">
        <f>IF(N109="snížená",J109,0)</f>
        <v>0</v>
      </c>
      <c r="BG109" s="140">
        <f>IF(N109="zákl. přenesená",J109,0)</f>
        <v>0</v>
      </c>
      <c r="BH109" s="140">
        <f>IF(N109="sníž. přenesená",J109,0)</f>
        <v>0</v>
      </c>
      <c r="BI109" s="140">
        <f>IF(N109="nulová",J109,0)</f>
        <v>0</v>
      </c>
      <c r="BJ109" s="18" t="s">
        <v>80</v>
      </c>
      <c r="BK109" s="140">
        <f>ROUND(I109*H109,2)</f>
        <v>0</v>
      </c>
      <c r="BL109" s="18" t="s">
        <v>156</v>
      </c>
      <c r="BM109" s="139" t="s">
        <v>181</v>
      </c>
    </row>
    <row r="110" spans="2:65" s="1" customFormat="1" ht="10.199999999999999">
      <c r="B110" s="33"/>
      <c r="D110" s="141" t="s">
        <v>135</v>
      </c>
      <c r="F110" s="142" t="s">
        <v>182</v>
      </c>
      <c r="I110" s="143"/>
      <c r="L110" s="33"/>
      <c r="M110" s="147"/>
      <c r="T110" s="54"/>
      <c r="AT110" s="18" t="s">
        <v>135</v>
      </c>
      <c r="AU110" s="18" t="s">
        <v>82</v>
      </c>
    </row>
    <row r="111" spans="2:65" s="1" customFormat="1" ht="10.199999999999999">
      <c r="B111" s="33"/>
      <c r="D111" s="168" t="s">
        <v>183</v>
      </c>
      <c r="F111" s="169" t="s">
        <v>184</v>
      </c>
      <c r="I111" s="143"/>
      <c r="L111" s="33"/>
      <c r="M111" s="147"/>
      <c r="T111" s="54"/>
      <c r="AT111" s="18" t="s">
        <v>183</v>
      </c>
      <c r="AU111" s="18" t="s">
        <v>82</v>
      </c>
    </row>
    <row r="112" spans="2:65" s="12" customFormat="1" ht="10.199999999999999">
      <c r="B112" s="148"/>
      <c r="D112" s="141" t="s">
        <v>159</v>
      </c>
      <c r="E112" s="149" t="s">
        <v>19</v>
      </c>
      <c r="F112" s="150" t="s">
        <v>185</v>
      </c>
      <c r="H112" s="151">
        <v>373.03300000000002</v>
      </c>
      <c r="I112" s="152"/>
      <c r="L112" s="148"/>
      <c r="M112" s="153"/>
      <c r="T112" s="154"/>
      <c r="AT112" s="149" t="s">
        <v>159</v>
      </c>
      <c r="AU112" s="149" t="s">
        <v>82</v>
      </c>
      <c r="AV112" s="12" t="s">
        <v>82</v>
      </c>
      <c r="AW112" s="12" t="s">
        <v>33</v>
      </c>
      <c r="AX112" s="12" t="s">
        <v>80</v>
      </c>
      <c r="AY112" s="149" t="s">
        <v>126</v>
      </c>
    </row>
    <row r="113" spans="2:65" s="11" customFormat="1" ht="22.8" customHeight="1">
      <c r="B113" s="116"/>
      <c r="D113" s="117" t="s">
        <v>71</v>
      </c>
      <c r="E113" s="126" t="s">
        <v>186</v>
      </c>
      <c r="F113" s="126" t="s">
        <v>187</v>
      </c>
      <c r="I113" s="119"/>
      <c r="J113" s="127">
        <f>BK113</f>
        <v>0</v>
      </c>
      <c r="L113" s="116"/>
      <c r="M113" s="121"/>
      <c r="P113" s="122">
        <f>SUM(P114:P150)</f>
        <v>0</v>
      </c>
      <c r="R113" s="122">
        <f>SUM(R114:R150)</f>
        <v>0</v>
      </c>
      <c r="T113" s="123">
        <f>SUM(T114:T150)</f>
        <v>0</v>
      </c>
      <c r="AR113" s="117" t="s">
        <v>80</v>
      </c>
      <c r="AT113" s="124" t="s">
        <v>71</v>
      </c>
      <c r="AU113" s="124" t="s">
        <v>80</v>
      </c>
      <c r="AY113" s="117" t="s">
        <v>126</v>
      </c>
      <c r="BK113" s="125">
        <f>SUM(BK114:BK150)</f>
        <v>0</v>
      </c>
    </row>
    <row r="114" spans="2:65" s="1" customFormat="1" ht="21.75" customHeight="1">
      <c r="B114" s="33"/>
      <c r="C114" s="128" t="s">
        <v>188</v>
      </c>
      <c r="D114" s="128" t="s">
        <v>129</v>
      </c>
      <c r="E114" s="129" t="s">
        <v>189</v>
      </c>
      <c r="F114" s="130" t="s">
        <v>190</v>
      </c>
      <c r="G114" s="131" t="s">
        <v>155</v>
      </c>
      <c r="H114" s="132">
        <v>443.75299999999999</v>
      </c>
      <c r="I114" s="133"/>
      <c r="J114" s="134">
        <f>ROUND(I114*H114,2)</f>
        <v>0</v>
      </c>
      <c r="K114" s="130" t="s">
        <v>180</v>
      </c>
      <c r="L114" s="33"/>
      <c r="M114" s="135" t="s">
        <v>19</v>
      </c>
      <c r="N114" s="136" t="s">
        <v>43</v>
      </c>
      <c r="P114" s="137">
        <f>O114*H114</f>
        <v>0</v>
      </c>
      <c r="Q114" s="137">
        <v>0</v>
      </c>
      <c r="R114" s="137">
        <f>Q114*H114</f>
        <v>0</v>
      </c>
      <c r="S114" s="137">
        <v>0</v>
      </c>
      <c r="T114" s="138">
        <f>S114*H114</f>
        <v>0</v>
      </c>
      <c r="AR114" s="139" t="s">
        <v>156</v>
      </c>
      <c r="AT114" s="139" t="s">
        <v>129</v>
      </c>
      <c r="AU114" s="139" t="s">
        <v>82</v>
      </c>
      <c r="AY114" s="18" t="s">
        <v>126</v>
      </c>
      <c r="BE114" s="140">
        <f>IF(N114="základní",J114,0)</f>
        <v>0</v>
      </c>
      <c r="BF114" s="140">
        <f>IF(N114="snížená",J114,0)</f>
        <v>0</v>
      </c>
      <c r="BG114" s="140">
        <f>IF(N114="zákl. přenesená",J114,0)</f>
        <v>0</v>
      </c>
      <c r="BH114" s="140">
        <f>IF(N114="sníž. přenesená",J114,0)</f>
        <v>0</v>
      </c>
      <c r="BI114" s="140">
        <f>IF(N114="nulová",J114,0)</f>
        <v>0</v>
      </c>
      <c r="BJ114" s="18" t="s">
        <v>80</v>
      </c>
      <c r="BK114" s="140">
        <f>ROUND(I114*H114,2)</f>
        <v>0</v>
      </c>
      <c r="BL114" s="18" t="s">
        <v>156</v>
      </c>
      <c r="BM114" s="139" t="s">
        <v>191</v>
      </c>
    </row>
    <row r="115" spans="2:65" s="1" customFormat="1" ht="19.2">
      <c r="B115" s="33"/>
      <c r="D115" s="141" t="s">
        <v>135</v>
      </c>
      <c r="F115" s="142" t="s">
        <v>192</v>
      </c>
      <c r="I115" s="143"/>
      <c r="L115" s="33"/>
      <c r="M115" s="147"/>
      <c r="T115" s="54"/>
      <c r="AT115" s="18" t="s">
        <v>135</v>
      </c>
      <c r="AU115" s="18" t="s">
        <v>82</v>
      </c>
    </row>
    <row r="116" spans="2:65" s="1" customFormat="1" ht="10.199999999999999">
      <c r="B116" s="33"/>
      <c r="D116" s="168" t="s">
        <v>183</v>
      </c>
      <c r="F116" s="169" t="s">
        <v>193</v>
      </c>
      <c r="I116" s="143"/>
      <c r="L116" s="33"/>
      <c r="M116" s="147"/>
      <c r="T116" s="54"/>
      <c r="AT116" s="18" t="s">
        <v>183</v>
      </c>
      <c r="AU116" s="18" t="s">
        <v>82</v>
      </c>
    </row>
    <row r="117" spans="2:65" s="12" customFormat="1" ht="10.199999999999999">
      <c r="B117" s="148"/>
      <c r="D117" s="141" t="s">
        <v>159</v>
      </c>
      <c r="E117" s="149" t="s">
        <v>19</v>
      </c>
      <c r="F117" s="150" t="s">
        <v>194</v>
      </c>
      <c r="H117" s="151">
        <v>443.75299999999999</v>
      </c>
      <c r="I117" s="152"/>
      <c r="L117" s="148"/>
      <c r="M117" s="153"/>
      <c r="T117" s="154"/>
      <c r="AT117" s="149" t="s">
        <v>159</v>
      </c>
      <c r="AU117" s="149" t="s">
        <v>82</v>
      </c>
      <c r="AV117" s="12" t="s">
        <v>82</v>
      </c>
      <c r="AW117" s="12" t="s">
        <v>33</v>
      </c>
      <c r="AX117" s="12" t="s">
        <v>80</v>
      </c>
      <c r="AY117" s="149" t="s">
        <v>126</v>
      </c>
    </row>
    <row r="118" spans="2:65" s="1" customFormat="1" ht="24.15" customHeight="1">
      <c r="B118" s="33"/>
      <c r="C118" s="128" t="s">
        <v>151</v>
      </c>
      <c r="D118" s="128" t="s">
        <v>129</v>
      </c>
      <c r="E118" s="129" t="s">
        <v>195</v>
      </c>
      <c r="F118" s="130" t="s">
        <v>196</v>
      </c>
      <c r="G118" s="131" t="s">
        <v>155</v>
      </c>
      <c r="H118" s="132">
        <v>44375.3</v>
      </c>
      <c r="I118" s="133"/>
      <c r="J118" s="134">
        <f>ROUND(I118*H118,2)</f>
        <v>0</v>
      </c>
      <c r="K118" s="130" t="s">
        <v>180</v>
      </c>
      <c r="L118" s="33"/>
      <c r="M118" s="135" t="s">
        <v>19</v>
      </c>
      <c r="N118" s="136" t="s">
        <v>43</v>
      </c>
      <c r="P118" s="137">
        <f>O118*H118</f>
        <v>0</v>
      </c>
      <c r="Q118" s="137">
        <v>0</v>
      </c>
      <c r="R118" s="137">
        <f>Q118*H118</f>
        <v>0</v>
      </c>
      <c r="S118" s="137">
        <v>0</v>
      </c>
      <c r="T118" s="138">
        <f>S118*H118</f>
        <v>0</v>
      </c>
      <c r="AR118" s="139" t="s">
        <v>156</v>
      </c>
      <c r="AT118" s="139" t="s">
        <v>129</v>
      </c>
      <c r="AU118" s="139" t="s">
        <v>82</v>
      </c>
      <c r="AY118" s="18" t="s">
        <v>126</v>
      </c>
      <c r="BE118" s="140">
        <f>IF(N118="základní",J118,0)</f>
        <v>0</v>
      </c>
      <c r="BF118" s="140">
        <f>IF(N118="snížená",J118,0)</f>
        <v>0</v>
      </c>
      <c r="BG118" s="140">
        <f>IF(N118="zákl. přenesená",J118,0)</f>
        <v>0</v>
      </c>
      <c r="BH118" s="140">
        <f>IF(N118="sníž. přenesená",J118,0)</f>
        <v>0</v>
      </c>
      <c r="BI118" s="140">
        <f>IF(N118="nulová",J118,0)</f>
        <v>0</v>
      </c>
      <c r="BJ118" s="18" t="s">
        <v>80</v>
      </c>
      <c r="BK118" s="140">
        <f>ROUND(I118*H118,2)</f>
        <v>0</v>
      </c>
      <c r="BL118" s="18" t="s">
        <v>156</v>
      </c>
      <c r="BM118" s="139" t="s">
        <v>197</v>
      </c>
    </row>
    <row r="119" spans="2:65" s="1" customFormat="1" ht="19.2">
      <c r="B119" s="33"/>
      <c r="D119" s="141" t="s">
        <v>135</v>
      </c>
      <c r="F119" s="142" t="s">
        <v>198</v>
      </c>
      <c r="I119" s="143"/>
      <c r="L119" s="33"/>
      <c r="M119" s="147"/>
      <c r="T119" s="54"/>
      <c r="AT119" s="18" t="s">
        <v>135</v>
      </c>
      <c r="AU119" s="18" t="s">
        <v>82</v>
      </c>
    </row>
    <row r="120" spans="2:65" s="1" customFormat="1" ht="10.199999999999999">
      <c r="B120" s="33"/>
      <c r="D120" s="168" t="s">
        <v>183</v>
      </c>
      <c r="F120" s="169" t="s">
        <v>199</v>
      </c>
      <c r="I120" s="143"/>
      <c r="L120" s="33"/>
      <c r="M120" s="147"/>
      <c r="T120" s="54"/>
      <c r="AT120" s="18" t="s">
        <v>183</v>
      </c>
      <c r="AU120" s="18" t="s">
        <v>82</v>
      </c>
    </row>
    <row r="121" spans="2:65" s="12" customFormat="1" ht="10.199999999999999">
      <c r="B121" s="148"/>
      <c r="D121" s="141" t="s">
        <v>159</v>
      </c>
      <c r="E121" s="149" t="s">
        <v>19</v>
      </c>
      <c r="F121" s="150" t="s">
        <v>200</v>
      </c>
      <c r="H121" s="151">
        <v>44375.3</v>
      </c>
      <c r="I121" s="152"/>
      <c r="L121" s="148"/>
      <c r="M121" s="153"/>
      <c r="T121" s="154"/>
      <c r="AT121" s="149" t="s">
        <v>159</v>
      </c>
      <c r="AU121" s="149" t="s">
        <v>82</v>
      </c>
      <c r="AV121" s="12" t="s">
        <v>82</v>
      </c>
      <c r="AW121" s="12" t="s">
        <v>33</v>
      </c>
      <c r="AX121" s="12" t="s">
        <v>80</v>
      </c>
      <c r="AY121" s="149" t="s">
        <v>126</v>
      </c>
    </row>
    <row r="122" spans="2:65" s="1" customFormat="1" ht="21.75" customHeight="1">
      <c r="B122" s="33"/>
      <c r="C122" s="128" t="s">
        <v>201</v>
      </c>
      <c r="D122" s="128" t="s">
        <v>129</v>
      </c>
      <c r="E122" s="129" t="s">
        <v>202</v>
      </c>
      <c r="F122" s="130" t="s">
        <v>203</v>
      </c>
      <c r="G122" s="131" t="s">
        <v>155</v>
      </c>
      <c r="H122" s="132">
        <v>443.75299999999999</v>
      </c>
      <c r="I122" s="133"/>
      <c r="J122" s="134">
        <f>ROUND(I122*H122,2)</f>
        <v>0</v>
      </c>
      <c r="K122" s="130" t="s">
        <v>180</v>
      </c>
      <c r="L122" s="33"/>
      <c r="M122" s="135" t="s">
        <v>19</v>
      </c>
      <c r="N122" s="136" t="s">
        <v>43</v>
      </c>
      <c r="P122" s="137">
        <f>O122*H122</f>
        <v>0</v>
      </c>
      <c r="Q122" s="137">
        <v>0</v>
      </c>
      <c r="R122" s="137">
        <f>Q122*H122</f>
        <v>0</v>
      </c>
      <c r="S122" s="137">
        <v>0</v>
      </c>
      <c r="T122" s="138">
        <f>S122*H122</f>
        <v>0</v>
      </c>
      <c r="AR122" s="139" t="s">
        <v>156</v>
      </c>
      <c r="AT122" s="139" t="s">
        <v>129</v>
      </c>
      <c r="AU122" s="139" t="s">
        <v>82</v>
      </c>
      <c r="AY122" s="18" t="s">
        <v>126</v>
      </c>
      <c r="BE122" s="140">
        <f>IF(N122="základní",J122,0)</f>
        <v>0</v>
      </c>
      <c r="BF122" s="140">
        <f>IF(N122="snížená",J122,0)</f>
        <v>0</v>
      </c>
      <c r="BG122" s="140">
        <f>IF(N122="zákl. přenesená",J122,0)</f>
        <v>0</v>
      </c>
      <c r="BH122" s="140">
        <f>IF(N122="sníž. přenesená",J122,0)</f>
        <v>0</v>
      </c>
      <c r="BI122" s="140">
        <f>IF(N122="nulová",J122,0)</f>
        <v>0</v>
      </c>
      <c r="BJ122" s="18" t="s">
        <v>80</v>
      </c>
      <c r="BK122" s="140">
        <f>ROUND(I122*H122,2)</f>
        <v>0</v>
      </c>
      <c r="BL122" s="18" t="s">
        <v>156</v>
      </c>
      <c r="BM122" s="139" t="s">
        <v>204</v>
      </c>
    </row>
    <row r="123" spans="2:65" s="1" customFormat="1" ht="19.2">
      <c r="B123" s="33"/>
      <c r="D123" s="141" t="s">
        <v>135</v>
      </c>
      <c r="F123" s="142" t="s">
        <v>205</v>
      </c>
      <c r="I123" s="143"/>
      <c r="L123" s="33"/>
      <c r="M123" s="147"/>
      <c r="T123" s="54"/>
      <c r="AT123" s="18" t="s">
        <v>135</v>
      </c>
      <c r="AU123" s="18" t="s">
        <v>82</v>
      </c>
    </row>
    <row r="124" spans="2:65" s="1" customFormat="1" ht="10.199999999999999">
      <c r="B124" s="33"/>
      <c r="D124" s="168" t="s">
        <v>183</v>
      </c>
      <c r="F124" s="169" t="s">
        <v>206</v>
      </c>
      <c r="I124" s="143"/>
      <c r="L124" s="33"/>
      <c r="M124" s="147"/>
      <c r="T124" s="54"/>
      <c r="AT124" s="18" t="s">
        <v>183</v>
      </c>
      <c r="AU124" s="18" t="s">
        <v>82</v>
      </c>
    </row>
    <row r="125" spans="2:65" s="1" customFormat="1" ht="16.5" customHeight="1">
      <c r="B125" s="33"/>
      <c r="C125" s="128" t="s">
        <v>207</v>
      </c>
      <c r="D125" s="128" t="s">
        <v>129</v>
      </c>
      <c r="E125" s="129" t="s">
        <v>208</v>
      </c>
      <c r="F125" s="130" t="s">
        <v>209</v>
      </c>
      <c r="G125" s="131" t="s">
        <v>155</v>
      </c>
      <c r="H125" s="132">
        <v>443.75299999999999</v>
      </c>
      <c r="I125" s="133"/>
      <c r="J125" s="134">
        <f>ROUND(I125*H125,2)</f>
        <v>0</v>
      </c>
      <c r="K125" s="130" t="s">
        <v>180</v>
      </c>
      <c r="L125" s="33"/>
      <c r="M125" s="135" t="s">
        <v>19</v>
      </c>
      <c r="N125" s="136" t="s">
        <v>43</v>
      </c>
      <c r="P125" s="137">
        <f>O125*H125</f>
        <v>0</v>
      </c>
      <c r="Q125" s="137">
        <v>0</v>
      </c>
      <c r="R125" s="137">
        <f>Q125*H125</f>
        <v>0</v>
      </c>
      <c r="S125" s="137">
        <v>0</v>
      </c>
      <c r="T125" s="138">
        <f>S125*H125</f>
        <v>0</v>
      </c>
      <c r="AR125" s="139" t="s">
        <v>156</v>
      </c>
      <c r="AT125" s="139" t="s">
        <v>129</v>
      </c>
      <c r="AU125" s="139" t="s">
        <v>82</v>
      </c>
      <c r="AY125" s="18" t="s">
        <v>126</v>
      </c>
      <c r="BE125" s="140">
        <f>IF(N125="základní",J125,0)</f>
        <v>0</v>
      </c>
      <c r="BF125" s="140">
        <f>IF(N125="snížená",J125,0)</f>
        <v>0</v>
      </c>
      <c r="BG125" s="140">
        <f>IF(N125="zákl. přenesená",J125,0)</f>
        <v>0</v>
      </c>
      <c r="BH125" s="140">
        <f>IF(N125="sníž. přenesená",J125,0)</f>
        <v>0</v>
      </c>
      <c r="BI125" s="140">
        <f>IF(N125="nulová",J125,0)</f>
        <v>0</v>
      </c>
      <c r="BJ125" s="18" t="s">
        <v>80</v>
      </c>
      <c r="BK125" s="140">
        <f>ROUND(I125*H125,2)</f>
        <v>0</v>
      </c>
      <c r="BL125" s="18" t="s">
        <v>156</v>
      </c>
      <c r="BM125" s="139" t="s">
        <v>210</v>
      </c>
    </row>
    <row r="126" spans="2:65" s="1" customFormat="1" ht="10.199999999999999">
      <c r="B126" s="33"/>
      <c r="D126" s="141" t="s">
        <v>135</v>
      </c>
      <c r="F126" s="142" t="s">
        <v>211</v>
      </c>
      <c r="I126" s="143"/>
      <c r="L126" s="33"/>
      <c r="M126" s="147"/>
      <c r="T126" s="54"/>
      <c r="AT126" s="18" t="s">
        <v>135</v>
      </c>
      <c r="AU126" s="18" t="s">
        <v>82</v>
      </c>
    </row>
    <row r="127" spans="2:65" s="1" customFormat="1" ht="10.199999999999999">
      <c r="B127" s="33"/>
      <c r="D127" s="168" t="s">
        <v>183</v>
      </c>
      <c r="F127" s="169" t="s">
        <v>212</v>
      </c>
      <c r="I127" s="143"/>
      <c r="L127" s="33"/>
      <c r="M127" s="147"/>
      <c r="T127" s="54"/>
      <c r="AT127" s="18" t="s">
        <v>183</v>
      </c>
      <c r="AU127" s="18" t="s">
        <v>82</v>
      </c>
    </row>
    <row r="128" spans="2:65" s="1" customFormat="1" ht="16.5" customHeight="1">
      <c r="B128" s="33"/>
      <c r="C128" s="128" t="s">
        <v>213</v>
      </c>
      <c r="D128" s="128" t="s">
        <v>129</v>
      </c>
      <c r="E128" s="129" t="s">
        <v>214</v>
      </c>
      <c r="F128" s="130" t="s">
        <v>215</v>
      </c>
      <c r="G128" s="131" t="s">
        <v>155</v>
      </c>
      <c r="H128" s="132">
        <v>44375.3</v>
      </c>
      <c r="I128" s="133"/>
      <c r="J128" s="134">
        <f>ROUND(I128*H128,2)</f>
        <v>0</v>
      </c>
      <c r="K128" s="130" t="s">
        <v>180</v>
      </c>
      <c r="L128" s="33"/>
      <c r="M128" s="135" t="s">
        <v>19</v>
      </c>
      <c r="N128" s="136" t="s">
        <v>43</v>
      </c>
      <c r="P128" s="137">
        <f>O128*H128</f>
        <v>0</v>
      </c>
      <c r="Q128" s="137">
        <v>0</v>
      </c>
      <c r="R128" s="137">
        <f>Q128*H128</f>
        <v>0</v>
      </c>
      <c r="S128" s="137">
        <v>0</v>
      </c>
      <c r="T128" s="138">
        <f>S128*H128</f>
        <v>0</v>
      </c>
      <c r="AR128" s="139" t="s">
        <v>156</v>
      </c>
      <c r="AT128" s="139" t="s">
        <v>129</v>
      </c>
      <c r="AU128" s="139" t="s">
        <v>82</v>
      </c>
      <c r="AY128" s="18" t="s">
        <v>126</v>
      </c>
      <c r="BE128" s="140">
        <f>IF(N128="základní",J128,0)</f>
        <v>0</v>
      </c>
      <c r="BF128" s="140">
        <f>IF(N128="snížená",J128,0)</f>
        <v>0</v>
      </c>
      <c r="BG128" s="140">
        <f>IF(N128="zákl. přenesená",J128,0)</f>
        <v>0</v>
      </c>
      <c r="BH128" s="140">
        <f>IF(N128="sníž. přenesená",J128,0)</f>
        <v>0</v>
      </c>
      <c r="BI128" s="140">
        <f>IF(N128="nulová",J128,0)</f>
        <v>0</v>
      </c>
      <c r="BJ128" s="18" t="s">
        <v>80</v>
      </c>
      <c r="BK128" s="140">
        <f>ROUND(I128*H128,2)</f>
        <v>0</v>
      </c>
      <c r="BL128" s="18" t="s">
        <v>156</v>
      </c>
      <c r="BM128" s="139" t="s">
        <v>216</v>
      </c>
    </row>
    <row r="129" spans="2:65" s="1" customFormat="1" ht="10.199999999999999">
      <c r="B129" s="33"/>
      <c r="D129" s="141" t="s">
        <v>135</v>
      </c>
      <c r="F129" s="142" t="s">
        <v>217</v>
      </c>
      <c r="I129" s="143"/>
      <c r="L129" s="33"/>
      <c r="M129" s="147"/>
      <c r="T129" s="54"/>
      <c r="AT129" s="18" t="s">
        <v>135</v>
      </c>
      <c r="AU129" s="18" t="s">
        <v>82</v>
      </c>
    </row>
    <row r="130" spans="2:65" s="1" customFormat="1" ht="10.199999999999999">
      <c r="B130" s="33"/>
      <c r="D130" s="168" t="s">
        <v>183</v>
      </c>
      <c r="F130" s="169" t="s">
        <v>218</v>
      </c>
      <c r="I130" s="143"/>
      <c r="L130" s="33"/>
      <c r="M130" s="147"/>
      <c r="T130" s="54"/>
      <c r="AT130" s="18" t="s">
        <v>183</v>
      </c>
      <c r="AU130" s="18" t="s">
        <v>82</v>
      </c>
    </row>
    <row r="131" spans="2:65" s="1" customFormat="1" ht="16.5" customHeight="1">
      <c r="B131" s="33"/>
      <c r="C131" s="128" t="s">
        <v>219</v>
      </c>
      <c r="D131" s="128" t="s">
        <v>129</v>
      </c>
      <c r="E131" s="129" t="s">
        <v>220</v>
      </c>
      <c r="F131" s="130" t="s">
        <v>221</v>
      </c>
      <c r="G131" s="131" t="s">
        <v>155</v>
      </c>
      <c r="H131" s="132">
        <v>443.75299999999999</v>
      </c>
      <c r="I131" s="133"/>
      <c r="J131" s="134">
        <f>ROUND(I131*H131,2)</f>
        <v>0</v>
      </c>
      <c r="K131" s="130" t="s">
        <v>180</v>
      </c>
      <c r="L131" s="33"/>
      <c r="M131" s="135" t="s">
        <v>19</v>
      </c>
      <c r="N131" s="136" t="s">
        <v>43</v>
      </c>
      <c r="P131" s="137">
        <f>O131*H131</f>
        <v>0</v>
      </c>
      <c r="Q131" s="137">
        <v>0</v>
      </c>
      <c r="R131" s="137">
        <f>Q131*H131</f>
        <v>0</v>
      </c>
      <c r="S131" s="137">
        <v>0</v>
      </c>
      <c r="T131" s="138">
        <f>S131*H131</f>
        <v>0</v>
      </c>
      <c r="AR131" s="139" t="s">
        <v>156</v>
      </c>
      <c r="AT131" s="139" t="s">
        <v>129</v>
      </c>
      <c r="AU131" s="139" t="s">
        <v>82</v>
      </c>
      <c r="AY131" s="18" t="s">
        <v>126</v>
      </c>
      <c r="BE131" s="140">
        <f>IF(N131="základní",J131,0)</f>
        <v>0</v>
      </c>
      <c r="BF131" s="140">
        <f>IF(N131="snížená",J131,0)</f>
        <v>0</v>
      </c>
      <c r="BG131" s="140">
        <f>IF(N131="zákl. přenesená",J131,0)</f>
        <v>0</v>
      </c>
      <c r="BH131" s="140">
        <f>IF(N131="sníž. přenesená",J131,0)</f>
        <v>0</v>
      </c>
      <c r="BI131" s="140">
        <f>IF(N131="nulová",J131,0)</f>
        <v>0</v>
      </c>
      <c r="BJ131" s="18" t="s">
        <v>80</v>
      </c>
      <c r="BK131" s="140">
        <f>ROUND(I131*H131,2)</f>
        <v>0</v>
      </c>
      <c r="BL131" s="18" t="s">
        <v>156</v>
      </c>
      <c r="BM131" s="139" t="s">
        <v>222</v>
      </c>
    </row>
    <row r="132" spans="2:65" s="1" customFormat="1" ht="10.199999999999999">
      <c r="B132" s="33"/>
      <c r="D132" s="141" t="s">
        <v>135</v>
      </c>
      <c r="F132" s="142" t="s">
        <v>223</v>
      </c>
      <c r="I132" s="143"/>
      <c r="L132" s="33"/>
      <c r="M132" s="147"/>
      <c r="T132" s="54"/>
      <c r="AT132" s="18" t="s">
        <v>135</v>
      </c>
      <c r="AU132" s="18" t="s">
        <v>82</v>
      </c>
    </row>
    <row r="133" spans="2:65" s="1" customFormat="1" ht="10.199999999999999">
      <c r="B133" s="33"/>
      <c r="D133" s="168" t="s">
        <v>183</v>
      </c>
      <c r="F133" s="169" t="s">
        <v>224</v>
      </c>
      <c r="I133" s="143"/>
      <c r="L133" s="33"/>
      <c r="M133" s="147"/>
      <c r="T133" s="54"/>
      <c r="AT133" s="18" t="s">
        <v>183</v>
      </c>
      <c r="AU133" s="18" t="s">
        <v>82</v>
      </c>
    </row>
    <row r="134" spans="2:65" s="1" customFormat="1" ht="16.5" customHeight="1">
      <c r="B134" s="33"/>
      <c r="C134" s="128" t="s">
        <v>225</v>
      </c>
      <c r="D134" s="128" t="s">
        <v>129</v>
      </c>
      <c r="E134" s="129" t="s">
        <v>226</v>
      </c>
      <c r="F134" s="130" t="s">
        <v>227</v>
      </c>
      <c r="G134" s="131" t="s">
        <v>228</v>
      </c>
      <c r="H134" s="132">
        <v>30.27</v>
      </c>
      <c r="I134" s="133"/>
      <c r="J134" s="134">
        <f>ROUND(I134*H134,2)</f>
        <v>0</v>
      </c>
      <c r="K134" s="130" t="s">
        <v>180</v>
      </c>
      <c r="L134" s="33"/>
      <c r="M134" s="135" t="s">
        <v>19</v>
      </c>
      <c r="N134" s="136" t="s">
        <v>43</v>
      </c>
      <c r="P134" s="137">
        <f>O134*H134</f>
        <v>0</v>
      </c>
      <c r="Q134" s="137">
        <v>0</v>
      </c>
      <c r="R134" s="137">
        <f>Q134*H134</f>
        <v>0</v>
      </c>
      <c r="S134" s="137">
        <v>0</v>
      </c>
      <c r="T134" s="138">
        <f>S134*H134</f>
        <v>0</v>
      </c>
      <c r="AR134" s="139" t="s">
        <v>156</v>
      </c>
      <c r="AT134" s="139" t="s">
        <v>129</v>
      </c>
      <c r="AU134" s="139" t="s">
        <v>82</v>
      </c>
      <c r="AY134" s="18" t="s">
        <v>126</v>
      </c>
      <c r="BE134" s="140">
        <f>IF(N134="základní",J134,0)</f>
        <v>0</v>
      </c>
      <c r="BF134" s="140">
        <f>IF(N134="snížená",J134,0)</f>
        <v>0</v>
      </c>
      <c r="BG134" s="140">
        <f>IF(N134="zákl. přenesená",J134,0)</f>
        <v>0</v>
      </c>
      <c r="BH134" s="140">
        <f>IF(N134="sníž. přenesená",J134,0)</f>
        <v>0</v>
      </c>
      <c r="BI134" s="140">
        <f>IF(N134="nulová",J134,0)</f>
        <v>0</v>
      </c>
      <c r="BJ134" s="18" t="s">
        <v>80</v>
      </c>
      <c r="BK134" s="140">
        <f>ROUND(I134*H134,2)</f>
        <v>0</v>
      </c>
      <c r="BL134" s="18" t="s">
        <v>156</v>
      </c>
      <c r="BM134" s="139" t="s">
        <v>229</v>
      </c>
    </row>
    <row r="135" spans="2:65" s="1" customFormat="1" ht="10.199999999999999">
      <c r="B135" s="33"/>
      <c r="D135" s="141" t="s">
        <v>135</v>
      </c>
      <c r="F135" s="142" t="s">
        <v>230</v>
      </c>
      <c r="I135" s="143"/>
      <c r="L135" s="33"/>
      <c r="M135" s="147"/>
      <c r="T135" s="54"/>
      <c r="AT135" s="18" t="s">
        <v>135</v>
      </c>
      <c r="AU135" s="18" t="s">
        <v>82</v>
      </c>
    </row>
    <row r="136" spans="2:65" s="1" customFormat="1" ht="10.199999999999999">
      <c r="B136" s="33"/>
      <c r="D136" s="168" t="s">
        <v>183</v>
      </c>
      <c r="F136" s="169" t="s">
        <v>231</v>
      </c>
      <c r="I136" s="143"/>
      <c r="L136" s="33"/>
      <c r="M136" s="147"/>
      <c r="T136" s="54"/>
      <c r="AT136" s="18" t="s">
        <v>183</v>
      </c>
      <c r="AU136" s="18" t="s">
        <v>82</v>
      </c>
    </row>
    <row r="137" spans="2:65" s="12" customFormat="1" ht="10.199999999999999">
      <c r="B137" s="148"/>
      <c r="D137" s="141" t="s">
        <v>159</v>
      </c>
      <c r="E137" s="149" t="s">
        <v>19</v>
      </c>
      <c r="F137" s="150" t="s">
        <v>232</v>
      </c>
      <c r="H137" s="151">
        <v>30.27</v>
      </c>
      <c r="I137" s="152"/>
      <c r="L137" s="148"/>
      <c r="M137" s="153"/>
      <c r="T137" s="154"/>
      <c r="AT137" s="149" t="s">
        <v>159</v>
      </c>
      <c r="AU137" s="149" t="s">
        <v>82</v>
      </c>
      <c r="AV137" s="12" t="s">
        <v>82</v>
      </c>
      <c r="AW137" s="12" t="s">
        <v>33</v>
      </c>
      <c r="AX137" s="12" t="s">
        <v>80</v>
      </c>
      <c r="AY137" s="149" t="s">
        <v>126</v>
      </c>
    </row>
    <row r="138" spans="2:65" s="1" customFormat="1" ht="16.5" customHeight="1">
      <c r="B138" s="33"/>
      <c r="C138" s="128" t="s">
        <v>8</v>
      </c>
      <c r="D138" s="128" t="s">
        <v>129</v>
      </c>
      <c r="E138" s="129" t="s">
        <v>233</v>
      </c>
      <c r="F138" s="130" t="s">
        <v>234</v>
      </c>
      <c r="G138" s="131" t="s">
        <v>228</v>
      </c>
      <c r="H138" s="132">
        <v>3027</v>
      </c>
      <c r="I138" s="133"/>
      <c r="J138" s="134">
        <f>ROUND(I138*H138,2)</f>
        <v>0</v>
      </c>
      <c r="K138" s="130" t="s">
        <v>180</v>
      </c>
      <c r="L138" s="33"/>
      <c r="M138" s="135" t="s">
        <v>19</v>
      </c>
      <c r="N138" s="136" t="s">
        <v>43</v>
      </c>
      <c r="P138" s="137">
        <f>O138*H138</f>
        <v>0</v>
      </c>
      <c r="Q138" s="137">
        <v>0</v>
      </c>
      <c r="R138" s="137">
        <f>Q138*H138</f>
        <v>0</v>
      </c>
      <c r="S138" s="137">
        <v>0</v>
      </c>
      <c r="T138" s="138">
        <f>S138*H138</f>
        <v>0</v>
      </c>
      <c r="AR138" s="139" t="s">
        <v>156</v>
      </c>
      <c r="AT138" s="139" t="s">
        <v>129</v>
      </c>
      <c r="AU138" s="139" t="s">
        <v>82</v>
      </c>
      <c r="AY138" s="18" t="s">
        <v>126</v>
      </c>
      <c r="BE138" s="140">
        <f>IF(N138="základní",J138,0)</f>
        <v>0</v>
      </c>
      <c r="BF138" s="140">
        <f>IF(N138="snížená",J138,0)</f>
        <v>0</v>
      </c>
      <c r="BG138" s="140">
        <f>IF(N138="zákl. přenesená",J138,0)</f>
        <v>0</v>
      </c>
      <c r="BH138" s="140">
        <f>IF(N138="sníž. přenesená",J138,0)</f>
        <v>0</v>
      </c>
      <c r="BI138" s="140">
        <f>IF(N138="nulová",J138,0)</f>
        <v>0</v>
      </c>
      <c r="BJ138" s="18" t="s">
        <v>80</v>
      </c>
      <c r="BK138" s="140">
        <f>ROUND(I138*H138,2)</f>
        <v>0</v>
      </c>
      <c r="BL138" s="18" t="s">
        <v>156</v>
      </c>
      <c r="BM138" s="139" t="s">
        <v>235</v>
      </c>
    </row>
    <row r="139" spans="2:65" s="1" customFormat="1" ht="10.199999999999999">
      <c r="B139" s="33"/>
      <c r="D139" s="141" t="s">
        <v>135</v>
      </c>
      <c r="F139" s="142" t="s">
        <v>236</v>
      </c>
      <c r="I139" s="143"/>
      <c r="L139" s="33"/>
      <c r="M139" s="147"/>
      <c r="T139" s="54"/>
      <c r="AT139" s="18" t="s">
        <v>135</v>
      </c>
      <c r="AU139" s="18" t="s">
        <v>82</v>
      </c>
    </row>
    <row r="140" spans="2:65" s="1" customFormat="1" ht="10.199999999999999">
      <c r="B140" s="33"/>
      <c r="D140" s="168" t="s">
        <v>183</v>
      </c>
      <c r="F140" s="169" t="s">
        <v>237</v>
      </c>
      <c r="I140" s="143"/>
      <c r="L140" s="33"/>
      <c r="M140" s="147"/>
      <c r="T140" s="54"/>
      <c r="AT140" s="18" t="s">
        <v>183</v>
      </c>
      <c r="AU140" s="18" t="s">
        <v>82</v>
      </c>
    </row>
    <row r="141" spans="2:65" s="12" customFormat="1" ht="10.199999999999999">
      <c r="B141" s="148"/>
      <c r="D141" s="141" t="s">
        <v>159</v>
      </c>
      <c r="E141" s="149" t="s">
        <v>19</v>
      </c>
      <c r="F141" s="150" t="s">
        <v>238</v>
      </c>
      <c r="H141" s="151">
        <v>3027</v>
      </c>
      <c r="I141" s="152"/>
      <c r="L141" s="148"/>
      <c r="M141" s="153"/>
      <c r="T141" s="154"/>
      <c r="AT141" s="149" t="s">
        <v>159</v>
      </c>
      <c r="AU141" s="149" t="s">
        <v>82</v>
      </c>
      <c r="AV141" s="12" t="s">
        <v>82</v>
      </c>
      <c r="AW141" s="12" t="s">
        <v>33</v>
      </c>
      <c r="AX141" s="12" t="s">
        <v>80</v>
      </c>
      <c r="AY141" s="149" t="s">
        <v>126</v>
      </c>
    </row>
    <row r="142" spans="2:65" s="1" customFormat="1" ht="16.5" customHeight="1">
      <c r="B142" s="33"/>
      <c r="C142" s="128" t="s">
        <v>239</v>
      </c>
      <c r="D142" s="128" t="s">
        <v>129</v>
      </c>
      <c r="E142" s="129" t="s">
        <v>240</v>
      </c>
      <c r="F142" s="130" t="s">
        <v>241</v>
      </c>
      <c r="G142" s="131" t="s">
        <v>228</v>
      </c>
      <c r="H142" s="132">
        <v>30.27</v>
      </c>
      <c r="I142" s="133"/>
      <c r="J142" s="134">
        <f>ROUND(I142*H142,2)</f>
        <v>0</v>
      </c>
      <c r="K142" s="130" t="s">
        <v>180</v>
      </c>
      <c r="L142" s="33"/>
      <c r="M142" s="135" t="s">
        <v>19</v>
      </c>
      <c r="N142" s="136" t="s">
        <v>43</v>
      </c>
      <c r="P142" s="137">
        <f>O142*H142</f>
        <v>0</v>
      </c>
      <c r="Q142" s="137">
        <v>0</v>
      </c>
      <c r="R142" s="137">
        <f>Q142*H142</f>
        <v>0</v>
      </c>
      <c r="S142" s="137">
        <v>0</v>
      </c>
      <c r="T142" s="138">
        <f>S142*H142</f>
        <v>0</v>
      </c>
      <c r="AR142" s="139" t="s">
        <v>156</v>
      </c>
      <c r="AT142" s="139" t="s">
        <v>129</v>
      </c>
      <c r="AU142" s="139" t="s">
        <v>82</v>
      </c>
      <c r="AY142" s="18" t="s">
        <v>126</v>
      </c>
      <c r="BE142" s="140">
        <f>IF(N142="základní",J142,0)</f>
        <v>0</v>
      </c>
      <c r="BF142" s="140">
        <f>IF(N142="snížená",J142,0)</f>
        <v>0</v>
      </c>
      <c r="BG142" s="140">
        <f>IF(N142="zákl. přenesená",J142,0)</f>
        <v>0</v>
      </c>
      <c r="BH142" s="140">
        <f>IF(N142="sníž. přenesená",J142,0)</f>
        <v>0</v>
      </c>
      <c r="BI142" s="140">
        <f>IF(N142="nulová",J142,0)</f>
        <v>0</v>
      </c>
      <c r="BJ142" s="18" t="s">
        <v>80</v>
      </c>
      <c r="BK142" s="140">
        <f>ROUND(I142*H142,2)</f>
        <v>0</v>
      </c>
      <c r="BL142" s="18" t="s">
        <v>156</v>
      </c>
      <c r="BM142" s="139" t="s">
        <v>242</v>
      </c>
    </row>
    <row r="143" spans="2:65" s="1" customFormat="1" ht="10.199999999999999">
      <c r="B143" s="33"/>
      <c r="D143" s="141" t="s">
        <v>135</v>
      </c>
      <c r="F143" s="142" t="s">
        <v>243</v>
      </c>
      <c r="I143" s="143"/>
      <c r="L143" s="33"/>
      <c r="M143" s="147"/>
      <c r="T143" s="54"/>
      <c r="AT143" s="18" t="s">
        <v>135</v>
      </c>
      <c r="AU143" s="18" t="s">
        <v>82</v>
      </c>
    </row>
    <row r="144" spans="2:65" s="1" customFormat="1" ht="10.199999999999999">
      <c r="B144" s="33"/>
      <c r="D144" s="168" t="s">
        <v>183</v>
      </c>
      <c r="F144" s="169" t="s">
        <v>244</v>
      </c>
      <c r="I144" s="143"/>
      <c r="L144" s="33"/>
      <c r="M144" s="147"/>
      <c r="T144" s="54"/>
      <c r="AT144" s="18" t="s">
        <v>183</v>
      </c>
      <c r="AU144" s="18" t="s">
        <v>82</v>
      </c>
    </row>
    <row r="145" spans="2:65" s="1" customFormat="1" ht="16.5" customHeight="1">
      <c r="B145" s="33"/>
      <c r="C145" s="128" t="s">
        <v>245</v>
      </c>
      <c r="D145" s="128" t="s">
        <v>129</v>
      </c>
      <c r="E145" s="129" t="s">
        <v>246</v>
      </c>
      <c r="F145" s="130" t="s">
        <v>247</v>
      </c>
      <c r="G145" s="131" t="s">
        <v>155</v>
      </c>
      <c r="H145" s="132">
        <v>443.75299999999999</v>
      </c>
      <c r="I145" s="133"/>
      <c r="J145" s="134">
        <f>ROUND(I145*H145,2)</f>
        <v>0</v>
      </c>
      <c r="K145" s="130" t="s">
        <v>180</v>
      </c>
      <c r="L145" s="33"/>
      <c r="M145" s="135" t="s">
        <v>19</v>
      </c>
      <c r="N145" s="136" t="s">
        <v>43</v>
      </c>
      <c r="P145" s="137">
        <f>O145*H145</f>
        <v>0</v>
      </c>
      <c r="Q145" s="137">
        <v>0</v>
      </c>
      <c r="R145" s="137">
        <f>Q145*H145</f>
        <v>0</v>
      </c>
      <c r="S145" s="137">
        <v>0</v>
      </c>
      <c r="T145" s="138">
        <f>S145*H145</f>
        <v>0</v>
      </c>
      <c r="AR145" s="139" t="s">
        <v>156</v>
      </c>
      <c r="AT145" s="139" t="s">
        <v>129</v>
      </c>
      <c r="AU145" s="139" t="s">
        <v>82</v>
      </c>
      <c r="AY145" s="18" t="s">
        <v>126</v>
      </c>
      <c r="BE145" s="140">
        <f>IF(N145="základní",J145,0)</f>
        <v>0</v>
      </c>
      <c r="BF145" s="140">
        <f>IF(N145="snížená",J145,0)</f>
        <v>0</v>
      </c>
      <c r="BG145" s="140">
        <f>IF(N145="zákl. přenesená",J145,0)</f>
        <v>0</v>
      </c>
      <c r="BH145" s="140">
        <f>IF(N145="sníž. přenesená",J145,0)</f>
        <v>0</v>
      </c>
      <c r="BI145" s="140">
        <f>IF(N145="nulová",J145,0)</f>
        <v>0</v>
      </c>
      <c r="BJ145" s="18" t="s">
        <v>80</v>
      </c>
      <c r="BK145" s="140">
        <f>ROUND(I145*H145,2)</f>
        <v>0</v>
      </c>
      <c r="BL145" s="18" t="s">
        <v>156</v>
      </c>
      <c r="BM145" s="139" t="s">
        <v>248</v>
      </c>
    </row>
    <row r="146" spans="2:65" s="1" customFormat="1" ht="10.199999999999999">
      <c r="B146" s="33"/>
      <c r="D146" s="141" t="s">
        <v>135</v>
      </c>
      <c r="F146" s="142" t="s">
        <v>249</v>
      </c>
      <c r="I146" s="143"/>
      <c r="L146" s="33"/>
      <c r="M146" s="147"/>
      <c r="T146" s="54"/>
      <c r="AT146" s="18" t="s">
        <v>135</v>
      </c>
      <c r="AU146" s="18" t="s">
        <v>82</v>
      </c>
    </row>
    <row r="147" spans="2:65" s="1" customFormat="1" ht="10.199999999999999">
      <c r="B147" s="33"/>
      <c r="D147" s="168" t="s">
        <v>183</v>
      </c>
      <c r="F147" s="169" t="s">
        <v>250</v>
      </c>
      <c r="I147" s="143"/>
      <c r="L147" s="33"/>
      <c r="M147" s="147"/>
      <c r="T147" s="54"/>
      <c r="AT147" s="18" t="s">
        <v>183</v>
      </c>
      <c r="AU147" s="18" t="s">
        <v>82</v>
      </c>
    </row>
    <row r="148" spans="2:65" s="1" customFormat="1" ht="24.15" customHeight="1">
      <c r="B148" s="33"/>
      <c r="C148" s="128" t="s">
        <v>251</v>
      </c>
      <c r="D148" s="128" t="s">
        <v>129</v>
      </c>
      <c r="E148" s="129" t="s">
        <v>252</v>
      </c>
      <c r="F148" s="130" t="s">
        <v>253</v>
      </c>
      <c r="G148" s="131" t="s">
        <v>254</v>
      </c>
      <c r="H148" s="132">
        <v>1</v>
      </c>
      <c r="I148" s="133"/>
      <c r="J148" s="134">
        <f>ROUND(I148*H148,2)</f>
        <v>0</v>
      </c>
      <c r="K148" s="130" t="s">
        <v>180</v>
      </c>
      <c r="L148" s="33"/>
      <c r="M148" s="135" t="s">
        <v>19</v>
      </c>
      <c r="N148" s="136" t="s">
        <v>43</v>
      </c>
      <c r="P148" s="137">
        <f>O148*H148</f>
        <v>0</v>
      </c>
      <c r="Q148" s="137">
        <v>0</v>
      </c>
      <c r="R148" s="137">
        <f>Q148*H148</f>
        <v>0</v>
      </c>
      <c r="S148" s="137">
        <v>0</v>
      </c>
      <c r="T148" s="138">
        <f>S148*H148</f>
        <v>0</v>
      </c>
      <c r="AR148" s="139" t="s">
        <v>156</v>
      </c>
      <c r="AT148" s="139" t="s">
        <v>129</v>
      </c>
      <c r="AU148" s="139" t="s">
        <v>82</v>
      </c>
      <c r="AY148" s="18" t="s">
        <v>126</v>
      </c>
      <c r="BE148" s="140">
        <f>IF(N148="základní",J148,0)</f>
        <v>0</v>
      </c>
      <c r="BF148" s="140">
        <f>IF(N148="snížená",J148,0)</f>
        <v>0</v>
      </c>
      <c r="BG148" s="140">
        <f>IF(N148="zákl. přenesená",J148,0)</f>
        <v>0</v>
      </c>
      <c r="BH148" s="140">
        <f>IF(N148="sníž. přenesená",J148,0)</f>
        <v>0</v>
      </c>
      <c r="BI148" s="140">
        <f>IF(N148="nulová",J148,0)</f>
        <v>0</v>
      </c>
      <c r="BJ148" s="18" t="s">
        <v>80</v>
      </c>
      <c r="BK148" s="140">
        <f>ROUND(I148*H148,2)</f>
        <v>0</v>
      </c>
      <c r="BL148" s="18" t="s">
        <v>156</v>
      </c>
      <c r="BM148" s="139" t="s">
        <v>255</v>
      </c>
    </row>
    <row r="149" spans="2:65" s="1" customFormat="1" ht="19.2">
      <c r="B149" s="33"/>
      <c r="D149" s="141" t="s">
        <v>135</v>
      </c>
      <c r="F149" s="142" t="s">
        <v>256</v>
      </c>
      <c r="I149" s="143"/>
      <c r="L149" s="33"/>
      <c r="M149" s="147"/>
      <c r="T149" s="54"/>
      <c r="AT149" s="18" t="s">
        <v>135</v>
      </c>
      <c r="AU149" s="18" t="s">
        <v>82</v>
      </c>
    </row>
    <row r="150" spans="2:65" s="1" customFormat="1" ht="10.199999999999999">
      <c r="B150" s="33"/>
      <c r="D150" s="168" t="s">
        <v>183</v>
      </c>
      <c r="F150" s="169" t="s">
        <v>257</v>
      </c>
      <c r="I150" s="143"/>
      <c r="L150" s="33"/>
      <c r="M150" s="147"/>
      <c r="T150" s="54"/>
      <c r="AT150" s="18" t="s">
        <v>183</v>
      </c>
      <c r="AU150" s="18" t="s">
        <v>82</v>
      </c>
    </row>
    <row r="151" spans="2:65" s="11" customFormat="1" ht="22.8" customHeight="1">
      <c r="B151" s="116"/>
      <c r="D151" s="117" t="s">
        <v>71</v>
      </c>
      <c r="E151" s="126" t="s">
        <v>258</v>
      </c>
      <c r="F151" s="126" t="s">
        <v>259</v>
      </c>
      <c r="I151" s="119"/>
      <c r="J151" s="127">
        <f>BK151</f>
        <v>0</v>
      </c>
      <c r="L151" s="116"/>
      <c r="M151" s="121"/>
      <c r="P151" s="122">
        <f>SUM(P152:P173)</f>
        <v>0</v>
      </c>
      <c r="R151" s="122">
        <f>SUM(R152:R173)</f>
        <v>0</v>
      </c>
      <c r="T151" s="123">
        <f>SUM(T152:T173)</f>
        <v>11.144445500000002</v>
      </c>
      <c r="AR151" s="117" t="s">
        <v>80</v>
      </c>
      <c r="AT151" s="124" t="s">
        <v>71</v>
      </c>
      <c r="AU151" s="124" t="s">
        <v>80</v>
      </c>
      <c r="AY151" s="117" t="s">
        <v>126</v>
      </c>
      <c r="BK151" s="125">
        <f>SUM(BK152:BK173)</f>
        <v>0</v>
      </c>
    </row>
    <row r="152" spans="2:65" s="1" customFormat="1" ht="24.15" customHeight="1">
      <c r="B152" s="33"/>
      <c r="C152" s="128" t="s">
        <v>260</v>
      </c>
      <c r="D152" s="128" t="s">
        <v>129</v>
      </c>
      <c r="E152" s="129" t="s">
        <v>261</v>
      </c>
      <c r="F152" s="130" t="s">
        <v>262</v>
      </c>
      <c r="G152" s="131" t="s">
        <v>155</v>
      </c>
      <c r="H152" s="132">
        <v>20.574999999999999</v>
      </c>
      <c r="I152" s="133"/>
      <c r="J152" s="134">
        <f>ROUND(I152*H152,2)</f>
        <v>0</v>
      </c>
      <c r="K152" s="130" t="s">
        <v>180</v>
      </c>
      <c r="L152" s="33"/>
      <c r="M152" s="135" t="s">
        <v>19</v>
      </c>
      <c r="N152" s="136" t="s">
        <v>43</v>
      </c>
      <c r="P152" s="137">
        <f>O152*H152</f>
        <v>0</v>
      </c>
      <c r="Q152" s="137">
        <v>0</v>
      </c>
      <c r="R152" s="137">
        <f>Q152*H152</f>
        <v>0</v>
      </c>
      <c r="S152" s="137">
        <v>4.5999999999999999E-2</v>
      </c>
      <c r="T152" s="138">
        <f>S152*H152</f>
        <v>0.9464499999999999</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263</v>
      </c>
    </row>
    <row r="153" spans="2:65" s="1" customFormat="1" ht="19.2">
      <c r="B153" s="33"/>
      <c r="D153" s="141" t="s">
        <v>135</v>
      </c>
      <c r="F153" s="142" t="s">
        <v>264</v>
      </c>
      <c r="I153" s="143"/>
      <c r="L153" s="33"/>
      <c r="M153" s="147"/>
      <c r="T153" s="54"/>
      <c r="AT153" s="18" t="s">
        <v>135</v>
      </c>
      <c r="AU153" s="18" t="s">
        <v>82</v>
      </c>
    </row>
    <row r="154" spans="2:65" s="1" customFormat="1" ht="10.199999999999999">
      <c r="B154" s="33"/>
      <c r="D154" s="168" t="s">
        <v>183</v>
      </c>
      <c r="F154" s="169" t="s">
        <v>265</v>
      </c>
      <c r="I154" s="143"/>
      <c r="L154" s="33"/>
      <c r="M154" s="147"/>
      <c r="T154" s="54"/>
      <c r="AT154" s="18" t="s">
        <v>183</v>
      </c>
      <c r="AU154" s="18" t="s">
        <v>82</v>
      </c>
    </row>
    <row r="155" spans="2:65" s="1" customFormat="1" ht="24.15" customHeight="1">
      <c r="B155" s="33"/>
      <c r="C155" s="128" t="s">
        <v>266</v>
      </c>
      <c r="D155" s="128" t="s">
        <v>129</v>
      </c>
      <c r="E155" s="129" t="s">
        <v>267</v>
      </c>
      <c r="F155" s="130" t="s">
        <v>268</v>
      </c>
      <c r="G155" s="131" t="s">
        <v>155</v>
      </c>
      <c r="H155" s="132">
        <v>352.45800000000003</v>
      </c>
      <c r="I155" s="133"/>
      <c r="J155" s="134">
        <f>ROUND(I155*H155,2)</f>
        <v>0</v>
      </c>
      <c r="K155" s="130" t="s">
        <v>180</v>
      </c>
      <c r="L155" s="33"/>
      <c r="M155" s="135" t="s">
        <v>19</v>
      </c>
      <c r="N155" s="136" t="s">
        <v>43</v>
      </c>
      <c r="P155" s="137">
        <f>O155*H155</f>
        <v>0</v>
      </c>
      <c r="Q155" s="137">
        <v>0</v>
      </c>
      <c r="R155" s="137">
        <f>Q155*H155</f>
        <v>0</v>
      </c>
      <c r="S155" s="137">
        <v>2.8000000000000001E-2</v>
      </c>
      <c r="T155" s="138">
        <f>S155*H155</f>
        <v>9.8688240000000018</v>
      </c>
      <c r="AR155" s="139" t="s">
        <v>156</v>
      </c>
      <c r="AT155" s="139" t="s">
        <v>129</v>
      </c>
      <c r="AU155" s="139" t="s">
        <v>82</v>
      </c>
      <c r="AY155" s="18" t="s">
        <v>126</v>
      </c>
      <c r="BE155" s="140">
        <f>IF(N155="základní",J155,0)</f>
        <v>0</v>
      </c>
      <c r="BF155" s="140">
        <f>IF(N155="snížená",J155,0)</f>
        <v>0</v>
      </c>
      <c r="BG155" s="140">
        <f>IF(N155="zákl. přenesená",J155,0)</f>
        <v>0</v>
      </c>
      <c r="BH155" s="140">
        <f>IF(N155="sníž. přenesená",J155,0)</f>
        <v>0</v>
      </c>
      <c r="BI155" s="140">
        <f>IF(N155="nulová",J155,0)</f>
        <v>0</v>
      </c>
      <c r="BJ155" s="18" t="s">
        <v>80</v>
      </c>
      <c r="BK155" s="140">
        <f>ROUND(I155*H155,2)</f>
        <v>0</v>
      </c>
      <c r="BL155" s="18" t="s">
        <v>156</v>
      </c>
      <c r="BM155" s="139" t="s">
        <v>269</v>
      </c>
    </row>
    <row r="156" spans="2:65" s="1" customFormat="1" ht="19.2">
      <c r="B156" s="33"/>
      <c r="D156" s="141" t="s">
        <v>135</v>
      </c>
      <c r="F156" s="142" t="s">
        <v>270</v>
      </c>
      <c r="I156" s="143"/>
      <c r="L156" s="33"/>
      <c r="M156" s="147"/>
      <c r="T156" s="54"/>
      <c r="AT156" s="18" t="s">
        <v>135</v>
      </c>
      <c r="AU156" s="18" t="s">
        <v>82</v>
      </c>
    </row>
    <row r="157" spans="2:65" s="1" customFormat="1" ht="10.199999999999999">
      <c r="B157" s="33"/>
      <c r="D157" s="168" t="s">
        <v>183</v>
      </c>
      <c r="F157" s="169" t="s">
        <v>271</v>
      </c>
      <c r="I157" s="143"/>
      <c r="L157" s="33"/>
      <c r="M157" s="147"/>
      <c r="T157" s="54"/>
      <c r="AT157" s="18" t="s">
        <v>183</v>
      </c>
      <c r="AU157" s="18" t="s">
        <v>82</v>
      </c>
    </row>
    <row r="158" spans="2:65" s="1" customFormat="1" ht="16.5" customHeight="1">
      <c r="B158" s="33"/>
      <c r="C158" s="128" t="s">
        <v>272</v>
      </c>
      <c r="D158" s="128" t="s">
        <v>129</v>
      </c>
      <c r="E158" s="129" t="s">
        <v>273</v>
      </c>
      <c r="F158" s="130" t="s">
        <v>274</v>
      </c>
      <c r="G158" s="131" t="s">
        <v>228</v>
      </c>
      <c r="H158" s="132">
        <v>43.35</v>
      </c>
      <c r="I158" s="133"/>
      <c r="J158" s="134">
        <f>ROUND(I158*H158,2)</f>
        <v>0</v>
      </c>
      <c r="K158" s="130" t="s">
        <v>180</v>
      </c>
      <c r="L158" s="33"/>
      <c r="M158" s="135" t="s">
        <v>19</v>
      </c>
      <c r="N158" s="136" t="s">
        <v>43</v>
      </c>
      <c r="P158" s="137">
        <f>O158*H158</f>
        <v>0</v>
      </c>
      <c r="Q158" s="137">
        <v>0</v>
      </c>
      <c r="R158" s="137">
        <f>Q158*H158</f>
        <v>0</v>
      </c>
      <c r="S158" s="137">
        <v>1.67E-3</v>
      </c>
      <c r="T158" s="138">
        <f>S158*H158</f>
        <v>7.2394500000000001E-2</v>
      </c>
      <c r="AR158" s="139" t="s">
        <v>260</v>
      </c>
      <c r="AT158" s="139" t="s">
        <v>129</v>
      </c>
      <c r="AU158" s="139" t="s">
        <v>82</v>
      </c>
      <c r="AY158" s="18" t="s">
        <v>126</v>
      </c>
      <c r="BE158" s="140">
        <f>IF(N158="základní",J158,0)</f>
        <v>0</v>
      </c>
      <c r="BF158" s="140">
        <f>IF(N158="snížená",J158,0)</f>
        <v>0</v>
      </c>
      <c r="BG158" s="140">
        <f>IF(N158="zákl. přenesená",J158,0)</f>
        <v>0</v>
      </c>
      <c r="BH158" s="140">
        <f>IF(N158="sníž. přenesená",J158,0)</f>
        <v>0</v>
      </c>
      <c r="BI158" s="140">
        <f>IF(N158="nulová",J158,0)</f>
        <v>0</v>
      </c>
      <c r="BJ158" s="18" t="s">
        <v>80</v>
      </c>
      <c r="BK158" s="140">
        <f>ROUND(I158*H158,2)</f>
        <v>0</v>
      </c>
      <c r="BL158" s="18" t="s">
        <v>260</v>
      </c>
      <c r="BM158" s="139" t="s">
        <v>275</v>
      </c>
    </row>
    <row r="159" spans="2:65" s="1" customFormat="1" ht="10.199999999999999">
      <c r="B159" s="33"/>
      <c r="D159" s="141" t="s">
        <v>135</v>
      </c>
      <c r="F159" s="142" t="s">
        <v>276</v>
      </c>
      <c r="I159" s="143"/>
      <c r="L159" s="33"/>
      <c r="M159" s="147"/>
      <c r="T159" s="54"/>
      <c r="AT159" s="18" t="s">
        <v>135</v>
      </c>
      <c r="AU159" s="18" t="s">
        <v>82</v>
      </c>
    </row>
    <row r="160" spans="2:65" s="1" customFormat="1" ht="10.199999999999999">
      <c r="B160" s="33"/>
      <c r="D160" s="168" t="s">
        <v>183</v>
      </c>
      <c r="F160" s="169" t="s">
        <v>277</v>
      </c>
      <c r="I160" s="143"/>
      <c r="L160" s="33"/>
      <c r="M160" s="147"/>
      <c r="T160" s="54"/>
      <c r="AT160" s="18" t="s">
        <v>183</v>
      </c>
      <c r="AU160" s="18" t="s">
        <v>82</v>
      </c>
    </row>
    <row r="161" spans="2:65" s="12" customFormat="1" ht="10.199999999999999">
      <c r="B161" s="148"/>
      <c r="D161" s="141" t="s">
        <v>159</v>
      </c>
      <c r="E161" s="149" t="s">
        <v>19</v>
      </c>
      <c r="F161" s="150" t="s">
        <v>278</v>
      </c>
      <c r="H161" s="151">
        <v>43.35</v>
      </c>
      <c r="I161" s="152"/>
      <c r="L161" s="148"/>
      <c r="M161" s="153"/>
      <c r="T161" s="154"/>
      <c r="AT161" s="149" t="s">
        <v>159</v>
      </c>
      <c r="AU161" s="149" t="s">
        <v>82</v>
      </c>
      <c r="AV161" s="12" t="s">
        <v>82</v>
      </c>
      <c r="AW161" s="12" t="s">
        <v>33</v>
      </c>
      <c r="AX161" s="12" t="s">
        <v>80</v>
      </c>
      <c r="AY161" s="149" t="s">
        <v>126</v>
      </c>
    </row>
    <row r="162" spans="2:65" s="1" customFormat="1" ht="16.5" customHeight="1">
      <c r="B162" s="33"/>
      <c r="C162" s="128" t="s">
        <v>279</v>
      </c>
      <c r="D162" s="128" t="s">
        <v>129</v>
      </c>
      <c r="E162" s="129" t="s">
        <v>280</v>
      </c>
      <c r="F162" s="130" t="s">
        <v>281</v>
      </c>
      <c r="G162" s="131" t="s">
        <v>254</v>
      </c>
      <c r="H162" s="132">
        <v>1</v>
      </c>
      <c r="I162" s="133"/>
      <c r="J162" s="134">
        <f>ROUND(I162*H162,2)</f>
        <v>0</v>
      </c>
      <c r="K162" s="130" t="s">
        <v>180</v>
      </c>
      <c r="L162" s="33"/>
      <c r="M162" s="135" t="s">
        <v>19</v>
      </c>
      <c r="N162" s="136" t="s">
        <v>43</v>
      </c>
      <c r="P162" s="137">
        <f>O162*H162</f>
        <v>0</v>
      </c>
      <c r="Q162" s="137">
        <v>0</v>
      </c>
      <c r="R162" s="137">
        <f>Q162*H162</f>
        <v>0</v>
      </c>
      <c r="S162" s="137">
        <v>8.9999999999999993E-3</v>
      </c>
      <c r="T162" s="138">
        <f>S162*H162</f>
        <v>8.9999999999999993E-3</v>
      </c>
      <c r="AR162" s="139" t="s">
        <v>260</v>
      </c>
      <c r="AT162" s="139" t="s">
        <v>129</v>
      </c>
      <c r="AU162" s="139" t="s">
        <v>82</v>
      </c>
      <c r="AY162" s="18" t="s">
        <v>126</v>
      </c>
      <c r="BE162" s="140">
        <f>IF(N162="základní",J162,0)</f>
        <v>0</v>
      </c>
      <c r="BF162" s="140">
        <f>IF(N162="snížená",J162,0)</f>
        <v>0</v>
      </c>
      <c r="BG162" s="140">
        <f>IF(N162="zákl. přenesená",J162,0)</f>
        <v>0</v>
      </c>
      <c r="BH162" s="140">
        <f>IF(N162="sníž. přenesená",J162,0)</f>
        <v>0</v>
      </c>
      <c r="BI162" s="140">
        <f>IF(N162="nulová",J162,0)</f>
        <v>0</v>
      </c>
      <c r="BJ162" s="18" t="s">
        <v>80</v>
      </c>
      <c r="BK162" s="140">
        <f>ROUND(I162*H162,2)</f>
        <v>0</v>
      </c>
      <c r="BL162" s="18" t="s">
        <v>260</v>
      </c>
      <c r="BM162" s="139" t="s">
        <v>282</v>
      </c>
    </row>
    <row r="163" spans="2:65" s="1" customFormat="1" ht="19.2">
      <c r="B163" s="33"/>
      <c r="D163" s="141" t="s">
        <v>135</v>
      </c>
      <c r="F163" s="142" t="s">
        <v>283</v>
      </c>
      <c r="I163" s="143"/>
      <c r="L163" s="33"/>
      <c r="M163" s="147"/>
      <c r="T163" s="54"/>
      <c r="AT163" s="18" t="s">
        <v>135</v>
      </c>
      <c r="AU163" s="18" t="s">
        <v>82</v>
      </c>
    </row>
    <row r="164" spans="2:65" s="1" customFormat="1" ht="10.199999999999999">
      <c r="B164" s="33"/>
      <c r="D164" s="168" t="s">
        <v>183</v>
      </c>
      <c r="F164" s="169" t="s">
        <v>284</v>
      </c>
      <c r="I164" s="143"/>
      <c r="L164" s="33"/>
      <c r="M164" s="147"/>
      <c r="T164" s="54"/>
      <c r="AT164" s="18" t="s">
        <v>183</v>
      </c>
      <c r="AU164" s="18" t="s">
        <v>82</v>
      </c>
    </row>
    <row r="165" spans="2:65" s="12" customFormat="1" ht="10.199999999999999">
      <c r="B165" s="148"/>
      <c r="D165" s="141" t="s">
        <v>159</v>
      </c>
      <c r="E165" s="149" t="s">
        <v>19</v>
      </c>
      <c r="F165" s="150" t="s">
        <v>285</v>
      </c>
      <c r="H165" s="151">
        <v>1</v>
      </c>
      <c r="I165" s="152"/>
      <c r="L165" s="148"/>
      <c r="M165" s="153"/>
      <c r="T165" s="154"/>
      <c r="AT165" s="149" t="s">
        <v>159</v>
      </c>
      <c r="AU165" s="149" t="s">
        <v>82</v>
      </c>
      <c r="AV165" s="12" t="s">
        <v>82</v>
      </c>
      <c r="AW165" s="12" t="s">
        <v>33</v>
      </c>
      <c r="AX165" s="12" t="s">
        <v>80</v>
      </c>
      <c r="AY165" s="149" t="s">
        <v>126</v>
      </c>
    </row>
    <row r="166" spans="2:65" s="1" customFormat="1" ht="16.5" customHeight="1">
      <c r="B166" s="33"/>
      <c r="C166" s="128" t="s">
        <v>286</v>
      </c>
      <c r="D166" s="128" t="s">
        <v>129</v>
      </c>
      <c r="E166" s="129" t="s">
        <v>287</v>
      </c>
      <c r="F166" s="130" t="s">
        <v>288</v>
      </c>
      <c r="G166" s="131" t="s">
        <v>228</v>
      </c>
      <c r="H166" s="132">
        <v>62.7</v>
      </c>
      <c r="I166" s="133"/>
      <c r="J166" s="134">
        <f>ROUND(I166*H166,2)</f>
        <v>0</v>
      </c>
      <c r="K166" s="130" t="s">
        <v>180</v>
      </c>
      <c r="L166" s="33"/>
      <c r="M166" s="135" t="s">
        <v>19</v>
      </c>
      <c r="N166" s="136" t="s">
        <v>43</v>
      </c>
      <c r="P166" s="137">
        <f>O166*H166</f>
        <v>0</v>
      </c>
      <c r="Q166" s="137">
        <v>0</v>
      </c>
      <c r="R166" s="137">
        <f>Q166*H166</f>
        <v>0</v>
      </c>
      <c r="S166" s="137">
        <v>2.2300000000000002E-3</v>
      </c>
      <c r="T166" s="138">
        <f>S166*H166</f>
        <v>0.13982100000000003</v>
      </c>
      <c r="AR166" s="139" t="s">
        <v>260</v>
      </c>
      <c r="AT166" s="139" t="s">
        <v>129</v>
      </c>
      <c r="AU166" s="139" t="s">
        <v>82</v>
      </c>
      <c r="AY166" s="18" t="s">
        <v>126</v>
      </c>
      <c r="BE166" s="140">
        <f>IF(N166="základní",J166,0)</f>
        <v>0</v>
      </c>
      <c r="BF166" s="140">
        <f>IF(N166="snížená",J166,0)</f>
        <v>0</v>
      </c>
      <c r="BG166" s="140">
        <f>IF(N166="zákl. přenesená",J166,0)</f>
        <v>0</v>
      </c>
      <c r="BH166" s="140">
        <f>IF(N166="sníž. přenesená",J166,0)</f>
        <v>0</v>
      </c>
      <c r="BI166" s="140">
        <f>IF(N166="nulová",J166,0)</f>
        <v>0</v>
      </c>
      <c r="BJ166" s="18" t="s">
        <v>80</v>
      </c>
      <c r="BK166" s="140">
        <f>ROUND(I166*H166,2)</f>
        <v>0</v>
      </c>
      <c r="BL166" s="18" t="s">
        <v>260</v>
      </c>
      <c r="BM166" s="139" t="s">
        <v>289</v>
      </c>
    </row>
    <row r="167" spans="2:65" s="1" customFormat="1" ht="10.199999999999999">
      <c r="B167" s="33"/>
      <c r="D167" s="141" t="s">
        <v>135</v>
      </c>
      <c r="F167" s="142" t="s">
        <v>290</v>
      </c>
      <c r="I167" s="143"/>
      <c r="L167" s="33"/>
      <c r="M167" s="147"/>
      <c r="T167" s="54"/>
      <c r="AT167" s="18" t="s">
        <v>135</v>
      </c>
      <c r="AU167" s="18" t="s">
        <v>82</v>
      </c>
    </row>
    <row r="168" spans="2:65" s="1" customFormat="1" ht="10.199999999999999">
      <c r="B168" s="33"/>
      <c r="D168" s="168" t="s">
        <v>183</v>
      </c>
      <c r="F168" s="169" t="s">
        <v>291</v>
      </c>
      <c r="I168" s="143"/>
      <c r="L168" s="33"/>
      <c r="M168" s="147"/>
      <c r="T168" s="54"/>
      <c r="AT168" s="18" t="s">
        <v>183</v>
      </c>
      <c r="AU168" s="18" t="s">
        <v>82</v>
      </c>
    </row>
    <row r="169" spans="2:65" s="12" customFormat="1" ht="10.199999999999999">
      <c r="B169" s="148"/>
      <c r="D169" s="141" t="s">
        <v>159</v>
      </c>
      <c r="E169" s="149" t="s">
        <v>19</v>
      </c>
      <c r="F169" s="150" t="s">
        <v>292</v>
      </c>
      <c r="H169" s="151">
        <v>62.7</v>
      </c>
      <c r="I169" s="152"/>
      <c r="L169" s="148"/>
      <c r="M169" s="153"/>
      <c r="T169" s="154"/>
      <c r="AT169" s="149" t="s">
        <v>159</v>
      </c>
      <c r="AU169" s="149" t="s">
        <v>82</v>
      </c>
      <c r="AV169" s="12" t="s">
        <v>82</v>
      </c>
      <c r="AW169" s="12" t="s">
        <v>33</v>
      </c>
      <c r="AX169" s="12" t="s">
        <v>80</v>
      </c>
      <c r="AY169" s="149" t="s">
        <v>126</v>
      </c>
    </row>
    <row r="170" spans="2:65" s="1" customFormat="1" ht="16.5" customHeight="1">
      <c r="B170" s="33"/>
      <c r="C170" s="128" t="s">
        <v>7</v>
      </c>
      <c r="D170" s="128" t="s">
        <v>129</v>
      </c>
      <c r="E170" s="129" t="s">
        <v>293</v>
      </c>
      <c r="F170" s="130" t="s">
        <v>294</v>
      </c>
      <c r="G170" s="131" t="s">
        <v>228</v>
      </c>
      <c r="H170" s="132">
        <v>27.4</v>
      </c>
      <c r="I170" s="133"/>
      <c r="J170" s="134">
        <f>ROUND(I170*H170,2)</f>
        <v>0</v>
      </c>
      <c r="K170" s="130" t="s">
        <v>180</v>
      </c>
      <c r="L170" s="33"/>
      <c r="M170" s="135" t="s">
        <v>19</v>
      </c>
      <c r="N170" s="136" t="s">
        <v>43</v>
      </c>
      <c r="P170" s="137">
        <f>O170*H170</f>
        <v>0</v>
      </c>
      <c r="Q170" s="137">
        <v>0</v>
      </c>
      <c r="R170" s="137">
        <f>Q170*H170</f>
        <v>0</v>
      </c>
      <c r="S170" s="137">
        <v>3.9399999999999999E-3</v>
      </c>
      <c r="T170" s="138">
        <f>S170*H170</f>
        <v>0.107956</v>
      </c>
      <c r="AR170" s="139" t="s">
        <v>260</v>
      </c>
      <c r="AT170" s="139" t="s">
        <v>129</v>
      </c>
      <c r="AU170" s="139" t="s">
        <v>82</v>
      </c>
      <c r="AY170" s="18" t="s">
        <v>126</v>
      </c>
      <c r="BE170" s="140">
        <f>IF(N170="základní",J170,0)</f>
        <v>0</v>
      </c>
      <c r="BF170" s="140">
        <f>IF(N170="snížená",J170,0)</f>
        <v>0</v>
      </c>
      <c r="BG170" s="140">
        <f>IF(N170="zákl. přenesená",J170,0)</f>
        <v>0</v>
      </c>
      <c r="BH170" s="140">
        <f>IF(N170="sníž. přenesená",J170,0)</f>
        <v>0</v>
      </c>
      <c r="BI170" s="140">
        <f>IF(N170="nulová",J170,0)</f>
        <v>0</v>
      </c>
      <c r="BJ170" s="18" t="s">
        <v>80</v>
      </c>
      <c r="BK170" s="140">
        <f>ROUND(I170*H170,2)</f>
        <v>0</v>
      </c>
      <c r="BL170" s="18" t="s">
        <v>260</v>
      </c>
      <c r="BM170" s="139" t="s">
        <v>295</v>
      </c>
    </row>
    <row r="171" spans="2:65" s="1" customFormat="1" ht="10.199999999999999">
      <c r="B171" s="33"/>
      <c r="D171" s="141" t="s">
        <v>135</v>
      </c>
      <c r="F171" s="142" t="s">
        <v>296</v>
      </c>
      <c r="I171" s="143"/>
      <c r="L171" s="33"/>
      <c r="M171" s="147"/>
      <c r="T171" s="54"/>
      <c r="AT171" s="18" t="s">
        <v>135</v>
      </c>
      <c r="AU171" s="18" t="s">
        <v>82</v>
      </c>
    </row>
    <row r="172" spans="2:65" s="1" customFormat="1" ht="10.199999999999999">
      <c r="B172" s="33"/>
      <c r="D172" s="168" t="s">
        <v>183</v>
      </c>
      <c r="F172" s="169" t="s">
        <v>297</v>
      </c>
      <c r="I172" s="143"/>
      <c r="L172" s="33"/>
      <c r="M172" s="147"/>
      <c r="T172" s="54"/>
      <c r="AT172" s="18" t="s">
        <v>183</v>
      </c>
      <c r="AU172" s="18" t="s">
        <v>82</v>
      </c>
    </row>
    <row r="173" spans="2:65" s="12" customFormat="1" ht="10.199999999999999">
      <c r="B173" s="148"/>
      <c r="D173" s="141" t="s">
        <v>159</v>
      </c>
      <c r="E173" s="149" t="s">
        <v>19</v>
      </c>
      <c r="F173" s="150" t="s">
        <v>298</v>
      </c>
      <c r="H173" s="151">
        <v>27.4</v>
      </c>
      <c r="I173" s="152"/>
      <c r="L173" s="148"/>
      <c r="M173" s="153"/>
      <c r="T173" s="154"/>
      <c r="AT173" s="149" t="s">
        <v>159</v>
      </c>
      <c r="AU173" s="149" t="s">
        <v>82</v>
      </c>
      <c r="AV173" s="12" t="s">
        <v>82</v>
      </c>
      <c r="AW173" s="12" t="s">
        <v>33</v>
      </c>
      <c r="AX173" s="12" t="s">
        <v>80</v>
      </c>
      <c r="AY173" s="149" t="s">
        <v>126</v>
      </c>
    </row>
    <row r="174" spans="2:65" s="11" customFormat="1" ht="22.8" customHeight="1">
      <c r="B174" s="116"/>
      <c r="D174" s="117" t="s">
        <v>71</v>
      </c>
      <c r="E174" s="126" t="s">
        <v>299</v>
      </c>
      <c r="F174" s="126" t="s">
        <v>300</v>
      </c>
      <c r="I174" s="119"/>
      <c r="J174" s="127">
        <f>BK174</f>
        <v>0</v>
      </c>
      <c r="L174" s="116"/>
      <c r="M174" s="121"/>
      <c r="P174" s="122">
        <f>SUM(P175:P187)</f>
        <v>0</v>
      </c>
      <c r="R174" s="122">
        <f>SUM(R175:R187)</f>
        <v>0</v>
      </c>
      <c r="T174" s="123">
        <f>SUM(T175:T187)</f>
        <v>0</v>
      </c>
      <c r="AR174" s="117" t="s">
        <v>80</v>
      </c>
      <c r="AT174" s="124" t="s">
        <v>71</v>
      </c>
      <c r="AU174" s="124" t="s">
        <v>80</v>
      </c>
      <c r="AY174" s="117" t="s">
        <v>126</v>
      </c>
      <c r="BK174" s="125">
        <f>SUM(BK175:BK187)</f>
        <v>0</v>
      </c>
    </row>
    <row r="175" spans="2:65" s="1" customFormat="1" ht="21.75" customHeight="1">
      <c r="B175" s="33"/>
      <c r="C175" s="128" t="s">
        <v>301</v>
      </c>
      <c r="D175" s="128" t="s">
        <v>129</v>
      </c>
      <c r="E175" s="129" t="s">
        <v>302</v>
      </c>
      <c r="F175" s="130" t="s">
        <v>303</v>
      </c>
      <c r="G175" s="131" t="s">
        <v>304</v>
      </c>
      <c r="H175" s="132">
        <v>11.144</v>
      </c>
      <c r="I175" s="133"/>
      <c r="J175" s="134">
        <f>ROUND(I175*H175,2)</f>
        <v>0</v>
      </c>
      <c r="K175" s="130" t="s">
        <v>180</v>
      </c>
      <c r="L175" s="33"/>
      <c r="M175" s="135" t="s">
        <v>19</v>
      </c>
      <c r="N175" s="136" t="s">
        <v>43</v>
      </c>
      <c r="P175" s="137">
        <f>O175*H175</f>
        <v>0</v>
      </c>
      <c r="Q175" s="137">
        <v>0</v>
      </c>
      <c r="R175" s="137">
        <f>Q175*H175</f>
        <v>0</v>
      </c>
      <c r="S175" s="137">
        <v>0</v>
      </c>
      <c r="T175" s="138">
        <f>S175*H175</f>
        <v>0</v>
      </c>
      <c r="AR175" s="139" t="s">
        <v>156</v>
      </c>
      <c r="AT175" s="139" t="s">
        <v>129</v>
      </c>
      <c r="AU175" s="139" t="s">
        <v>82</v>
      </c>
      <c r="AY175" s="18" t="s">
        <v>126</v>
      </c>
      <c r="BE175" s="140">
        <f>IF(N175="základní",J175,0)</f>
        <v>0</v>
      </c>
      <c r="BF175" s="140">
        <f>IF(N175="snížená",J175,0)</f>
        <v>0</v>
      </c>
      <c r="BG175" s="140">
        <f>IF(N175="zákl. přenesená",J175,0)</f>
        <v>0</v>
      </c>
      <c r="BH175" s="140">
        <f>IF(N175="sníž. přenesená",J175,0)</f>
        <v>0</v>
      </c>
      <c r="BI175" s="140">
        <f>IF(N175="nulová",J175,0)</f>
        <v>0</v>
      </c>
      <c r="BJ175" s="18" t="s">
        <v>80</v>
      </c>
      <c r="BK175" s="140">
        <f>ROUND(I175*H175,2)</f>
        <v>0</v>
      </c>
      <c r="BL175" s="18" t="s">
        <v>156</v>
      </c>
      <c r="BM175" s="139" t="s">
        <v>305</v>
      </c>
    </row>
    <row r="176" spans="2:65" s="1" customFormat="1" ht="19.2">
      <c r="B176" s="33"/>
      <c r="D176" s="141" t="s">
        <v>135</v>
      </c>
      <c r="F176" s="142" t="s">
        <v>306</v>
      </c>
      <c r="I176" s="143"/>
      <c r="L176" s="33"/>
      <c r="M176" s="147"/>
      <c r="T176" s="54"/>
      <c r="AT176" s="18" t="s">
        <v>135</v>
      </c>
      <c r="AU176" s="18" t="s">
        <v>82</v>
      </c>
    </row>
    <row r="177" spans="2:65" s="1" customFormat="1" ht="10.199999999999999">
      <c r="B177" s="33"/>
      <c r="D177" s="168" t="s">
        <v>183</v>
      </c>
      <c r="F177" s="169" t="s">
        <v>307</v>
      </c>
      <c r="I177" s="143"/>
      <c r="L177" s="33"/>
      <c r="M177" s="147"/>
      <c r="T177" s="54"/>
      <c r="AT177" s="18" t="s">
        <v>183</v>
      </c>
      <c r="AU177" s="18" t="s">
        <v>82</v>
      </c>
    </row>
    <row r="178" spans="2:65" s="1" customFormat="1" ht="16.5" customHeight="1">
      <c r="B178" s="33"/>
      <c r="C178" s="128" t="s">
        <v>308</v>
      </c>
      <c r="D178" s="128" t="s">
        <v>129</v>
      </c>
      <c r="E178" s="129" t="s">
        <v>309</v>
      </c>
      <c r="F178" s="130" t="s">
        <v>310</v>
      </c>
      <c r="G178" s="131" t="s">
        <v>304</v>
      </c>
      <c r="H178" s="132">
        <v>11.144</v>
      </c>
      <c r="I178" s="133"/>
      <c r="J178" s="134">
        <f>ROUND(I178*H178,2)</f>
        <v>0</v>
      </c>
      <c r="K178" s="130" t="s">
        <v>180</v>
      </c>
      <c r="L178" s="33"/>
      <c r="M178" s="135" t="s">
        <v>19</v>
      </c>
      <c r="N178" s="136" t="s">
        <v>43</v>
      </c>
      <c r="P178" s="137">
        <f>O178*H178</f>
        <v>0</v>
      </c>
      <c r="Q178" s="137">
        <v>0</v>
      </c>
      <c r="R178" s="137">
        <f>Q178*H178</f>
        <v>0</v>
      </c>
      <c r="S178" s="137">
        <v>0</v>
      </c>
      <c r="T178" s="138">
        <f>S178*H178</f>
        <v>0</v>
      </c>
      <c r="AR178" s="139" t="s">
        <v>156</v>
      </c>
      <c r="AT178" s="139" t="s">
        <v>129</v>
      </c>
      <c r="AU178" s="139" t="s">
        <v>82</v>
      </c>
      <c r="AY178" s="18" t="s">
        <v>126</v>
      </c>
      <c r="BE178" s="140">
        <f>IF(N178="základní",J178,0)</f>
        <v>0</v>
      </c>
      <c r="BF178" s="140">
        <f>IF(N178="snížená",J178,0)</f>
        <v>0</v>
      </c>
      <c r="BG178" s="140">
        <f>IF(N178="zákl. přenesená",J178,0)</f>
        <v>0</v>
      </c>
      <c r="BH178" s="140">
        <f>IF(N178="sníž. přenesená",J178,0)</f>
        <v>0</v>
      </c>
      <c r="BI178" s="140">
        <f>IF(N178="nulová",J178,0)</f>
        <v>0</v>
      </c>
      <c r="BJ178" s="18" t="s">
        <v>80</v>
      </c>
      <c r="BK178" s="140">
        <f>ROUND(I178*H178,2)</f>
        <v>0</v>
      </c>
      <c r="BL178" s="18" t="s">
        <v>156</v>
      </c>
      <c r="BM178" s="139" t="s">
        <v>311</v>
      </c>
    </row>
    <row r="179" spans="2:65" s="1" customFormat="1" ht="10.199999999999999">
      <c r="B179" s="33"/>
      <c r="D179" s="141" t="s">
        <v>135</v>
      </c>
      <c r="F179" s="142" t="s">
        <v>312</v>
      </c>
      <c r="I179" s="143"/>
      <c r="L179" s="33"/>
      <c r="M179" s="147"/>
      <c r="T179" s="54"/>
      <c r="AT179" s="18" t="s">
        <v>135</v>
      </c>
      <c r="AU179" s="18" t="s">
        <v>82</v>
      </c>
    </row>
    <row r="180" spans="2:65" s="1" customFormat="1" ht="10.199999999999999">
      <c r="B180" s="33"/>
      <c r="D180" s="168" t="s">
        <v>183</v>
      </c>
      <c r="F180" s="169" t="s">
        <v>313</v>
      </c>
      <c r="I180" s="143"/>
      <c r="L180" s="33"/>
      <c r="M180" s="147"/>
      <c r="T180" s="54"/>
      <c r="AT180" s="18" t="s">
        <v>183</v>
      </c>
      <c r="AU180" s="18" t="s">
        <v>82</v>
      </c>
    </row>
    <row r="181" spans="2:65" s="1" customFormat="1" ht="16.5" customHeight="1">
      <c r="B181" s="33"/>
      <c r="C181" s="128" t="s">
        <v>314</v>
      </c>
      <c r="D181" s="128" t="s">
        <v>129</v>
      </c>
      <c r="E181" s="129" t="s">
        <v>315</v>
      </c>
      <c r="F181" s="130" t="s">
        <v>316</v>
      </c>
      <c r="G181" s="131" t="s">
        <v>304</v>
      </c>
      <c r="H181" s="132">
        <v>156.01599999999999</v>
      </c>
      <c r="I181" s="133"/>
      <c r="J181" s="134">
        <f>ROUND(I181*H181,2)</f>
        <v>0</v>
      </c>
      <c r="K181" s="130" t="s">
        <v>180</v>
      </c>
      <c r="L181" s="33"/>
      <c r="M181" s="135" t="s">
        <v>19</v>
      </c>
      <c r="N181" s="136" t="s">
        <v>43</v>
      </c>
      <c r="P181" s="137">
        <f>O181*H181</f>
        <v>0</v>
      </c>
      <c r="Q181" s="137">
        <v>0</v>
      </c>
      <c r="R181" s="137">
        <f>Q181*H181</f>
        <v>0</v>
      </c>
      <c r="S181" s="137">
        <v>0</v>
      </c>
      <c r="T181" s="138">
        <f>S181*H181</f>
        <v>0</v>
      </c>
      <c r="AR181" s="139" t="s">
        <v>156</v>
      </c>
      <c r="AT181" s="139" t="s">
        <v>129</v>
      </c>
      <c r="AU181" s="139" t="s">
        <v>82</v>
      </c>
      <c r="AY181" s="18" t="s">
        <v>126</v>
      </c>
      <c r="BE181" s="140">
        <f>IF(N181="základní",J181,0)</f>
        <v>0</v>
      </c>
      <c r="BF181" s="140">
        <f>IF(N181="snížená",J181,0)</f>
        <v>0</v>
      </c>
      <c r="BG181" s="140">
        <f>IF(N181="zákl. přenesená",J181,0)</f>
        <v>0</v>
      </c>
      <c r="BH181" s="140">
        <f>IF(N181="sníž. přenesená",J181,0)</f>
        <v>0</v>
      </c>
      <c r="BI181" s="140">
        <f>IF(N181="nulová",J181,0)</f>
        <v>0</v>
      </c>
      <c r="BJ181" s="18" t="s">
        <v>80</v>
      </c>
      <c r="BK181" s="140">
        <f>ROUND(I181*H181,2)</f>
        <v>0</v>
      </c>
      <c r="BL181" s="18" t="s">
        <v>156</v>
      </c>
      <c r="BM181" s="139" t="s">
        <v>317</v>
      </c>
    </row>
    <row r="182" spans="2:65" s="1" customFormat="1" ht="19.2">
      <c r="B182" s="33"/>
      <c r="D182" s="141" t="s">
        <v>135</v>
      </c>
      <c r="F182" s="142" t="s">
        <v>318</v>
      </c>
      <c r="I182" s="143"/>
      <c r="L182" s="33"/>
      <c r="M182" s="147"/>
      <c r="T182" s="54"/>
      <c r="AT182" s="18" t="s">
        <v>135</v>
      </c>
      <c r="AU182" s="18" t="s">
        <v>82</v>
      </c>
    </row>
    <row r="183" spans="2:65" s="1" customFormat="1" ht="10.199999999999999">
      <c r="B183" s="33"/>
      <c r="D183" s="168" t="s">
        <v>183</v>
      </c>
      <c r="F183" s="169" t="s">
        <v>319</v>
      </c>
      <c r="I183" s="143"/>
      <c r="L183" s="33"/>
      <c r="M183" s="147"/>
      <c r="T183" s="54"/>
      <c r="AT183" s="18" t="s">
        <v>183</v>
      </c>
      <c r="AU183" s="18" t="s">
        <v>82</v>
      </c>
    </row>
    <row r="184" spans="2:65" s="12" customFormat="1" ht="10.199999999999999">
      <c r="B184" s="148"/>
      <c r="D184" s="141" t="s">
        <v>159</v>
      </c>
      <c r="E184" s="149" t="s">
        <v>19</v>
      </c>
      <c r="F184" s="150" t="s">
        <v>320</v>
      </c>
      <c r="H184" s="151">
        <v>156.01599999999999</v>
      </c>
      <c r="I184" s="152"/>
      <c r="L184" s="148"/>
      <c r="M184" s="153"/>
      <c r="T184" s="154"/>
      <c r="AT184" s="149" t="s">
        <v>159</v>
      </c>
      <c r="AU184" s="149" t="s">
        <v>82</v>
      </c>
      <c r="AV184" s="12" t="s">
        <v>82</v>
      </c>
      <c r="AW184" s="12" t="s">
        <v>33</v>
      </c>
      <c r="AX184" s="12" t="s">
        <v>80</v>
      </c>
      <c r="AY184" s="149" t="s">
        <v>126</v>
      </c>
    </row>
    <row r="185" spans="2:65" s="1" customFormat="1" ht="24.15" customHeight="1">
      <c r="B185" s="33"/>
      <c r="C185" s="128" t="s">
        <v>321</v>
      </c>
      <c r="D185" s="128" t="s">
        <v>129</v>
      </c>
      <c r="E185" s="129" t="s">
        <v>322</v>
      </c>
      <c r="F185" s="130" t="s">
        <v>323</v>
      </c>
      <c r="G185" s="131" t="s">
        <v>304</v>
      </c>
      <c r="H185" s="132">
        <v>11.144</v>
      </c>
      <c r="I185" s="133"/>
      <c r="J185" s="134">
        <f>ROUND(I185*H185,2)</f>
        <v>0</v>
      </c>
      <c r="K185" s="130" t="s">
        <v>180</v>
      </c>
      <c r="L185" s="33"/>
      <c r="M185" s="135" t="s">
        <v>19</v>
      </c>
      <c r="N185" s="136" t="s">
        <v>43</v>
      </c>
      <c r="P185" s="137">
        <f>O185*H185</f>
        <v>0</v>
      </c>
      <c r="Q185" s="137">
        <v>0</v>
      </c>
      <c r="R185" s="137">
        <f>Q185*H185</f>
        <v>0</v>
      </c>
      <c r="S185" s="137">
        <v>0</v>
      </c>
      <c r="T185" s="138">
        <f>S185*H185</f>
        <v>0</v>
      </c>
      <c r="AR185" s="139" t="s">
        <v>156</v>
      </c>
      <c r="AT185" s="139" t="s">
        <v>129</v>
      </c>
      <c r="AU185" s="139" t="s">
        <v>82</v>
      </c>
      <c r="AY185" s="18" t="s">
        <v>126</v>
      </c>
      <c r="BE185" s="140">
        <f>IF(N185="základní",J185,0)</f>
        <v>0</v>
      </c>
      <c r="BF185" s="140">
        <f>IF(N185="snížená",J185,0)</f>
        <v>0</v>
      </c>
      <c r="BG185" s="140">
        <f>IF(N185="zákl. přenesená",J185,0)</f>
        <v>0</v>
      </c>
      <c r="BH185" s="140">
        <f>IF(N185="sníž. přenesená",J185,0)</f>
        <v>0</v>
      </c>
      <c r="BI185" s="140">
        <f>IF(N185="nulová",J185,0)</f>
        <v>0</v>
      </c>
      <c r="BJ185" s="18" t="s">
        <v>80</v>
      </c>
      <c r="BK185" s="140">
        <f>ROUND(I185*H185,2)</f>
        <v>0</v>
      </c>
      <c r="BL185" s="18" t="s">
        <v>156</v>
      </c>
      <c r="BM185" s="139" t="s">
        <v>324</v>
      </c>
    </row>
    <row r="186" spans="2:65" s="1" customFormat="1" ht="19.2">
      <c r="B186" s="33"/>
      <c r="D186" s="141" t="s">
        <v>135</v>
      </c>
      <c r="F186" s="142" t="s">
        <v>325</v>
      </c>
      <c r="I186" s="143"/>
      <c r="L186" s="33"/>
      <c r="M186" s="147"/>
      <c r="T186" s="54"/>
      <c r="AT186" s="18" t="s">
        <v>135</v>
      </c>
      <c r="AU186" s="18" t="s">
        <v>82</v>
      </c>
    </row>
    <row r="187" spans="2:65" s="1" customFormat="1" ht="10.199999999999999">
      <c r="B187" s="33"/>
      <c r="D187" s="168" t="s">
        <v>183</v>
      </c>
      <c r="F187" s="169" t="s">
        <v>326</v>
      </c>
      <c r="I187" s="143"/>
      <c r="L187" s="33"/>
      <c r="M187" s="147"/>
      <c r="T187" s="54"/>
      <c r="AT187" s="18" t="s">
        <v>183</v>
      </c>
      <c r="AU187" s="18" t="s">
        <v>82</v>
      </c>
    </row>
    <row r="188" spans="2:65" s="11" customFormat="1" ht="22.8" customHeight="1">
      <c r="B188" s="116"/>
      <c r="D188" s="117" t="s">
        <v>71</v>
      </c>
      <c r="E188" s="126" t="s">
        <v>327</v>
      </c>
      <c r="F188" s="126" t="s">
        <v>328</v>
      </c>
      <c r="I188" s="119"/>
      <c r="J188" s="127">
        <f>BK188</f>
        <v>0</v>
      </c>
      <c r="L188" s="116"/>
      <c r="M188" s="121"/>
      <c r="P188" s="122">
        <f>SUM(P189:P191)</f>
        <v>0</v>
      </c>
      <c r="R188" s="122">
        <f>SUM(R189:R191)</f>
        <v>0</v>
      </c>
      <c r="T188" s="123">
        <f>SUM(T189:T191)</f>
        <v>0</v>
      </c>
      <c r="AR188" s="117" t="s">
        <v>80</v>
      </c>
      <c r="AT188" s="124" t="s">
        <v>71</v>
      </c>
      <c r="AU188" s="124" t="s">
        <v>80</v>
      </c>
      <c r="AY188" s="117" t="s">
        <v>126</v>
      </c>
      <c r="BK188" s="125">
        <f>SUM(BK189:BK191)</f>
        <v>0</v>
      </c>
    </row>
    <row r="189" spans="2:65" s="1" customFormat="1" ht="16.5" customHeight="1">
      <c r="B189" s="33"/>
      <c r="C189" s="128" t="s">
        <v>329</v>
      </c>
      <c r="D189" s="128" t="s">
        <v>129</v>
      </c>
      <c r="E189" s="129" t="s">
        <v>330</v>
      </c>
      <c r="F189" s="130" t="s">
        <v>331</v>
      </c>
      <c r="G189" s="131" t="s">
        <v>304</v>
      </c>
      <c r="H189" s="132">
        <v>12.371</v>
      </c>
      <c r="I189" s="133"/>
      <c r="J189" s="134">
        <f>ROUND(I189*H189,2)</f>
        <v>0</v>
      </c>
      <c r="K189" s="130" t="s">
        <v>180</v>
      </c>
      <c r="L189" s="33"/>
      <c r="M189" s="135" t="s">
        <v>19</v>
      </c>
      <c r="N189" s="136" t="s">
        <v>43</v>
      </c>
      <c r="P189" s="137">
        <f>O189*H189</f>
        <v>0</v>
      </c>
      <c r="Q189" s="137">
        <v>0</v>
      </c>
      <c r="R189" s="137">
        <f>Q189*H189</f>
        <v>0</v>
      </c>
      <c r="S189" s="137">
        <v>0</v>
      </c>
      <c r="T189" s="138">
        <f>S189*H189</f>
        <v>0</v>
      </c>
      <c r="AR189" s="139" t="s">
        <v>156</v>
      </c>
      <c r="AT189" s="139" t="s">
        <v>129</v>
      </c>
      <c r="AU189" s="139" t="s">
        <v>82</v>
      </c>
      <c r="AY189" s="18" t="s">
        <v>126</v>
      </c>
      <c r="BE189" s="140">
        <f>IF(N189="základní",J189,0)</f>
        <v>0</v>
      </c>
      <c r="BF189" s="140">
        <f>IF(N189="snížená",J189,0)</f>
        <v>0</v>
      </c>
      <c r="BG189" s="140">
        <f>IF(N189="zákl. přenesená",J189,0)</f>
        <v>0</v>
      </c>
      <c r="BH189" s="140">
        <f>IF(N189="sníž. přenesená",J189,0)</f>
        <v>0</v>
      </c>
      <c r="BI189" s="140">
        <f>IF(N189="nulová",J189,0)</f>
        <v>0</v>
      </c>
      <c r="BJ189" s="18" t="s">
        <v>80</v>
      </c>
      <c r="BK189" s="140">
        <f>ROUND(I189*H189,2)</f>
        <v>0</v>
      </c>
      <c r="BL189" s="18" t="s">
        <v>156</v>
      </c>
      <c r="BM189" s="139" t="s">
        <v>332</v>
      </c>
    </row>
    <row r="190" spans="2:65" s="1" customFormat="1" ht="19.2">
      <c r="B190" s="33"/>
      <c r="D190" s="141" t="s">
        <v>135</v>
      </c>
      <c r="F190" s="142" t="s">
        <v>333</v>
      </c>
      <c r="I190" s="143"/>
      <c r="L190" s="33"/>
      <c r="M190" s="147"/>
      <c r="T190" s="54"/>
      <c r="AT190" s="18" t="s">
        <v>135</v>
      </c>
      <c r="AU190" s="18" t="s">
        <v>82</v>
      </c>
    </row>
    <row r="191" spans="2:65" s="1" customFormat="1" ht="10.199999999999999">
      <c r="B191" s="33"/>
      <c r="D191" s="168" t="s">
        <v>183</v>
      </c>
      <c r="F191" s="169" t="s">
        <v>334</v>
      </c>
      <c r="I191" s="143"/>
      <c r="L191" s="33"/>
      <c r="M191" s="147"/>
      <c r="T191" s="54"/>
      <c r="AT191" s="18" t="s">
        <v>183</v>
      </c>
      <c r="AU191" s="18" t="s">
        <v>82</v>
      </c>
    </row>
    <row r="192" spans="2:65" s="11" customFormat="1" ht="25.95" customHeight="1">
      <c r="B192" s="116"/>
      <c r="D192" s="117" t="s">
        <v>71</v>
      </c>
      <c r="E192" s="118" t="s">
        <v>335</v>
      </c>
      <c r="F192" s="118" t="s">
        <v>336</v>
      </c>
      <c r="I192" s="119"/>
      <c r="J192" s="120">
        <f>BK192</f>
        <v>0</v>
      </c>
      <c r="L192" s="116"/>
      <c r="M192" s="121"/>
      <c r="P192" s="122">
        <f>P193+P235+P245+P255</f>
        <v>0</v>
      </c>
      <c r="R192" s="122">
        <f>R193+R235+R245+R255</f>
        <v>1.4183242300000001</v>
      </c>
      <c r="T192" s="123">
        <f>T193+T235+T245+T255</f>
        <v>0</v>
      </c>
      <c r="AR192" s="117" t="s">
        <v>82</v>
      </c>
      <c r="AT192" s="124" t="s">
        <v>71</v>
      </c>
      <c r="AU192" s="124" t="s">
        <v>72</v>
      </c>
      <c r="AY192" s="117" t="s">
        <v>126</v>
      </c>
      <c r="BK192" s="125">
        <f>BK193+BK235+BK245+BK255</f>
        <v>0</v>
      </c>
    </row>
    <row r="193" spans="2:65" s="11" customFormat="1" ht="22.8" customHeight="1">
      <c r="B193" s="116"/>
      <c r="D193" s="117" t="s">
        <v>71</v>
      </c>
      <c r="E193" s="126" t="s">
        <v>337</v>
      </c>
      <c r="F193" s="126" t="s">
        <v>338</v>
      </c>
      <c r="I193" s="119"/>
      <c r="J193" s="127">
        <f>BK193</f>
        <v>0</v>
      </c>
      <c r="L193" s="116"/>
      <c r="M193" s="121"/>
      <c r="P193" s="122">
        <f>SUM(P194:P234)</f>
        <v>0</v>
      </c>
      <c r="R193" s="122">
        <f>SUM(R194:R234)</f>
        <v>0.41546080000000002</v>
      </c>
      <c r="T193" s="123">
        <f>SUM(T194:T234)</f>
        <v>0</v>
      </c>
      <c r="AR193" s="117" t="s">
        <v>82</v>
      </c>
      <c r="AT193" s="124" t="s">
        <v>71</v>
      </c>
      <c r="AU193" s="124" t="s">
        <v>80</v>
      </c>
      <c r="AY193" s="117" t="s">
        <v>126</v>
      </c>
      <c r="BK193" s="125">
        <f>SUM(BK194:BK234)</f>
        <v>0</v>
      </c>
    </row>
    <row r="194" spans="2:65" s="1" customFormat="1" ht="16.5" customHeight="1">
      <c r="B194" s="33"/>
      <c r="C194" s="128" t="s">
        <v>339</v>
      </c>
      <c r="D194" s="128" t="s">
        <v>129</v>
      </c>
      <c r="E194" s="129" t="s">
        <v>340</v>
      </c>
      <c r="F194" s="130" t="s">
        <v>341</v>
      </c>
      <c r="G194" s="131" t="s">
        <v>228</v>
      </c>
      <c r="H194" s="132">
        <v>11.5</v>
      </c>
      <c r="I194" s="133"/>
      <c r="J194" s="134">
        <f>ROUND(I194*H194,2)</f>
        <v>0</v>
      </c>
      <c r="K194" s="130" t="s">
        <v>180</v>
      </c>
      <c r="L194" s="33"/>
      <c r="M194" s="135" t="s">
        <v>19</v>
      </c>
      <c r="N194" s="136" t="s">
        <v>43</v>
      </c>
      <c r="P194" s="137">
        <f>O194*H194</f>
        <v>0</v>
      </c>
      <c r="Q194" s="137">
        <v>1.6299999999999999E-3</v>
      </c>
      <c r="R194" s="137">
        <f>Q194*H194</f>
        <v>1.8744999999999998E-2</v>
      </c>
      <c r="S194" s="137">
        <v>0</v>
      </c>
      <c r="T194" s="138">
        <f>S194*H194</f>
        <v>0</v>
      </c>
      <c r="AR194" s="139" t="s">
        <v>260</v>
      </c>
      <c r="AT194" s="139" t="s">
        <v>129</v>
      </c>
      <c r="AU194" s="139" t="s">
        <v>82</v>
      </c>
      <c r="AY194" s="18" t="s">
        <v>126</v>
      </c>
      <c r="BE194" s="140">
        <f>IF(N194="základní",J194,0)</f>
        <v>0</v>
      </c>
      <c r="BF194" s="140">
        <f>IF(N194="snížená",J194,0)</f>
        <v>0</v>
      </c>
      <c r="BG194" s="140">
        <f>IF(N194="zákl. přenesená",J194,0)</f>
        <v>0</v>
      </c>
      <c r="BH194" s="140">
        <f>IF(N194="sníž. přenesená",J194,0)</f>
        <v>0</v>
      </c>
      <c r="BI194" s="140">
        <f>IF(N194="nulová",J194,0)</f>
        <v>0</v>
      </c>
      <c r="BJ194" s="18" t="s">
        <v>80</v>
      </c>
      <c r="BK194" s="140">
        <f>ROUND(I194*H194,2)</f>
        <v>0</v>
      </c>
      <c r="BL194" s="18" t="s">
        <v>260</v>
      </c>
      <c r="BM194" s="139" t="s">
        <v>342</v>
      </c>
    </row>
    <row r="195" spans="2:65" s="1" customFormat="1" ht="10.199999999999999">
      <c r="B195" s="33"/>
      <c r="D195" s="141" t="s">
        <v>135</v>
      </c>
      <c r="F195" s="142" t="s">
        <v>343</v>
      </c>
      <c r="I195" s="143"/>
      <c r="L195" s="33"/>
      <c r="M195" s="147"/>
      <c r="T195" s="54"/>
      <c r="AT195" s="18" t="s">
        <v>135</v>
      </c>
      <c r="AU195" s="18" t="s">
        <v>82</v>
      </c>
    </row>
    <row r="196" spans="2:65" s="1" customFormat="1" ht="10.199999999999999">
      <c r="B196" s="33"/>
      <c r="D196" s="168" t="s">
        <v>183</v>
      </c>
      <c r="F196" s="169" t="s">
        <v>344</v>
      </c>
      <c r="I196" s="143"/>
      <c r="L196" s="33"/>
      <c r="M196" s="147"/>
      <c r="T196" s="54"/>
      <c r="AT196" s="18" t="s">
        <v>183</v>
      </c>
      <c r="AU196" s="18" t="s">
        <v>82</v>
      </c>
    </row>
    <row r="197" spans="2:65" s="12" customFormat="1" ht="10.199999999999999">
      <c r="B197" s="148"/>
      <c r="D197" s="141" t="s">
        <v>159</v>
      </c>
      <c r="E197" s="149" t="s">
        <v>19</v>
      </c>
      <c r="F197" s="150" t="s">
        <v>345</v>
      </c>
      <c r="H197" s="151">
        <v>11.5</v>
      </c>
      <c r="I197" s="152"/>
      <c r="L197" s="148"/>
      <c r="M197" s="153"/>
      <c r="T197" s="154"/>
      <c r="AT197" s="149" t="s">
        <v>159</v>
      </c>
      <c r="AU197" s="149" t="s">
        <v>82</v>
      </c>
      <c r="AV197" s="12" t="s">
        <v>82</v>
      </c>
      <c r="AW197" s="12" t="s">
        <v>33</v>
      </c>
      <c r="AX197" s="12" t="s">
        <v>80</v>
      </c>
      <c r="AY197" s="149" t="s">
        <v>126</v>
      </c>
    </row>
    <row r="198" spans="2:65" s="1" customFormat="1" ht="16.5" customHeight="1">
      <c r="B198" s="33"/>
      <c r="C198" s="128" t="s">
        <v>346</v>
      </c>
      <c r="D198" s="128" t="s">
        <v>129</v>
      </c>
      <c r="E198" s="129" t="s">
        <v>347</v>
      </c>
      <c r="F198" s="130" t="s">
        <v>348</v>
      </c>
      <c r="G198" s="131" t="s">
        <v>228</v>
      </c>
      <c r="H198" s="132">
        <v>12.25</v>
      </c>
      <c r="I198" s="133"/>
      <c r="J198" s="134">
        <f>ROUND(I198*H198,2)</f>
        <v>0</v>
      </c>
      <c r="K198" s="130" t="s">
        <v>180</v>
      </c>
      <c r="L198" s="33"/>
      <c r="M198" s="135" t="s">
        <v>19</v>
      </c>
      <c r="N198" s="136" t="s">
        <v>43</v>
      </c>
      <c r="P198" s="137">
        <f>O198*H198</f>
        <v>0</v>
      </c>
      <c r="Q198" s="137">
        <v>2.0200000000000001E-3</v>
      </c>
      <c r="R198" s="137">
        <f>Q198*H198</f>
        <v>2.4745E-2</v>
      </c>
      <c r="S198" s="137">
        <v>0</v>
      </c>
      <c r="T198" s="138">
        <f>S198*H198</f>
        <v>0</v>
      </c>
      <c r="AR198" s="139" t="s">
        <v>260</v>
      </c>
      <c r="AT198" s="139" t="s">
        <v>129</v>
      </c>
      <c r="AU198" s="139" t="s">
        <v>82</v>
      </c>
      <c r="AY198" s="18" t="s">
        <v>126</v>
      </c>
      <c r="BE198" s="140">
        <f>IF(N198="základní",J198,0)</f>
        <v>0</v>
      </c>
      <c r="BF198" s="140">
        <f>IF(N198="snížená",J198,0)</f>
        <v>0</v>
      </c>
      <c r="BG198" s="140">
        <f>IF(N198="zákl. přenesená",J198,0)</f>
        <v>0</v>
      </c>
      <c r="BH198" s="140">
        <f>IF(N198="sníž. přenesená",J198,0)</f>
        <v>0</v>
      </c>
      <c r="BI198" s="140">
        <f>IF(N198="nulová",J198,0)</f>
        <v>0</v>
      </c>
      <c r="BJ198" s="18" t="s">
        <v>80</v>
      </c>
      <c r="BK198" s="140">
        <f>ROUND(I198*H198,2)</f>
        <v>0</v>
      </c>
      <c r="BL198" s="18" t="s">
        <v>260</v>
      </c>
      <c r="BM198" s="139" t="s">
        <v>349</v>
      </c>
    </row>
    <row r="199" spans="2:65" s="1" customFormat="1" ht="10.199999999999999">
      <c r="B199" s="33"/>
      <c r="D199" s="141" t="s">
        <v>135</v>
      </c>
      <c r="F199" s="142" t="s">
        <v>350</v>
      </c>
      <c r="I199" s="143"/>
      <c r="L199" s="33"/>
      <c r="M199" s="147"/>
      <c r="T199" s="54"/>
      <c r="AT199" s="18" t="s">
        <v>135</v>
      </c>
      <c r="AU199" s="18" t="s">
        <v>82</v>
      </c>
    </row>
    <row r="200" spans="2:65" s="1" customFormat="1" ht="10.199999999999999">
      <c r="B200" s="33"/>
      <c r="D200" s="168" t="s">
        <v>183</v>
      </c>
      <c r="F200" s="169" t="s">
        <v>351</v>
      </c>
      <c r="I200" s="143"/>
      <c r="L200" s="33"/>
      <c r="M200" s="147"/>
      <c r="T200" s="54"/>
      <c r="AT200" s="18" t="s">
        <v>183</v>
      </c>
      <c r="AU200" s="18" t="s">
        <v>82</v>
      </c>
    </row>
    <row r="201" spans="2:65" s="13" customFormat="1" ht="10.199999999999999">
      <c r="B201" s="155"/>
      <c r="D201" s="141" t="s">
        <v>159</v>
      </c>
      <c r="E201" s="156" t="s">
        <v>19</v>
      </c>
      <c r="F201" s="157" t="s">
        <v>352</v>
      </c>
      <c r="H201" s="156" t="s">
        <v>19</v>
      </c>
      <c r="I201" s="158"/>
      <c r="L201" s="155"/>
      <c r="M201" s="159"/>
      <c r="T201" s="160"/>
      <c r="AT201" s="156" t="s">
        <v>159</v>
      </c>
      <c r="AU201" s="156" t="s">
        <v>82</v>
      </c>
      <c r="AV201" s="13" t="s">
        <v>80</v>
      </c>
      <c r="AW201" s="13" t="s">
        <v>33</v>
      </c>
      <c r="AX201" s="13" t="s">
        <v>72</v>
      </c>
      <c r="AY201" s="156" t="s">
        <v>126</v>
      </c>
    </row>
    <row r="202" spans="2:65" s="12" customFormat="1" ht="10.199999999999999">
      <c r="B202" s="148"/>
      <c r="D202" s="141" t="s">
        <v>159</v>
      </c>
      <c r="E202" s="149" t="s">
        <v>19</v>
      </c>
      <c r="F202" s="150" t="s">
        <v>353</v>
      </c>
      <c r="H202" s="151">
        <v>12.25</v>
      </c>
      <c r="I202" s="152"/>
      <c r="L202" s="148"/>
      <c r="M202" s="153"/>
      <c r="T202" s="154"/>
      <c r="AT202" s="149" t="s">
        <v>159</v>
      </c>
      <c r="AU202" s="149" t="s">
        <v>82</v>
      </c>
      <c r="AV202" s="12" t="s">
        <v>82</v>
      </c>
      <c r="AW202" s="12" t="s">
        <v>33</v>
      </c>
      <c r="AX202" s="12" t="s">
        <v>80</v>
      </c>
      <c r="AY202" s="149" t="s">
        <v>126</v>
      </c>
    </row>
    <row r="203" spans="2:65" s="1" customFormat="1" ht="16.5" customHeight="1">
      <c r="B203" s="33"/>
      <c r="C203" s="128" t="s">
        <v>354</v>
      </c>
      <c r="D203" s="128" t="s">
        <v>129</v>
      </c>
      <c r="E203" s="129" t="s">
        <v>355</v>
      </c>
      <c r="F203" s="130" t="s">
        <v>356</v>
      </c>
      <c r="G203" s="131" t="s">
        <v>228</v>
      </c>
      <c r="H203" s="132">
        <v>19.600000000000001</v>
      </c>
      <c r="I203" s="133"/>
      <c r="J203" s="134">
        <f>ROUND(I203*H203,2)</f>
        <v>0</v>
      </c>
      <c r="K203" s="130" t="s">
        <v>180</v>
      </c>
      <c r="L203" s="33"/>
      <c r="M203" s="135" t="s">
        <v>19</v>
      </c>
      <c r="N203" s="136" t="s">
        <v>43</v>
      </c>
      <c r="P203" s="137">
        <f>O203*H203</f>
        <v>0</v>
      </c>
      <c r="Q203" s="137">
        <v>2.6800000000000001E-3</v>
      </c>
      <c r="R203" s="137">
        <f>Q203*H203</f>
        <v>5.2528000000000005E-2</v>
      </c>
      <c r="S203" s="137">
        <v>0</v>
      </c>
      <c r="T203" s="138">
        <f>S203*H203</f>
        <v>0</v>
      </c>
      <c r="AR203" s="139" t="s">
        <v>260</v>
      </c>
      <c r="AT203" s="139" t="s">
        <v>129</v>
      </c>
      <c r="AU203" s="139" t="s">
        <v>82</v>
      </c>
      <c r="AY203" s="18" t="s">
        <v>126</v>
      </c>
      <c r="BE203" s="140">
        <f>IF(N203="základní",J203,0)</f>
        <v>0</v>
      </c>
      <c r="BF203" s="140">
        <f>IF(N203="snížená",J203,0)</f>
        <v>0</v>
      </c>
      <c r="BG203" s="140">
        <f>IF(N203="zákl. přenesená",J203,0)</f>
        <v>0</v>
      </c>
      <c r="BH203" s="140">
        <f>IF(N203="sníž. přenesená",J203,0)</f>
        <v>0</v>
      </c>
      <c r="BI203" s="140">
        <f>IF(N203="nulová",J203,0)</f>
        <v>0</v>
      </c>
      <c r="BJ203" s="18" t="s">
        <v>80</v>
      </c>
      <c r="BK203" s="140">
        <f>ROUND(I203*H203,2)</f>
        <v>0</v>
      </c>
      <c r="BL203" s="18" t="s">
        <v>260</v>
      </c>
      <c r="BM203" s="139" t="s">
        <v>357</v>
      </c>
    </row>
    <row r="204" spans="2:65" s="1" customFormat="1" ht="10.199999999999999">
      <c r="B204" s="33"/>
      <c r="D204" s="141" t="s">
        <v>135</v>
      </c>
      <c r="F204" s="142" t="s">
        <v>358</v>
      </c>
      <c r="I204" s="143"/>
      <c r="L204" s="33"/>
      <c r="M204" s="147"/>
      <c r="T204" s="54"/>
      <c r="AT204" s="18" t="s">
        <v>135</v>
      </c>
      <c r="AU204" s="18" t="s">
        <v>82</v>
      </c>
    </row>
    <row r="205" spans="2:65" s="1" customFormat="1" ht="10.199999999999999">
      <c r="B205" s="33"/>
      <c r="D205" s="168" t="s">
        <v>183</v>
      </c>
      <c r="F205" s="169" t="s">
        <v>359</v>
      </c>
      <c r="I205" s="143"/>
      <c r="L205" s="33"/>
      <c r="M205" s="147"/>
      <c r="T205" s="54"/>
      <c r="AT205" s="18" t="s">
        <v>183</v>
      </c>
      <c r="AU205" s="18" t="s">
        <v>82</v>
      </c>
    </row>
    <row r="206" spans="2:65" s="13" customFormat="1" ht="10.199999999999999">
      <c r="B206" s="155"/>
      <c r="D206" s="141" t="s">
        <v>159</v>
      </c>
      <c r="E206" s="156" t="s">
        <v>19</v>
      </c>
      <c r="F206" s="157" t="s">
        <v>352</v>
      </c>
      <c r="H206" s="156" t="s">
        <v>19</v>
      </c>
      <c r="I206" s="158"/>
      <c r="L206" s="155"/>
      <c r="M206" s="159"/>
      <c r="T206" s="160"/>
      <c r="AT206" s="156" t="s">
        <v>159</v>
      </c>
      <c r="AU206" s="156" t="s">
        <v>82</v>
      </c>
      <c r="AV206" s="13" t="s">
        <v>80</v>
      </c>
      <c r="AW206" s="13" t="s">
        <v>33</v>
      </c>
      <c r="AX206" s="13" t="s">
        <v>72</v>
      </c>
      <c r="AY206" s="156" t="s">
        <v>126</v>
      </c>
    </row>
    <row r="207" spans="2:65" s="12" customFormat="1" ht="10.199999999999999">
      <c r="B207" s="148"/>
      <c r="D207" s="141" t="s">
        <v>159</v>
      </c>
      <c r="E207" s="149" t="s">
        <v>19</v>
      </c>
      <c r="F207" s="150" t="s">
        <v>360</v>
      </c>
      <c r="H207" s="151">
        <v>19.600000000000001</v>
      </c>
      <c r="I207" s="152"/>
      <c r="L207" s="148"/>
      <c r="M207" s="153"/>
      <c r="T207" s="154"/>
      <c r="AT207" s="149" t="s">
        <v>159</v>
      </c>
      <c r="AU207" s="149" t="s">
        <v>82</v>
      </c>
      <c r="AV207" s="12" t="s">
        <v>82</v>
      </c>
      <c r="AW207" s="12" t="s">
        <v>33</v>
      </c>
      <c r="AX207" s="12" t="s">
        <v>72</v>
      </c>
      <c r="AY207" s="149" t="s">
        <v>126</v>
      </c>
    </row>
    <row r="208" spans="2:65" s="14" customFormat="1" ht="10.199999999999999">
      <c r="B208" s="161"/>
      <c r="D208" s="141" t="s">
        <v>159</v>
      </c>
      <c r="E208" s="162" t="s">
        <v>19</v>
      </c>
      <c r="F208" s="163" t="s">
        <v>173</v>
      </c>
      <c r="H208" s="164">
        <v>19.600000000000001</v>
      </c>
      <c r="I208" s="165"/>
      <c r="L208" s="161"/>
      <c r="M208" s="166"/>
      <c r="T208" s="167"/>
      <c r="AT208" s="162" t="s">
        <v>159</v>
      </c>
      <c r="AU208" s="162" t="s">
        <v>82</v>
      </c>
      <c r="AV208" s="14" t="s">
        <v>156</v>
      </c>
      <c r="AW208" s="14" t="s">
        <v>33</v>
      </c>
      <c r="AX208" s="14" t="s">
        <v>80</v>
      </c>
      <c r="AY208" s="162" t="s">
        <v>126</v>
      </c>
    </row>
    <row r="209" spans="2:65" s="1" customFormat="1" ht="21.75" customHeight="1">
      <c r="B209" s="33"/>
      <c r="C209" s="128" t="s">
        <v>361</v>
      </c>
      <c r="D209" s="128" t="s">
        <v>129</v>
      </c>
      <c r="E209" s="129" t="s">
        <v>362</v>
      </c>
      <c r="F209" s="130" t="s">
        <v>363</v>
      </c>
      <c r="G209" s="131" t="s">
        <v>155</v>
      </c>
      <c r="H209" s="132">
        <v>2.7360000000000002</v>
      </c>
      <c r="I209" s="133"/>
      <c r="J209" s="134">
        <f>ROUND(I209*H209,2)</f>
        <v>0</v>
      </c>
      <c r="K209" s="130" t="s">
        <v>180</v>
      </c>
      <c r="L209" s="33"/>
      <c r="M209" s="135" t="s">
        <v>19</v>
      </c>
      <c r="N209" s="136" t="s">
        <v>43</v>
      </c>
      <c r="P209" s="137">
        <f>O209*H209</f>
        <v>0</v>
      </c>
      <c r="Q209" s="137">
        <v>7.7999999999999996E-3</v>
      </c>
      <c r="R209" s="137">
        <f>Q209*H209</f>
        <v>2.13408E-2</v>
      </c>
      <c r="S209" s="137">
        <v>0</v>
      </c>
      <c r="T209" s="138">
        <f>S209*H209</f>
        <v>0</v>
      </c>
      <c r="AR209" s="139" t="s">
        <v>260</v>
      </c>
      <c r="AT209" s="139" t="s">
        <v>129</v>
      </c>
      <c r="AU209" s="139" t="s">
        <v>82</v>
      </c>
      <c r="AY209" s="18" t="s">
        <v>126</v>
      </c>
      <c r="BE209" s="140">
        <f>IF(N209="základní",J209,0)</f>
        <v>0</v>
      </c>
      <c r="BF209" s="140">
        <f>IF(N209="snížená",J209,0)</f>
        <v>0</v>
      </c>
      <c r="BG209" s="140">
        <f>IF(N209="zákl. přenesená",J209,0)</f>
        <v>0</v>
      </c>
      <c r="BH209" s="140">
        <f>IF(N209="sníž. přenesená",J209,0)</f>
        <v>0</v>
      </c>
      <c r="BI209" s="140">
        <f>IF(N209="nulová",J209,0)</f>
        <v>0</v>
      </c>
      <c r="BJ209" s="18" t="s">
        <v>80</v>
      </c>
      <c r="BK209" s="140">
        <f>ROUND(I209*H209,2)</f>
        <v>0</v>
      </c>
      <c r="BL209" s="18" t="s">
        <v>260</v>
      </c>
      <c r="BM209" s="139" t="s">
        <v>364</v>
      </c>
    </row>
    <row r="210" spans="2:65" s="1" customFormat="1" ht="19.2">
      <c r="B210" s="33"/>
      <c r="D210" s="141" t="s">
        <v>135</v>
      </c>
      <c r="F210" s="142" t="s">
        <v>365</v>
      </c>
      <c r="I210" s="143"/>
      <c r="L210" s="33"/>
      <c r="M210" s="147"/>
      <c r="T210" s="54"/>
      <c r="AT210" s="18" t="s">
        <v>135</v>
      </c>
      <c r="AU210" s="18" t="s">
        <v>82</v>
      </c>
    </row>
    <row r="211" spans="2:65" s="1" customFormat="1" ht="10.199999999999999">
      <c r="B211" s="33"/>
      <c r="D211" s="168" t="s">
        <v>183</v>
      </c>
      <c r="F211" s="169" t="s">
        <v>366</v>
      </c>
      <c r="I211" s="143"/>
      <c r="L211" s="33"/>
      <c r="M211" s="147"/>
      <c r="T211" s="54"/>
      <c r="AT211" s="18" t="s">
        <v>183</v>
      </c>
      <c r="AU211" s="18" t="s">
        <v>82</v>
      </c>
    </row>
    <row r="212" spans="2:65" s="12" customFormat="1" ht="10.199999999999999">
      <c r="B212" s="148"/>
      <c r="D212" s="141" t="s">
        <v>159</v>
      </c>
      <c r="E212" s="149" t="s">
        <v>19</v>
      </c>
      <c r="F212" s="150" t="s">
        <v>367</v>
      </c>
      <c r="H212" s="151">
        <v>2.7360000000000002</v>
      </c>
      <c r="I212" s="152"/>
      <c r="L212" s="148"/>
      <c r="M212" s="153"/>
      <c r="T212" s="154"/>
      <c r="AT212" s="149" t="s">
        <v>159</v>
      </c>
      <c r="AU212" s="149" t="s">
        <v>82</v>
      </c>
      <c r="AV212" s="12" t="s">
        <v>82</v>
      </c>
      <c r="AW212" s="12" t="s">
        <v>33</v>
      </c>
      <c r="AX212" s="12" t="s">
        <v>80</v>
      </c>
      <c r="AY212" s="149" t="s">
        <v>126</v>
      </c>
    </row>
    <row r="213" spans="2:65" s="1" customFormat="1" ht="16.5" customHeight="1">
      <c r="B213" s="33"/>
      <c r="C213" s="128" t="s">
        <v>368</v>
      </c>
      <c r="D213" s="128" t="s">
        <v>129</v>
      </c>
      <c r="E213" s="129" t="s">
        <v>369</v>
      </c>
      <c r="F213" s="130" t="s">
        <v>370</v>
      </c>
      <c r="G213" s="131" t="s">
        <v>228</v>
      </c>
      <c r="H213" s="132">
        <v>59</v>
      </c>
      <c r="I213" s="133"/>
      <c r="J213" s="134">
        <f>ROUND(I213*H213,2)</f>
        <v>0</v>
      </c>
      <c r="K213" s="130" t="s">
        <v>180</v>
      </c>
      <c r="L213" s="33"/>
      <c r="M213" s="135" t="s">
        <v>19</v>
      </c>
      <c r="N213" s="136" t="s">
        <v>43</v>
      </c>
      <c r="P213" s="137">
        <f>O213*H213</f>
        <v>0</v>
      </c>
      <c r="Q213" s="137">
        <v>4.0000000000000001E-3</v>
      </c>
      <c r="R213" s="137">
        <f>Q213*H213</f>
        <v>0.23600000000000002</v>
      </c>
      <c r="S213" s="137">
        <v>0</v>
      </c>
      <c r="T213" s="138">
        <f>S213*H213</f>
        <v>0</v>
      </c>
      <c r="AR213" s="139" t="s">
        <v>260</v>
      </c>
      <c r="AT213" s="139" t="s">
        <v>129</v>
      </c>
      <c r="AU213" s="139" t="s">
        <v>82</v>
      </c>
      <c r="AY213" s="18" t="s">
        <v>126</v>
      </c>
      <c r="BE213" s="140">
        <f>IF(N213="základní",J213,0)</f>
        <v>0</v>
      </c>
      <c r="BF213" s="140">
        <f>IF(N213="snížená",J213,0)</f>
        <v>0</v>
      </c>
      <c r="BG213" s="140">
        <f>IF(N213="zákl. přenesená",J213,0)</f>
        <v>0</v>
      </c>
      <c r="BH213" s="140">
        <f>IF(N213="sníž. přenesená",J213,0)</f>
        <v>0</v>
      </c>
      <c r="BI213" s="140">
        <f>IF(N213="nulová",J213,0)</f>
        <v>0</v>
      </c>
      <c r="BJ213" s="18" t="s">
        <v>80</v>
      </c>
      <c r="BK213" s="140">
        <f>ROUND(I213*H213,2)</f>
        <v>0</v>
      </c>
      <c r="BL213" s="18" t="s">
        <v>260</v>
      </c>
      <c r="BM213" s="139" t="s">
        <v>371</v>
      </c>
    </row>
    <row r="214" spans="2:65" s="1" customFormat="1" ht="10.199999999999999">
      <c r="B214" s="33"/>
      <c r="D214" s="141" t="s">
        <v>135</v>
      </c>
      <c r="F214" s="142" t="s">
        <v>372</v>
      </c>
      <c r="I214" s="143"/>
      <c r="L214" s="33"/>
      <c r="M214" s="147"/>
      <c r="T214" s="54"/>
      <c r="AT214" s="18" t="s">
        <v>135</v>
      </c>
      <c r="AU214" s="18" t="s">
        <v>82</v>
      </c>
    </row>
    <row r="215" spans="2:65" s="1" customFormat="1" ht="10.199999999999999">
      <c r="B215" s="33"/>
      <c r="D215" s="168" t="s">
        <v>183</v>
      </c>
      <c r="F215" s="169" t="s">
        <v>373</v>
      </c>
      <c r="I215" s="143"/>
      <c r="L215" s="33"/>
      <c r="M215" s="147"/>
      <c r="T215" s="54"/>
      <c r="AT215" s="18" t="s">
        <v>183</v>
      </c>
      <c r="AU215" s="18" t="s">
        <v>82</v>
      </c>
    </row>
    <row r="216" spans="2:65" s="12" customFormat="1" ht="10.199999999999999">
      <c r="B216" s="148"/>
      <c r="D216" s="141" t="s">
        <v>159</v>
      </c>
      <c r="E216" s="149" t="s">
        <v>19</v>
      </c>
      <c r="F216" s="150" t="s">
        <v>374</v>
      </c>
      <c r="H216" s="151">
        <v>32</v>
      </c>
      <c r="I216" s="152"/>
      <c r="L216" s="148"/>
      <c r="M216" s="153"/>
      <c r="T216" s="154"/>
      <c r="AT216" s="149" t="s">
        <v>159</v>
      </c>
      <c r="AU216" s="149" t="s">
        <v>82</v>
      </c>
      <c r="AV216" s="12" t="s">
        <v>82</v>
      </c>
      <c r="AW216" s="12" t="s">
        <v>33</v>
      </c>
      <c r="AX216" s="12" t="s">
        <v>72</v>
      </c>
      <c r="AY216" s="149" t="s">
        <v>126</v>
      </c>
    </row>
    <row r="217" spans="2:65" s="12" customFormat="1" ht="10.199999999999999">
      <c r="B217" s="148"/>
      <c r="D217" s="141" t="s">
        <v>159</v>
      </c>
      <c r="E217" s="149" t="s">
        <v>19</v>
      </c>
      <c r="F217" s="150" t="s">
        <v>375</v>
      </c>
      <c r="H217" s="151">
        <v>27</v>
      </c>
      <c r="I217" s="152"/>
      <c r="L217" s="148"/>
      <c r="M217" s="153"/>
      <c r="T217" s="154"/>
      <c r="AT217" s="149" t="s">
        <v>159</v>
      </c>
      <c r="AU217" s="149" t="s">
        <v>82</v>
      </c>
      <c r="AV217" s="12" t="s">
        <v>82</v>
      </c>
      <c r="AW217" s="12" t="s">
        <v>33</v>
      </c>
      <c r="AX217" s="12" t="s">
        <v>72</v>
      </c>
      <c r="AY217" s="149" t="s">
        <v>126</v>
      </c>
    </row>
    <row r="218" spans="2:65" s="14" customFormat="1" ht="10.199999999999999">
      <c r="B218" s="161"/>
      <c r="D218" s="141" t="s">
        <v>159</v>
      </c>
      <c r="E218" s="162" t="s">
        <v>19</v>
      </c>
      <c r="F218" s="163" t="s">
        <v>173</v>
      </c>
      <c r="H218" s="164">
        <v>59</v>
      </c>
      <c r="I218" s="165"/>
      <c r="L218" s="161"/>
      <c r="M218" s="166"/>
      <c r="T218" s="167"/>
      <c r="AT218" s="162" t="s">
        <v>159</v>
      </c>
      <c r="AU218" s="162" t="s">
        <v>82</v>
      </c>
      <c r="AV218" s="14" t="s">
        <v>156</v>
      </c>
      <c r="AW218" s="14" t="s">
        <v>33</v>
      </c>
      <c r="AX218" s="14" t="s">
        <v>80</v>
      </c>
      <c r="AY218" s="162" t="s">
        <v>126</v>
      </c>
    </row>
    <row r="219" spans="2:65" s="1" customFormat="1" ht="24.15" customHeight="1">
      <c r="B219" s="33"/>
      <c r="C219" s="128" t="s">
        <v>376</v>
      </c>
      <c r="D219" s="128" t="s">
        <v>129</v>
      </c>
      <c r="E219" s="129" t="s">
        <v>377</v>
      </c>
      <c r="F219" s="130" t="s">
        <v>378</v>
      </c>
      <c r="G219" s="131" t="s">
        <v>254</v>
      </c>
      <c r="H219" s="132">
        <v>12</v>
      </c>
      <c r="I219" s="133"/>
      <c r="J219" s="134">
        <f>ROUND(I219*H219,2)</f>
        <v>0</v>
      </c>
      <c r="K219" s="130" t="s">
        <v>180</v>
      </c>
      <c r="L219" s="33"/>
      <c r="M219" s="135" t="s">
        <v>19</v>
      </c>
      <c r="N219" s="136" t="s">
        <v>43</v>
      </c>
      <c r="P219" s="137">
        <f>O219*H219</f>
        <v>0</v>
      </c>
      <c r="Q219" s="137">
        <v>0</v>
      </c>
      <c r="R219" s="137">
        <f>Q219*H219</f>
        <v>0</v>
      </c>
      <c r="S219" s="137">
        <v>0</v>
      </c>
      <c r="T219" s="138">
        <f>S219*H219</f>
        <v>0</v>
      </c>
      <c r="AR219" s="139" t="s">
        <v>260</v>
      </c>
      <c r="AT219" s="139" t="s">
        <v>129</v>
      </c>
      <c r="AU219" s="139" t="s">
        <v>82</v>
      </c>
      <c r="AY219" s="18" t="s">
        <v>126</v>
      </c>
      <c r="BE219" s="140">
        <f>IF(N219="základní",J219,0)</f>
        <v>0</v>
      </c>
      <c r="BF219" s="140">
        <f>IF(N219="snížená",J219,0)</f>
        <v>0</v>
      </c>
      <c r="BG219" s="140">
        <f>IF(N219="zákl. přenesená",J219,0)</f>
        <v>0</v>
      </c>
      <c r="BH219" s="140">
        <f>IF(N219="sníž. přenesená",J219,0)</f>
        <v>0</v>
      </c>
      <c r="BI219" s="140">
        <f>IF(N219="nulová",J219,0)</f>
        <v>0</v>
      </c>
      <c r="BJ219" s="18" t="s">
        <v>80</v>
      </c>
      <c r="BK219" s="140">
        <f>ROUND(I219*H219,2)</f>
        <v>0</v>
      </c>
      <c r="BL219" s="18" t="s">
        <v>260</v>
      </c>
      <c r="BM219" s="139" t="s">
        <v>379</v>
      </c>
    </row>
    <row r="220" spans="2:65" s="1" customFormat="1" ht="19.2">
      <c r="B220" s="33"/>
      <c r="D220" s="141" t="s">
        <v>135</v>
      </c>
      <c r="F220" s="142" t="s">
        <v>380</v>
      </c>
      <c r="I220" s="143"/>
      <c r="L220" s="33"/>
      <c r="M220" s="147"/>
      <c r="T220" s="54"/>
      <c r="AT220" s="18" t="s">
        <v>135</v>
      </c>
      <c r="AU220" s="18" t="s">
        <v>82</v>
      </c>
    </row>
    <row r="221" spans="2:65" s="1" customFormat="1" ht="10.199999999999999">
      <c r="B221" s="33"/>
      <c r="D221" s="168" t="s">
        <v>183</v>
      </c>
      <c r="F221" s="169" t="s">
        <v>381</v>
      </c>
      <c r="I221" s="143"/>
      <c r="L221" s="33"/>
      <c r="M221" s="147"/>
      <c r="T221" s="54"/>
      <c r="AT221" s="18" t="s">
        <v>183</v>
      </c>
      <c r="AU221" s="18" t="s">
        <v>82</v>
      </c>
    </row>
    <row r="222" spans="2:65" s="12" customFormat="1" ht="10.199999999999999">
      <c r="B222" s="148"/>
      <c r="D222" s="141" t="s">
        <v>159</v>
      </c>
      <c r="E222" s="149" t="s">
        <v>19</v>
      </c>
      <c r="F222" s="150" t="s">
        <v>382</v>
      </c>
      <c r="H222" s="151">
        <v>2</v>
      </c>
      <c r="I222" s="152"/>
      <c r="L222" s="148"/>
      <c r="M222" s="153"/>
      <c r="T222" s="154"/>
      <c r="AT222" s="149" t="s">
        <v>159</v>
      </c>
      <c r="AU222" s="149" t="s">
        <v>82</v>
      </c>
      <c r="AV222" s="12" t="s">
        <v>82</v>
      </c>
      <c r="AW222" s="12" t="s">
        <v>33</v>
      </c>
      <c r="AX222" s="12" t="s">
        <v>72</v>
      </c>
      <c r="AY222" s="149" t="s">
        <v>126</v>
      </c>
    </row>
    <row r="223" spans="2:65" s="12" customFormat="1" ht="10.199999999999999">
      <c r="B223" s="148"/>
      <c r="D223" s="141" t="s">
        <v>159</v>
      </c>
      <c r="E223" s="149" t="s">
        <v>19</v>
      </c>
      <c r="F223" s="150" t="s">
        <v>383</v>
      </c>
      <c r="H223" s="151">
        <v>10</v>
      </c>
      <c r="I223" s="152"/>
      <c r="L223" s="148"/>
      <c r="M223" s="153"/>
      <c r="T223" s="154"/>
      <c r="AT223" s="149" t="s">
        <v>159</v>
      </c>
      <c r="AU223" s="149" t="s">
        <v>82</v>
      </c>
      <c r="AV223" s="12" t="s">
        <v>82</v>
      </c>
      <c r="AW223" s="12" t="s">
        <v>33</v>
      </c>
      <c r="AX223" s="12" t="s">
        <v>72</v>
      </c>
      <c r="AY223" s="149" t="s">
        <v>126</v>
      </c>
    </row>
    <row r="224" spans="2:65" s="14" customFormat="1" ht="10.199999999999999">
      <c r="B224" s="161"/>
      <c r="D224" s="141" t="s">
        <v>159</v>
      </c>
      <c r="E224" s="162" t="s">
        <v>19</v>
      </c>
      <c r="F224" s="163" t="s">
        <v>173</v>
      </c>
      <c r="H224" s="164">
        <v>12</v>
      </c>
      <c r="I224" s="165"/>
      <c r="L224" s="161"/>
      <c r="M224" s="166"/>
      <c r="T224" s="167"/>
      <c r="AT224" s="162" t="s">
        <v>159</v>
      </c>
      <c r="AU224" s="162" t="s">
        <v>82</v>
      </c>
      <c r="AV224" s="14" t="s">
        <v>156</v>
      </c>
      <c r="AW224" s="14" t="s">
        <v>33</v>
      </c>
      <c r="AX224" s="14" t="s">
        <v>80</v>
      </c>
      <c r="AY224" s="162" t="s">
        <v>126</v>
      </c>
    </row>
    <row r="225" spans="2:65" s="1" customFormat="1" ht="16.5" customHeight="1">
      <c r="B225" s="33"/>
      <c r="C225" s="128" t="s">
        <v>384</v>
      </c>
      <c r="D225" s="128" t="s">
        <v>129</v>
      </c>
      <c r="E225" s="129" t="s">
        <v>385</v>
      </c>
      <c r="F225" s="130" t="s">
        <v>386</v>
      </c>
      <c r="G225" s="131" t="s">
        <v>254</v>
      </c>
      <c r="H225" s="132">
        <v>2</v>
      </c>
      <c r="I225" s="133"/>
      <c r="J225" s="134">
        <f>ROUND(I225*H225,2)</f>
        <v>0</v>
      </c>
      <c r="K225" s="130" t="s">
        <v>19</v>
      </c>
      <c r="L225" s="33"/>
      <c r="M225" s="135" t="s">
        <v>19</v>
      </c>
      <c r="N225" s="136" t="s">
        <v>43</v>
      </c>
      <c r="P225" s="137">
        <f>O225*H225</f>
        <v>0</v>
      </c>
      <c r="Q225" s="137">
        <v>5.0000000000000001E-4</v>
      </c>
      <c r="R225" s="137">
        <f>Q225*H225</f>
        <v>1E-3</v>
      </c>
      <c r="S225" s="137">
        <v>0</v>
      </c>
      <c r="T225" s="138">
        <f>S225*H225</f>
        <v>0</v>
      </c>
      <c r="AR225" s="139" t="s">
        <v>260</v>
      </c>
      <c r="AT225" s="139" t="s">
        <v>129</v>
      </c>
      <c r="AU225" s="139" t="s">
        <v>82</v>
      </c>
      <c r="AY225" s="18" t="s">
        <v>126</v>
      </c>
      <c r="BE225" s="140">
        <f>IF(N225="základní",J225,0)</f>
        <v>0</v>
      </c>
      <c r="BF225" s="140">
        <f>IF(N225="snížená",J225,0)</f>
        <v>0</v>
      </c>
      <c r="BG225" s="140">
        <f>IF(N225="zákl. přenesená",J225,0)</f>
        <v>0</v>
      </c>
      <c r="BH225" s="140">
        <f>IF(N225="sníž. přenesená",J225,0)</f>
        <v>0</v>
      </c>
      <c r="BI225" s="140">
        <f>IF(N225="nulová",J225,0)</f>
        <v>0</v>
      </c>
      <c r="BJ225" s="18" t="s">
        <v>80</v>
      </c>
      <c r="BK225" s="140">
        <f>ROUND(I225*H225,2)</f>
        <v>0</v>
      </c>
      <c r="BL225" s="18" t="s">
        <v>260</v>
      </c>
      <c r="BM225" s="139" t="s">
        <v>387</v>
      </c>
    </row>
    <row r="226" spans="2:65" s="1" customFormat="1" ht="10.199999999999999">
      <c r="B226" s="33"/>
      <c r="D226" s="141" t="s">
        <v>135</v>
      </c>
      <c r="F226" s="142" t="s">
        <v>386</v>
      </c>
      <c r="I226" s="143"/>
      <c r="L226" s="33"/>
      <c r="M226" s="147"/>
      <c r="T226" s="54"/>
      <c r="AT226" s="18" t="s">
        <v>135</v>
      </c>
      <c r="AU226" s="18" t="s">
        <v>82</v>
      </c>
    </row>
    <row r="227" spans="2:65" s="12" customFormat="1" ht="10.199999999999999">
      <c r="B227" s="148"/>
      <c r="D227" s="141" t="s">
        <v>159</v>
      </c>
      <c r="E227" s="149" t="s">
        <v>19</v>
      </c>
      <c r="F227" s="150" t="s">
        <v>388</v>
      </c>
      <c r="H227" s="151">
        <v>2</v>
      </c>
      <c r="I227" s="152"/>
      <c r="L227" s="148"/>
      <c r="M227" s="153"/>
      <c r="T227" s="154"/>
      <c r="AT227" s="149" t="s">
        <v>159</v>
      </c>
      <c r="AU227" s="149" t="s">
        <v>82</v>
      </c>
      <c r="AV227" s="12" t="s">
        <v>82</v>
      </c>
      <c r="AW227" s="12" t="s">
        <v>33</v>
      </c>
      <c r="AX227" s="12" t="s">
        <v>80</v>
      </c>
      <c r="AY227" s="149" t="s">
        <v>126</v>
      </c>
    </row>
    <row r="228" spans="2:65" s="1" customFormat="1" ht="16.5" customHeight="1">
      <c r="B228" s="33"/>
      <c r="C228" s="128" t="s">
        <v>389</v>
      </c>
      <c r="D228" s="128" t="s">
        <v>129</v>
      </c>
      <c r="E228" s="129" t="s">
        <v>390</v>
      </c>
      <c r="F228" s="130" t="s">
        <v>391</v>
      </c>
      <c r="G228" s="131" t="s">
        <v>228</v>
      </c>
      <c r="H228" s="132">
        <v>27.4</v>
      </c>
      <c r="I228" s="133"/>
      <c r="J228" s="134">
        <f>ROUND(I228*H228,2)</f>
        <v>0</v>
      </c>
      <c r="K228" s="130" t="s">
        <v>180</v>
      </c>
      <c r="L228" s="33"/>
      <c r="M228" s="135" t="s">
        <v>19</v>
      </c>
      <c r="N228" s="136" t="s">
        <v>43</v>
      </c>
      <c r="P228" s="137">
        <f>O228*H228</f>
        <v>0</v>
      </c>
      <c r="Q228" s="137">
        <v>2.2300000000000002E-3</v>
      </c>
      <c r="R228" s="137">
        <f>Q228*H228</f>
        <v>6.1102000000000004E-2</v>
      </c>
      <c r="S228" s="137">
        <v>0</v>
      </c>
      <c r="T228" s="138">
        <f>S228*H228</f>
        <v>0</v>
      </c>
      <c r="AR228" s="139" t="s">
        <v>260</v>
      </c>
      <c r="AT228" s="139" t="s">
        <v>129</v>
      </c>
      <c r="AU228" s="139" t="s">
        <v>82</v>
      </c>
      <c r="AY228" s="18" t="s">
        <v>126</v>
      </c>
      <c r="BE228" s="140">
        <f>IF(N228="základní",J228,0)</f>
        <v>0</v>
      </c>
      <c r="BF228" s="140">
        <f>IF(N228="snížená",J228,0)</f>
        <v>0</v>
      </c>
      <c r="BG228" s="140">
        <f>IF(N228="zákl. přenesená",J228,0)</f>
        <v>0</v>
      </c>
      <c r="BH228" s="140">
        <f>IF(N228="sníž. přenesená",J228,0)</f>
        <v>0</v>
      </c>
      <c r="BI228" s="140">
        <f>IF(N228="nulová",J228,0)</f>
        <v>0</v>
      </c>
      <c r="BJ228" s="18" t="s">
        <v>80</v>
      </c>
      <c r="BK228" s="140">
        <f>ROUND(I228*H228,2)</f>
        <v>0</v>
      </c>
      <c r="BL228" s="18" t="s">
        <v>260</v>
      </c>
      <c r="BM228" s="139" t="s">
        <v>392</v>
      </c>
    </row>
    <row r="229" spans="2:65" s="1" customFormat="1" ht="10.199999999999999">
      <c r="B229" s="33"/>
      <c r="D229" s="141" t="s">
        <v>135</v>
      </c>
      <c r="F229" s="142" t="s">
        <v>393</v>
      </c>
      <c r="I229" s="143"/>
      <c r="L229" s="33"/>
      <c r="M229" s="147"/>
      <c r="T229" s="54"/>
      <c r="AT229" s="18" t="s">
        <v>135</v>
      </c>
      <c r="AU229" s="18" t="s">
        <v>82</v>
      </c>
    </row>
    <row r="230" spans="2:65" s="1" customFormat="1" ht="10.199999999999999">
      <c r="B230" s="33"/>
      <c r="D230" s="168" t="s">
        <v>183</v>
      </c>
      <c r="F230" s="169" t="s">
        <v>394</v>
      </c>
      <c r="I230" s="143"/>
      <c r="L230" s="33"/>
      <c r="M230" s="147"/>
      <c r="T230" s="54"/>
      <c r="AT230" s="18" t="s">
        <v>183</v>
      </c>
      <c r="AU230" s="18" t="s">
        <v>82</v>
      </c>
    </row>
    <row r="231" spans="2:65" s="12" customFormat="1" ht="10.199999999999999">
      <c r="B231" s="148"/>
      <c r="D231" s="141" t="s">
        <v>159</v>
      </c>
      <c r="E231" s="149" t="s">
        <v>19</v>
      </c>
      <c r="F231" s="150" t="s">
        <v>395</v>
      </c>
      <c r="H231" s="151">
        <v>27.4</v>
      </c>
      <c r="I231" s="152"/>
      <c r="L231" s="148"/>
      <c r="M231" s="153"/>
      <c r="T231" s="154"/>
      <c r="AT231" s="149" t="s">
        <v>159</v>
      </c>
      <c r="AU231" s="149" t="s">
        <v>82</v>
      </c>
      <c r="AV231" s="12" t="s">
        <v>82</v>
      </c>
      <c r="AW231" s="12" t="s">
        <v>33</v>
      </c>
      <c r="AX231" s="12" t="s">
        <v>80</v>
      </c>
      <c r="AY231" s="149" t="s">
        <v>126</v>
      </c>
    </row>
    <row r="232" spans="2:65" s="1" customFormat="1" ht="21.75" customHeight="1">
      <c r="B232" s="33"/>
      <c r="C232" s="128" t="s">
        <v>396</v>
      </c>
      <c r="D232" s="128" t="s">
        <v>129</v>
      </c>
      <c r="E232" s="129" t="s">
        <v>397</v>
      </c>
      <c r="F232" s="130" t="s">
        <v>398</v>
      </c>
      <c r="G232" s="131" t="s">
        <v>304</v>
      </c>
      <c r="H232" s="132">
        <v>0.41499999999999998</v>
      </c>
      <c r="I232" s="133"/>
      <c r="J232" s="134">
        <f>ROUND(I232*H232,2)</f>
        <v>0</v>
      </c>
      <c r="K232" s="130" t="s">
        <v>180</v>
      </c>
      <c r="L232" s="33"/>
      <c r="M232" s="135" t="s">
        <v>19</v>
      </c>
      <c r="N232" s="136" t="s">
        <v>43</v>
      </c>
      <c r="P232" s="137">
        <f>O232*H232</f>
        <v>0</v>
      </c>
      <c r="Q232" s="137">
        <v>0</v>
      </c>
      <c r="R232" s="137">
        <f>Q232*H232</f>
        <v>0</v>
      </c>
      <c r="S232" s="137">
        <v>0</v>
      </c>
      <c r="T232" s="138">
        <f>S232*H232</f>
        <v>0</v>
      </c>
      <c r="AR232" s="139" t="s">
        <v>260</v>
      </c>
      <c r="AT232" s="139" t="s">
        <v>129</v>
      </c>
      <c r="AU232" s="139" t="s">
        <v>82</v>
      </c>
      <c r="AY232" s="18" t="s">
        <v>126</v>
      </c>
      <c r="BE232" s="140">
        <f>IF(N232="základní",J232,0)</f>
        <v>0</v>
      </c>
      <c r="BF232" s="140">
        <f>IF(N232="snížená",J232,0)</f>
        <v>0</v>
      </c>
      <c r="BG232" s="140">
        <f>IF(N232="zákl. přenesená",J232,0)</f>
        <v>0</v>
      </c>
      <c r="BH232" s="140">
        <f>IF(N232="sníž. přenesená",J232,0)</f>
        <v>0</v>
      </c>
      <c r="BI232" s="140">
        <f>IF(N232="nulová",J232,0)</f>
        <v>0</v>
      </c>
      <c r="BJ232" s="18" t="s">
        <v>80</v>
      </c>
      <c r="BK232" s="140">
        <f>ROUND(I232*H232,2)</f>
        <v>0</v>
      </c>
      <c r="BL232" s="18" t="s">
        <v>260</v>
      </c>
      <c r="BM232" s="139" t="s">
        <v>399</v>
      </c>
    </row>
    <row r="233" spans="2:65" s="1" customFormat="1" ht="19.2">
      <c r="B233" s="33"/>
      <c r="D233" s="141" t="s">
        <v>135</v>
      </c>
      <c r="F233" s="142" t="s">
        <v>400</v>
      </c>
      <c r="I233" s="143"/>
      <c r="L233" s="33"/>
      <c r="M233" s="147"/>
      <c r="T233" s="54"/>
      <c r="AT233" s="18" t="s">
        <v>135</v>
      </c>
      <c r="AU233" s="18" t="s">
        <v>82</v>
      </c>
    </row>
    <row r="234" spans="2:65" s="1" customFormat="1" ht="10.199999999999999">
      <c r="B234" s="33"/>
      <c r="D234" s="168" t="s">
        <v>183</v>
      </c>
      <c r="F234" s="169" t="s">
        <v>401</v>
      </c>
      <c r="I234" s="143"/>
      <c r="L234" s="33"/>
      <c r="M234" s="147"/>
      <c r="T234" s="54"/>
      <c r="AT234" s="18" t="s">
        <v>183</v>
      </c>
      <c r="AU234" s="18" t="s">
        <v>82</v>
      </c>
    </row>
    <row r="235" spans="2:65" s="11" customFormat="1" ht="22.8" customHeight="1">
      <c r="B235" s="116"/>
      <c r="D235" s="117" t="s">
        <v>71</v>
      </c>
      <c r="E235" s="126" t="s">
        <v>402</v>
      </c>
      <c r="F235" s="126" t="s">
        <v>403</v>
      </c>
      <c r="I235" s="119"/>
      <c r="J235" s="127">
        <f>BK235</f>
        <v>0</v>
      </c>
      <c r="L235" s="116"/>
      <c r="M235" s="121"/>
      <c r="P235" s="122">
        <f>SUM(P236:P244)</f>
        <v>0</v>
      </c>
      <c r="R235" s="122">
        <f>SUM(R236:R244)</f>
        <v>0.22500000000000001</v>
      </c>
      <c r="T235" s="123">
        <f>SUM(T236:T244)</f>
        <v>0</v>
      </c>
      <c r="AR235" s="117" t="s">
        <v>82</v>
      </c>
      <c r="AT235" s="124" t="s">
        <v>71</v>
      </c>
      <c r="AU235" s="124" t="s">
        <v>80</v>
      </c>
      <c r="AY235" s="117" t="s">
        <v>126</v>
      </c>
      <c r="BK235" s="125">
        <f>SUM(BK236:BK244)</f>
        <v>0</v>
      </c>
    </row>
    <row r="236" spans="2:65" s="1" customFormat="1" ht="37.799999999999997" customHeight="1">
      <c r="B236" s="33"/>
      <c r="C236" s="128" t="s">
        <v>404</v>
      </c>
      <c r="D236" s="128" t="s">
        <v>129</v>
      </c>
      <c r="E236" s="129" t="s">
        <v>405</v>
      </c>
      <c r="F236" s="130" t="s">
        <v>406</v>
      </c>
      <c r="G236" s="131" t="s">
        <v>254</v>
      </c>
      <c r="H236" s="132">
        <v>1</v>
      </c>
      <c r="I236" s="133"/>
      <c r="J236" s="134">
        <f>ROUND(I236*H236,2)</f>
        <v>0</v>
      </c>
      <c r="K236" s="130" t="s">
        <v>19</v>
      </c>
      <c r="L236" s="33"/>
      <c r="M236" s="135" t="s">
        <v>19</v>
      </c>
      <c r="N236" s="136" t="s">
        <v>43</v>
      </c>
      <c r="P236" s="137">
        <f>O236*H236</f>
        <v>0</v>
      </c>
      <c r="Q236" s="137">
        <v>6.5000000000000002E-2</v>
      </c>
      <c r="R236" s="137">
        <f>Q236*H236</f>
        <v>6.5000000000000002E-2</v>
      </c>
      <c r="S236" s="137">
        <v>0</v>
      </c>
      <c r="T236" s="138">
        <f>S236*H236</f>
        <v>0</v>
      </c>
      <c r="AR236" s="139" t="s">
        <v>260</v>
      </c>
      <c r="AT236" s="139" t="s">
        <v>129</v>
      </c>
      <c r="AU236" s="139" t="s">
        <v>82</v>
      </c>
      <c r="AY236" s="18" t="s">
        <v>126</v>
      </c>
      <c r="BE236" s="140">
        <f>IF(N236="základní",J236,0)</f>
        <v>0</v>
      </c>
      <c r="BF236" s="140">
        <f>IF(N236="snížená",J236,0)</f>
        <v>0</v>
      </c>
      <c r="BG236" s="140">
        <f>IF(N236="zákl. přenesená",J236,0)</f>
        <v>0</v>
      </c>
      <c r="BH236" s="140">
        <f>IF(N236="sníž. přenesená",J236,0)</f>
        <v>0</v>
      </c>
      <c r="BI236" s="140">
        <f>IF(N236="nulová",J236,0)</f>
        <v>0</v>
      </c>
      <c r="BJ236" s="18" t="s">
        <v>80</v>
      </c>
      <c r="BK236" s="140">
        <f>ROUND(I236*H236,2)</f>
        <v>0</v>
      </c>
      <c r="BL236" s="18" t="s">
        <v>260</v>
      </c>
      <c r="BM236" s="139" t="s">
        <v>407</v>
      </c>
    </row>
    <row r="237" spans="2:65" s="1" customFormat="1" ht="28.8">
      <c r="B237" s="33"/>
      <c r="D237" s="141" t="s">
        <v>135</v>
      </c>
      <c r="F237" s="142" t="s">
        <v>408</v>
      </c>
      <c r="I237" s="143"/>
      <c r="L237" s="33"/>
      <c r="M237" s="147"/>
      <c r="T237" s="54"/>
      <c r="AT237" s="18" t="s">
        <v>135</v>
      </c>
      <c r="AU237" s="18" t="s">
        <v>82</v>
      </c>
    </row>
    <row r="238" spans="2:65" s="1" customFormat="1" ht="37.799999999999997" customHeight="1">
      <c r="B238" s="33"/>
      <c r="C238" s="128" t="s">
        <v>409</v>
      </c>
      <c r="D238" s="128" t="s">
        <v>129</v>
      </c>
      <c r="E238" s="129" t="s">
        <v>410</v>
      </c>
      <c r="F238" s="130" t="s">
        <v>411</v>
      </c>
      <c r="G238" s="131" t="s">
        <v>254</v>
      </c>
      <c r="H238" s="132">
        <v>2</v>
      </c>
      <c r="I238" s="133"/>
      <c r="J238" s="134">
        <f>ROUND(I238*H238,2)</f>
        <v>0</v>
      </c>
      <c r="K238" s="130" t="s">
        <v>19</v>
      </c>
      <c r="L238" s="33"/>
      <c r="M238" s="135" t="s">
        <v>19</v>
      </c>
      <c r="N238" s="136" t="s">
        <v>43</v>
      </c>
      <c r="P238" s="137">
        <f>O238*H238</f>
        <v>0</v>
      </c>
      <c r="Q238" s="137">
        <v>6.5000000000000002E-2</v>
      </c>
      <c r="R238" s="137">
        <f>Q238*H238</f>
        <v>0.13</v>
      </c>
      <c r="S238" s="137">
        <v>0</v>
      </c>
      <c r="T238" s="138">
        <f>S238*H238</f>
        <v>0</v>
      </c>
      <c r="AR238" s="139" t="s">
        <v>260</v>
      </c>
      <c r="AT238" s="139" t="s">
        <v>129</v>
      </c>
      <c r="AU238" s="139" t="s">
        <v>82</v>
      </c>
      <c r="AY238" s="18" t="s">
        <v>126</v>
      </c>
      <c r="BE238" s="140">
        <f>IF(N238="základní",J238,0)</f>
        <v>0</v>
      </c>
      <c r="BF238" s="140">
        <f>IF(N238="snížená",J238,0)</f>
        <v>0</v>
      </c>
      <c r="BG238" s="140">
        <f>IF(N238="zákl. přenesená",J238,0)</f>
        <v>0</v>
      </c>
      <c r="BH238" s="140">
        <f>IF(N238="sníž. přenesená",J238,0)</f>
        <v>0</v>
      </c>
      <c r="BI238" s="140">
        <f>IF(N238="nulová",J238,0)</f>
        <v>0</v>
      </c>
      <c r="BJ238" s="18" t="s">
        <v>80</v>
      </c>
      <c r="BK238" s="140">
        <f>ROUND(I238*H238,2)</f>
        <v>0</v>
      </c>
      <c r="BL238" s="18" t="s">
        <v>260</v>
      </c>
      <c r="BM238" s="139" t="s">
        <v>412</v>
      </c>
    </row>
    <row r="239" spans="2:65" s="1" customFormat="1" ht="28.8">
      <c r="B239" s="33"/>
      <c r="D239" s="141" t="s">
        <v>135</v>
      </c>
      <c r="F239" s="142" t="s">
        <v>413</v>
      </c>
      <c r="I239" s="143"/>
      <c r="L239" s="33"/>
      <c r="M239" s="147"/>
      <c r="T239" s="54"/>
      <c r="AT239" s="18" t="s">
        <v>135</v>
      </c>
      <c r="AU239" s="18" t="s">
        <v>82</v>
      </c>
    </row>
    <row r="240" spans="2:65" s="1" customFormat="1" ht="37.799999999999997" customHeight="1">
      <c r="B240" s="33"/>
      <c r="C240" s="128" t="s">
        <v>414</v>
      </c>
      <c r="D240" s="128" t="s">
        <v>129</v>
      </c>
      <c r="E240" s="129" t="s">
        <v>415</v>
      </c>
      <c r="F240" s="130" t="s">
        <v>416</v>
      </c>
      <c r="G240" s="131" t="s">
        <v>254</v>
      </c>
      <c r="H240" s="132">
        <v>2</v>
      </c>
      <c r="I240" s="133"/>
      <c r="J240" s="134">
        <f>ROUND(I240*H240,2)</f>
        <v>0</v>
      </c>
      <c r="K240" s="130" t="s">
        <v>19</v>
      </c>
      <c r="L240" s="33"/>
      <c r="M240" s="135" t="s">
        <v>19</v>
      </c>
      <c r="N240" s="136" t="s">
        <v>43</v>
      </c>
      <c r="P240" s="137">
        <f>O240*H240</f>
        <v>0</v>
      </c>
      <c r="Q240" s="137">
        <v>1.4999999999999999E-2</v>
      </c>
      <c r="R240" s="137">
        <f>Q240*H240</f>
        <v>0.03</v>
      </c>
      <c r="S240" s="137">
        <v>0</v>
      </c>
      <c r="T240" s="138">
        <f>S240*H240</f>
        <v>0</v>
      </c>
      <c r="AR240" s="139" t="s">
        <v>260</v>
      </c>
      <c r="AT240" s="139" t="s">
        <v>129</v>
      </c>
      <c r="AU240" s="139" t="s">
        <v>82</v>
      </c>
      <c r="AY240" s="18" t="s">
        <v>126</v>
      </c>
      <c r="BE240" s="140">
        <f>IF(N240="základní",J240,0)</f>
        <v>0</v>
      </c>
      <c r="BF240" s="140">
        <f>IF(N240="snížená",J240,0)</f>
        <v>0</v>
      </c>
      <c r="BG240" s="140">
        <f>IF(N240="zákl. přenesená",J240,0)</f>
        <v>0</v>
      </c>
      <c r="BH240" s="140">
        <f>IF(N240="sníž. přenesená",J240,0)</f>
        <v>0</v>
      </c>
      <c r="BI240" s="140">
        <f>IF(N240="nulová",J240,0)</f>
        <v>0</v>
      </c>
      <c r="BJ240" s="18" t="s">
        <v>80</v>
      </c>
      <c r="BK240" s="140">
        <f>ROUND(I240*H240,2)</f>
        <v>0</v>
      </c>
      <c r="BL240" s="18" t="s">
        <v>260</v>
      </c>
      <c r="BM240" s="139" t="s">
        <v>417</v>
      </c>
    </row>
    <row r="241" spans="2:65" s="1" customFormat="1" ht="28.8">
      <c r="B241" s="33"/>
      <c r="D241" s="141" t="s">
        <v>135</v>
      </c>
      <c r="F241" s="142" t="s">
        <v>418</v>
      </c>
      <c r="I241" s="143"/>
      <c r="L241" s="33"/>
      <c r="M241" s="147"/>
      <c r="T241" s="54"/>
      <c r="AT241" s="18" t="s">
        <v>135</v>
      </c>
      <c r="AU241" s="18" t="s">
        <v>82</v>
      </c>
    </row>
    <row r="242" spans="2:65" s="1" customFormat="1" ht="21.75" customHeight="1">
      <c r="B242" s="33"/>
      <c r="C242" s="128" t="s">
        <v>419</v>
      </c>
      <c r="D242" s="128" t="s">
        <v>129</v>
      </c>
      <c r="E242" s="129" t="s">
        <v>420</v>
      </c>
      <c r="F242" s="130" t="s">
        <v>421</v>
      </c>
      <c r="G242" s="131" t="s">
        <v>304</v>
      </c>
      <c r="H242" s="132">
        <v>0.22500000000000001</v>
      </c>
      <c r="I242" s="133"/>
      <c r="J242" s="134">
        <f>ROUND(I242*H242,2)</f>
        <v>0</v>
      </c>
      <c r="K242" s="130" t="s">
        <v>180</v>
      </c>
      <c r="L242" s="33"/>
      <c r="M242" s="135" t="s">
        <v>19</v>
      </c>
      <c r="N242" s="136" t="s">
        <v>43</v>
      </c>
      <c r="P242" s="137">
        <f>O242*H242</f>
        <v>0</v>
      </c>
      <c r="Q242" s="137">
        <v>0</v>
      </c>
      <c r="R242" s="137">
        <f>Q242*H242</f>
        <v>0</v>
      </c>
      <c r="S242" s="137">
        <v>0</v>
      </c>
      <c r="T242" s="138">
        <f>S242*H242</f>
        <v>0</v>
      </c>
      <c r="AR242" s="139" t="s">
        <v>260</v>
      </c>
      <c r="AT242" s="139" t="s">
        <v>129</v>
      </c>
      <c r="AU242" s="139" t="s">
        <v>82</v>
      </c>
      <c r="AY242" s="18" t="s">
        <v>126</v>
      </c>
      <c r="BE242" s="140">
        <f>IF(N242="základní",J242,0)</f>
        <v>0</v>
      </c>
      <c r="BF242" s="140">
        <f>IF(N242="snížená",J242,0)</f>
        <v>0</v>
      </c>
      <c r="BG242" s="140">
        <f>IF(N242="zákl. přenesená",J242,0)</f>
        <v>0</v>
      </c>
      <c r="BH242" s="140">
        <f>IF(N242="sníž. přenesená",J242,0)</f>
        <v>0</v>
      </c>
      <c r="BI242" s="140">
        <f>IF(N242="nulová",J242,0)</f>
        <v>0</v>
      </c>
      <c r="BJ242" s="18" t="s">
        <v>80</v>
      </c>
      <c r="BK242" s="140">
        <f>ROUND(I242*H242,2)</f>
        <v>0</v>
      </c>
      <c r="BL242" s="18" t="s">
        <v>260</v>
      </c>
      <c r="BM242" s="139" t="s">
        <v>422</v>
      </c>
    </row>
    <row r="243" spans="2:65" s="1" customFormat="1" ht="19.2">
      <c r="B243" s="33"/>
      <c r="D243" s="141" t="s">
        <v>135</v>
      </c>
      <c r="F243" s="142" t="s">
        <v>423</v>
      </c>
      <c r="I243" s="143"/>
      <c r="L243" s="33"/>
      <c r="M243" s="147"/>
      <c r="T243" s="54"/>
      <c r="AT243" s="18" t="s">
        <v>135</v>
      </c>
      <c r="AU243" s="18" t="s">
        <v>82</v>
      </c>
    </row>
    <row r="244" spans="2:65" s="1" customFormat="1" ht="10.199999999999999">
      <c r="B244" s="33"/>
      <c r="D244" s="168" t="s">
        <v>183</v>
      </c>
      <c r="F244" s="169" t="s">
        <v>424</v>
      </c>
      <c r="I244" s="143"/>
      <c r="L244" s="33"/>
      <c r="M244" s="147"/>
      <c r="T244" s="54"/>
      <c r="AT244" s="18" t="s">
        <v>183</v>
      </c>
      <c r="AU244" s="18" t="s">
        <v>82</v>
      </c>
    </row>
    <row r="245" spans="2:65" s="11" customFormat="1" ht="22.8" customHeight="1">
      <c r="B245" s="116"/>
      <c r="D245" s="117" t="s">
        <v>71</v>
      </c>
      <c r="E245" s="126" t="s">
        <v>425</v>
      </c>
      <c r="F245" s="126" t="s">
        <v>426</v>
      </c>
      <c r="I245" s="119"/>
      <c r="J245" s="127">
        <f>BK245</f>
        <v>0</v>
      </c>
      <c r="L245" s="116"/>
      <c r="M245" s="121"/>
      <c r="P245" s="122">
        <f>SUM(P246:P254)</f>
        <v>0</v>
      </c>
      <c r="R245" s="122">
        <f>SUM(R246:R254)</f>
        <v>0.13997699999999999</v>
      </c>
      <c r="T245" s="123">
        <f>SUM(T246:T254)</f>
        <v>0</v>
      </c>
      <c r="AR245" s="117" t="s">
        <v>82</v>
      </c>
      <c r="AT245" s="124" t="s">
        <v>71</v>
      </c>
      <c r="AU245" s="124" t="s">
        <v>80</v>
      </c>
      <c r="AY245" s="117" t="s">
        <v>126</v>
      </c>
      <c r="BK245" s="125">
        <f>SUM(BK246:BK254)</f>
        <v>0</v>
      </c>
    </row>
    <row r="246" spans="2:65" s="1" customFormat="1" ht="37.799999999999997" customHeight="1">
      <c r="B246" s="33"/>
      <c r="C246" s="128" t="s">
        <v>427</v>
      </c>
      <c r="D246" s="128" t="s">
        <v>129</v>
      </c>
      <c r="E246" s="129" t="s">
        <v>428</v>
      </c>
      <c r="F246" s="130" t="s">
        <v>429</v>
      </c>
      <c r="G246" s="131" t="s">
        <v>132</v>
      </c>
      <c r="H246" s="132">
        <v>1</v>
      </c>
      <c r="I246" s="133"/>
      <c r="J246" s="134">
        <f>ROUND(I246*H246,2)</f>
        <v>0</v>
      </c>
      <c r="K246" s="130" t="s">
        <v>19</v>
      </c>
      <c r="L246" s="33"/>
      <c r="M246" s="135" t="s">
        <v>19</v>
      </c>
      <c r="N246" s="136" t="s">
        <v>43</v>
      </c>
      <c r="P246" s="137">
        <f>O246*H246</f>
        <v>0</v>
      </c>
      <c r="Q246" s="137">
        <v>0</v>
      </c>
      <c r="R246" s="137">
        <f>Q246*H246</f>
        <v>0</v>
      </c>
      <c r="S246" s="137">
        <v>0</v>
      </c>
      <c r="T246" s="138">
        <f>S246*H246</f>
        <v>0</v>
      </c>
      <c r="AR246" s="139" t="s">
        <v>260</v>
      </c>
      <c r="AT246" s="139" t="s">
        <v>129</v>
      </c>
      <c r="AU246" s="139" t="s">
        <v>82</v>
      </c>
      <c r="AY246" s="18" t="s">
        <v>126</v>
      </c>
      <c r="BE246" s="140">
        <f>IF(N246="základní",J246,0)</f>
        <v>0</v>
      </c>
      <c r="BF246" s="140">
        <f>IF(N246="snížená",J246,0)</f>
        <v>0</v>
      </c>
      <c r="BG246" s="140">
        <f>IF(N246="zákl. přenesená",J246,0)</f>
        <v>0</v>
      </c>
      <c r="BH246" s="140">
        <f>IF(N246="sníž. přenesená",J246,0)</f>
        <v>0</v>
      </c>
      <c r="BI246" s="140">
        <f>IF(N246="nulová",J246,0)</f>
        <v>0</v>
      </c>
      <c r="BJ246" s="18" t="s">
        <v>80</v>
      </c>
      <c r="BK246" s="140">
        <f>ROUND(I246*H246,2)</f>
        <v>0</v>
      </c>
      <c r="BL246" s="18" t="s">
        <v>260</v>
      </c>
      <c r="BM246" s="139" t="s">
        <v>430</v>
      </c>
    </row>
    <row r="247" spans="2:65" s="1" customFormat="1" ht="19.2">
      <c r="B247" s="33"/>
      <c r="D247" s="141" t="s">
        <v>135</v>
      </c>
      <c r="F247" s="142" t="s">
        <v>429</v>
      </c>
      <c r="I247" s="143"/>
      <c r="L247" s="33"/>
      <c r="M247" s="147"/>
      <c r="T247" s="54"/>
      <c r="AT247" s="18" t="s">
        <v>135</v>
      </c>
      <c r="AU247" s="18" t="s">
        <v>82</v>
      </c>
    </row>
    <row r="248" spans="2:65" s="1" customFormat="1" ht="33" customHeight="1">
      <c r="B248" s="33"/>
      <c r="C248" s="128" t="s">
        <v>431</v>
      </c>
      <c r="D248" s="128" t="s">
        <v>129</v>
      </c>
      <c r="E248" s="129" t="s">
        <v>432</v>
      </c>
      <c r="F248" s="130" t="s">
        <v>433</v>
      </c>
      <c r="G248" s="131" t="s">
        <v>132</v>
      </c>
      <c r="H248" s="132">
        <v>1</v>
      </c>
      <c r="I248" s="133"/>
      <c r="J248" s="134">
        <f>ROUND(I248*H248,2)</f>
        <v>0</v>
      </c>
      <c r="K248" s="130" t="s">
        <v>19</v>
      </c>
      <c r="L248" s="33"/>
      <c r="M248" s="135" t="s">
        <v>19</v>
      </c>
      <c r="N248" s="136" t="s">
        <v>43</v>
      </c>
      <c r="P248" s="137">
        <f>O248*H248</f>
        <v>0</v>
      </c>
      <c r="Q248" s="137">
        <v>0</v>
      </c>
      <c r="R248" s="137">
        <f>Q248*H248</f>
        <v>0</v>
      </c>
      <c r="S248" s="137">
        <v>0</v>
      </c>
      <c r="T248" s="138">
        <f>S248*H248</f>
        <v>0</v>
      </c>
      <c r="AR248" s="139" t="s">
        <v>260</v>
      </c>
      <c r="AT248" s="139" t="s">
        <v>129</v>
      </c>
      <c r="AU248" s="139" t="s">
        <v>82</v>
      </c>
      <c r="AY248" s="18" t="s">
        <v>126</v>
      </c>
      <c r="BE248" s="140">
        <f>IF(N248="základní",J248,0)</f>
        <v>0</v>
      </c>
      <c r="BF248" s="140">
        <f>IF(N248="snížená",J248,0)</f>
        <v>0</v>
      </c>
      <c r="BG248" s="140">
        <f>IF(N248="zákl. přenesená",J248,0)</f>
        <v>0</v>
      </c>
      <c r="BH248" s="140">
        <f>IF(N248="sníž. přenesená",J248,0)</f>
        <v>0</v>
      </c>
      <c r="BI248" s="140">
        <f>IF(N248="nulová",J248,0)</f>
        <v>0</v>
      </c>
      <c r="BJ248" s="18" t="s">
        <v>80</v>
      </c>
      <c r="BK248" s="140">
        <f>ROUND(I248*H248,2)</f>
        <v>0</v>
      </c>
      <c r="BL248" s="18" t="s">
        <v>260</v>
      </c>
      <c r="BM248" s="139" t="s">
        <v>434</v>
      </c>
    </row>
    <row r="249" spans="2:65" s="1" customFormat="1" ht="19.2">
      <c r="B249" s="33"/>
      <c r="D249" s="141" t="s">
        <v>135</v>
      </c>
      <c r="F249" s="142" t="s">
        <v>433</v>
      </c>
      <c r="I249" s="143"/>
      <c r="L249" s="33"/>
      <c r="M249" s="147"/>
      <c r="T249" s="54"/>
      <c r="AT249" s="18" t="s">
        <v>135</v>
      </c>
      <c r="AU249" s="18" t="s">
        <v>82</v>
      </c>
    </row>
    <row r="250" spans="2:65" s="1" customFormat="1" ht="37.799999999999997" customHeight="1">
      <c r="B250" s="33"/>
      <c r="C250" s="128" t="s">
        <v>435</v>
      </c>
      <c r="D250" s="128" t="s">
        <v>129</v>
      </c>
      <c r="E250" s="129" t="s">
        <v>436</v>
      </c>
      <c r="F250" s="130" t="s">
        <v>437</v>
      </c>
      <c r="G250" s="131" t="s">
        <v>132</v>
      </c>
      <c r="H250" s="132">
        <v>1</v>
      </c>
      <c r="I250" s="133"/>
      <c r="J250" s="134">
        <f>ROUND(I250*H250,2)</f>
        <v>0</v>
      </c>
      <c r="K250" s="130" t="s">
        <v>19</v>
      </c>
      <c r="L250" s="33"/>
      <c r="M250" s="135" t="s">
        <v>19</v>
      </c>
      <c r="N250" s="136" t="s">
        <v>43</v>
      </c>
      <c r="P250" s="137">
        <f>O250*H250</f>
        <v>0</v>
      </c>
      <c r="Q250" s="137">
        <v>0</v>
      </c>
      <c r="R250" s="137">
        <f>Q250*H250</f>
        <v>0</v>
      </c>
      <c r="S250" s="137">
        <v>0</v>
      </c>
      <c r="T250" s="138">
        <f>S250*H250</f>
        <v>0</v>
      </c>
      <c r="AR250" s="139" t="s">
        <v>260</v>
      </c>
      <c r="AT250" s="139" t="s">
        <v>129</v>
      </c>
      <c r="AU250" s="139" t="s">
        <v>82</v>
      </c>
      <c r="AY250" s="18" t="s">
        <v>126</v>
      </c>
      <c r="BE250" s="140">
        <f>IF(N250="základní",J250,0)</f>
        <v>0</v>
      </c>
      <c r="BF250" s="140">
        <f>IF(N250="snížená",J250,0)</f>
        <v>0</v>
      </c>
      <c r="BG250" s="140">
        <f>IF(N250="zákl. přenesená",J250,0)</f>
        <v>0</v>
      </c>
      <c r="BH250" s="140">
        <f>IF(N250="sníž. přenesená",J250,0)</f>
        <v>0</v>
      </c>
      <c r="BI250" s="140">
        <f>IF(N250="nulová",J250,0)</f>
        <v>0</v>
      </c>
      <c r="BJ250" s="18" t="s">
        <v>80</v>
      </c>
      <c r="BK250" s="140">
        <f>ROUND(I250*H250,2)</f>
        <v>0</v>
      </c>
      <c r="BL250" s="18" t="s">
        <v>260</v>
      </c>
      <c r="BM250" s="139" t="s">
        <v>438</v>
      </c>
    </row>
    <row r="251" spans="2:65" s="1" customFormat="1" ht="28.8">
      <c r="B251" s="33"/>
      <c r="D251" s="141" t="s">
        <v>135</v>
      </c>
      <c r="F251" s="142" t="s">
        <v>437</v>
      </c>
      <c r="I251" s="143"/>
      <c r="L251" s="33"/>
      <c r="M251" s="147"/>
      <c r="T251" s="54"/>
      <c r="AT251" s="18" t="s">
        <v>135</v>
      </c>
      <c r="AU251" s="18" t="s">
        <v>82</v>
      </c>
    </row>
    <row r="252" spans="2:65" s="1" customFormat="1" ht="37.799999999999997" customHeight="1">
      <c r="B252" s="33"/>
      <c r="C252" s="128" t="s">
        <v>439</v>
      </c>
      <c r="D252" s="128" t="s">
        <v>129</v>
      </c>
      <c r="E252" s="129" t="s">
        <v>440</v>
      </c>
      <c r="F252" s="130" t="s">
        <v>441</v>
      </c>
      <c r="G252" s="131" t="s">
        <v>155</v>
      </c>
      <c r="H252" s="132">
        <v>31.106000000000002</v>
      </c>
      <c r="I252" s="133"/>
      <c r="J252" s="134">
        <f>ROUND(I252*H252,2)</f>
        <v>0</v>
      </c>
      <c r="K252" s="130" t="s">
        <v>19</v>
      </c>
      <c r="L252" s="33"/>
      <c r="M252" s="135" t="s">
        <v>19</v>
      </c>
      <c r="N252" s="136" t="s">
        <v>43</v>
      </c>
      <c r="P252" s="137">
        <f>O252*H252</f>
        <v>0</v>
      </c>
      <c r="Q252" s="137">
        <v>4.4999999999999997E-3</v>
      </c>
      <c r="R252" s="137">
        <f>Q252*H252</f>
        <v>0.13997699999999999</v>
      </c>
      <c r="S252" s="137">
        <v>0</v>
      </c>
      <c r="T252" s="138">
        <f>S252*H252</f>
        <v>0</v>
      </c>
      <c r="AR252" s="139" t="s">
        <v>260</v>
      </c>
      <c r="AT252" s="139" t="s">
        <v>129</v>
      </c>
      <c r="AU252" s="139" t="s">
        <v>82</v>
      </c>
      <c r="AY252" s="18" t="s">
        <v>126</v>
      </c>
      <c r="BE252" s="140">
        <f>IF(N252="základní",J252,0)</f>
        <v>0</v>
      </c>
      <c r="BF252" s="140">
        <f>IF(N252="snížená",J252,0)</f>
        <v>0</v>
      </c>
      <c r="BG252" s="140">
        <f>IF(N252="zákl. přenesená",J252,0)</f>
        <v>0</v>
      </c>
      <c r="BH252" s="140">
        <f>IF(N252="sníž. přenesená",J252,0)</f>
        <v>0</v>
      </c>
      <c r="BI252" s="140">
        <f>IF(N252="nulová",J252,0)</f>
        <v>0</v>
      </c>
      <c r="BJ252" s="18" t="s">
        <v>80</v>
      </c>
      <c r="BK252" s="140">
        <f>ROUND(I252*H252,2)</f>
        <v>0</v>
      </c>
      <c r="BL252" s="18" t="s">
        <v>260</v>
      </c>
      <c r="BM252" s="139" t="s">
        <v>442</v>
      </c>
    </row>
    <row r="253" spans="2:65" s="1" customFormat="1" ht="38.4">
      <c r="B253" s="33"/>
      <c r="D253" s="141" t="s">
        <v>135</v>
      </c>
      <c r="F253" s="142" t="s">
        <v>443</v>
      </c>
      <c r="I253" s="143"/>
      <c r="L253" s="33"/>
      <c r="M253" s="147"/>
      <c r="T253" s="54"/>
      <c r="AT253" s="18" t="s">
        <v>135</v>
      </c>
      <c r="AU253" s="18" t="s">
        <v>82</v>
      </c>
    </row>
    <row r="254" spans="2:65" s="12" customFormat="1" ht="10.199999999999999">
      <c r="B254" s="148"/>
      <c r="D254" s="141" t="s">
        <v>159</v>
      </c>
      <c r="E254" s="149" t="s">
        <v>19</v>
      </c>
      <c r="F254" s="150" t="s">
        <v>444</v>
      </c>
      <c r="H254" s="151">
        <v>31.106000000000002</v>
      </c>
      <c r="I254" s="152"/>
      <c r="L254" s="148"/>
      <c r="M254" s="153"/>
      <c r="T254" s="154"/>
      <c r="AT254" s="149" t="s">
        <v>159</v>
      </c>
      <c r="AU254" s="149" t="s">
        <v>82</v>
      </c>
      <c r="AV254" s="12" t="s">
        <v>82</v>
      </c>
      <c r="AW254" s="12" t="s">
        <v>33</v>
      </c>
      <c r="AX254" s="12" t="s">
        <v>80</v>
      </c>
      <c r="AY254" s="149" t="s">
        <v>126</v>
      </c>
    </row>
    <row r="255" spans="2:65" s="11" customFormat="1" ht="22.8" customHeight="1">
      <c r="B255" s="116"/>
      <c r="D255" s="117" t="s">
        <v>71</v>
      </c>
      <c r="E255" s="126" t="s">
        <v>445</v>
      </c>
      <c r="F255" s="126" t="s">
        <v>446</v>
      </c>
      <c r="I255" s="119"/>
      <c r="J255" s="127">
        <f>BK255</f>
        <v>0</v>
      </c>
      <c r="L255" s="116"/>
      <c r="M255" s="121"/>
      <c r="P255" s="122">
        <f>SUM(P256:P262)</f>
        <v>0</v>
      </c>
      <c r="R255" s="122">
        <f>SUM(R256:R262)</f>
        <v>0.63788643</v>
      </c>
      <c r="T255" s="123">
        <f>SUM(T256:T262)</f>
        <v>0</v>
      </c>
      <c r="AR255" s="117" t="s">
        <v>82</v>
      </c>
      <c r="AT255" s="124" t="s">
        <v>71</v>
      </c>
      <c r="AU255" s="124" t="s">
        <v>80</v>
      </c>
      <c r="AY255" s="117" t="s">
        <v>126</v>
      </c>
      <c r="BK255" s="125">
        <f>SUM(BK256:BK262)</f>
        <v>0</v>
      </c>
    </row>
    <row r="256" spans="2:65" s="1" customFormat="1" ht="16.5" customHeight="1">
      <c r="B256" s="33"/>
      <c r="C256" s="128" t="s">
        <v>447</v>
      </c>
      <c r="D256" s="128" t="s">
        <v>129</v>
      </c>
      <c r="E256" s="129" t="s">
        <v>448</v>
      </c>
      <c r="F256" s="130" t="s">
        <v>449</v>
      </c>
      <c r="G256" s="131" t="s">
        <v>155</v>
      </c>
      <c r="H256" s="132">
        <v>373.03300000000002</v>
      </c>
      <c r="I256" s="133"/>
      <c r="J256" s="134">
        <f>ROUND(I256*H256,2)</f>
        <v>0</v>
      </c>
      <c r="K256" s="130" t="s">
        <v>180</v>
      </c>
      <c r="L256" s="33"/>
      <c r="M256" s="135" t="s">
        <v>19</v>
      </c>
      <c r="N256" s="136" t="s">
        <v>43</v>
      </c>
      <c r="P256" s="137">
        <f>O256*H256</f>
        <v>0</v>
      </c>
      <c r="Q256" s="137">
        <v>1.5E-3</v>
      </c>
      <c r="R256" s="137">
        <f>Q256*H256</f>
        <v>0.55954950000000003</v>
      </c>
      <c r="S256" s="137">
        <v>0</v>
      </c>
      <c r="T256" s="138">
        <f>S256*H256</f>
        <v>0</v>
      </c>
      <c r="AR256" s="139" t="s">
        <v>260</v>
      </c>
      <c r="AT256" s="139" t="s">
        <v>129</v>
      </c>
      <c r="AU256" s="139" t="s">
        <v>82</v>
      </c>
      <c r="AY256" s="18" t="s">
        <v>126</v>
      </c>
      <c r="BE256" s="140">
        <f>IF(N256="základní",J256,0)</f>
        <v>0</v>
      </c>
      <c r="BF256" s="140">
        <f>IF(N256="snížená",J256,0)</f>
        <v>0</v>
      </c>
      <c r="BG256" s="140">
        <f>IF(N256="zákl. přenesená",J256,0)</f>
        <v>0</v>
      </c>
      <c r="BH256" s="140">
        <f>IF(N256="sníž. přenesená",J256,0)</f>
        <v>0</v>
      </c>
      <c r="BI256" s="140">
        <f>IF(N256="nulová",J256,0)</f>
        <v>0</v>
      </c>
      <c r="BJ256" s="18" t="s">
        <v>80</v>
      </c>
      <c r="BK256" s="140">
        <f>ROUND(I256*H256,2)</f>
        <v>0</v>
      </c>
      <c r="BL256" s="18" t="s">
        <v>260</v>
      </c>
      <c r="BM256" s="139" t="s">
        <v>450</v>
      </c>
    </row>
    <row r="257" spans="2:65" s="1" customFormat="1" ht="10.199999999999999">
      <c r="B257" s="33"/>
      <c r="D257" s="141" t="s">
        <v>135</v>
      </c>
      <c r="F257" s="142" t="s">
        <v>451</v>
      </c>
      <c r="I257" s="143"/>
      <c r="L257" s="33"/>
      <c r="M257" s="147"/>
      <c r="T257" s="54"/>
      <c r="AT257" s="18" t="s">
        <v>135</v>
      </c>
      <c r="AU257" s="18" t="s">
        <v>82</v>
      </c>
    </row>
    <row r="258" spans="2:65" s="1" customFormat="1" ht="10.199999999999999">
      <c r="B258" s="33"/>
      <c r="D258" s="168" t="s">
        <v>183</v>
      </c>
      <c r="F258" s="169" t="s">
        <v>452</v>
      </c>
      <c r="I258" s="143"/>
      <c r="L258" s="33"/>
      <c r="M258" s="147"/>
      <c r="T258" s="54"/>
      <c r="AT258" s="18" t="s">
        <v>183</v>
      </c>
      <c r="AU258" s="18" t="s">
        <v>82</v>
      </c>
    </row>
    <row r="259" spans="2:65" s="1" customFormat="1" ht="16.5" customHeight="1">
      <c r="B259" s="33"/>
      <c r="C259" s="128" t="s">
        <v>453</v>
      </c>
      <c r="D259" s="128" t="s">
        <v>129</v>
      </c>
      <c r="E259" s="129" t="s">
        <v>454</v>
      </c>
      <c r="F259" s="130" t="s">
        <v>455</v>
      </c>
      <c r="G259" s="131" t="s">
        <v>155</v>
      </c>
      <c r="H259" s="132">
        <v>373.03300000000002</v>
      </c>
      <c r="I259" s="133"/>
      <c r="J259" s="134">
        <f>ROUND(I259*H259,2)</f>
        <v>0</v>
      </c>
      <c r="K259" s="130" t="s">
        <v>180</v>
      </c>
      <c r="L259" s="33"/>
      <c r="M259" s="135" t="s">
        <v>19</v>
      </c>
      <c r="N259" s="136" t="s">
        <v>43</v>
      </c>
      <c r="P259" s="137">
        <f>O259*H259</f>
        <v>0</v>
      </c>
      <c r="Q259" s="137">
        <v>2.1000000000000001E-4</v>
      </c>
      <c r="R259" s="137">
        <f>Q259*H259</f>
        <v>7.8336930000000013E-2</v>
      </c>
      <c r="S259" s="137">
        <v>0</v>
      </c>
      <c r="T259" s="138">
        <f>S259*H259</f>
        <v>0</v>
      </c>
      <c r="AR259" s="139" t="s">
        <v>260</v>
      </c>
      <c r="AT259" s="139" t="s">
        <v>129</v>
      </c>
      <c r="AU259" s="139" t="s">
        <v>82</v>
      </c>
      <c r="AY259" s="18" t="s">
        <v>126</v>
      </c>
      <c r="BE259" s="140">
        <f>IF(N259="základní",J259,0)</f>
        <v>0</v>
      </c>
      <c r="BF259" s="140">
        <f>IF(N259="snížená",J259,0)</f>
        <v>0</v>
      </c>
      <c r="BG259" s="140">
        <f>IF(N259="zákl. přenesená",J259,0)</f>
        <v>0</v>
      </c>
      <c r="BH259" s="140">
        <f>IF(N259="sníž. přenesená",J259,0)</f>
        <v>0</v>
      </c>
      <c r="BI259" s="140">
        <f>IF(N259="nulová",J259,0)</f>
        <v>0</v>
      </c>
      <c r="BJ259" s="18" t="s">
        <v>80</v>
      </c>
      <c r="BK259" s="140">
        <f>ROUND(I259*H259,2)</f>
        <v>0</v>
      </c>
      <c r="BL259" s="18" t="s">
        <v>260</v>
      </c>
      <c r="BM259" s="139" t="s">
        <v>456</v>
      </c>
    </row>
    <row r="260" spans="2:65" s="1" customFormat="1" ht="10.199999999999999">
      <c r="B260" s="33"/>
      <c r="D260" s="141" t="s">
        <v>135</v>
      </c>
      <c r="F260" s="142" t="s">
        <v>457</v>
      </c>
      <c r="I260" s="143"/>
      <c r="L260" s="33"/>
      <c r="M260" s="147"/>
      <c r="T260" s="54"/>
      <c r="AT260" s="18" t="s">
        <v>135</v>
      </c>
      <c r="AU260" s="18" t="s">
        <v>82</v>
      </c>
    </row>
    <row r="261" spans="2:65" s="1" customFormat="1" ht="10.199999999999999">
      <c r="B261" s="33"/>
      <c r="D261" s="168" t="s">
        <v>183</v>
      </c>
      <c r="F261" s="169" t="s">
        <v>458</v>
      </c>
      <c r="I261" s="143"/>
      <c r="L261" s="33"/>
      <c r="M261" s="147"/>
      <c r="T261" s="54"/>
      <c r="AT261" s="18" t="s">
        <v>183</v>
      </c>
      <c r="AU261" s="18" t="s">
        <v>82</v>
      </c>
    </row>
    <row r="262" spans="2:65" s="12" customFormat="1" ht="10.199999999999999">
      <c r="B262" s="148"/>
      <c r="D262" s="141" t="s">
        <v>159</v>
      </c>
      <c r="E262" s="149" t="s">
        <v>19</v>
      </c>
      <c r="F262" s="150" t="s">
        <v>185</v>
      </c>
      <c r="H262" s="151">
        <v>373.03300000000002</v>
      </c>
      <c r="I262" s="152"/>
      <c r="L262" s="148"/>
      <c r="M262" s="170"/>
      <c r="N262" s="171"/>
      <c r="O262" s="171"/>
      <c r="P262" s="171"/>
      <c r="Q262" s="171"/>
      <c r="R262" s="171"/>
      <c r="S262" s="171"/>
      <c r="T262" s="172"/>
      <c r="AT262" s="149" t="s">
        <v>159</v>
      </c>
      <c r="AU262" s="149" t="s">
        <v>82</v>
      </c>
      <c r="AV262" s="12" t="s">
        <v>82</v>
      </c>
      <c r="AW262" s="12" t="s">
        <v>33</v>
      </c>
      <c r="AX262" s="12" t="s">
        <v>80</v>
      </c>
      <c r="AY262" s="149" t="s">
        <v>126</v>
      </c>
    </row>
    <row r="263" spans="2:65" s="1" customFormat="1" ht="6.9" customHeight="1">
      <c r="B263" s="42"/>
      <c r="C263" s="43"/>
      <c r="D263" s="43"/>
      <c r="E263" s="43"/>
      <c r="F263" s="43"/>
      <c r="G263" s="43"/>
      <c r="H263" s="43"/>
      <c r="I263" s="43"/>
      <c r="J263" s="43"/>
      <c r="K263" s="43"/>
      <c r="L263" s="33"/>
    </row>
  </sheetData>
  <sheetProtection algorithmName="SHA-512" hashValue="YbqQoLf1x3Bs0EPzYi0Rn+43XlRBVD8nfF9NNYnhtUmPKsREzRJmWNJkKIBRu9n6XxSz6ixWeocWbzD0zbFrqA==" saltValue="DQPVM3VklhhLpKiT47h7ylIWoFis0XWIF8yELTijXWbLRmolAqt/YeLvqTakVQ6UCXjXtHl4uSksje/58MV3CQ==" spinCount="100000" sheet="1" objects="1" scenarios="1" formatColumns="0" formatRows="0" autoFilter="0"/>
  <autoFilter ref="C89:K262" xr:uid="{00000000-0009-0000-0000-000002000000}"/>
  <mergeCells count="9">
    <mergeCell ref="E50:H50"/>
    <mergeCell ref="E80:H80"/>
    <mergeCell ref="E82:H82"/>
    <mergeCell ref="L2:V2"/>
    <mergeCell ref="E7:H7"/>
    <mergeCell ref="E9:H9"/>
    <mergeCell ref="E18:H18"/>
    <mergeCell ref="E27:H27"/>
    <mergeCell ref="E48:H48"/>
  </mergeCells>
  <hyperlinks>
    <hyperlink ref="F111" r:id="rId1" xr:uid="{00000000-0004-0000-0200-000000000000}"/>
    <hyperlink ref="F116" r:id="rId2" xr:uid="{00000000-0004-0000-0200-000001000000}"/>
    <hyperlink ref="F120" r:id="rId3" xr:uid="{00000000-0004-0000-0200-000002000000}"/>
    <hyperlink ref="F124" r:id="rId4" xr:uid="{00000000-0004-0000-0200-000003000000}"/>
    <hyperlink ref="F127" r:id="rId5" xr:uid="{00000000-0004-0000-0200-000004000000}"/>
    <hyperlink ref="F130" r:id="rId6" xr:uid="{00000000-0004-0000-0200-000005000000}"/>
    <hyperlink ref="F133" r:id="rId7" xr:uid="{00000000-0004-0000-0200-000006000000}"/>
    <hyperlink ref="F136" r:id="rId8" xr:uid="{00000000-0004-0000-0200-000007000000}"/>
    <hyperlink ref="F140" r:id="rId9" xr:uid="{00000000-0004-0000-0200-000008000000}"/>
    <hyperlink ref="F144" r:id="rId10" xr:uid="{00000000-0004-0000-0200-000009000000}"/>
    <hyperlink ref="F147" r:id="rId11" xr:uid="{00000000-0004-0000-0200-00000A000000}"/>
    <hyperlink ref="F150" r:id="rId12" xr:uid="{00000000-0004-0000-0200-00000B000000}"/>
    <hyperlink ref="F154" r:id="rId13" xr:uid="{00000000-0004-0000-0200-00000C000000}"/>
    <hyperlink ref="F157" r:id="rId14" xr:uid="{00000000-0004-0000-0200-00000D000000}"/>
    <hyperlink ref="F160" r:id="rId15" xr:uid="{00000000-0004-0000-0200-00000E000000}"/>
    <hyperlink ref="F164" r:id="rId16" xr:uid="{00000000-0004-0000-0200-00000F000000}"/>
    <hyperlink ref="F168" r:id="rId17" xr:uid="{00000000-0004-0000-0200-000010000000}"/>
    <hyperlink ref="F172" r:id="rId18" xr:uid="{00000000-0004-0000-0200-000011000000}"/>
    <hyperlink ref="F177" r:id="rId19" xr:uid="{00000000-0004-0000-0200-000012000000}"/>
    <hyperlink ref="F180" r:id="rId20" xr:uid="{00000000-0004-0000-0200-000013000000}"/>
    <hyperlink ref="F183" r:id="rId21" xr:uid="{00000000-0004-0000-0200-000014000000}"/>
    <hyperlink ref="F187" r:id="rId22" xr:uid="{00000000-0004-0000-0200-000015000000}"/>
    <hyperlink ref="F191" r:id="rId23" xr:uid="{00000000-0004-0000-0200-000016000000}"/>
    <hyperlink ref="F196" r:id="rId24" xr:uid="{00000000-0004-0000-0200-000017000000}"/>
    <hyperlink ref="F200" r:id="rId25" xr:uid="{00000000-0004-0000-0200-000018000000}"/>
    <hyperlink ref="F205" r:id="rId26" xr:uid="{00000000-0004-0000-0200-000019000000}"/>
    <hyperlink ref="F211" r:id="rId27" xr:uid="{00000000-0004-0000-0200-00001A000000}"/>
    <hyperlink ref="F215" r:id="rId28" xr:uid="{00000000-0004-0000-0200-00001B000000}"/>
    <hyperlink ref="F221" r:id="rId29" xr:uid="{00000000-0004-0000-0200-00001C000000}"/>
    <hyperlink ref="F230" r:id="rId30" xr:uid="{00000000-0004-0000-0200-00001D000000}"/>
    <hyperlink ref="F234" r:id="rId31" xr:uid="{00000000-0004-0000-0200-00001E000000}"/>
    <hyperlink ref="F244" r:id="rId32" xr:uid="{00000000-0004-0000-0200-00001F000000}"/>
    <hyperlink ref="F258" r:id="rId33" xr:uid="{00000000-0004-0000-0200-000020000000}"/>
    <hyperlink ref="F261" r:id="rId34" xr:uid="{00000000-0004-0000-0200-000021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3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775"/>
  <sheetViews>
    <sheetView showGridLines="0" workbookViewId="0">
      <selection activeCell="X8" sqref="X8"/>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88</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459</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ROUND(J113,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ROUND((SUM(BE113:BE1774)),  2)</f>
        <v>0</v>
      </c>
      <c r="I33" s="90">
        <v>0.21</v>
      </c>
      <c r="J33" s="89">
        <f>ROUND(((SUM(BE113:BE1774))*I33),  2)</f>
        <v>0</v>
      </c>
      <c r="L33" s="33"/>
    </row>
    <row r="34" spans="2:12" s="1" customFormat="1" ht="14.4" customHeight="1">
      <c r="B34" s="33"/>
      <c r="E34" s="28" t="s">
        <v>44</v>
      </c>
      <c r="F34" s="89">
        <f>ROUND((SUM(BF113:BF1774)),  2)</f>
        <v>0</v>
      </c>
      <c r="I34" s="90">
        <v>0.12</v>
      </c>
      <c r="J34" s="89">
        <f>ROUND(((SUM(BF113:BF1774))*I34),  2)</f>
        <v>0</v>
      </c>
      <c r="L34" s="33"/>
    </row>
    <row r="35" spans="2:12" s="1" customFormat="1" ht="14.4" hidden="1" customHeight="1">
      <c r="B35" s="33"/>
      <c r="E35" s="28" t="s">
        <v>45</v>
      </c>
      <c r="F35" s="89">
        <f>ROUND((SUM(BG113:BG1774)),  2)</f>
        <v>0</v>
      </c>
      <c r="I35" s="90">
        <v>0.21</v>
      </c>
      <c r="J35" s="89">
        <f>0</f>
        <v>0</v>
      </c>
      <c r="L35" s="33"/>
    </row>
    <row r="36" spans="2:12" s="1" customFormat="1" ht="14.4" hidden="1" customHeight="1">
      <c r="B36" s="33"/>
      <c r="E36" s="28" t="s">
        <v>46</v>
      </c>
      <c r="F36" s="89">
        <f>ROUND((SUM(BH113:BH1774)),  2)</f>
        <v>0</v>
      </c>
      <c r="I36" s="90">
        <v>0.12</v>
      </c>
      <c r="J36" s="89">
        <f>0</f>
        <v>0</v>
      </c>
      <c r="L36" s="33"/>
    </row>
    <row r="37" spans="2:12" s="1" customFormat="1" ht="14.4" hidden="1" customHeight="1">
      <c r="B37" s="33"/>
      <c r="E37" s="28" t="s">
        <v>47</v>
      </c>
      <c r="F37" s="89">
        <f>ROUND((SUM(BI113:BI1774)),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03 - SO - Rekonstrukce objektu</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J113</f>
        <v>0</v>
      </c>
      <c r="L59" s="33"/>
      <c r="AU59" s="18" t="s">
        <v>107</v>
      </c>
    </row>
    <row r="60" spans="2:47" s="8" customFormat="1" ht="24.9" customHeight="1">
      <c r="B60" s="100"/>
      <c r="D60" s="101" t="s">
        <v>138</v>
      </c>
      <c r="E60" s="102"/>
      <c r="F60" s="102"/>
      <c r="G60" s="102"/>
      <c r="H60" s="102"/>
      <c r="I60" s="102"/>
      <c r="J60" s="103">
        <f>J114</f>
        <v>0</v>
      </c>
      <c r="L60" s="100"/>
    </row>
    <row r="61" spans="2:47" s="9" customFormat="1" ht="19.95" customHeight="1">
      <c r="B61" s="104"/>
      <c r="D61" s="105" t="s">
        <v>460</v>
      </c>
      <c r="E61" s="106"/>
      <c r="F61" s="106"/>
      <c r="G61" s="106"/>
      <c r="H61" s="106"/>
      <c r="I61" s="106"/>
      <c r="J61" s="107">
        <f>J115</f>
        <v>0</v>
      </c>
      <c r="L61" s="104"/>
    </row>
    <row r="62" spans="2:47" s="9" customFormat="1" ht="19.95" customHeight="1">
      <c r="B62" s="104"/>
      <c r="D62" s="105" t="s">
        <v>461</v>
      </c>
      <c r="E62" s="106"/>
      <c r="F62" s="106"/>
      <c r="G62" s="106"/>
      <c r="H62" s="106"/>
      <c r="I62" s="106"/>
      <c r="J62" s="107">
        <f>J158</f>
        <v>0</v>
      </c>
      <c r="L62" s="104"/>
    </row>
    <row r="63" spans="2:47" s="9" customFormat="1" ht="19.95" customHeight="1">
      <c r="B63" s="104"/>
      <c r="D63" s="105" t="s">
        <v>462</v>
      </c>
      <c r="E63" s="106"/>
      <c r="F63" s="106"/>
      <c r="G63" s="106"/>
      <c r="H63" s="106"/>
      <c r="I63" s="106"/>
      <c r="J63" s="107">
        <f>J178</f>
        <v>0</v>
      </c>
      <c r="L63" s="104"/>
    </row>
    <row r="64" spans="2:47" s="9" customFormat="1" ht="19.95" customHeight="1">
      <c r="B64" s="104"/>
      <c r="D64" s="105" t="s">
        <v>463</v>
      </c>
      <c r="E64" s="106"/>
      <c r="F64" s="106"/>
      <c r="G64" s="106"/>
      <c r="H64" s="106"/>
      <c r="I64" s="106"/>
      <c r="J64" s="107">
        <f>J335</f>
        <v>0</v>
      </c>
      <c r="L64" s="104"/>
    </row>
    <row r="65" spans="2:12" s="9" customFormat="1" ht="19.95" customHeight="1">
      <c r="B65" s="104"/>
      <c r="D65" s="105" t="s">
        <v>464</v>
      </c>
      <c r="E65" s="106"/>
      <c r="F65" s="106"/>
      <c r="G65" s="106"/>
      <c r="H65" s="106"/>
      <c r="I65" s="106"/>
      <c r="J65" s="107">
        <f>J372</f>
        <v>0</v>
      </c>
      <c r="L65" s="104"/>
    </row>
    <row r="66" spans="2:12" s="9" customFormat="1" ht="19.95" customHeight="1">
      <c r="B66" s="104"/>
      <c r="D66" s="105" t="s">
        <v>465</v>
      </c>
      <c r="E66" s="106"/>
      <c r="F66" s="106"/>
      <c r="G66" s="106"/>
      <c r="H66" s="106"/>
      <c r="I66" s="106"/>
      <c r="J66" s="107">
        <f>J389</f>
        <v>0</v>
      </c>
      <c r="L66" s="104"/>
    </row>
    <row r="67" spans="2:12" s="9" customFormat="1" ht="19.95" customHeight="1">
      <c r="B67" s="104"/>
      <c r="D67" s="105" t="s">
        <v>466</v>
      </c>
      <c r="E67" s="106"/>
      <c r="F67" s="106"/>
      <c r="G67" s="106"/>
      <c r="H67" s="106"/>
      <c r="I67" s="106"/>
      <c r="J67" s="107">
        <f>J414</f>
        <v>0</v>
      </c>
      <c r="L67" s="104"/>
    </row>
    <row r="68" spans="2:12" s="9" customFormat="1" ht="19.95" customHeight="1">
      <c r="B68" s="104"/>
      <c r="D68" s="105" t="s">
        <v>467</v>
      </c>
      <c r="E68" s="106"/>
      <c r="F68" s="106"/>
      <c r="G68" s="106"/>
      <c r="H68" s="106"/>
      <c r="I68" s="106"/>
      <c r="J68" s="107">
        <f>J511</f>
        <v>0</v>
      </c>
      <c r="L68" s="104"/>
    </row>
    <row r="69" spans="2:12" s="9" customFormat="1" ht="19.95" customHeight="1">
      <c r="B69" s="104"/>
      <c r="D69" s="105" t="s">
        <v>468</v>
      </c>
      <c r="E69" s="106"/>
      <c r="F69" s="106"/>
      <c r="G69" s="106"/>
      <c r="H69" s="106"/>
      <c r="I69" s="106"/>
      <c r="J69" s="107">
        <f>J592</f>
        <v>0</v>
      </c>
      <c r="L69" s="104"/>
    </row>
    <row r="70" spans="2:12" s="9" customFormat="1" ht="19.95" customHeight="1">
      <c r="B70" s="104"/>
      <c r="D70" s="105" t="s">
        <v>140</v>
      </c>
      <c r="E70" s="106"/>
      <c r="F70" s="106"/>
      <c r="G70" s="106"/>
      <c r="H70" s="106"/>
      <c r="I70" s="106"/>
      <c r="J70" s="107">
        <f>J607</f>
        <v>0</v>
      </c>
      <c r="L70" s="104"/>
    </row>
    <row r="71" spans="2:12" s="9" customFormat="1" ht="19.95" customHeight="1">
      <c r="B71" s="104"/>
      <c r="D71" s="105" t="s">
        <v>469</v>
      </c>
      <c r="E71" s="106"/>
      <c r="F71" s="106"/>
      <c r="G71" s="106"/>
      <c r="H71" s="106"/>
      <c r="I71" s="106"/>
      <c r="J71" s="107">
        <f>J632</f>
        <v>0</v>
      </c>
      <c r="L71" s="104"/>
    </row>
    <row r="72" spans="2:12" s="9" customFormat="1" ht="19.95" customHeight="1">
      <c r="B72" s="104"/>
      <c r="D72" s="105" t="s">
        <v>141</v>
      </c>
      <c r="E72" s="106"/>
      <c r="F72" s="106"/>
      <c r="G72" s="106"/>
      <c r="H72" s="106"/>
      <c r="I72" s="106"/>
      <c r="J72" s="107">
        <f>J672</f>
        <v>0</v>
      </c>
      <c r="L72" s="104"/>
    </row>
    <row r="73" spans="2:12" s="9" customFormat="1" ht="19.95" customHeight="1">
      <c r="B73" s="104"/>
      <c r="D73" s="105" t="s">
        <v>142</v>
      </c>
      <c r="E73" s="106"/>
      <c r="F73" s="106"/>
      <c r="G73" s="106"/>
      <c r="H73" s="106"/>
      <c r="I73" s="106"/>
      <c r="J73" s="107">
        <f>J1053</f>
        <v>0</v>
      </c>
      <c r="L73" s="104"/>
    </row>
    <row r="74" spans="2:12" s="9" customFormat="1" ht="19.95" customHeight="1">
      <c r="B74" s="104"/>
      <c r="D74" s="105" t="s">
        <v>143</v>
      </c>
      <c r="E74" s="106"/>
      <c r="F74" s="106"/>
      <c r="G74" s="106"/>
      <c r="H74" s="106"/>
      <c r="I74" s="106"/>
      <c r="J74" s="107">
        <f>J1098</f>
        <v>0</v>
      </c>
      <c r="L74" s="104"/>
    </row>
    <row r="75" spans="2:12" s="8" customFormat="1" ht="24.9" customHeight="1">
      <c r="B75" s="100"/>
      <c r="D75" s="101" t="s">
        <v>144</v>
      </c>
      <c r="E75" s="102"/>
      <c r="F75" s="102"/>
      <c r="G75" s="102"/>
      <c r="H75" s="102"/>
      <c r="I75" s="102"/>
      <c r="J75" s="103">
        <f>J1102</f>
        <v>0</v>
      </c>
      <c r="L75" s="100"/>
    </row>
    <row r="76" spans="2:12" s="9" customFormat="1" ht="19.95" customHeight="1">
      <c r="B76" s="104"/>
      <c r="D76" s="105" t="s">
        <v>470</v>
      </c>
      <c r="E76" s="106"/>
      <c r="F76" s="106"/>
      <c r="G76" s="106"/>
      <c r="H76" s="106"/>
      <c r="I76" s="106"/>
      <c r="J76" s="107">
        <f>J1103</f>
        <v>0</v>
      </c>
      <c r="L76" s="104"/>
    </row>
    <row r="77" spans="2:12" s="9" customFormat="1" ht="19.95" customHeight="1">
      <c r="B77" s="104"/>
      <c r="D77" s="105" t="s">
        <v>471</v>
      </c>
      <c r="E77" s="106"/>
      <c r="F77" s="106"/>
      <c r="G77" s="106"/>
      <c r="H77" s="106"/>
      <c r="I77" s="106"/>
      <c r="J77" s="107">
        <f>J1132</f>
        <v>0</v>
      </c>
      <c r="L77" s="104"/>
    </row>
    <row r="78" spans="2:12" s="9" customFormat="1" ht="19.95" customHeight="1">
      <c r="B78" s="104"/>
      <c r="D78" s="105" t="s">
        <v>472</v>
      </c>
      <c r="E78" s="106"/>
      <c r="F78" s="106"/>
      <c r="G78" s="106"/>
      <c r="H78" s="106"/>
      <c r="I78" s="106"/>
      <c r="J78" s="107">
        <f>J1146</f>
        <v>0</v>
      </c>
      <c r="L78" s="104"/>
    </row>
    <row r="79" spans="2:12" s="9" customFormat="1" ht="19.95" customHeight="1">
      <c r="B79" s="104"/>
      <c r="D79" s="105" t="s">
        <v>473</v>
      </c>
      <c r="E79" s="106"/>
      <c r="F79" s="106"/>
      <c r="G79" s="106"/>
      <c r="H79" s="106"/>
      <c r="I79" s="106"/>
      <c r="J79" s="107">
        <f>J1151</f>
        <v>0</v>
      </c>
      <c r="L79" s="104"/>
    </row>
    <row r="80" spans="2:12" s="9" customFormat="1" ht="19.95" customHeight="1">
      <c r="B80" s="104"/>
      <c r="D80" s="105" t="s">
        <v>474</v>
      </c>
      <c r="E80" s="106"/>
      <c r="F80" s="106"/>
      <c r="G80" s="106"/>
      <c r="H80" s="106"/>
      <c r="I80" s="106"/>
      <c r="J80" s="107">
        <f>J1284</f>
        <v>0</v>
      </c>
      <c r="L80" s="104"/>
    </row>
    <row r="81" spans="2:12" s="9" customFormat="1" ht="19.95" customHeight="1">
      <c r="B81" s="104"/>
      <c r="D81" s="105" t="s">
        <v>145</v>
      </c>
      <c r="E81" s="106"/>
      <c r="F81" s="106"/>
      <c r="G81" s="106"/>
      <c r="H81" s="106"/>
      <c r="I81" s="106"/>
      <c r="J81" s="107">
        <f>J1307</f>
        <v>0</v>
      </c>
      <c r="L81" s="104"/>
    </row>
    <row r="82" spans="2:12" s="9" customFormat="1" ht="19.95" customHeight="1">
      <c r="B82" s="104"/>
      <c r="D82" s="105" t="s">
        <v>475</v>
      </c>
      <c r="E82" s="106"/>
      <c r="F82" s="106"/>
      <c r="G82" s="106"/>
      <c r="H82" s="106"/>
      <c r="I82" s="106"/>
      <c r="J82" s="107">
        <f>J1356</f>
        <v>0</v>
      </c>
      <c r="L82" s="104"/>
    </row>
    <row r="83" spans="2:12" s="9" customFormat="1" ht="19.95" customHeight="1">
      <c r="B83" s="104"/>
      <c r="D83" s="105" t="s">
        <v>146</v>
      </c>
      <c r="E83" s="106"/>
      <c r="F83" s="106"/>
      <c r="G83" s="106"/>
      <c r="H83" s="106"/>
      <c r="I83" s="106"/>
      <c r="J83" s="107">
        <f>J1506</f>
        <v>0</v>
      </c>
      <c r="L83" s="104"/>
    </row>
    <row r="84" spans="2:12" s="9" customFormat="1" ht="19.95" customHeight="1">
      <c r="B84" s="104"/>
      <c r="D84" s="105" t="s">
        <v>476</v>
      </c>
      <c r="E84" s="106"/>
      <c r="F84" s="106"/>
      <c r="G84" s="106"/>
      <c r="H84" s="106"/>
      <c r="I84" s="106"/>
      <c r="J84" s="107">
        <f>J1529</f>
        <v>0</v>
      </c>
      <c r="L84" s="104"/>
    </row>
    <row r="85" spans="2:12" s="9" customFormat="1" ht="19.95" customHeight="1">
      <c r="B85" s="104"/>
      <c r="D85" s="105" t="s">
        <v>477</v>
      </c>
      <c r="E85" s="106"/>
      <c r="F85" s="106"/>
      <c r="G85" s="106"/>
      <c r="H85" s="106"/>
      <c r="I85" s="106"/>
      <c r="J85" s="107">
        <f>J1567</f>
        <v>0</v>
      </c>
      <c r="L85" s="104"/>
    </row>
    <row r="86" spans="2:12" s="9" customFormat="1" ht="19.95" customHeight="1">
      <c r="B86" s="104"/>
      <c r="D86" s="105" t="s">
        <v>478</v>
      </c>
      <c r="E86" s="106"/>
      <c r="F86" s="106"/>
      <c r="G86" s="106"/>
      <c r="H86" s="106"/>
      <c r="I86" s="106"/>
      <c r="J86" s="107">
        <f>J1593</f>
        <v>0</v>
      </c>
      <c r="L86" s="104"/>
    </row>
    <row r="87" spans="2:12" s="9" customFormat="1" ht="19.95" customHeight="1">
      <c r="B87" s="104"/>
      <c r="D87" s="105" t="s">
        <v>148</v>
      </c>
      <c r="E87" s="106"/>
      <c r="F87" s="106"/>
      <c r="G87" s="106"/>
      <c r="H87" s="106"/>
      <c r="I87" s="106"/>
      <c r="J87" s="107">
        <f>J1663</f>
        <v>0</v>
      </c>
      <c r="L87" s="104"/>
    </row>
    <row r="88" spans="2:12" s="9" customFormat="1" ht="19.95" customHeight="1">
      <c r="B88" s="104"/>
      <c r="D88" s="105" t="s">
        <v>479</v>
      </c>
      <c r="E88" s="106"/>
      <c r="F88" s="106"/>
      <c r="G88" s="106"/>
      <c r="H88" s="106"/>
      <c r="I88" s="106"/>
      <c r="J88" s="107">
        <f>J1737</f>
        <v>0</v>
      </c>
      <c r="L88" s="104"/>
    </row>
    <row r="89" spans="2:12" s="8" customFormat="1" ht="24.9" customHeight="1">
      <c r="B89" s="100"/>
      <c r="D89" s="101" t="s">
        <v>108</v>
      </c>
      <c r="E89" s="102"/>
      <c r="F89" s="102"/>
      <c r="G89" s="102"/>
      <c r="H89" s="102"/>
      <c r="I89" s="102"/>
      <c r="J89" s="103">
        <f>J1758</f>
        <v>0</v>
      </c>
      <c r="L89" s="100"/>
    </row>
    <row r="90" spans="2:12" s="9" customFormat="1" ht="19.95" customHeight="1">
      <c r="B90" s="104"/>
      <c r="D90" s="105" t="s">
        <v>480</v>
      </c>
      <c r="E90" s="106"/>
      <c r="F90" s="106"/>
      <c r="G90" s="106"/>
      <c r="H90" s="106"/>
      <c r="I90" s="106"/>
      <c r="J90" s="107">
        <f>J1759</f>
        <v>0</v>
      </c>
      <c r="L90" s="104"/>
    </row>
    <row r="91" spans="2:12" s="9" customFormat="1" ht="19.95" customHeight="1">
      <c r="B91" s="104"/>
      <c r="D91" s="105" t="s">
        <v>481</v>
      </c>
      <c r="E91" s="106"/>
      <c r="F91" s="106"/>
      <c r="G91" s="106"/>
      <c r="H91" s="106"/>
      <c r="I91" s="106"/>
      <c r="J91" s="107">
        <f>J1762</f>
        <v>0</v>
      </c>
      <c r="L91" s="104"/>
    </row>
    <row r="92" spans="2:12" s="9" customFormat="1" ht="19.95" customHeight="1">
      <c r="B92" s="104"/>
      <c r="D92" s="105" t="s">
        <v>482</v>
      </c>
      <c r="E92" s="106"/>
      <c r="F92" s="106"/>
      <c r="G92" s="106"/>
      <c r="H92" s="106"/>
      <c r="I92" s="106"/>
      <c r="J92" s="107">
        <f>J1765</f>
        <v>0</v>
      </c>
      <c r="L92" s="104"/>
    </row>
    <row r="93" spans="2:12" s="8" customFormat="1" ht="24.9" customHeight="1">
      <c r="B93" s="100"/>
      <c r="D93" s="101" t="s">
        <v>483</v>
      </c>
      <c r="E93" s="102"/>
      <c r="F93" s="102"/>
      <c r="G93" s="102"/>
      <c r="H93" s="102"/>
      <c r="I93" s="102"/>
      <c r="J93" s="103">
        <f>J1768</f>
        <v>0</v>
      </c>
      <c r="L93" s="100"/>
    </row>
    <row r="94" spans="2:12" s="1" customFormat="1" ht="21.75" customHeight="1">
      <c r="B94" s="33"/>
      <c r="L94" s="33"/>
    </row>
    <row r="95" spans="2:12" s="1" customFormat="1" ht="6.9" customHeight="1">
      <c r="B95" s="42"/>
      <c r="C95" s="43"/>
      <c r="D95" s="43"/>
      <c r="E95" s="43"/>
      <c r="F95" s="43"/>
      <c r="G95" s="43"/>
      <c r="H95" s="43"/>
      <c r="I95" s="43"/>
      <c r="J95" s="43"/>
      <c r="K95" s="43"/>
      <c r="L95" s="33"/>
    </row>
    <row r="99" spans="2:20" s="1" customFormat="1" ht="6.9" customHeight="1">
      <c r="B99" s="44"/>
      <c r="C99" s="45"/>
      <c r="D99" s="45"/>
      <c r="E99" s="45"/>
      <c r="F99" s="45"/>
      <c r="G99" s="45"/>
      <c r="H99" s="45"/>
      <c r="I99" s="45"/>
      <c r="J99" s="45"/>
      <c r="K99" s="45"/>
      <c r="L99" s="33"/>
    </row>
    <row r="100" spans="2:20" s="1" customFormat="1" ht="24.9" customHeight="1">
      <c r="B100" s="33"/>
      <c r="C100" s="22" t="s">
        <v>110</v>
      </c>
      <c r="L100" s="33"/>
    </row>
    <row r="101" spans="2:20" s="1" customFormat="1" ht="6.9" customHeight="1">
      <c r="B101" s="33"/>
      <c r="L101" s="33"/>
    </row>
    <row r="102" spans="2:20" s="1" customFormat="1" ht="12" customHeight="1">
      <c r="B102" s="33"/>
      <c r="C102" s="28" t="s">
        <v>16</v>
      </c>
      <c r="L102" s="33"/>
    </row>
    <row r="103" spans="2:20" s="1" customFormat="1" ht="16.5" customHeight="1">
      <c r="B103" s="33"/>
      <c r="E103" s="313" t="str">
        <f>E7</f>
        <v>Zřízení dílen a učeben pro Církevní ZŠ</v>
      </c>
      <c r="F103" s="314"/>
      <c r="G103" s="314"/>
      <c r="H103" s="314"/>
      <c r="L103" s="33"/>
    </row>
    <row r="104" spans="2:20" s="1" customFormat="1" ht="12" customHeight="1">
      <c r="B104" s="33"/>
      <c r="C104" s="28" t="s">
        <v>102</v>
      </c>
      <c r="L104" s="33"/>
    </row>
    <row r="105" spans="2:20" s="1" customFormat="1" ht="16.5" customHeight="1">
      <c r="B105" s="33"/>
      <c r="E105" s="276" t="str">
        <f>E9</f>
        <v>03 - SO - Rekonstrukce objektu</v>
      </c>
      <c r="F105" s="315"/>
      <c r="G105" s="315"/>
      <c r="H105" s="315"/>
      <c r="L105" s="33"/>
    </row>
    <row r="106" spans="2:20" s="1" customFormat="1" ht="6.9" customHeight="1">
      <c r="B106" s="33"/>
      <c r="L106" s="33"/>
    </row>
    <row r="107" spans="2:20" s="1" customFormat="1" ht="12" customHeight="1">
      <c r="B107" s="33"/>
      <c r="C107" s="28" t="s">
        <v>21</v>
      </c>
      <c r="F107" s="26" t="str">
        <f>F12</f>
        <v>Dlouhá 190, Hradec Králové</v>
      </c>
      <c r="I107" s="28" t="s">
        <v>23</v>
      </c>
      <c r="J107" s="50" t="str">
        <f>IF(J12="","",J12)</f>
        <v>8. 1. 2026</v>
      </c>
      <c r="L107" s="33"/>
    </row>
    <row r="108" spans="2:20" s="1" customFormat="1" ht="6.9" customHeight="1">
      <c r="B108" s="33"/>
      <c r="L108" s="33"/>
    </row>
    <row r="109" spans="2:20" s="1" customFormat="1" ht="40.049999999999997" customHeight="1">
      <c r="B109" s="33"/>
      <c r="C109" s="28" t="s">
        <v>25</v>
      </c>
      <c r="F109" s="26" t="str">
        <f>E15</f>
        <v>Biskup.Královehradecké, Velké Nám.35, Hr.Králové</v>
      </c>
      <c r="I109" s="28" t="s">
        <v>31</v>
      </c>
      <c r="J109" s="31" t="str">
        <f>E21</f>
        <v>Atelier Tsunami s.r.o., Palachova 1742, Náchod</v>
      </c>
      <c r="L109" s="33"/>
    </row>
    <row r="110" spans="2:20" s="1" customFormat="1" ht="15.15" customHeight="1">
      <c r="B110" s="33"/>
      <c r="C110" s="28" t="s">
        <v>29</v>
      </c>
      <c r="F110" s="26" t="str">
        <f>IF(E18="","",E18)</f>
        <v>Vyplň údaj</v>
      </c>
      <c r="I110" s="28" t="s">
        <v>34</v>
      </c>
      <c r="J110" s="31" t="str">
        <f>E24</f>
        <v>Ondřej Gerhart</v>
      </c>
      <c r="L110" s="33"/>
    </row>
    <row r="111" spans="2:20" s="1" customFormat="1" ht="10.35" customHeight="1">
      <c r="B111" s="33"/>
      <c r="L111" s="33"/>
    </row>
    <row r="112" spans="2:20" s="10" customFormat="1" ht="29.25" customHeight="1">
      <c r="B112" s="108"/>
      <c r="C112" s="109" t="s">
        <v>111</v>
      </c>
      <c r="D112" s="110" t="s">
        <v>57</v>
      </c>
      <c r="E112" s="110" t="s">
        <v>53</v>
      </c>
      <c r="F112" s="110" t="s">
        <v>54</v>
      </c>
      <c r="G112" s="110" t="s">
        <v>112</v>
      </c>
      <c r="H112" s="110" t="s">
        <v>113</v>
      </c>
      <c r="I112" s="110" t="s">
        <v>114</v>
      </c>
      <c r="J112" s="110" t="s">
        <v>106</v>
      </c>
      <c r="K112" s="111" t="s">
        <v>115</v>
      </c>
      <c r="L112" s="108"/>
      <c r="M112" s="57" t="s">
        <v>19</v>
      </c>
      <c r="N112" s="58" t="s">
        <v>42</v>
      </c>
      <c r="O112" s="58" t="s">
        <v>116</v>
      </c>
      <c r="P112" s="58" t="s">
        <v>117</v>
      </c>
      <c r="Q112" s="58" t="s">
        <v>118</v>
      </c>
      <c r="R112" s="58" t="s">
        <v>119</v>
      </c>
      <c r="S112" s="58" t="s">
        <v>120</v>
      </c>
      <c r="T112" s="59" t="s">
        <v>121</v>
      </c>
    </row>
    <row r="113" spans="2:65" s="1" customFormat="1" ht="22.8" customHeight="1">
      <c r="B113" s="33"/>
      <c r="C113" s="62" t="s">
        <v>122</v>
      </c>
      <c r="J113" s="112">
        <f>BK113</f>
        <v>0</v>
      </c>
      <c r="L113" s="33"/>
      <c r="M113" s="60"/>
      <c r="N113" s="51"/>
      <c r="O113" s="51"/>
      <c r="P113" s="113">
        <f>P114+P1102+P1758+P1768</f>
        <v>0</v>
      </c>
      <c r="Q113" s="51"/>
      <c r="R113" s="113">
        <f>R114+R1102+R1758+R1768</f>
        <v>480.57228914999996</v>
      </c>
      <c r="S113" s="51"/>
      <c r="T113" s="114">
        <f>T114+T1102+T1758+T1768</f>
        <v>324.27507623000014</v>
      </c>
      <c r="AT113" s="18" t="s">
        <v>71</v>
      </c>
      <c r="AU113" s="18" t="s">
        <v>107</v>
      </c>
      <c r="BK113" s="115">
        <f>BK114+BK1102+BK1758+BK1768</f>
        <v>0</v>
      </c>
    </row>
    <row r="114" spans="2:65" s="11" customFormat="1" ht="25.95" customHeight="1">
      <c r="B114" s="116"/>
      <c r="D114" s="117" t="s">
        <v>71</v>
      </c>
      <c r="E114" s="118" t="s">
        <v>149</v>
      </c>
      <c r="F114" s="118" t="s">
        <v>150</v>
      </c>
      <c r="I114" s="119"/>
      <c r="J114" s="120">
        <f>BK114</f>
        <v>0</v>
      </c>
      <c r="L114" s="116"/>
      <c r="M114" s="121"/>
      <c r="P114" s="122">
        <f>P115+P158+P178+P335+P372+P389+P414+P511+P592+P607+P632+P672+P1053+P1098</f>
        <v>0</v>
      </c>
      <c r="R114" s="122">
        <f>R115+R158+R178+R335+R372+R389+R414+R511+R592+R607+R632+R672+R1053+R1098</f>
        <v>393.91876327</v>
      </c>
      <c r="T114" s="123">
        <f>T115+T158+T178+T335+T372+T389+T414+T511+T592+T607+T632+T672+T1053+T1098</f>
        <v>324.27507623000014</v>
      </c>
      <c r="AR114" s="117" t="s">
        <v>80</v>
      </c>
      <c r="AT114" s="124" t="s">
        <v>71</v>
      </c>
      <c r="AU114" s="124" t="s">
        <v>72</v>
      </c>
      <c r="AY114" s="117" t="s">
        <v>126</v>
      </c>
      <c r="BK114" s="125">
        <f>BK115+BK158+BK178+BK335+BK372+BK389+BK414+BK511+BK592+BK607+BK632+BK672+BK1053+BK1098</f>
        <v>0</v>
      </c>
    </row>
    <row r="115" spans="2:65" s="11" customFormat="1" ht="22.8" customHeight="1">
      <c r="B115" s="116"/>
      <c r="D115" s="117" t="s">
        <v>71</v>
      </c>
      <c r="E115" s="126" t="s">
        <v>80</v>
      </c>
      <c r="F115" s="126" t="s">
        <v>484</v>
      </c>
      <c r="I115" s="119"/>
      <c r="J115" s="127">
        <f>BK115</f>
        <v>0</v>
      </c>
      <c r="L115" s="116"/>
      <c r="M115" s="121"/>
      <c r="P115" s="122">
        <f>SUM(P116:P157)</f>
        <v>0</v>
      </c>
      <c r="R115" s="122">
        <f>SUM(R116:R157)</f>
        <v>0</v>
      </c>
      <c r="T115" s="123">
        <f>SUM(T116:T157)</f>
        <v>0</v>
      </c>
      <c r="AR115" s="117" t="s">
        <v>80</v>
      </c>
      <c r="AT115" s="124" t="s">
        <v>71</v>
      </c>
      <c r="AU115" s="124" t="s">
        <v>80</v>
      </c>
      <c r="AY115" s="117" t="s">
        <v>126</v>
      </c>
      <c r="BK115" s="125">
        <f>SUM(BK116:BK157)</f>
        <v>0</v>
      </c>
    </row>
    <row r="116" spans="2:65" s="1" customFormat="1" ht="16.5" customHeight="1">
      <c r="B116" s="33"/>
      <c r="C116" s="128" t="s">
        <v>80</v>
      </c>
      <c r="D116" s="128" t="s">
        <v>129</v>
      </c>
      <c r="E116" s="129" t="s">
        <v>485</v>
      </c>
      <c r="F116" s="130" t="s">
        <v>486</v>
      </c>
      <c r="G116" s="131" t="s">
        <v>487</v>
      </c>
      <c r="H116" s="132">
        <v>0.86399999999999999</v>
      </c>
      <c r="I116" s="133"/>
      <c r="J116" s="134">
        <f>ROUND(I116*H116,2)</f>
        <v>0</v>
      </c>
      <c r="K116" s="130" t="s">
        <v>180</v>
      </c>
      <c r="L116" s="33"/>
      <c r="M116" s="135" t="s">
        <v>19</v>
      </c>
      <c r="N116" s="136" t="s">
        <v>43</v>
      </c>
      <c r="P116" s="137">
        <f>O116*H116</f>
        <v>0</v>
      </c>
      <c r="Q116" s="137">
        <v>0</v>
      </c>
      <c r="R116" s="137">
        <f>Q116*H116</f>
        <v>0</v>
      </c>
      <c r="S116" s="137">
        <v>0</v>
      </c>
      <c r="T116" s="138">
        <f>S116*H116</f>
        <v>0</v>
      </c>
      <c r="AR116" s="139" t="s">
        <v>156</v>
      </c>
      <c r="AT116" s="139" t="s">
        <v>129</v>
      </c>
      <c r="AU116" s="139" t="s">
        <v>82</v>
      </c>
      <c r="AY116" s="18" t="s">
        <v>126</v>
      </c>
      <c r="BE116" s="140">
        <f>IF(N116="základní",J116,0)</f>
        <v>0</v>
      </c>
      <c r="BF116" s="140">
        <f>IF(N116="snížená",J116,0)</f>
        <v>0</v>
      </c>
      <c r="BG116" s="140">
        <f>IF(N116="zákl. přenesená",J116,0)</f>
        <v>0</v>
      </c>
      <c r="BH116" s="140">
        <f>IF(N116="sníž. přenesená",J116,0)</f>
        <v>0</v>
      </c>
      <c r="BI116" s="140">
        <f>IF(N116="nulová",J116,0)</f>
        <v>0</v>
      </c>
      <c r="BJ116" s="18" t="s">
        <v>80</v>
      </c>
      <c r="BK116" s="140">
        <f>ROUND(I116*H116,2)</f>
        <v>0</v>
      </c>
      <c r="BL116" s="18" t="s">
        <v>156</v>
      </c>
      <c r="BM116" s="139" t="s">
        <v>488</v>
      </c>
    </row>
    <row r="117" spans="2:65" s="1" customFormat="1" ht="19.2">
      <c r="B117" s="33"/>
      <c r="D117" s="141" t="s">
        <v>135</v>
      </c>
      <c r="F117" s="142" t="s">
        <v>489</v>
      </c>
      <c r="I117" s="143"/>
      <c r="L117" s="33"/>
      <c r="M117" s="147"/>
      <c r="T117" s="54"/>
      <c r="AT117" s="18" t="s">
        <v>135</v>
      </c>
      <c r="AU117" s="18" t="s">
        <v>82</v>
      </c>
    </row>
    <row r="118" spans="2:65" s="1" customFormat="1" ht="10.199999999999999">
      <c r="B118" s="33"/>
      <c r="D118" s="168" t="s">
        <v>183</v>
      </c>
      <c r="F118" s="169" t="s">
        <v>490</v>
      </c>
      <c r="I118" s="143"/>
      <c r="L118" s="33"/>
      <c r="M118" s="147"/>
      <c r="T118" s="54"/>
      <c r="AT118" s="18" t="s">
        <v>183</v>
      </c>
      <c r="AU118" s="18" t="s">
        <v>82</v>
      </c>
    </row>
    <row r="119" spans="2:65" s="12" customFormat="1" ht="10.199999999999999">
      <c r="B119" s="148"/>
      <c r="D119" s="141" t="s">
        <v>159</v>
      </c>
      <c r="E119" s="149" t="s">
        <v>19</v>
      </c>
      <c r="F119" s="150" t="s">
        <v>491</v>
      </c>
      <c r="H119" s="151">
        <v>0.86399999999999999</v>
      </c>
      <c r="I119" s="152"/>
      <c r="L119" s="148"/>
      <c r="M119" s="153"/>
      <c r="T119" s="154"/>
      <c r="AT119" s="149" t="s">
        <v>159</v>
      </c>
      <c r="AU119" s="149" t="s">
        <v>82</v>
      </c>
      <c r="AV119" s="12" t="s">
        <v>82</v>
      </c>
      <c r="AW119" s="12" t="s">
        <v>33</v>
      </c>
      <c r="AX119" s="12" t="s">
        <v>80</v>
      </c>
      <c r="AY119" s="149" t="s">
        <v>126</v>
      </c>
    </row>
    <row r="120" spans="2:65" s="1" customFormat="1" ht="16.5" customHeight="1">
      <c r="B120" s="33"/>
      <c r="C120" s="128" t="s">
        <v>82</v>
      </c>
      <c r="D120" s="128" t="s">
        <v>129</v>
      </c>
      <c r="E120" s="129" t="s">
        <v>492</v>
      </c>
      <c r="F120" s="130" t="s">
        <v>493</v>
      </c>
      <c r="G120" s="131" t="s">
        <v>487</v>
      </c>
      <c r="H120" s="132">
        <v>139.976</v>
      </c>
      <c r="I120" s="133"/>
      <c r="J120" s="134">
        <f>ROUND(I120*H120,2)</f>
        <v>0</v>
      </c>
      <c r="K120" s="130" t="s">
        <v>180</v>
      </c>
      <c r="L120" s="33"/>
      <c r="M120" s="135" t="s">
        <v>19</v>
      </c>
      <c r="N120" s="136" t="s">
        <v>43</v>
      </c>
      <c r="P120" s="137">
        <f>O120*H120</f>
        <v>0</v>
      </c>
      <c r="Q120" s="137">
        <v>0</v>
      </c>
      <c r="R120" s="137">
        <f>Q120*H120</f>
        <v>0</v>
      </c>
      <c r="S120" s="137">
        <v>0</v>
      </c>
      <c r="T120" s="138">
        <f>S120*H120</f>
        <v>0</v>
      </c>
      <c r="AR120" s="139" t="s">
        <v>156</v>
      </c>
      <c r="AT120" s="139" t="s">
        <v>129</v>
      </c>
      <c r="AU120" s="139" t="s">
        <v>82</v>
      </c>
      <c r="AY120" s="18" t="s">
        <v>126</v>
      </c>
      <c r="BE120" s="140">
        <f>IF(N120="základní",J120,0)</f>
        <v>0</v>
      </c>
      <c r="BF120" s="140">
        <f>IF(N120="snížená",J120,0)</f>
        <v>0</v>
      </c>
      <c r="BG120" s="140">
        <f>IF(N120="zákl. přenesená",J120,0)</f>
        <v>0</v>
      </c>
      <c r="BH120" s="140">
        <f>IF(N120="sníž. přenesená",J120,0)</f>
        <v>0</v>
      </c>
      <c r="BI120" s="140">
        <f>IF(N120="nulová",J120,0)</f>
        <v>0</v>
      </c>
      <c r="BJ120" s="18" t="s">
        <v>80</v>
      </c>
      <c r="BK120" s="140">
        <f>ROUND(I120*H120,2)</f>
        <v>0</v>
      </c>
      <c r="BL120" s="18" t="s">
        <v>156</v>
      </c>
      <c r="BM120" s="139" t="s">
        <v>494</v>
      </c>
    </row>
    <row r="121" spans="2:65" s="1" customFormat="1" ht="10.199999999999999">
      <c r="B121" s="33"/>
      <c r="D121" s="141" t="s">
        <v>135</v>
      </c>
      <c r="F121" s="142" t="s">
        <v>495</v>
      </c>
      <c r="I121" s="143"/>
      <c r="L121" s="33"/>
      <c r="M121" s="147"/>
      <c r="T121" s="54"/>
      <c r="AT121" s="18" t="s">
        <v>135</v>
      </c>
      <c r="AU121" s="18" t="s">
        <v>82</v>
      </c>
    </row>
    <row r="122" spans="2:65" s="1" customFormat="1" ht="10.199999999999999">
      <c r="B122" s="33"/>
      <c r="D122" s="168" t="s">
        <v>183</v>
      </c>
      <c r="F122" s="169" t="s">
        <v>496</v>
      </c>
      <c r="I122" s="143"/>
      <c r="L122" s="33"/>
      <c r="M122" s="147"/>
      <c r="T122" s="54"/>
      <c r="AT122" s="18" t="s">
        <v>183</v>
      </c>
      <c r="AU122" s="18" t="s">
        <v>82</v>
      </c>
    </row>
    <row r="123" spans="2:65" s="13" customFormat="1" ht="10.199999999999999">
      <c r="B123" s="155"/>
      <c r="D123" s="141" t="s">
        <v>159</v>
      </c>
      <c r="E123" s="156" t="s">
        <v>19</v>
      </c>
      <c r="F123" s="157" t="s">
        <v>497</v>
      </c>
      <c r="H123" s="156" t="s">
        <v>19</v>
      </c>
      <c r="I123" s="158"/>
      <c r="L123" s="155"/>
      <c r="M123" s="159"/>
      <c r="T123" s="160"/>
      <c r="AT123" s="156" t="s">
        <v>159</v>
      </c>
      <c r="AU123" s="156" t="s">
        <v>82</v>
      </c>
      <c r="AV123" s="13" t="s">
        <v>80</v>
      </c>
      <c r="AW123" s="13" t="s">
        <v>33</v>
      </c>
      <c r="AX123" s="13" t="s">
        <v>72</v>
      </c>
      <c r="AY123" s="156" t="s">
        <v>126</v>
      </c>
    </row>
    <row r="124" spans="2:65" s="12" customFormat="1" ht="20.399999999999999">
      <c r="B124" s="148"/>
      <c r="D124" s="141" t="s">
        <v>159</v>
      </c>
      <c r="E124" s="149" t="s">
        <v>19</v>
      </c>
      <c r="F124" s="150" t="s">
        <v>498</v>
      </c>
      <c r="H124" s="151">
        <v>132.95400000000001</v>
      </c>
      <c r="I124" s="152"/>
      <c r="L124" s="148"/>
      <c r="M124" s="153"/>
      <c r="T124" s="154"/>
      <c r="AT124" s="149" t="s">
        <v>159</v>
      </c>
      <c r="AU124" s="149" t="s">
        <v>82</v>
      </c>
      <c r="AV124" s="12" t="s">
        <v>82</v>
      </c>
      <c r="AW124" s="12" t="s">
        <v>33</v>
      </c>
      <c r="AX124" s="12" t="s">
        <v>72</v>
      </c>
      <c r="AY124" s="149" t="s">
        <v>126</v>
      </c>
    </row>
    <row r="125" spans="2:65" s="12" customFormat="1" ht="10.199999999999999">
      <c r="B125" s="148"/>
      <c r="D125" s="141" t="s">
        <v>159</v>
      </c>
      <c r="E125" s="149" t="s">
        <v>19</v>
      </c>
      <c r="F125" s="150" t="s">
        <v>499</v>
      </c>
      <c r="H125" s="151">
        <v>7.0220000000000002</v>
      </c>
      <c r="I125" s="152"/>
      <c r="L125" s="148"/>
      <c r="M125" s="153"/>
      <c r="T125" s="154"/>
      <c r="AT125" s="149" t="s">
        <v>159</v>
      </c>
      <c r="AU125" s="149" t="s">
        <v>82</v>
      </c>
      <c r="AV125" s="12" t="s">
        <v>82</v>
      </c>
      <c r="AW125" s="12" t="s">
        <v>33</v>
      </c>
      <c r="AX125" s="12" t="s">
        <v>72</v>
      </c>
      <c r="AY125" s="149" t="s">
        <v>126</v>
      </c>
    </row>
    <row r="126" spans="2:65" s="14" customFormat="1" ht="10.199999999999999">
      <c r="B126" s="161"/>
      <c r="D126" s="141" t="s">
        <v>159</v>
      </c>
      <c r="E126" s="162" t="s">
        <v>19</v>
      </c>
      <c r="F126" s="163" t="s">
        <v>173</v>
      </c>
      <c r="H126" s="164">
        <v>139.976</v>
      </c>
      <c r="I126" s="165"/>
      <c r="L126" s="161"/>
      <c r="M126" s="166"/>
      <c r="T126" s="167"/>
      <c r="AT126" s="162" t="s">
        <v>159</v>
      </c>
      <c r="AU126" s="162" t="s">
        <v>82</v>
      </c>
      <c r="AV126" s="14" t="s">
        <v>156</v>
      </c>
      <c r="AW126" s="14" t="s">
        <v>33</v>
      </c>
      <c r="AX126" s="14" t="s">
        <v>80</v>
      </c>
      <c r="AY126" s="162" t="s">
        <v>126</v>
      </c>
    </row>
    <row r="127" spans="2:65" s="1" customFormat="1" ht="21.75" customHeight="1">
      <c r="B127" s="33"/>
      <c r="C127" s="128" t="s">
        <v>125</v>
      </c>
      <c r="D127" s="128" t="s">
        <v>129</v>
      </c>
      <c r="E127" s="129" t="s">
        <v>500</v>
      </c>
      <c r="F127" s="130" t="s">
        <v>501</v>
      </c>
      <c r="G127" s="131" t="s">
        <v>487</v>
      </c>
      <c r="H127" s="132">
        <v>140.84</v>
      </c>
      <c r="I127" s="133"/>
      <c r="J127" s="134">
        <f>ROUND(I127*H127,2)</f>
        <v>0</v>
      </c>
      <c r="K127" s="130" t="s">
        <v>180</v>
      </c>
      <c r="L127" s="33"/>
      <c r="M127" s="135" t="s">
        <v>19</v>
      </c>
      <c r="N127" s="136" t="s">
        <v>43</v>
      </c>
      <c r="P127" s="137">
        <f>O127*H127</f>
        <v>0</v>
      </c>
      <c r="Q127" s="137">
        <v>0</v>
      </c>
      <c r="R127" s="137">
        <f>Q127*H127</f>
        <v>0</v>
      </c>
      <c r="S127" s="137">
        <v>0</v>
      </c>
      <c r="T127" s="138">
        <f>S127*H127</f>
        <v>0</v>
      </c>
      <c r="AR127" s="139" t="s">
        <v>156</v>
      </c>
      <c r="AT127" s="139" t="s">
        <v>129</v>
      </c>
      <c r="AU127" s="139" t="s">
        <v>82</v>
      </c>
      <c r="AY127" s="18" t="s">
        <v>126</v>
      </c>
      <c r="BE127" s="140">
        <f>IF(N127="základní",J127,0)</f>
        <v>0</v>
      </c>
      <c r="BF127" s="140">
        <f>IF(N127="snížená",J127,0)</f>
        <v>0</v>
      </c>
      <c r="BG127" s="140">
        <f>IF(N127="zákl. přenesená",J127,0)</f>
        <v>0</v>
      </c>
      <c r="BH127" s="140">
        <f>IF(N127="sníž. přenesená",J127,0)</f>
        <v>0</v>
      </c>
      <c r="BI127" s="140">
        <f>IF(N127="nulová",J127,0)</f>
        <v>0</v>
      </c>
      <c r="BJ127" s="18" t="s">
        <v>80</v>
      </c>
      <c r="BK127" s="140">
        <f>ROUND(I127*H127,2)</f>
        <v>0</v>
      </c>
      <c r="BL127" s="18" t="s">
        <v>156</v>
      </c>
      <c r="BM127" s="139" t="s">
        <v>502</v>
      </c>
    </row>
    <row r="128" spans="2:65" s="1" customFormat="1" ht="19.2">
      <c r="B128" s="33"/>
      <c r="D128" s="141" t="s">
        <v>135</v>
      </c>
      <c r="F128" s="142" t="s">
        <v>503</v>
      </c>
      <c r="I128" s="143"/>
      <c r="L128" s="33"/>
      <c r="M128" s="147"/>
      <c r="T128" s="54"/>
      <c r="AT128" s="18" t="s">
        <v>135</v>
      </c>
      <c r="AU128" s="18" t="s">
        <v>82</v>
      </c>
    </row>
    <row r="129" spans="2:65" s="1" customFormat="1" ht="10.199999999999999">
      <c r="B129" s="33"/>
      <c r="D129" s="168" t="s">
        <v>183</v>
      </c>
      <c r="F129" s="169" t="s">
        <v>504</v>
      </c>
      <c r="I129" s="143"/>
      <c r="L129" s="33"/>
      <c r="M129" s="147"/>
      <c r="T129" s="54"/>
      <c r="AT129" s="18" t="s">
        <v>183</v>
      </c>
      <c r="AU129" s="18" t="s">
        <v>82</v>
      </c>
    </row>
    <row r="130" spans="2:65" s="12" customFormat="1" ht="10.199999999999999">
      <c r="B130" s="148"/>
      <c r="D130" s="141" t="s">
        <v>159</v>
      </c>
      <c r="E130" s="149" t="s">
        <v>19</v>
      </c>
      <c r="F130" s="150" t="s">
        <v>505</v>
      </c>
      <c r="H130" s="151">
        <v>140.84</v>
      </c>
      <c r="I130" s="152"/>
      <c r="L130" s="148"/>
      <c r="M130" s="153"/>
      <c r="T130" s="154"/>
      <c r="AT130" s="149" t="s">
        <v>159</v>
      </c>
      <c r="AU130" s="149" t="s">
        <v>82</v>
      </c>
      <c r="AV130" s="12" t="s">
        <v>82</v>
      </c>
      <c r="AW130" s="12" t="s">
        <v>33</v>
      </c>
      <c r="AX130" s="12" t="s">
        <v>80</v>
      </c>
      <c r="AY130" s="149" t="s">
        <v>126</v>
      </c>
    </row>
    <row r="131" spans="2:65" s="1" customFormat="1" ht="24.15" customHeight="1">
      <c r="B131" s="33"/>
      <c r="C131" s="128" t="s">
        <v>156</v>
      </c>
      <c r="D131" s="128" t="s">
        <v>129</v>
      </c>
      <c r="E131" s="129" t="s">
        <v>506</v>
      </c>
      <c r="F131" s="130" t="s">
        <v>507</v>
      </c>
      <c r="G131" s="131" t="s">
        <v>487</v>
      </c>
      <c r="H131" s="132">
        <v>140.84</v>
      </c>
      <c r="I131" s="133"/>
      <c r="J131" s="134">
        <f>ROUND(I131*H131,2)</f>
        <v>0</v>
      </c>
      <c r="K131" s="130" t="s">
        <v>180</v>
      </c>
      <c r="L131" s="33"/>
      <c r="M131" s="135" t="s">
        <v>19</v>
      </c>
      <c r="N131" s="136" t="s">
        <v>43</v>
      </c>
      <c r="P131" s="137">
        <f>O131*H131</f>
        <v>0</v>
      </c>
      <c r="Q131" s="137">
        <v>0</v>
      </c>
      <c r="R131" s="137">
        <f>Q131*H131</f>
        <v>0</v>
      </c>
      <c r="S131" s="137">
        <v>0</v>
      </c>
      <c r="T131" s="138">
        <f>S131*H131</f>
        <v>0</v>
      </c>
      <c r="AR131" s="139" t="s">
        <v>156</v>
      </c>
      <c r="AT131" s="139" t="s">
        <v>129</v>
      </c>
      <c r="AU131" s="139" t="s">
        <v>82</v>
      </c>
      <c r="AY131" s="18" t="s">
        <v>126</v>
      </c>
      <c r="BE131" s="140">
        <f>IF(N131="základní",J131,0)</f>
        <v>0</v>
      </c>
      <c r="BF131" s="140">
        <f>IF(N131="snížená",J131,0)</f>
        <v>0</v>
      </c>
      <c r="BG131" s="140">
        <f>IF(N131="zákl. přenesená",J131,0)</f>
        <v>0</v>
      </c>
      <c r="BH131" s="140">
        <f>IF(N131="sníž. přenesená",J131,0)</f>
        <v>0</v>
      </c>
      <c r="BI131" s="140">
        <f>IF(N131="nulová",J131,0)</f>
        <v>0</v>
      </c>
      <c r="BJ131" s="18" t="s">
        <v>80</v>
      </c>
      <c r="BK131" s="140">
        <f>ROUND(I131*H131,2)</f>
        <v>0</v>
      </c>
      <c r="BL131" s="18" t="s">
        <v>156</v>
      </c>
      <c r="BM131" s="139" t="s">
        <v>508</v>
      </c>
    </row>
    <row r="132" spans="2:65" s="1" customFormat="1" ht="19.2">
      <c r="B132" s="33"/>
      <c r="D132" s="141" t="s">
        <v>135</v>
      </c>
      <c r="F132" s="142" t="s">
        <v>509</v>
      </c>
      <c r="I132" s="143"/>
      <c r="L132" s="33"/>
      <c r="M132" s="147"/>
      <c r="T132" s="54"/>
      <c r="AT132" s="18" t="s">
        <v>135</v>
      </c>
      <c r="AU132" s="18" t="s">
        <v>82</v>
      </c>
    </row>
    <row r="133" spans="2:65" s="1" customFormat="1" ht="10.199999999999999">
      <c r="B133" s="33"/>
      <c r="D133" s="168" t="s">
        <v>183</v>
      </c>
      <c r="F133" s="169" t="s">
        <v>510</v>
      </c>
      <c r="I133" s="143"/>
      <c r="L133" s="33"/>
      <c r="M133" s="147"/>
      <c r="T133" s="54"/>
      <c r="AT133" s="18" t="s">
        <v>183</v>
      </c>
      <c r="AU133" s="18" t="s">
        <v>82</v>
      </c>
    </row>
    <row r="134" spans="2:65" s="1" customFormat="1" ht="21.75" customHeight="1">
      <c r="B134" s="33"/>
      <c r="C134" s="128" t="s">
        <v>188</v>
      </c>
      <c r="D134" s="128" t="s">
        <v>129</v>
      </c>
      <c r="E134" s="129" t="s">
        <v>511</v>
      </c>
      <c r="F134" s="130" t="s">
        <v>512</v>
      </c>
      <c r="G134" s="131" t="s">
        <v>487</v>
      </c>
      <c r="H134" s="132">
        <v>140.84</v>
      </c>
      <c r="I134" s="133"/>
      <c r="J134" s="134">
        <f>ROUND(I134*H134,2)</f>
        <v>0</v>
      </c>
      <c r="K134" s="130" t="s">
        <v>180</v>
      </c>
      <c r="L134" s="33"/>
      <c r="M134" s="135" t="s">
        <v>19</v>
      </c>
      <c r="N134" s="136" t="s">
        <v>43</v>
      </c>
      <c r="P134" s="137">
        <f>O134*H134</f>
        <v>0</v>
      </c>
      <c r="Q134" s="137">
        <v>0</v>
      </c>
      <c r="R134" s="137">
        <f>Q134*H134</f>
        <v>0</v>
      </c>
      <c r="S134" s="137">
        <v>0</v>
      </c>
      <c r="T134" s="138">
        <f>S134*H134</f>
        <v>0</v>
      </c>
      <c r="AR134" s="139" t="s">
        <v>156</v>
      </c>
      <c r="AT134" s="139" t="s">
        <v>129</v>
      </c>
      <c r="AU134" s="139" t="s">
        <v>82</v>
      </c>
      <c r="AY134" s="18" t="s">
        <v>126</v>
      </c>
      <c r="BE134" s="140">
        <f>IF(N134="základní",J134,0)</f>
        <v>0</v>
      </c>
      <c r="BF134" s="140">
        <f>IF(N134="snížená",J134,0)</f>
        <v>0</v>
      </c>
      <c r="BG134" s="140">
        <f>IF(N134="zákl. přenesená",J134,0)</f>
        <v>0</v>
      </c>
      <c r="BH134" s="140">
        <f>IF(N134="sníž. přenesená",J134,0)</f>
        <v>0</v>
      </c>
      <c r="BI134" s="140">
        <f>IF(N134="nulová",J134,0)</f>
        <v>0</v>
      </c>
      <c r="BJ134" s="18" t="s">
        <v>80</v>
      </c>
      <c r="BK134" s="140">
        <f>ROUND(I134*H134,2)</f>
        <v>0</v>
      </c>
      <c r="BL134" s="18" t="s">
        <v>156</v>
      </c>
      <c r="BM134" s="139" t="s">
        <v>513</v>
      </c>
    </row>
    <row r="135" spans="2:65" s="1" customFormat="1" ht="19.2">
      <c r="B135" s="33"/>
      <c r="D135" s="141" t="s">
        <v>135</v>
      </c>
      <c r="F135" s="142" t="s">
        <v>514</v>
      </c>
      <c r="I135" s="143"/>
      <c r="L135" s="33"/>
      <c r="M135" s="147"/>
      <c r="T135" s="54"/>
      <c r="AT135" s="18" t="s">
        <v>135</v>
      </c>
      <c r="AU135" s="18" t="s">
        <v>82</v>
      </c>
    </row>
    <row r="136" spans="2:65" s="1" customFormat="1" ht="10.199999999999999">
      <c r="B136" s="33"/>
      <c r="D136" s="168" t="s">
        <v>183</v>
      </c>
      <c r="F136" s="169" t="s">
        <v>515</v>
      </c>
      <c r="I136" s="143"/>
      <c r="L136" s="33"/>
      <c r="M136" s="147"/>
      <c r="T136" s="54"/>
      <c r="AT136" s="18" t="s">
        <v>183</v>
      </c>
      <c r="AU136" s="18" t="s">
        <v>82</v>
      </c>
    </row>
    <row r="137" spans="2:65" s="1" customFormat="1" ht="24.15" customHeight="1">
      <c r="B137" s="33"/>
      <c r="C137" s="128" t="s">
        <v>151</v>
      </c>
      <c r="D137" s="128" t="s">
        <v>129</v>
      </c>
      <c r="E137" s="129" t="s">
        <v>516</v>
      </c>
      <c r="F137" s="130" t="s">
        <v>517</v>
      </c>
      <c r="G137" s="131" t="s">
        <v>487</v>
      </c>
      <c r="H137" s="132">
        <v>704.2</v>
      </c>
      <c r="I137" s="133"/>
      <c r="J137" s="134">
        <f>ROUND(I137*H137,2)</f>
        <v>0</v>
      </c>
      <c r="K137" s="130" t="s">
        <v>180</v>
      </c>
      <c r="L137" s="33"/>
      <c r="M137" s="135" t="s">
        <v>19</v>
      </c>
      <c r="N137" s="136" t="s">
        <v>43</v>
      </c>
      <c r="P137" s="137">
        <f>O137*H137</f>
        <v>0</v>
      </c>
      <c r="Q137" s="137">
        <v>0</v>
      </c>
      <c r="R137" s="137">
        <f>Q137*H137</f>
        <v>0</v>
      </c>
      <c r="S137" s="137">
        <v>0</v>
      </c>
      <c r="T137" s="138">
        <f>S137*H137</f>
        <v>0</v>
      </c>
      <c r="AR137" s="139" t="s">
        <v>156</v>
      </c>
      <c r="AT137" s="139" t="s">
        <v>129</v>
      </c>
      <c r="AU137" s="139" t="s">
        <v>82</v>
      </c>
      <c r="AY137" s="18" t="s">
        <v>126</v>
      </c>
      <c r="BE137" s="140">
        <f>IF(N137="základní",J137,0)</f>
        <v>0</v>
      </c>
      <c r="BF137" s="140">
        <f>IF(N137="snížená",J137,0)</f>
        <v>0</v>
      </c>
      <c r="BG137" s="140">
        <f>IF(N137="zákl. přenesená",J137,0)</f>
        <v>0</v>
      </c>
      <c r="BH137" s="140">
        <f>IF(N137="sníž. přenesená",J137,0)</f>
        <v>0</v>
      </c>
      <c r="BI137" s="140">
        <f>IF(N137="nulová",J137,0)</f>
        <v>0</v>
      </c>
      <c r="BJ137" s="18" t="s">
        <v>80</v>
      </c>
      <c r="BK137" s="140">
        <f>ROUND(I137*H137,2)</f>
        <v>0</v>
      </c>
      <c r="BL137" s="18" t="s">
        <v>156</v>
      </c>
      <c r="BM137" s="139" t="s">
        <v>518</v>
      </c>
    </row>
    <row r="138" spans="2:65" s="1" customFormat="1" ht="28.8">
      <c r="B138" s="33"/>
      <c r="D138" s="141" t="s">
        <v>135</v>
      </c>
      <c r="F138" s="142" t="s">
        <v>519</v>
      </c>
      <c r="I138" s="143"/>
      <c r="L138" s="33"/>
      <c r="M138" s="147"/>
      <c r="T138" s="54"/>
      <c r="AT138" s="18" t="s">
        <v>135</v>
      </c>
      <c r="AU138" s="18" t="s">
        <v>82</v>
      </c>
    </row>
    <row r="139" spans="2:65" s="1" customFormat="1" ht="10.199999999999999">
      <c r="B139" s="33"/>
      <c r="D139" s="168" t="s">
        <v>183</v>
      </c>
      <c r="F139" s="169" t="s">
        <v>520</v>
      </c>
      <c r="I139" s="143"/>
      <c r="L139" s="33"/>
      <c r="M139" s="147"/>
      <c r="T139" s="54"/>
      <c r="AT139" s="18" t="s">
        <v>183</v>
      </c>
      <c r="AU139" s="18" t="s">
        <v>82</v>
      </c>
    </row>
    <row r="140" spans="2:65" s="12" customFormat="1" ht="10.199999999999999">
      <c r="B140" s="148"/>
      <c r="D140" s="141" t="s">
        <v>159</v>
      </c>
      <c r="E140" s="149" t="s">
        <v>19</v>
      </c>
      <c r="F140" s="150" t="s">
        <v>521</v>
      </c>
      <c r="H140" s="151">
        <v>704.2</v>
      </c>
      <c r="I140" s="152"/>
      <c r="L140" s="148"/>
      <c r="M140" s="153"/>
      <c r="T140" s="154"/>
      <c r="AT140" s="149" t="s">
        <v>159</v>
      </c>
      <c r="AU140" s="149" t="s">
        <v>82</v>
      </c>
      <c r="AV140" s="12" t="s">
        <v>82</v>
      </c>
      <c r="AW140" s="12" t="s">
        <v>33</v>
      </c>
      <c r="AX140" s="12" t="s">
        <v>80</v>
      </c>
      <c r="AY140" s="149" t="s">
        <v>126</v>
      </c>
    </row>
    <row r="141" spans="2:65" s="1" customFormat="1" ht="16.5" customHeight="1">
      <c r="B141" s="33"/>
      <c r="C141" s="128" t="s">
        <v>201</v>
      </c>
      <c r="D141" s="128" t="s">
        <v>129</v>
      </c>
      <c r="E141" s="129" t="s">
        <v>522</v>
      </c>
      <c r="F141" s="130" t="s">
        <v>523</v>
      </c>
      <c r="G141" s="131" t="s">
        <v>487</v>
      </c>
      <c r="H141" s="132">
        <v>1.6970000000000001</v>
      </c>
      <c r="I141" s="133"/>
      <c r="J141" s="134">
        <f>ROUND(I141*H141,2)</f>
        <v>0</v>
      </c>
      <c r="K141" s="130" t="s">
        <v>180</v>
      </c>
      <c r="L141" s="33"/>
      <c r="M141" s="135" t="s">
        <v>19</v>
      </c>
      <c r="N141" s="136" t="s">
        <v>43</v>
      </c>
      <c r="P141" s="137">
        <f>O141*H141</f>
        <v>0</v>
      </c>
      <c r="Q141" s="137">
        <v>0</v>
      </c>
      <c r="R141" s="137">
        <f>Q141*H141</f>
        <v>0</v>
      </c>
      <c r="S141" s="137">
        <v>0</v>
      </c>
      <c r="T141" s="138">
        <f>S141*H141</f>
        <v>0</v>
      </c>
      <c r="AR141" s="139" t="s">
        <v>156</v>
      </c>
      <c r="AT141" s="139" t="s">
        <v>129</v>
      </c>
      <c r="AU141" s="139" t="s">
        <v>82</v>
      </c>
      <c r="AY141" s="18" t="s">
        <v>126</v>
      </c>
      <c r="BE141" s="140">
        <f>IF(N141="základní",J141,0)</f>
        <v>0</v>
      </c>
      <c r="BF141" s="140">
        <f>IF(N141="snížená",J141,0)</f>
        <v>0</v>
      </c>
      <c r="BG141" s="140">
        <f>IF(N141="zákl. přenesená",J141,0)</f>
        <v>0</v>
      </c>
      <c r="BH141" s="140">
        <f>IF(N141="sníž. přenesená",J141,0)</f>
        <v>0</v>
      </c>
      <c r="BI141" s="140">
        <f>IF(N141="nulová",J141,0)</f>
        <v>0</v>
      </c>
      <c r="BJ141" s="18" t="s">
        <v>80</v>
      </c>
      <c r="BK141" s="140">
        <f>ROUND(I141*H141,2)</f>
        <v>0</v>
      </c>
      <c r="BL141" s="18" t="s">
        <v>156</v>
      </c>
      <c r="BM141" s="139" t="s">
        <v>524</v>
      </c>
    </row>
    <row r="142" spans="2:65" s="1" customFormat="1" ht="19.2">
      <c r="B142" s="33"/>
      <c r="D142" s="141" t="s">
        <v>135</v>
      </c>
      <c r="F142" s="142" t="s">
        <v>525</v>
      </c>
      <c r="I142" s="143"/>
      <c r="L142" s="33"/>
      <c r="M142" s="147"/>
      <c r="T142" s="54"/>
      <c r="AT142" s="18" t="s">
        <v>135</v>
      </c>
      <c r="AU142" s="18" t="s">
        <v>82</v>
      </c>
    </row>
    <row r="143" spans="2:65" s="1" customFormat="1" ht="10.199999999999999">
      <c r="B143" s="33"/>
      <c r="D143" s="168" t="s">
        <v>183</v>
      </c>
      <c r="F143" s="169" t="s">
        <v>526</v>
      </c>
      <c r="I143" s="143"/>
      <c r="L143" s="33"/>
      <c r="M143" s="147"/>
      <c r="T143" s="54"/>
      <c r="AT143" s="18" t="s">
        <v>183</v>
      </c>
      <c r="AU143" s="18" t="s">
        <v>82</v>
      </c>
    </row>
    <row r="144" spans="2:65" s="12" customFormat="1" ht="10.199999999999999">
      <c r="B144" s="148"/>
      <c r="D144" s="141" t="s">
        <v>159</v>
      </c>
      <c r="E144" s="149" t="s">
        <v>19</v>
      </c>
      <c r="F144" s="150" t="s">
        <v>527</v>
      </c>
      <c r="H144" s="151">
        <v>1.6970000000000001</v>
      </c>
      <c r="I144" s="152"/>
      <c r="L144" s="148"/>
      <c r="M144" s="153"/>
      <c r="T144" s="154"/>
      <c r="AT144" s="149" t="s">
        <v>159</v>
      </c>
      <c r="AU144" s="149" t="s">
        <v>82</v>
      </c>
      <c r="AV144" s="12" t="s">
        <v>82</v>
      </c>
      <c r="AW144" s="12" t="s">
        <v>33</v>
      </c>
      <c r="AX144" s="12" t="s">
        <v>80</v>
      </c>
      <c r="AY144" s="149" t="s">
        <v>126</v>
      </c>
    </row>
    <row r="145" spans="2:65" s="1" customFormat="1" ht="16.5" customHeight="1">
      <c r="B145" s="33"/>
      <c r="C145" s="128" t="s">
        <v>207</v>
      </c>
      <c r="D145" s="128" t="s">
        <v>129</v>
      </c>
      <c r="E145" s="129" t="s">
        <v>528</v>
      </c>
      <c r="F145" s="130" t="s">
        <v>529</v>
      </c>
      <c r="G145" s="131" t="s">
        <v>155</v>
      </c>
      <c r="H145" s="132">
        <v>115.511</v>
      </c>
      <c r="I145" s="133"/>
      <c r="J145" s="134">
        <f>ROUND(I145*H145,2)</f>
        <v>0</v>
      </c>
      <c r="K145" s="130" t="s">
        <v>180</v>
      </c>
      <c r="L145" s="33"/>
      <c r="M145" s="135" t="s">
        <v>19</v>
      </c>
      <c r="N145" s="136" t="s">
        <v>43</v>
      </c>
      <c r="P145" s="137">
        <f>O145*H145</f>
        <v>0</v>
      </c>
      <c r="Q145" s="137">
        <v>0</v>
      </c>
      <c r="R145" s="137">
        <f>Q145*H145</f>
        <v>0</v>
      </c>
      <c r="S145" s="137">
        <v>0</v>
      </c>
      <c r="T145" s="138">
        <f>S145*H145</f>
        <v>0</v>
      </c>
      <c r="AR145" s="139" t="s">
        <v>156</v>
      </c>
      <c r="AT145" s="139" t="s">
        <v>129</v>
      </c>
      <c r="AU145" s="139" t="s">
        <v>82</v>
      </c>
      <c r="AY145" s="18" t="s">
        <v>126</v>
      </c>
      <c r="BE145" s="140">
        <f>IF(N145="základní",J145,0)</f>
        <v>0</v>
      </c>
      <c r="BF145" s="140">
        <f>IF(N145="snížená",J145,0)</f>
        <v>0</v>
      </c>
      <c r="BG145" s="140">
        <f>IF(N145="zákl. přenesená",J145,0)</f>
        <v>0</v>
      </c>
      <c r="BH145" s="140">
        <f>IF(N145="sníž. přenesená",J145,0)</f>
        <v>0</v>
      </c>
      <c r="BI145" s="140">
        <f>IF(N145="nulová",J145,0)</f>
        <v>0</v>
      </c>
      <c r="BJ145" s="18" t="s">
        <v>80</v>
      </c>
      <c r="BK145" s="140">
        <f>ROUND(I145*H145,2)</f>
        <v>0</v>
      </c>
      <c r="BL145" s="18" t="s">
        <v>156</v>
      </c>
      <c r="BM145" s="139" t="s">
        <v>530</v>
      </c>
    </row>
    <row r="146" spans="2:65" s="1" customFormat="1" ht="10.199999999999999">
      <c r="B146" s="33"/>
      <c r="D146" s="141" t="s">
        <v>135</v>
      </c>
      <c r="F146" s="142" t="s">
        <v>531</v>
      </c>
      <c r="I146" s="143"/>
      <c r="L146" s="33"/>
      <c r="M146" s="147"/>
      <c r="T146" s="54"/>
      <c r="AT146" s="18" t="s">
        <v>135</v>
      </c>
      <c r="AU146" s="18" t="s">
        <v>82</v>
      </c>
    </row>
    <row r="147" spans="2:65" s="1" customFormat="1" ht="10.199999999999999">
      <c r="B147" s="33"/>
      <c r="D147" s="168" t="s">
        <v>183</v>
      </c>
      <c r="F147" s="169" t="s">
        <v>532</v>
      </c>
      <c r="I147" s="143"/>
      <c r="L147" s="33"/>
      <c r="M147" s="147"/>
      <c r="T147" s="54"/>
      <c r="AT147" s="18" t="s">
        <v>183</v>
      </c>
      <c r="AU147" s="18" t="s">
        <v>82</v>
      </c>
    </row>
    <row r="148" spans="2:65" s="13" customFormat="1" ht="10.199999999999999">
      <c r="B148" s="155"/>
      <c r="D148" s="141" t="s">
        <v>159</v>
      </c>
      <c r="E148" s="156" t="s">
        <v>19</v>
      </c>
      <c r="F148" s="157" t="s">
        <v>533</v>
      </c>
      <c r="H148" s="156" t="s">
        <v>19</v>
      </c>
      <c r="I148" s="158"/>
      <c r="L148" s="155"/>
      <c r="M148" s="159"/>
      <c r="T148" s="160"/>
      <c r="AT148" s="156" t="s">
        <v>159</v>
      </c>
      <c r="AU148" s="156" t="s">
        <v>82</v>
      </c>
      <c r="AV148" s="13" t="s">
        <v>80</v>
      </c>
      <c r="AW148" s="13" t="s">
        <v>33</v>
      </c>
      <c r="AX148" s="13" t="s">
        <v>72</v>
      </c>
      <c r="AY148" s="156" t="s">
        <v>126</v>
      </c>
    </row>
    <row r="149" spans="2:65" s="12" customFormat="1" ht="10.199999999999999">
      <c r="B149" s="148"/>
      <c r="D149" s="141" t="s">
        <v>159</v>
      </c>
      <c r="E149" s="149" t="s">
        <v>19</v>
      </c>
      <c r="F149" s="150" t="s">
        <v>534</v>
      </c>
      <c r="H149" s="151">
        <v>55.411000000000001</v>
      </c>
      <c r="I149" s="152"/>
      <c r="L149" s="148"/>
      <c r="M149" s="153"/>
      <c r="T149" s="154"/>
      <c r="AT149" s="149" t="s">
        <v>159</v>
      </c>
      <c r="AU149" s="149" t="s">
        <v>82</v>
      </c>
      <c r="AV149" s="12" t="s">
        <v>82</v>
      </c>
      <c r="AW149" s="12" t="s">
        <v>33</v>
      </c>
      <c r="AX149" s="12" t="s">
        <v>72</v>
      </c>
      <c r="AY149" s="149" t="s">
        <v>126</v>
      </c>
    </row>
    <row r="150" spans="2:65" s="12" customFormat="1" ht="10.199999999999999">
      <c r="B150" s="148"/>
      <c r="D150" s="141" t="s">
        <v>159</v>
      </c>
      <c r="E150" s="149" t="s">
        <v>19</v>
      </c>
      <c r="F150" s="150" t="s">
        <v>535</v>
      </c>
      <c r="H150" s="151">
        <v>60.1</v>
      </c>
      <c r="I150" s="152"/>
      <c r="L150" s="148"/>
      <c r="M150" s="153"/>
      <c r="T150" s="154"/>
      <c r="AT150" s="149" t="s">
        <v>159</v>
      </c>
      <c r="AU150" s="149" t="s">
        <v>82</v>
      </c>
      <c r="AV150" s="12" t="s">
        <v>82</v>
      </c>
      <c r="AW150" s="12" t="s">
        <v>33</v>
      </c>
      <c r="AX150" s="12" t="s">
        <v>72</v>
      </c>
      <c r="AY150" s="149" t="s">
        <v>126</v>
      </c>
    </row>
    <row r="151" spans="2:65" s="14" customFormat="1" ht="10.199999999999999">
      <c r="B151" s="161"/>
      <c r="D151" s="141" t="s">
        <v>159</v>
      </c>
      <c r="E151" s="162" t="s">
        <v>19</v>
      </c>
      <c r="F151" s="163" t="s">
        <v>173</v>
      </c>
      <c r="H151" s="164">
        <v>115.511</v>
      </c>
      <c r="I151" s="165"/>
      <c r="L151" s="161"/>
      <c r="M151" s="166"/>
      <c r="T151" s="167"/>
      <c r="AT151" s="162" t="s">
        <v>159</v>
      </c>
      <c r="AU151" s="162" t="s">
        <v>82</v>
      </c>
      <c r="AV151" s="14" t="s">
        <v>156</v>
      </c>
      <c r="AW151" s="14" t="s">
        <v>33</v>
      </c>
      <c r="AX151" s="14" t="s">
        <v>80</v>
      </c>
      <c r="AY151" s="162" t="s">
        <v>126</v>
      </c>
    </row>
    <row r="152" spans="2:65" s="1" customFormat="1" ht="16.5" customHeight="1">
      <c r="B152" s="33"/>
      <c r="C152" s="128" t="s">
        <v>213</v>
      </c>
      <c r="D152" s="128" t="s">
        <v>129</v>
      </c>
      <c r="E152" s="129" t="s">
        <v>536</v>
      </c>
      <c r="F152" s="130" t="s">
        <v>537</v>
      </c>
      <c r="G152" s="131" t="s">
        <v>155</v>
      </c>
      <c r="H152" s="132">
        <v>212.93100000000001</v>
      </c>
      <c r="I152" s="133"/>
      <c r="J152" s="134">
        <f>ROUND(I152*H152,2)</f>
        <v>0</v>
      </c>
      <c r="K152" s="130" t="s">
        <v>180</v>
      </c>
      <c r="L152" s="33"/>
      <c r="M152" s="135" t="s">
        <v>19</v>
      </c>
      <c r="N152" s="136" t="s">
        <v>43</v>
      </c>
      <c r="P152" s="137">
        <f>O152*H152</f>
        <v>0</v>
      </c>
      <c r="Q152" s="137">
        <v>0</v>
      </c>
      <c r="R152" s="137">
        <f>Q152*H152</f>
        <v>0</v>
      </c>
      <c r="S152" s="137">
        <v>0</v>
      </c>
      <c r="T152" s="138">
        <f>S152*H152</f>
        <v>0</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538</v>
      </c>
    </row>
    <row r="153" spans="2:65" s="1" customFormat="1" ht="10.199999999999999">
      <c r="B153" s="33"/>
      <c r="D153" s="141" t="s">
        <v>135</v>
      </c>
      <c r="F153" s="142" t="s">
        <v>539</v>
      </c>
      <c r="I153" s="143"/>
      <c r="L153" s="33"/>
      <c r="M153" s="147"/>
      <c r="T153" s="54"/>
      <c r="AT153" s="18" t="s">
        <v>135</v>
      </c>
      <c r="AU153" s="18" t="s">
        <v>82</v>
      </c>
    </row>
    <row r="154" spans="2:65" s="1" customFormat="1" ht="10.199999999999999">
      <c r="B154" s="33"/>
      <c r="D154" s="168" t="s">
        <v>183</v>
      </c>
      <c r="F154" s="169" t="s">
        <v>540</v>
      </c>
      <c r="I154" s="143"/>
      <c r="L154" s="33"/>
      <c r="M154" s="147"/>
      <c r="T154" s="54"/>
      <c r="AT154" s="18" t="s">
        <v>183</v>
      </c>
      <c r="AU154" s="18" t="s">
        <v>82</v>
      </c>
    </row>
    <row r="155" spans="2:65" s="12" customFormat="1" ht="10.199999999999999">
      <c r="B155" s="148"/>
      <c r="D155" s="141" t="s">
        <v>159</v>
      </c>
      <c r="E155" s="149" t="s">
        <v>19</v>
      </c>
      <c r="F155" s="150" t="s">
        <v>541</v>
      </c>
      <c r="H155" s="151">
        <v>208.84100000000001</v>
      </c>
      <c r="I155" s="152"/>
      <c r="L155" s="148"/>
      <c r="M155" s="153"/>
      <c r="T155" s="154"/>
      <c r="AT155" s="149" t="s">
        <v>159</v>
      </c>
      <c r="AU155" s="149" t="s">
        <v>82</v>
      </c>
      <c r="AV155" s="12" t="s">
        <v>82</v>
      </c>
      <c r="AW155" s="12" t="s">
        <v>33</v>
      </c>
      <c r="AX155" s="12" t="s">
        <v>72</v>
      </c>
      <c r="AY155" s="149" t="s">
        <v>126</v>
      </c>
    </row>
    <row r="156" spans="2:65" s="12" customFormat="1" ht="10.199999999999999">
      <c r="B156" s="148"/>
      <c r="D156" s="141" t="s">
        <v>159</v>
      </c>
      <c r="E156" s="149" t="s">
        <v>19</v>
      </c>
      <c r="F156" s="150" t="s">
        <v>542</v>
      </c>
      <c r="H156" s="151">
        <v>4.09</v>
      </c>
      <c r="I156" s="152"/>
      <c r="L156" s="148"/>
      <c r="M156" s="153"/>
      <c r="T156" s="154"/>
      <c r="AT156" s="149" t="s">
        <v>159</v>
      </c>
      <c r="AU156" s="149" t="s">
        <v>82</v>
      </c>
      <c r="AV156" s="12" t="s">
        <v>82</v>
      </c>
      <c r="AW156" s="12" t="s">
        <v>33</v>
      </c>
      <c r="AX156" s="12" t="s">
        <v>72</v>
      </c>
      <c r="AY156" s="149" t="s">
        <v>126</v>
      </c>
    </row>
    <row r="157" spans="2:65" s="14" customFormat="1" ht="10.199999999999999">
      <c r="B157" s="161"/>
      <c r="D157" s="141" t="s">
        <v>159</v>
      </c>
      <c r="E157" s="162" t="s">
        <v>19</v>
      </c>
      <c r="F157" s="163" t="s">
        <v>173</v>
      </c>
      <c r="H157" s="164">
        <v>212.93100000000001</v>
      </c>
      <c r="I157" s="165"/>
      <c r="L157" s="161"/>
      <c r="M157" s="166"/>
      <c r="T157" s="167"/>
      <c r="AT157" s="162" t="s">
        <v>159</v>
      </c>
      <c r="AU157" s="162" t="s">
        <v>82</v>
      </c>
      <c r="AV157" s="14" t="s">
        <v>156</v>
      </c>
      <c r="AW157" s="14" t="s">
        <v>33</v>
      </c>
      <c r="AX157" s="14" t="s">
        <v>80</v>
      </c>
      <c r="AY157" s="162" t="s">
        <v>126</v>
      </c>
    </row>
    <row r="158" spans="2:65" s="11" customFormat="1" ht="22.8" customHeight="1">
      <c r="B158" s="116"/>
      <c r="D158" s="117" t="s">
        <v>71</v>
      </c>
      <c r="E158" s="126" t="s">
        <v>82</v>
      </c>
      <c r="F158" s="126" t="s">
        <v>543</v>
      </c>
      <c r="I158" s="119"/>
      <c r="J158" s="127">
        <f>BK158</f>
        <v>0</v>
      </c>
      <c r="L158" s="116"/>
      <c r="M158" s="121"/>
      <c r="P158" s="122">
        <f>SUM(P159:P177)</f>
        <v>0</v>
      </c>
      <c r="R158" s="122">
        <f>SUM(R159:R177)</f>
        <v>4.1785959999999998</v>
      </c>
      <c r="T158" s="123">
        <f>SUM(T159:T177)</f>
        <v>0</v>
      </c>
      <c r="AR158" s="117" t="s">
        <v>80</v>
      </c>
      <c r="AT158" s="124" t="s">
        <v>71</v>
      </c>
      <c r="AU158" s="124" t="s">
        <v>80</v>
      </c>
      <c r="AY158" s="117" t="s">
        <v>126</v>
      </c>
      <c r="BK158" s="125">
        <f>SUM(BK159:BK177)</f>
        <v>0</v>
      </c>
    </row>
    <row r="159" spans="2:65" s="1" customFormat="1" ht="16.5" customHeight="1">
      <c r="B159" s="33"/>
      <c r="C159" s="128" t="s">
        <v>219</v>
      </c>
      <c r="D159" s="128" t="s">
        <v>129</v>
      </c>
      <c r="E159" s="129" t="s">
        <v>544</v>
      </c>
      <c r="F159" s="130" t="s">
        <v>545</v>
      </c>
      <c r="G159" s="131" t="s">
        <v>487</v>
      </c>
      <c r="H159" s="132">
        <v>0.78</v>
      </c>
      <c r="I159" s="133"/>
      <c r="J159" s="134">
        <f>ROUND(I159*H159,2)</f>
        <v>0</v>
      </c>
      <c r="K159" s="130" t="s">
        <v>180</v>
      </c>
      <c r="L159" s="33"/>
      <c r="M159" s="135" t="s">
        <v>19</v>
      </c>
      <c r="N159" s="136" t="s">
        <v>43</v>
      </c>
      <c r="P159" s="137">
        <f>O159*H159</f>
        <v>0</v>
      </c>
      <c r="Q159" s="137">
        <v>2.5018699999999998</v>
      </c>
      <c r="R159" s="137">
        <f>Q159*H159</f>
        <v>1.9514585999999998</v>
      </c>
      <c r="S159" s="137">
        <v>0</v>
      </c>
      <c r="T159" s="138">
        <f>S159*H159</f>
        <v>0</v>
      </c>
      <c r="AR159" s="139" t="s">
        <v>156</v>
      </c>
      <c r="AT159" s="139" t="s">
        <v>129</v>
      </c>
      <c r="AU159" s="139" t="s">
        <v>82</v>
      </c>
      <c r="AY159" s="18" t="s">
        <v>126</v>
      </c>
      <c r="BE159" s="140">
        <f>IF(N159="základní",J159,0)</f>
        <v>0</v>
      </c>
      <c r="BF159" s="140">
        <f>IF(N159="snížená",J159,0)</f>
        <v>0</v>
      </c>
      <c r="BG159" s="140">
        <f>IF(N159="zákl. přenesená",J159,0)</f>
        <v>0</v>
      </c>
      <c r="BH159" s="140">
        <f>IF(N159="sníž. přenesená",J159,0)</f>
        <v>0</v>
      </c>
      <c r="BI159" s="140">
        <f>IF(N159="nulová",J159,0)</f>
        <v>0</v>
      </c>
      <c r="BJ159" s="18" t="s">
        <v>80</v>
      </c>
      <c r="BK159" s="140">
        <f>ROUND(I159*H159,2)</f>
        <v>0</v>
      </c>
      <c r="BL159" s="18" t="s">
        <v>156</v>
      </c>
      <c r="BM159" s="139" t="s">
        <v>546</v>
      </c>
    </row>
    <row r="160" spans="2:65" s="1" customFormat="1" ht="10.199999999999999">
      <c r="B160" s="33"/>
      <c r="D160" s="141" t="s">
        <v>135</v>
      </c>
      <c r="F160" s="142" t="s">
        <v>547</v>
      </c>
      <c r="I160" s="143"/>
      <c r="L160" s="33"/>
      <c r="M160" s="147"/>
      <c r="T160" s="54"/>
      <c r="AT160" s="18" t="s">
        <v>135</v>
      </c>
      <c r="AU160" s="18" t="s">
        <v>82</v>
      </c>
    </row>
    <row r="161" spans="2:65" s="1" customFormat="1" ht="10.199999999999999">
      <c r="B161" s="33"/>
      <c r="D161" s="168" t="s">
        <v>183</v>
      </c>
      <c r="F161" s="169" t="s">
        <v>548</v>
      </c>
      <c r="I161" s="143"/>
      <c r="L161" s="33"/>
      <c r="M161" s="147"/>
      <c r="T161" s="54"/>
      <c r="AT161" s="18" t="s">
        <v>183</v>
      </c>
      <c r="AU161" s="18" t="s">
        <v>82</v>
      </c>
    </row>
    <row r="162" spans="2:65" s="12" customFormat="1" ht="10.199999999999999">
      <c r="B162" s="148"/>
      <c r="D162" s="141" t="s">
        <v>159</v>
      </c>
      <c r="E162" s="149" t="s">
        <v>19</v>
      </c>
      <c r="F162" s="150" t="s">
        <v>549</v>
      </c>
      <c r="H162" s="151">
        <v>0.78</v>
      </c>
      <c r="I162" s="152"/>
      <c r="L162" s="148"/>
      <c r="M162" s="153"/>
      <c r="T162" s="154"/>
      <c r="AT162" s="149" t="s">
        <v>159</v>
      </c>
      <c r="AU162" s="149" t="s">
        <v>82</v>
      </c>
      <c r="AV162" s="12" t="s">
        <v>82</v>
      </c>
      <c r="AW162" s="12" t="s">
        <v>33</v>
      </c>
      <c r="AX162" s="12" t="s">
        <v>80</v>
      </c>
      <c r="AY162" s="149" t="s">
        <v>126</v>
      </c>
    </row>
    <row r="163" spans="2:65" s="1" customFormat="1" ht="16.5" customHeight="1">
      <c r="B163" s="33"/>
      <c r="C163" s="128" t="s">
        <v>225</v>
      </c>
      <c r="D163" s="128" t="s">
        <v>129</v>
      </c>
      <c r="E163" s="129" t="s">
        <v>550</v>
      </c>
      <c r="F163" s="130" t="s">
        <v>551</v>
      </c>
      <c r="G163" s="131" t="s">
        <v>155</v>
      </c>
      <c r="H163" s="132">
        <v>0.78</v>
      </c>
      <c r="I163" s="133"/>
      <c r="J163" s="134">
        <f>ROUND(I163*H163,2)</f>
        <v>0</v>
      </c>
      <c r="K163" s="130" t="s">
        <v>180</v>
      </c>
      <c r="L163" s="33"/>
      <c r="M163" s="135" t="s">
        <v>19</v>
      </c>
      <c r="N163" s="136" t="s">
        <v>43</v>
      </c>
      <c r="P163" s="137">
        <f>O163*H163</f>
        <v>0</v>
      </c>
      <c r="Q163" s="137">
        <v>2.9399999999999999E-3</v>
      </c>
      <c r="R163" s="137">
        <f>Q163*H163</f>
        <v>2.2932E-3</v>
      </c>
      <c r="S163" s="137">
        <v>0</v>
      </c>
      <c r="T163" s="138">
        <f>S163*H163</f>
        <v>0</v>
      </c>
      <c r="AR163" s="139" t="s">
        <v>156</v>
      </c>
      <c r="AT163" s="139" t="s">
        <v>129</v>
      </c>
      <c r="AU163" s="139" t="s">
        <v>82</v>
      </c>
      <c r="AY163" s="18" t="s">
        <v>126</v>
      </c>
      <c r="BE163" s="140">
        <f>IF(N163="základní",J163,0)</f>
        <v>0</v>
      </c>
      <c r="BF163" s="140">
        <f>IF(N163="snížená",J163,0)</f>
        <v>0</v>
      </c>
      <c r="BG163" s="140">
        <f>IF(N163="zákl. přenesená",J163,0)</f>
        <v>0</v>
      </c>
      <c r="BH163" s="140">
        <f>IF(N163="sníž. přenesená",J163,0)</f>
        <v>0</v>
      </c>
      <c r="BI163" s="140">
        <f>IF(N163="nulová",J163,0)</f>
        <v>0</v>
      </c>
      <c r="BJ163" s="18" t="s">
        <v>80</v>
      </c>
      <c r="BK163" s="140">
        <f>ROUND(I163*H163,2)</f>
        <v>0</v>
      </c>
      <c r="BL163" s="18" t="s">
        <v>156</v>
      </c>
      <c r="BM163" s="139" t="s">
        <v>552</v>
      </c>
    </row>
    <row r="164" spans="2:65" s="1" customFormat="1" ht="10.199999999999999">
      <c r="B164" s="33"/>
      <c r="D164" s="141" t="s">
        <v>135</v>
      </c>
      <c r="F164" s="142" t="s">
        <v>553</v>
      </c>
      <c r="I164" s="143"/>
      <c r="L164" s="33"/>
      <c r="M164" s="147"/>
      <c r="T164" s="54"/>
      <c r="AT164" s="18" t="s">
        <v>135</v>
      </c>
      <c r="AU164" s="18" t="s">
        <v>82</v>
      </c>
    </row>
    <row r="165" spans="2:65" s="1" customFormat="1" ht="10.199999999999999">
      <c r="B165" s="33"/>
      <c r="D165" s="168" t="s">
        <v>183</v>
      </c>
      <c r="F165" s="169" t="s">
        <v>554</v>
      </c>
      <c r="I165" s="143"/>
      <c r="L165" s="33"/>
      <c r="M165" s="147"/>
      <c r="T165" s="54"/>
      <c r="AT165" s="18" t="s">
        <v>183</v>
      </c>
      <c r="AU165" s="18" t="s">
        <v>82</v>
      </c>
    </row>
    <row r="166" spans="2:65" s="12" customFormat="1" ht="10.199999999999999">
      <c r="B166" s="148"/>
      <c r="D166" s="141" t="s">
        <v>159</v>
      </c>
      <c r="E166" s="149" t="s">
        <v>19</v>
      </c>
      <c r="F166" s="150" t="s">
        <v>555</v>
      </c>
      <c r="H166" s="151">
        <v>0.78</v>
      </c>
      <c r="I166" s="152"/>
      <c r="L166" s="148"/>
      <c r="M166" s="153"/>
      <c r="T166" s="154"/>
      <c r="AT166" s="149" t="s">
        <v>159</v>
      </c>
      <c r="AU166" s="149" t="s">
        <v>82</v>
      </c>
      <c r="AV166" s="12" t="s">
        <v>82</v>
      </c>
      <c r="AW166" s="12" t="s">
        <v>33</v>
      </c>
      <c r="AX166" s="12" t="s">
        <v>80</v>
      </c>
      <c r="AY166" s="149" t="s">
        <v>126</v>
      </c>
    </row>
    <row r="167" spans="2:65" s="1" customFormat="1" ht="16.5" customHeight="1">
      <c r="B167" s="33"/>
      <c r="C167" s="128" t="s">
        <v>8</v>
      </c>
      <c r="D167" s="128" t="s">
        <v>129</v>
      </c>
      <c r="E167" s="129" t="s">
        <v>556</v>
      </c>
      <c r="F167" s="130" t="s">
        <v>557</v>
      </c>
      <c r="G167" s="131" t="s">
        <v>155</v>
      </c>
      <c r="H167" s="132">
        <v>0.78</v>
      </c>
      <c r="I167" s="133"/>
      <c r="J167" s="134">
        <f>ROUND(I167*H167,2)</f>
        <v>0</v>
      </c>
      <c r="K167" s="130" t="s">
        <v>180</v>
      </c>
      <c r="L167" s="33"/>
      <c r="M167" s="135" t="s">
        <v>19</v>
      </c>
      <c r="N167" s="136" t="s">
        <v>43</v>
      </c>
      <c r="P167" s="137">
        <f>O167*H167</f>
        <v>0</v>
      </c>
      <c r="Q167" s="137">
        <v>0</v>
      </c>
      <c r="R167" s="137">
        <f>Q167*H167</f>
        <v>0</v>
      </c>
      <c r="S167" s="137">
        <v>0</v>
      </c>
      <c r="T167" s="138">
        <f>S167*H167</f>
        <v>0</v>
      </c>
      <c r="AR167" s="139" t="s">
        <v>156</v>
      </c>
      <c r="AT167" s="139" t="s">
        <v>129</v>
      </c>
      <c r="AU167" s="139" t="s">
        <v>82</v>
      </c>
      <c r="AY167" s="18" t="s">
        <v>126</v>
      </c>
      <c r="BE167" s="140">
        <f>IF(N167="základní",J167,0)</f>
        <v>0</v>
      </c>
      <c r="BF167" s="140">
        <f>IF(N167="snížená",J167,0)</f>
        <v>0</v>
      </c>
      <c r="BG167" s="140">
        <f>IF(N167="zákl. přenesená",J167,0)</f>
        <v>0</v>
      </c>
      <c r="BH167" s="140">
        <f>IF(N167="sníž. přenesená",J167,0)</f>
        <v>0</v>
      </c>
      <c r="BI167" s="140">
        <f>IF(N167="nulová",J167,0)</f>
        <v>0</v>
      </c>
      <c r="BJ167" s="18" t="s">
        <v>80</v>
      </c>
      <c r="BK167" s="140">
        <f>ROUND(I167*H167,2)</f>
        <v>0</v>
      </c>
      <c r="BL167" s="18" t="s">
        <v>156</v>
      </c>
      <c r="BM167" s="139" t="s">
        <v>558</v>
      </c>
    </row>
    <row r="168" spans="2:65" s="1" customFormat="1" ht="10.199999999999999">
      <c r="B168" s="33"/>
      <c r="D168" s="141" t="s">
        <v>135</v>
      </c>
      <c r="F168" s="142" t="s">
        <v>559</v>
      </c>
      <c r="I168" s="143"/>
      <c r="L168" s="33"/>
      <c r="M168" s="147"/>
      <c r="T168" s="54"/>
      <c r="AT168" s="18" t="s">
        <v>135</v>
      </c>
      <c r="AU168" s="18" t="s">
        <v>82</v>
      </c>
    </row>
    <row r="169" spans="2:65" s="1" customFormat="1" ht="10.199999999999999">
      <c r="B169" s="33"/>
      <c r="D169" s="168" t="s">
        <v>183</v>
      </c>
      <c r="F169" s="169" t="s">
        <v>560</v>
      </c>
      <c r="I169" s="143"/>
      <c r="L169" s="33"/>
      <c r="M169" s="147"/>
      <c r="T169" s="54"/>
      <c r="AT169" s="18" t="s">
        <v>183</v>
      </c>
      <c r="AU169" s="18" t="s">
        <v>82</v>
      </c>
    </row>
    <row r="170" spans="2:65" s="1" customFormat="1" ht="16.5" customHeight="1">
      <c r="B170" s="33"/>
      <c r="C170" s="128" t="s">
        <v>239</v>
      </c>
      <c r="D170" s="128" t="s">
        <v>129</v>
      </c>
      <c r="E170" s="129" t="s">
        <v>561</v>
      </c>
      <c r="F170" s="130" t="s">
        <v>562</v>
      </c>
      <c r="G170" s="131" t="s">
        <v>304</v>
      </c>
      <c r="H170" s="132">
        <v>0.02</v>
      </c>
      <c r="I170" s="133"/>
      <c r="J170" s="134">
        <f>ROUND(I170*H170,2)</f>
        <v>0</v>
      </c>
      <c r="K170" s="130" t="s">
        <v>180</v>
      </c>
      <c r="L170" s="33"/>
      <c r="M170" s="135" t="s">
        <v>19</v>
      </c>
      <c r="N170" s="136" t="s">
        <v>43</v>
      </c>
      <c r="P170" s="137">
        <f>O170*H170</f>
        <v>0</v>
      </c>
      <c r="Q170" s="137">
        <v>1.06277</v>
      </c>
      <c r="R170" s="137">
        <f>Q170*H170</f>
        <v>2.1255400000000001E-2</v>
      </c>
      <c r="S170" s="137">
        <v>0</v>
      </c>
      <c r="T170" s="138">
        <f>S170*H170</f>
        <v>0</v>
      </c>
      <c r="AR170" s="139" t="s">
        <v>156</v>
      </c>
      <c r="AT170" s="139" t="s">
        <v>129</v>
      </c>
      <c r="AU170" s="139" t="s">
        <v>82</v>
      </c>
      <c r="AY170" s="18" t="s">
        <v>126</v>
      </c>
      <c r="BE170" s="140">
        <f>IF(N170="základní",J170,0)</f>
        <v>0</v>
      </c>
      <c r="BF170" s="140">
        <f>IF(N170="snížená",J170,0)</f>
        <v>0</v>
      </c>
      <c r="BG170" s="140">
        <f>IF(N170="zákl. přenesená",J170,0)</f>
        <v>0</v>
      </c>
      <c r="BH170" s="140">
        <f>IF(N170="sníž. přenesená",J170,0)</f>
        <v>0</v>
      </c>
      <c r="BI170" s="140">
        <f>IF(N170="nulová",J170,0)</f>
        <v>0</v>
      </c>
      <c r="BJ170" s="18" t="s">
        <v>80</v>
      </c>
      <c r="BK170" s="140">
        <f>ROUND(I170*H170,2)</f>
        <v>0</v>
      </c>
      <c r="BL170" s="18" t="s">
        <v>156</v>
      </c>
      <c r="BM170" s="139" t="s">
        <v>563</v>
      </c>
    </row>
    <row r="171" spans="2:65" s="1" customFormat="1" ht="10.199999999999999">
      <c r="B171" s="33"/>
      <c r="D171" s="141" t="s">
        <v>135</v>
      </c>
      <c r="F171" s="142" t="s">
        <v>564</v>
      </c>
      <c r="I171" s="143"/>
      <c r="L171" s="33"/>
      <c r="M171" s="147"/>
      <c r="T171" s="54"/>
      <c r="AT171" s="18" t="s">
        <v>135</v>
      </c>
      <c r="AU171" s="18" t="s">
        <v>82</v>
      </c>
    </row>
    <row r="172" spans="2:65" s="1" customFormat="1" ht="10.199999999999999">
      <c r="B172" s="33"/>
      <c r="D172" s="168" t="s">
        <v>183</v>
      </c>
      <c r="F172" s="169" t="s">
        <v>565</v>
      </c>
      <c r="I172" s="143"/>
      <c r="L172" s="33"/>
      <c r="M172" s="147"/>
      <c r="T172" s="54"/>
      <c r="AT172" s="18" t="s">
        <v>183</v>
      </c>
      <c r="AU172" s="18" t="s">
        <v>82</v>
      </c>
    </row>
    <row r="173" spans="2:65" s="12" customFormat="1" ht="20.399999999999999">
      <c r="B173" s="148"/>
      <c r="D173" s="141" t="s">
        <v>159</v>
      </c>
      <c r="E173" s="149" t="s">
        <v>19</v>
      </c>
      <c r="F173" s="150" t="s">
        <v>566</v>
      </c>
      <c r="H173" s="151">
        <v>0.02</v>
      </c>
      <c r="I173" s="152"/>
      <c r="L173" s="148"/>
      <c r="M173" s="153"/>
      <c r="T173" s="154"/>
      <c r="AT173" s="149" t="s">
        <v>159</v>
      </c>
      <c r="AU173" s="149" t="s">
        <v>82</v>
      </c>
      <c r="AV173" s="12" t="s">
        <v>82</v>
      </c>
      <c r="AW173" s="12" t="s">
        <v>33</v>
      </c>
      <c r="AX173" s="12" t="s">
        <v>80</v>
      </c>
      <c r="AY173" s="149" t="s">
        <v>126</v>
      </c>
    </row>
    <row r="174" spans="2:65" s="1" customFormat="1" ht="21.75" customHeight="1">
      <c r="B174" s="33"/>
      <c r="C174" s="128" t="s">
        <v>245</v>
      </c>
      <c r="D174" s="128" t="s">
        <v>129</v>
      </c>
      <c r="E174" s="129" t="s">
        <v>567</v>
      </c>
      <c r="F174" s="130" t="s">
        <v>568</v>
      </c>
      <c r="G174" s="131" t="s">
        <v>487</v>
      </c>
      <c r="H174" s="132">
        <v>0.86399999999999999</v>
      </c>
      <c r="I174" s="133"/>
      <c r="J174" s="134">
        <f>ROUND(I174*H174,2)</f>
        <v>0</v>
      </c>
      <c r="K174" s="130" t="s">
        <v>180</v>
      </c>
      <c r="L174" s="33"/>
      <c r="M174" s="135" t="s">
        <v>19</v>
      </c>
      <c r="N174" s="136" t="s">
        <v>43</v>
      </c>
      <c r="P174" s="137">
        <f>O174*H174</f>
        <v>0</v>
      </c>
      <c r="Q174" s="137">
        <v>2.5504500000000001</v>
      </c>
      <c r="R174" s="137">
        <f>Q174*H174</f>
        <v>2.2035887999999999</v>
      </c>
      <c r="S174" s="137">
        <v>0</v>
      </c>
      <c r="T174" s="138">
        <f>S174*H174</f>
        <v>0</v>
      </c>
      <c r="AR174" s="139" t="s">
        <v>156</v>
      </c>
      <c r="AT174" s="139" t="s">
        <v>129</v>
      </c>
      <c r="AU174" s="139" t="s">
        <v>82</v>
      </c>
      <c r="AY174" s="18" t="s">
        <v>126</v>
      </c>
      <c r="BE174" s="140">
        <f>IF(N174="základní",J174,0)</f>
        <v>0</v>
      </c>
      <c r="BF174" s="140">
        <f>IF(N174="snížená",J174,0)</f>
        <v>0</v>
      </c>
      <c r="BG174" s="140">
        <f>IF(N174="zákl. přenesená",J174,0)</f>
        <v>0</v>
      </c>
      <c r="BH174" s="140">
        <f>IF(N174="sníž. přenesená",J174,0)</f>
        <v>0</v>
      </c>
      <c r="BI174" s="140">
        <f>IF(N174="nulová",J174,0)</f>
        <v>0</v>
      </c>
      <c r="BJ174" s="18" t="s">
        <v>80</v>
      </c>
      <c r="BK174" s="140">
        <f>ROUND(I174*H174,2)</f>
        <v>0</v>
      </c>
      <c r="BL174" s="18" t="s">
        <v>156</v>
      </c>
      <c r="BM174" s="139" t="s">
        <v>569</v>
      </c>
    </row>
    <row r="175" spans="2:65" s="1" customFormat="1" ht="19.2">
      <c r="B175" s="33"/>
      <c r="D175" s="141" t="s">
        <v>135</v>
      </c>
      <c r="F175" s="142" t="s">
        <v>570</v>
      </c>
      <c r="I175" s="143"/>
      <c r="L175" s="33"/>
      <c r="M175" s="147"/>
      <c r="T175" s="54"/>
      <c r="AT175" s="18" t="s">
        <v>135</v>
      </c>
      <c r="AU175" s="18" t="s">
        <v>82</v>
      </c>
    </row>
    <row r="176" spans="2:65" s="1" customFormat="1" ht="10.199999999999999">
      <c r="B176" s="33"/>
      <c r="D176" s="168" t="s">
        <v>183</v>
      </c>
      <c r="F176" s="169" t="s">
        <v>571</v>
      </c>
      <c r="I176" s="143"/>
      <c r="L176" s="33"/>
      <c r="M176" s="147"/>
      <c r="T176" s="54"/>
      <c r="AT176" s="18" t="s">
        <v>183</v>
      </c>
      <c r="AU176" s="18" t="s">
        <v>82</v>
      </c>
    </row>
    <row r="177" spans="2:65" s="12" customFormat="1" ht="10.199999999999999">
      <c r="B177" s="148"/>
      <c r="D177" s="141" t="s">
        <v>159</v>
      </c>
      <c r="E177" s="149" t="s">
        <v>19</v>
      </c>
      <c r="F177" s="150" t="s">
        <v>572</v>
      </c>
      <c r="H177" s="151">
        <v>0.86399999999999999</v>
      </c>
      <c r="I177" s="152"/>
      <c r="L177" s="148"/>
      <c r="M177" s="153"/>
      <c r="T177" s="154"/>
      <c r="AT177" s="149" t="s">
        <v>159</v>
      </c>
      <c r="AU177" s="149" t="s">
        <v>82</v>
      </c>
      <c r="AV177" s="12" t="s">
        <v>82</v>
      </c>
      <c r="AW177" s="12" t="s">
        <v>33</v>
      </c>
      <c r="AX177" s="12" t="s">
        <v>80</v>
      </c>
      <c r="AY177" s="149" t="s">
        <v>126</v>
      </c>
    </row>
    <row r="178" spans="2:65" s="11" customFormat="1" ht="22.8" customHeight="1">
      <c r="B178" s="116"/>
      <c r="D178" s="117" t="s">
        <v>71</v>
      </c>
      <c r="E178" s="126" t="s">
        <v>125</v>
      </c>
      <c r="F178" s="126" t="s">
        <v>573</v>
      </c>
      <c r="I178" s="119"/>
      <c r="J178" s="127">
        <f>BK178</f>
        <v>0</v>
      </c>
      <c r="L178" s="116"/>
      <c r="M178" s="121"/>
      <c r="P178" s="122">
        <f>SUM(P179:P334)</f>
        <v>0</v>
      </c>
      <c r="R178" s="122">
        <f>SUM(R179:R334)</f>
        <v>94.388505000000023</v>
      </c>
      <c r="T178" s="123">
        <f>SUM(T179:T334)</f>
        <v>1.1270500000000001E-3</v>
      </c>
      <c r="AR178" s="117" t="s">
        <v>80</v>
      </c>
      <c r="AT178" s="124" t="s">
        <v>71</v>
      </c>
      <c r="AU178" s="124" t="s">
        <v>80</v>
      </c>
      <c r="AY178" s="117" t="s">
        <v>126</v>
      </c>
      <c r="BK178" s="125">
        <f>SUM(BK179:BK334)</f>
        <v>0</v>
      </c>
    </row>
    <row r="179" spans="2:65" s="1" customFormat="1" ht="16.5" customHeight="1">
      <c r="B179" s="33"/>
      <c r="C179" s="128" t="s">
        <v>251</v>
      </c>
      <c r="D179" s="128" t="s">
        <v>129</v>
      </c>
      <c r="E179" s="129" t="s">
        <v>574</v>
      </c>
      <c r="F179" s="130" t="s">
        <v>575</v>
      </c>
      <c r="G179" s="131" t="s">
        <v>487</v>
      </c>
      <c r="H179" s="132">
        <v>2.4300000000000002</v>
      </c>
      <c r="I179" s="133"/>
      <c r="J179" s="134">
        <f>ROUND(I179*H179,2)</f>
        <v>0</v>
      </c>
      <c r="K179" s="130" t="s">
        <v>180</v>
      </c>
      <c r="L179" s="33"/>
      <c r="M179" s="135" t="s">
        <v>19</v>
      </c>
      <c r="N179" s="136" t="s">
        <v>43</v>
      </c>
      <c r="P179" s="137">
        <f>O179*H179</f>
        <v>0</v>
      </c>
      <c r="Q179" s="137">
        <v>2.5773000000000001</v>
      </c>
      <c r="R179" s="137">
        <f>Q179*H179</f>
        <v>6.2628390000000005</v>
      </c>
      <c r="S179" s="137">
        <v>0</v>
      </c>
      <c r="T179" s="138">
        <f>S179*H179</f>
        <v>0</v>
      </c>
      <c r="AR179" s="139" t="s">
        <v>156</v>
      </c>
      <c r="AT179" s="139" t="s">
        <v>129</v>
      </c>
      <c r="AU179" s="139" t="s">
        <v>82</v>
      </c>
      <c r="AY179" s="18" t="s">
        <v>126</v>
      </c>
      <c r="BE179" s="140">
        <f>IF(N179="základní",J179,0)</f>
        <v>0</v>
      </c>
      <c r="BF179" s="140">
        <f>IF(N179="snížená",J179,0)</f>
        <v>0</v>
      </c>
      <c r="BG179" s="140">
        <f>IF(N179="zákl. přenesená",J179,0)</f>
        <v>0</v>
      </c>
      <c r="BH179" s="140">
        <f>IF(N179="sníž. přenesená",J179,0)</f>
        <v>0</v>
      </c>
      <c r="BI179" s="140">
        <f>IF(N179="nulová",J179,0)</f>
        <v>0</v>
      </c>
      <c r="BJ179" s="18" t="s">
        <v>80</v>
      </c>
      <c r="BK179" s="140">
        <f>ROUND(I179*H179,2)</f>
        <v>0</v>
      </c>
      <c r="BL179" s="18" t="s">
        <v>156</v>
      </c>
      <c r="BM179" s="139" t="s">
        <v>576</v>
      </c>
    </row>
    <row r="180" spans="2:65" s="1" customFormat="1" ht="10.199999999999999">
      <c r="B180" s="33"/>
      <c r="D180" s="141" t="s">
        <v>135</v>
      </c>
      <c r="F180" s="142" t="s">
        <v>577</v>
      </c>
      <c r="I180" s="143"/>
      <c r="L180" s="33"/>
      <c r="M180" s="147"/>
      <c r="T180" s="54"/>
      <c r="AT180" s="18" t="s">
        <v>135</v>
      </c>
      <c r="AU180" s="18" t="s">
        <v>82</v>
      </c>
    </row>
    <row r="181" spans="2:65" s="1" customFormat="1" ht="10.199999999999999">
      <c r="B181" s="33"/>
      <c r="D181" s="168" t="s">
        <v>183</v>
      </c>
      <c r="F181" s="169" t="s">
        <v>578</v>
      </c>
      <c r="I181" s="143"/>
      <c r="L181" s="33"/>
      <c r="M181" s="147"/>
      <c r="T181" s="54"/>
      <c r="AT181" s="18" t="s">
        <v>183</v>
      </c>
      <c r="AU181" s="18" t="s">
        <v>82</v>
      </c>
    </row>
    <row r="182" spans="2:65" s="12" customFormat="1" ht="10.199999999999999">
      <c r="B182" s="148"/>
      <c r="D182" s="141" t="s">
        <v>159</v>
      </c>
      <c r="E182" s="149" t="s">
        <v>19</v>
      </c>
      <c r="F182" s="150" t="s">
        <v>579</v>
      </c>
      <c r="H182" s="151">
        <v>2.4300000000000002</v>
      </c>
      <c r="I182" s="152"/>
      <c r="L182" s="148"/>
      <c r="M182" s="153"/>
      <c r="T182" s="154"/>
      <c r="AT182" s="149" t="s">
        <v>159</v>
      </c>
      <c r="AU182" s="149" t="s">
        <v>82</v>
      </c>
      <c r="AV182" s="12" t="s">
        <v>82</v>
      </c>
      <c r="AW182" s="12" t="s">
        <v>33</v>
      </c>
      <c r="AX182" s="12" t="s">
        <v>80</v>
      </c>
      <c r="AY182" s="149" t="s">
        <v>126</v>
      </c>
    </row>
    <row r="183" spans="2:65" s="1" customFormat="1" ht="16.5" customHeight="1">
      <c r="B183" s="33"/>
      <c r="C183" s="128" t="s">
        <v>260</v>
      </c>
      <c r="D183" s="128" t="s">
        <v>129</v>
      </c>
      <c r="E183" s="129" t="s">
        <v>580</v>
      </c>
      <c r="F183" s="130" t="s">
        <v>581</v>
      </c>
      <c r="G183" s="131" t="s">
        <v>487</v>
      </c>
      <c r="H183" s="132">
        <v>7.1950000000000003</v>
      </c>
      <c r="I183" s="133"/>
      <c r="J183" s="134">
        <f>ROUND(I183*H183,2)</f>
        <v>0</v>
      </c>
      <c r="K183" s="130" t="s">
        <v>180</v>
      </c>
      <c r="L183" s="33"/>
      <c r="M183" s="135" t="s">
        <v>19</v>
      </c>
      <c r="N183" s="136" t="s">
        <v>43</v>
      </c>
      <c r="P183" s="137">
        <f>O183*H183</f>
        <v>0</v>
      </c>
      <c r="Q183" s="137">
        <v>1.8774999999999999</v>
      </c>
      <c r="R183" s="137">
        <f>Q183*H183</f>
        <v>13.5086125</v>
      </c>
      <c r="S183" s="137">
        <v>0</v>
      </c>
      <c r="T183" s="138">
        <f>S183*H183</f>
        <v>0</v>
      </c>
      <c r="AR183" s="139" t="s">
        <v>156</v>
      </c>
      <c r="AT183" s="139" t="s">
        <v>129</v>
      </c>
      <c r="AU183" s="139" t="s">
        <v>82</v>
      </c>
      <c r="AY183" s="18" t="s">
        <v>126</v>
      </c>
      <c r="BE183" s="140">
        <f>IF(N183="základní",J183,0)</f>
        <v>0</v>
      </c>
      <c r="BF183" s="140">
        <f>IF(N183="snížená",J183,0)</f>
        <v>0</v>
      </c>
      <c r="BG183" s="140">
        <f>IF(N183="zákl. přenesená",J183,0)</f>
        <v>0</v>
      </c>
      <c r="BH183" s="140">
        <f>IF(N183="sníž. přenesená",J183,0)</f>
        <v>0</v>
      </c>
      <c r="BI183" s="140">
        <f>IF(N183="nulová",J183,0)</f>
        <v>0</v>
      </c>
      <c r="BJ183" s="18" t="s">
        <v>80</v>
      </c>
      <c r="BK183" s="140">
        <f>ROUND(I183*H183,2)</f>
        <v>0</v>
      </c>
      <c r="BL183" s="18" t="s">
        <v>156</v>
      </c>
      <c r="BM183" s="139" t="s">
        <v>582</v>
      </c>
    </row>
    <row r="184" spans="2:65" s="1" customFormat="1" ht="10.199999999999999">
      <c r="B184" s="33"/>
      <c r="D184" s="141" t="s">
        <v>135</v>
      </c>
      <c r="F184" s="142" t="s">
        <v>583</v>
      </c>
      <c r="I184" s="143"/>
      <c r="L184" s="33"/>
      <c r="M184" s="147"/>
      <c r="T184" s="54"/>
      <c r="AT184" s="18" t="s">
        <v>135</v>
      </c>
      <c r="AU184" s="18" t="s">
        <v>82</v>
      </c>
    </row>
    <row r="185" spans="2:65" s="1" customFormat="1" ht="10.199999999999999">
      <c r="B185" s="33"/>
      <c r="D185" s="168" t="s">
        <v>183</v>
      </c>
      <c r="F185" s="169" t="s">
        <v>584</v>
      </c>
      <c r="I185" s="143"/>
      <c r="L185" s="33"/>
      <c r="M185" s="147"/>
      <c r="T185" s="54"/>
      <c r="AT185" s="18" t="s">
        <v>183</v>
      </c>
      <c r="AU185" s="18" t="s">
        <v>82</v>
      </c>
    </row>
    <row r="186" spans="2:65" s="12" customFormat="1" ht="10.199999999999999">
      <c r="B186" s="148"/>
      <c r="D186" s="141" t="s">
        <v>159</v>
      </c>
      <c r="E186" s="149" t="s">
        <v>19</v>
      </c>
      <c r="F186" s="150" t="s">
        <v>585</v>
      </c>
      <c r="H186" s="151">
        <v>0.89</v>
      </c>
      <c r="I186" s="152"/>
      <c r="L186" s="148"/>
      <c r="M186" s="153"/>
      <c r="T186" s="154"/>
      <c r="AT186" s="149" t="s">
        <v>159</v>
      </c>
      <c r="AU186" s="149" t="s">
        <v>82</v>
      </c>
      <c r="AV186" s="12" t="s">
        <v>82</v>
      </c>
      <c r="AW186" s="12" t="s">
        <v>33</v>
      </c>
      <c r="AX186" s="12" t="s">
        <v>72</v>
      </c>
      <c r="AY186" s="149" t="s">
        <v>126</v>
      </c>
    </row>
    <row r="187" spans="2:65" s="12" customFormat="1" ht="10.199999999999999">
      <c r="B187" s="148"/>
      <c r="D187" s="141" t="s">
        <v>159</v>
      </c>
      <c r="E187" s="149" t="s">
        <v>19</v>
      </c>
      <c r="F187" s="150" t="s">
        <v>586</v>
      </c>
      <c r="H187" s="151">
        <v>0.55100000000000005</v>
      </c>
      <c r="I187" s="152"/>
      <c r="L187" s="148"/>
      <c r="M187" s="153"/>
      <c r="T187" s="154"/>
      <c r="AT187" s="149" t="s">
        <v>159</v>
      </c>
      <c r="AU187" s="149" t="s">
        <v>82</v>
      </c>
      <c r="AV187" s="12" t="s">
        <v>82</v>
      </c>
      <c r="AW187" s="12" t="s">
        <v>33</v>
      </c>
      <c r="AX187" s="12" t="s">
        <v>72</v>
      </c>
      <c r="AY187" s="149" t="s">
        <v>126</v>
      </c>
    </row>
    <row r="188" spans="2:65" s="12" customFormat="1" ht="10.199999999999999">
      <c r="B188" s="148"/>
      <c r="D188" s="141" t="s">
        <v>159</v>
      </c>
      <c r="E188" s="149" t="s">
        <v>19</v>
      </c>
      <c r="F188" s="150" t="s">
        <v>587</v>
      </c>
      <c r="H188" s="151">
        <v>1.3640000000000001</v>
      </c>
      <c r="I188" s="152"/>
      <c r="L188" s="148"/>
      <c r="M188" s="153"/>
      <c r="T188" s="154"/>
      <c r="AT188" s="149" t="s">
        <v>159</v>
      </c>
      <c r="AU188" s="149" t="s">
        <v>82</v>
      </c>
      <c r="AV188" s="12" t="s">
        <v>82</v>
      </c>
      <c r="AW188" s="12" t="s">
        <v>33</v>
      </c>
      <c r="AX188" s="12" t="s">
        <v>72</v>
      </c>
      <c r="AY188" s="149" t="s">
        <v>126</v>
      </c>
    </row>
    <row r="189" spans="2:65" s="12" customFormat="1" ht="10.199999999999999">
      <c r="B189" s="148"/>
      <c r="D189" s="141" t="s">
        <v>159</v>
      </c>
      <c r="E189" s="149" t="s">
        <v>19</v>
      </c>
      <c r="F189" s="150" t="s">
        <v>588</v>
      </c>
      <c r="H189" s="151">
        <v>1.6679999999999999</v>
      </c>
      <c r="I189" s="152"/>
      <c r="L189" s="148"/>
      <c r="M189" s="153"/>
      <c r="T189" s="154"/>
      <c r="AT189" s="149" t="s">
        <v>159</v>
      </c>
      <c r="AU189" s="149" t="s">
        <v>82</v>
      </c>
      <c r="AV189" s="12" t="s">
        <v>82</v>
      </c>
      <c r="AW189" s="12" t="s">
        <v>33</v>
      </c>
      <c r="AX189" s="12" t="s">
        <v>72</v>
      </c>
      <c r="AY189" s="149" t="s">
        <v>126</v>
      </c>
    </row>
    <row r="190" spans="2:65" s="12" customFormat="1" ht="10.199999999999999">
      <c r="B190" s="148"/>
      <c r="D190" s="141" t="s">
        <v>159</v>
      </c>
      <c r="E190" s="149" t="s">
        <v>19</v>
      </c>
      <c r="F190" s="150" t="s">
        <v>589</v>
      </c>
      <c r="H190" s="151">
        <v>0.754</v>
      </c>
      <c r="I190" s="152"/>
      <c r="L190" s="148"/>
      <c r="M190" s="153"/>
      <c r="T190" s="154"/>
      <c r="AT190" s="149" t="s">
        <v>159</v>
      </c>
      <c r="AU190" s="149" t="s">
        <v>82</v>
      </c>
      <c r="AV190" s="12" t="s">
        <v>82</v>
      </c>
      <c r="AW190" s="12" t="s">
        <v>33</v>
      </c>
      <c r="AX190" s="12" t="s">
        <v>72</v>
      </c>
      <c r="AY190" s="149" t="s">
        <v>126</v>
      </c>
    </row>
    <row r="191" spans="2:65" s="12" customFormat="1" ht="10.199999999999999">
      <c r="B191" s="148"/>
      <c r="D191" s="141" t="s">
        <v>159</v>
      </c>
      <c r="E191" s="149" t="s">
        <v>19</v>
      </c>
      <c r="F191" s="150" t="s">
        <v>590</v>
      </c>
      <c r="H191" s="151">
        <v>1.968</v>
      </c>
      <c r="I191" s="152"/>
      <c r="L191" s="148"/>
      <c r="M191" s="153"/>
      <c r="T191" s="154"/>
      <c r="AT191" s="149" t="s">
        <v>159</v>
      </c>
      <c r="AU191" s="149" t="s">
        <v>82</v>
      </c>
      <c r="AV191" s="12" t="s">
        <v>82</v>
      </c>
      <c r="AW191" s="12" t="s">
        <v>33</v>
      </c>
      <c r="AX191" s="12" t="s">
        <v>72</v>
      </c>
      <c r="AY191" s="149" t="s">
        <v>126</v>
      </c>
    </row>
    <row r="192" spans="2:65" s="14" customFormat="1" ht="10.199999999999999">
      <c r="B192" s="161"/>
      <c r="D192" s="141" t="s">
        <v>159</v>
      </c>
      <c r="E192" s="162" t="s">
        <v>19</v>
      </c>
      <c r="F192" s="163" t="s">
        <v>173</v>
      </c>
      <c r="H192" s="164">
        <v>7.1950000000000003</v>
      </c>
      <c r="I192" s="165"/>
      <c r="L192" s="161"/>
      <c r="M192" s="166"/>
      <c r="T192" s="167"/>
      <c r="AT192" s="162" t="s">
        <v>159</v>
      </c>
      <c r="AU192" s="162" t="s">
        <v>82</v>
      </c>
      <c r="AV192" s="14" t="s">
        <v>156</v>
      </c>
      <c r="AW192" s="14" t="s">
        <v>33</v>
      </c>
      <c r="AX192" s="14" t="s">
        <v>80</v>
      </c>
      <c r="AY192" s="162" t="s">
        <v>126</v>
      </c>
    </row>
    <row r="193" spans="2:65" s="1" customFormat="1" ht="21.75" customHeight="1">
      <c r="B193" s="33"/>
      <c r="C193" s="128" t="s">
        <v>266</v>
      </c>
      <c r="D193" s="128" t="s">
        <v>129</v>
      </c>
      <c r="E193" s="129" t="s">
        <v>591</v>
      </c>
      <c r="F193" s="130" t="s">
        <v>592</v>
      </c>
      <c r="G193" s="131" t="s">
        <v>155</v>
      </c>
      <c r="H193" s="132">
        <v>1.8</v>
      </c>
      <c r="I193" s="133"/>
      <c r="J193" s="134">
        <f>ROUND(I193*H193,2)</f>
        <v>0</v>
      </c>
      <c r="K193" s="130" t="s">
        <v>180</v>
      </c>
      <c r="L193" s="33"/>
      <c r="M193" s="135" t="s">
        <v>19</v>
      </c>
      <c r="N193" s="136" t="s">
        <v>43</v>
      </c>
      <c r="P193" s="137">
        <f>O193*H193</f>
        <v>0</v>
      </c>
      <c r="Q193" s="137">
        <v>0.23132</v>
      </c>
      <c r="R193" s="137">
        <f>Q193*H193</f>
        <v>0.41637600000000002</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593</v>
      </c>
    </row>
    <row r="194" spans="2:65" s="1" customFormat="1" ht="19.2">
      <c r="B194" s="33"/>
      <c r="D194" s="141" t="s">
        <v>135</v>
      </c>
      <c r="F194" s="142" t="s">
        <v>594</v>
      </c>
      <c r="I194" s="143"/>
      <c r="L194" s="33"/>
      <c r="M194" s="147"/>
      <c r="T194" s="54"/>
      <c r="AT194" s="18" t="s">
        <v>135</v>
      </c>
      <c r="AU194" s="18" t="s">
        <v>82</v>
      </c>
    </row>
    <row r="195" spans="2:65" s="1" customFormat="1" ht="10.199999999999999">
      <c r="B195" s="33"/>
      <c r="D195" s="168" t="s">
        <v>183</v>
      </c>
      <c r="F195" s="169" t="s">
        <v>595</v>
      </c>
      <c r="I195" s="143"/>
      <c r="L195" s="33"/>
      <c r="M195" s="147"/>
      <c r="T195" s="54"/>
      <c r="AT195" s="18" t="s">
        <v>183</v>
      </c>
      <c r="AU195" s="18" t="s">
        <v>82</v>
      </c>
    </row>
    <row r="196" spans="2:65" s="12" customFormat="1" ht="10.199999999999999">
      <c r="B196" s="148"/>
      <c r="D196" s="141" t="s">
        <v>159</v>
      </c>
      <c r="E196" s="149" t="s">
        <v>19</v>
      </c>
      <c r="F196" s="150" t="s">
        <v>596</v>
      </c>
      <c r="H196" s="151">
        <v>1.8</v>
      </c>
      <c r="I196" s="152"/>
      <c r="L196" s="148"/>
      <c r="M196" s="153"/>
      <c r="T196" s="154"/>
      <c r="AT196" s="149" t="s">
        <v>159</v>
      </c>
      <c r="AU196" s="149" t="s">
        <v>82</v>
      </c>
      <c r="AV196" s="12" t="s">
        <v>82</v>
      </c>
      <c r="AW196" s="12" t="s">
        <v>33</v>
      </c>
      <c r="AX196" s="12" t="s">
        <v>80</v>
      </c>
      <c r="AY196" s="149" t="s">
        <v>126</v>
      </c>
    </row>
    <row r="197" spans="2:65" s="1" customFormat="1" ht="24.15" customHeight="1">
      <c r="B197" s="33"/>
      <c r="C197" s="128" t="s">
        <v>272</v>
      </c>
      <c r="D197" s="128" t="s">
        <v>129</v>
      </c>
      <c r="E197" s="129" t="s">
        <v>597</v>
      </c>
      <c r="F197" s="130" t="s">
        <v>598</v>
      </c>
      <c r="G197" s="131" t="s">
        <v>155</v>
      </c>
      <c r="H197" s="132">
        <v>82.5</v>
      </c>
      <c r="I197" s="133"/>
      <c r="J197" s="134">
        <f>ROUND(I197*H197,2)</f>
        <v>0</v>
      </c>
      <c r="K197" s="130" t="s">
        <v>180</v>
      </c>
      <c r="L197" s="33"/>
      <c r="M197" s="135" t="s">
        <v>19</v>
      </c>
      <c r="N197" s="136" t="s">
        <v>43</v>
      </c>
      <c r="P197" s="137">
        <f>O197*H197</f>
        <v>0</v>
      </c>
      <c r="Q197" s="137">
        <v>0.50100999999999996</v>
      </c>
      <c r="R197" s="137">
        <f>Q197*H197</f>
        <v>41.333324999999995</v>
      </c>
      <c r="S197" s="137">
        <v>0</v>
      </c>
      <c r="T197" s="138">
        <f>S197*H197</f>
        <v>0</v>
      </c>
      <c r="AR197" s="139" t="s">
        <v>156</v>
      </c>
      <c r="AT197" s="139" t="s">
        <v>129</v>
      </c>
      <c r="AU197" s="139" t="s">
        <v>82</v>
      </c>
      <c r="AY197" s="18" t="s">
        <v>126</v>
      </c>
      <c r="BE197" s="140">
        <f>IF(N197="základní",J197,0)</f>
        <v>0</v>
      </c>
      <c r="BF197" s="140">
        <f>IF(N197="snížená",J197,0)</f>
        <v>0</v>
      </c>
      <c r="BG197" s="140">
        <f>IF(N197="zákl. přenesená",J197,0)</f>
        <v>0</v>
      </c>
      <c r="BH197" s="140">
        <f>IF(N197="sníž. přenesená",J197,0)</f>
        <v>0</v>
      </c>
      <c r="BI197" s="140">
        <f>IF(N197="nulová",J197,0)</f>
        <v>0</v>
      </c>
      <c r="BJ197" s="18" t="s">
        <v>80</v>
      </c>
      <c r="BK197" s="140">
        <f>ROUND(I197*H197,2)</f>
        <v>0</v>
      </c>
      <c r="BL197" s="18" t="s">
        <v>156</v>
      </c>
      <c r="BM197" s="139" t="s">
        <v>599</v>
      </c>
    </row>
    <row r="198" spans="2:65" s="1" customFormat="1" ht="19.2">
      <c r="B198" s="33"/>
      <c r="D198" s="141" t="s">
        <v>135</v>
      </c>
      <c r="F198" s="142" t="s">
        <v>600</v>
      </c>
      <c r="I198" s="143"/>
      <c r="L198" s="33"/>
      <c r="M198" s="147"/>
      <c r="T198" s="54"/>
      <c r="AT198" s="18" t="s">
        <v>135</v>
      </c>
      <c r="AU198" s="18" t="s">
        <v>82</v>
      </c>
    </row>
    <row r="199" spans="2:65" s="1" customFormat="1" ht="10.199999999999999">
      <c r="B199" s="33"/>
      <c r="D199" s="168" t="s">
        <v>183</v>
      </c>
      <c r="F199" s="169" t="s">
        <v>601</v>
      </c>
      <c r="I199" s="143"/>
      <c r="L199" s="33"/>
      <c r="M199" s="147"/>
      <c r="T199" s="54"/>
      <c r="AT199" s="18" t="s">
        <v>183</v>
      </c>
      <c r="AU199" s="18" t="s">
        <v>82</v>
      </c>
    </row>
    <row r="200" spans="2:65" s="12" customFormat="1" ht="10.199999999999999">
      <c r="B200" s="148"/>
      <c r="D200" s="141" t="s">
        <v>159</v>
      </c>
      <c r="E200" s="149" t="s">
        <v>19</v>
      </c>
      <c r="F200" s="150" t="s">
        <v>602</v>
      </c>
      <c r="H200" s="151">
        <v>82.5</v>
      </c>
      <c r="I200" s="152"/>
      <c r="L200" s="148"/>
      <c r="M200" s="153"/>
      <c r="T200" s="154"/>
      <c r="AT200" s="149" t="s">
        <v>159</v>
      </c>
      <c r="AU200" s="149" t="s">
        <v>82</v>
      </c>
      <c r="AV200" s="12" t="s">
        <v>82</v>
      </c>
      <c r="AW200" s="12" t="s">
        <v>33</v>
      </c>
      <c r="AX200" s="12" t="s">
        <v>80</v>
      </c>
      <c r="AY200" s="149" t="s">
        <v>126</v>
      </c>
    </row>
    <row r="201" spans="2:65" s="1" customFormat="1" ht="16.5" customHeight="1">
      <c r="B201" s="33"/>
      <c r="C201" s="128" t="s">
        <v>279</v>
      </c>
      <c r="D201" s="128" t="s">
        <v>129</v>
      </c>
      <c r="E201" s="129" t="s">
        <v>603</v>
      </c>
      <c r="F201" s="130" t="s">
        <v>604</v>
      </c>
      <c r="G201" s="131" t="s">
        <v>487</v>
      </c>
      <c r="H201" s="132">
        <v>2.5739999999999998</v>
      </c>
      <c r="I201" s="133"/>
      <c r="J201" s="134">
        <f>ROUND(I201*H201,2)</f>
        <v>0</v>
      </c>
      <c r="K201" s="130" t="s">
        <v>180</v>
      </c>
      <c r="L201" s="33"/>
      <c r="M201" s="135" t="s">
        <v>19</v>
      </c>
      <c r="N201" s="136" t="s">
        <v>43</v>
      </c>
      <c r="P201" s="137">
        <f>O201*H201</f>
        <v>0</v>
      </c>
      <c r="Q201" s="137">
        <v>1.80972</v>
      </c>
      <c r="R201" s="137">
        <f>Q201*H201</f>
        <v>4.65821928</v>
      </c>
      <c r="S201" s="137">
        <v>0</v>
      </c>
      <c r="T201" s="138">
        <f>S201*H201</f>
        <v>0</v>
      </c>
      <c r="AR201" s="139" t="s">
        <v>156</v>
      </c>
      <c r="AT201" s="139" t="s">
        <v>129</v>
      </c>
      <c r="AU201" s="139" t="s">
        <v>82</v>
      </c>
      <c r="AY201" s="18" t="s">
        <v>126</v>
      </c>
      <c r="BE201" s="140">
        <f>IF(N201="základní",J201,0)</f>
        <v>0</v>
      </c>
      <c r="BF201" s="140">
        <f>IF(N201="snížená",J201,0)</f>
        <v>0</v>
      </c>
      <c r="BG201" s="140">
        <f>IF(N201="zákl. přenesená",J201,0)</f>
        <v>0</v>
      </c>
      <c r="BH201" s="140">
        <f>IF(N201="sníž. přenesená",J201,0)</f>
        <v>0</v>
      </c>
      <c r="BI201" s="140">
        <f>IF(N201="nulová",J201,0)</f>
        <v>0</v>
      </c>
      <c r="BJ201" s="18" t="s">
        <v>80</v>
      </c>
      <c r="BK201" s="140">
        <f>ROUND(I201*H201,2)</f>
        <v>0</v>
      </c>
      <c r="BL201" s="18" t="s">
        <v>156</v>
      </c>
      <c r="BM201" s="139" t="s">
        <v>605</v>
      </c>
    </row>
    <row r="202" spans="2:65" s="1" customFormat="1" ht="10.199999999999999">
      <c r="B202" s="33"/>
      <c r="D202" s="141" t="s">
        <v>135</v>
      </c>
      <c r="F202" s="142" t="s">
        <v>606</v>
      </c>
      <c r="I202" s="143"/>
      <c r="L202" s="33"/>
      <c r="M202" s="147"/>
      <c r="T202" s="54"/>
      <c r="AT202" s="18" t="s">
        <v>135</v>
      </c>
      <c r="AU202" s="18" t="s">
        <v>82</v>
      </c>
    </row>
    <row r="203" spans="2:65" s="1" customFormat="1" ht="10.199999999999999">
      <c r="B203" s="33"/>
      <c r="D203" s="168" t="s">
        <v>183</v>
      </c>
      <c r="F203" s="169" t="s">
        <v>607</v>
      </c>
      <c r="I203" s="143"/>
      <c r="L203" s="33"/>
      <c r="M203" s="147"/>
      <c r="T203" s="54"/>
      <c r="AT203" s="18" t="s">
        <v>183</v>
      </c>
      <c r="AU203" s="18" t="s">
        <v>82</v>
      </c>
    </row>
    <row r="204" spans="2:65" s="12" customFormat="1" ht="10.199999999999999">
      <c r="B204" s="148"/>
      <c r="D204" s="141" t="s">
        <v>159</v>
      </c>
      <c r="E204" s="149" t="s">
        <v>19</v>
      </c>
      <c r="F204" s="150" t="s">
        <v>608</v>
      </c>
      <c r="H204" s="151">
        <v>2.5739999999999998</v>
      </c>
      <c r="I204" s="152"/>
      <c r="L204" s="148"/>
      <c r="M204" s="153"/>
      <c r="T204" s="154"/>
      <c r="AT204" s="149" t="s">
        <v>159</v>
      </c>
      <c r="AU204" s="149" t="s">
        <v>82</v>
      </c>
      <c r="AV204" s="12" t="s">
        <v>82</v>
      </c>
      <c r="AW204" s="12" t="s">
        <v>33</v>
      </c>
      <c r="AX204" s="12" t="s">
        <v>80</v>
      </c>
      <c r="AY204" s="149" t="s">
        <v>126</v>
      </c>
    </row>
    <row r="205" spans="2:65" s="1" customFormat="1" ht="16.5" customHeight="1">
      <c r="B205" s="33"/>
      <c r="C205" s="128" t="s">
        <v>286</v>
      </c>
      <c r="D205" s="128" t="s">
        <v>129</v>
      </c>
      <c r="E205" s="129" t="s">
        <v>609</v>
      </c>
      <c r="F205" s="130" t="s">
        <v>610</v>
      </c>
      <c r="G205" s="131" t="s">
        <v>155</v>
      </c>
      <c r="H205" s="132">
        <v>10.439</v>
      </c>
      <c r="I205" s="133"/>
      <c r="J205" s="134">
        <f>ROUND(I205*H205,2)</f>
        <v>0</v>
      </c>
      <c r="K205" s="130" t="s">
        <v>180</v>
      </c>
      <c r="L205" s="33"/>
      <c r="M205" s="135" t="s">
        <v>19</v>
      </c>
      <c r="N205" s="136" t="s">
        <v>43</v>
      </c>
      <c r="P205" s="137">
        <f>O205*H205</f>
        <v>0</v>
      </c>
      <c r="Q205" s="137">
        <v>0.26225999999999999</v>
      </c>
      <c r="R205" s="137">
        <f>Q205*H205</f>
        <v>2.7377321399999999</v>
      </c>
      <c r="S205" s="137">
        <v>0</v>
      </c>
      <c r="T205" s="138">
        <f>S205*H205</f>
        <v>0</v>
      </c>
      <c r="AR205" s="139" t="s">
        <v>156</v>
      </c>
      <c r="AT205" s="139" t="s">
        <v>129</v>
      </c>
      <c r="AU205" s="139" t="s">
        <v>82</v>
      </c>
      <c r="AY205" s="18" t="s">
        <v>126</v>
      </c>
      <c r="BE205" s="140">
        <f>IF(N205="základní",J205,0)</f>
        <v>0</v>
      </c>
      <c r="BF205" s="140">
        <f>IF(N205="snížená",J205,0)</f>
        <v>0</v>
      </c>
      <c r="BG205" s="140">
        <f>IF(N205="zákl. přenesená",J205,0)</f>
        <v>0</v>
      </c>
      <c r="BH205" s="140">
        <f>IF(N205="sníž. přenesená",J205,0)</f>
        <v>0</v>
      </c>
      <c r="BI205" s="140">
        <f>IF(N205="nulová",J205,0)</f>
        <v>0</v>
      </c>
      <c r="BJ205" s="18" t="s">
        <v>80</v>
      </c>
      <c r="BK205" s="140">
        <f>ROUND(I205*H205,2)</f>
        <v>0</v>
      </c>
      <c r="BL205" s="18" t="s">
        <v>156</v>
      </c>
      <c r="BM205" s="139" t="s">
        <v>611</v>
      </c>
    </row>
    <row r="206" spans="2:65" s="1" customFormat="1" ht="19.2">
      <c r="B206" s="33"/>
      <c r="D206" s="141" t="s">
        <v>135</v>
      </c>
      <c r="F206" s="142" t="s">
        <v>612</v>
      </c>
      <c r="I206" s="143"/>
      <c r="L206" s="33"/>
      <c r="M206" s="147"/>
      <c r="T206" s="54"/>
      <c r="AT206" s="18" t="s">
        <v>135</v>
      </c>
      <c r="AU206" s="18" t="s">
        <v>82</v>
      </c>
    </row>
    <row r="207" spans="2:65" s="1" customFormat="1" ht="10.199999999999999">
      <c r="B207" s="33"/>
      <c r="D207" s="168" t="s">
        <v>183</v>
      </c>
      <c r="F207" s="169" t="s">
        <v>613</v>
      </c>
      <c r="I207" s="143"/>
      <c r="L207" s="33"/>
      <c r="M207" s="147"/>
      <c r="T207" s="54"/>
      <c r="AT207" s="18" t="s">
        <v>183</v>
      </c>
      <c r="AU207" s="18" t="s">
        <v>82</v>
      </c>
    </row>
    <row r="208" spans="2:65" s="12" customFormat="1" ht="10.199999999999999">
      <c r="B208" s="148"/>
      <c r="D208" s="141" t="s">
        <v>159</v>
      </c>
      <c r="E208" s="149" t="s">
        <v>19</v>
      </c>
      <c r="F208" s="150" t="s">
        <v>614</v>
      </c>
      <c r="H208" s="151">
        <v>10.439</v>
      </c>
      <c r="I208" s="152"/>
      <c r="L208" s="148"/>
      <c r="M208" s="153"/>
      <c r="T208" s="154"/>
      <c r="AT208" s="149" t="s">
        <v>159</v>
      </c>
      <c r="AU208" s="149" t="s">
        <v>82</v>
      </c>
      <c r="AV208" s="12" t="s">
        <v>82</v>
      </c>
      <c r="AW208" s="12" t="s">
        <v>33</v>
      </c>
      <c r="AX208" s="12" t="s">
        <v>80</v>
      </c>
      <c r="AY208" s="149" t="s">
        <v>126</v>
      </c>
    </row>
    <row r="209" spans="2:65" s="1" customFormat="1" ht="21.75" customHeight="1">
      <c r="B209" s="33"/>
      <c r="C209" s="128" t="s">
        <v>7</v>
      </c>
      <c r="D209" s="128" t="s">
        <v>129</v>
      </c>
      <c r="E209" s="129" t="s">
        <v>615</v>
      </c>
      <c r="F209" s="130" t="s">
        <v>616</v>
      </c>
      <c r="G209" s="131" t="s">
        <v>487</v>
      </c>
      <c r="H209" s="132">
        <v>3.2759999999999998</v>
      </c>
      <c r="I209" s="133"/>
      <c r="J209" s="134">
        <f>ROUND(I209*H209,2)</f>
        <v>0</v>
      </c>
      <c r="K209" s="130" t="s">
        <v>180</v>
      </c>
      <c r="L209" s="33"/>
      <c r="M209" s="135" t="s">
        <v>19</v>
      </c>
      <c r="N209" s="136" t="s">
        <v>43</v>
      </c>
      <c r="P209" s="137">
        <f>O209*H209</f>
        <v>0</v>
      </c>
      <c r="Q209" s="137">
        <v>1.8702000000000001</v>
      </c>
      <c r="R209" s="137">
        <f>Q209*H209</f>
        <v>6.1267752</v>
      </c>
      <c r="S209" s="137">
        <v>0</v>
      </c>
      <c r="T209" s="138">
        <f>S209*H209</f>
        <v>0</v>
      </c>
      <c r="AR209" s="139" t="s">
        <v>156</v>
      </c>
      <c r="AT209" s="139" t="s">
        <v>129</v>
      </c>
      <c r="AU209" s="139" t="s">
        <v>82</v>
      </c>
      <c r="AY209" s="18" t="s">
        <v>126</v>
      </c>
      <c r="BE209" s="140">
        <f>IF(N209="základní",J209,0)</f>
        <v>0</v>
      </c>
      <c r="BF209" s="140">
        <f>IF(N209="snížená",J209,0)</f>
        <v>0</v>
      </c>
      <c r="BG209" s="140">
        <f>IF(N209="zákl. přenesená",J209,0)</f>
        <v>0</v>
      </c>
      <c r="BH209" s="140">
        <f>IF(N209="sníž. přenesená",J209,0)</f>
        <v>0</v>
      </c>
      <c r="BI209" s="140">
        <f>IF(N209="nulová",J209,0)</f>
        <v>0</v>
      </c>
      <c r="BJ209" s="18" t="s">
        <v>80</v>
      </c>
      <c r="BK209" s="140">
        <f>ROUND(I209*H209,2)</f>
        <v>0</v>
      </c>
      <c r="BL209" s="18" t="s">
        <v>156</v>
      </c>
      <c r="BM209" s="139" t="s">
        <v>617</v>
      </c>
    </row>
    <row r="210" spans="2:65" s="1" customFormat="1" ht="19.2">
      <c r="B210" s="33"/>
      <c r="D210" s="141" t="s">
        <v>135</v>
      </c>
      <c r="F210" s="142" t="s">
        <v>618</v>
      </c>
      <c r="I210" s="143"/>
      <c r="L210" s="33"/>
      <c r="M210" s="147"/>
      <c r="T210" s="54"/>
      <c r="AT210" s="18" t="s">
        <v>135</v>
      </c>
      <c r="AU210" s="18" t="s">
        <v>82</v>
      </c>
    </row>
    <row r="211" spans="2:65" s="1" customFormat="1" ht="10.199999999999999">
      <c r="B211" s="33"/>
      <c r="D211" s="168" t="s">
        <v>183</v>
      </c>
      <c r="F211" s="169" t="s">
        <v>619</v>
      </c>
      <c r="I211" s="143"/>
      <c r="L211" s="33"/>
      <c r="M211" s="147"/>
      <c r="T211" s="54"/>
      <c r="AT211" s="18" t="s">
        <v>183</v>
      </c>
      <c r="AU211" s="18" t="s">
        <v>82</v>
      </c>
    </row>
    <row r="212" spans="2:65" s="12" customFormat="1" ht="10.199999999999999">
      <c r="B212" s="148"/>
      <c r="D212" s="141" t="s">
        <v>159</v>
      </c>
      <c r="E212" s="149" t="s">
        <v>19</v>
      </c>
      <c r="F212" s="150" t="s">
        <v>620</v>
      </c>
      <c r="H212" s="151">
        <v>2.34</v>
      </c>
      <c r="I212" s="152"/>
      <c r="L212" s="148"/>
      <c r="M212" s="153"/>
      <c r="T212" s="154"/>
      <c r="AT212" s="149" t="s">
        <v>159</v>
      </c>
      <c r="AU212" s="149" t="s">
        <v>82</v>
      </c>
      <c r="AV212" s="12" t="s">
        <v>82</v>
      </c>
      <c r="AW212" s="12" t="s">
        <v>33</v>
      </c>
      <c r="AX212" s="12" t="s">
        <v>72</v>
      </c>
      <c r="AY212" s="149" t="s">
        <v>126</v>
      </c>
    </row>
    <row r="213" spans="2:65" s="12" customFormat="1" ht="10.199999999999999">
      <c r="B213" s="148"/>
      <c r="D213" s="141" t="s">
        <v>159</v>
      </c>
      <c r="E213" s="149" t="s">
        <v>19</v>
      </c>
      <c r="F213" s="150" t="s">
        <v>621</v>
      </c>
      <c r="H213" s="151">
        <v>0.93600000000000005</v>
      </c>
      <c r="I213" s="152"/>
      <c r="L213" s="148"/>
      <c r="M213" s="153"/>
      <c r="T213" s="154"/>
      <c r="AT213" s="149" t="s">
        <v>159</v>
      </c>
      <c r="AU213" s="149" t="s">
        <v>82</v>
      </c>
      <c r="AV213" s="12" t="s">
        <v>82</v>
      </c>
      <c r="AW213" s="12" t="s">
        <v>33</v>
      </c>
      <c r="AX213" s="12" t="s">
        <v>72</v>
      </c>
      <c r="AY213" s="149" t="s">
        <v>126</v>
      </c>
    </row>
    <row r="214" spans="2:65" s="14" customFormat="1" ht="10.199999999999999">
      <c r="B214" s="161"/>
      <c r="D214" s="141" t="s">
        <v>159</v>
      </c>
      <c r="E214" s="162" t="s">
        <v>19</v>
      </c>
      <c r="F214" s="163" t="s">
        <v>173</v>
      </c>
      <c r="H214" s="164">
        <v>3.2759999999999998</v>
      </c>
      <c r="I214" s="165"/>
      <c r="L214" s="161"/>
      <c r="M214" s="166"/>
      <c r="T214" s="167"/>
      <c r="AT214" s="162" t="s">
        <v>159</v>
      </c>
      <c r="AU214" s="162" t="s">
        <v>82</v>
      </c>
      <c r="AV214" s="14" t="s">
        <v>156</v>
      </c>
      <c r="AW214" s="14" t="s">
        <v>33</v>
      </c>
      <c r="AX214" s="14" t="s">
        <v>80</v>
      </c>
      <c r="AY214" s="162" t="s">
        <v>126</v>
      </c>
    </row>
    <row r="215" spans="2:65" s="1" customFormat="1" ht="21.75" customHeight="1">
      <c r="B215" s="33"/>
      <c r="C215" s="128" t="s">
        <v>301</v>
      </c>
      <c r="D215" s="128" t="s">
        <v>129</v>
      </c>
      <c r="E215" s="129" t="s">
        <v>622</v>
      </c>
      <c r="F215" s="130" t="s">
        <v>623</v>
      </c>
      <c r="G215" s="131" t="s">
        <v>254</v>
      </c>
      <c r="H215" s="132">
        <v>5</v>
      </c>
      <c r="I215" s="133"/>
      <c r="J215" s="134">
        <f>ROUND(I215*H215,2)</f>
        <v>0</v>
      </c>
      <c r="K215" s="130" t="s">
        <v>180</v>
      </c>
      <c r="L215" s="33"/>
      <c r="M215" s="135" t="s">
        <v>19</v>
      </c>
      <c r="N215" s="136" t="s">
        <v>43</v>
      </c>
      <c r="P215" s="137">
        <f>O215*H215</f>
        <v>0</v>
      </c>
      <c r="Q215" s="137">
        <v>2.6280000000000001E-2</v>
      </c>
      <c r="R215" s="137">
        <f>Q215*H215</f>
        <v>0.13140000000000002</v>
      </c>
      <c r="S215" s="137">
        <v>0</v>
      </c>
      <c r="T215" s="138">
        <f>S215*H215</f>
        <v>0</v>
      </c>
      <c r="AR215" s="139" t="s">
        <v>156</v>
      </c>
      <c r="AT215" s="139" t="s">
        <v>129</v>
      </c>
      <c r="AU215" s="139" t="s">
        <v>82</v>
      </c>
      <c r="AY215" s="18" t="s">
        <v>126</v>
      </c>
      <c r="BE215" s="140">
        <f>IF(N215="základní",J215,0)</f>
        <v>0</v>
      </c>
      <c r="BF215" s="140">
        <f>IF(N215="snížená",J215,0)</f>
        <v>0</v>
      </c>
      <c r="BG215" s="140">
        <f>IF(N215="zákl. přenesená",J215,0)</f>
        <v>0</v>
      </c>
      <c r="BH215" s="140">
        <f>IF(N215="sníž. přenesená",J215,0)</f>
        <v>0</v>
      </c>
      <c r="BI215" s="140">
        <f>IF(N215="nulová",J215,0)</f>
        <v>0</v>
      </c>
      <c r="BJ215" s="18" t="s">
        <v>80</v>
      </c>
      <c r="BK215" s="140">
        <f>ROUND(I215*H215,2)</f>
        <v>0</v>
      </c>
      <c r="BL215" s="18" t="s">
        <v>156</v>
      </c>
      <c r="BM215" s="139" t="s">
        <v>624</v>
      </c>
    </row>
    <row r="216" spans="2:65" s="1" customFormat="1" ht="19.2">
      <c r="B216" s="33"/>
      <c r="D216" s="141" t="s">
        <v>135</v>
      </c>
      <c r="F216" s="142" t="s">
        <v>625</v>
      </c>
      <c r="I216" s="143"/>
      <c r="L216" s="33"/>
      <c r="M216" s="147"/>
      <c r="T216" s="54"/>
      <c r="AT216" s="18" t="s">
        <v>135</v>
      </c>
      <c r="AU216" s="18" t="s">
        <v>82</v>
      </c>
    </row>
    <row r="217" spans="2:65" s="1" customFormat="1" ht="10.199999999999999">
      <c r="B217" s="33"/>
      <c r="D217" s="168" t="s">
        <v>183</v>
      </c>
      <c r="F217" s="169" t="s">
        <v>626</v>
      </c>
      <c r="I217" s="143"/>
      <c r="L217" s="33"/>
      <c r="M217" s="147"/>
      <c r="T217" s="54"/>
      <c r="AT217" s="18" t="s">
        <v>183</v>
      </c>
      <c r="AU217" s="18" t="s">
        <v>82</v>
      </c>
    </row>
    <row r="218" spans="2:65" s="12" customFormat="1" ht="10.199999999999999">
      <c r="B218" s="148"/>
      <c r="D218" s="141" t="s">
        <v>159</v>
      </c>
      <c r="E218" s="149" t="s">
        <v>19</v>
      </c>
      <c r="F218" s="150" t="s">
        <v>627</v>
      </c>
      <c r="H218" s="151">
        <v>4</v>
      </c>
      <c r="I218" s="152"/>
      <c r="L218" s="148"/>
      <c r="M218" s="153"/>
      <c r="T218" s="154"/>
      <c r="AT218" s="149" t="s">
        <v>159</v>
      </c>
      <c r="AU218" s="149" t="s">
        <v>82</v>
      </c>
      <c r="AV218" s="12" t="s">
        <v>82</v>
      </c>
      <c r="AW218" s="12" t="s">
        <v>33</v>
      </c>
      <c r="AX218" s="12" t="s">
        <v>72</v>
      </c>
      <c r="AY218" s="149" t="s">
        <v>126</v>
      </c>
    </row>
    <row r="219" spans="2:65" s="12" customFormat="1" ht="10.199999999999999">
      <c r="B219" s="148"/>
      <c r="D219" s="141" t="s">
        <v>159</v>
      </c>
      <c r="E219" s="149" t="s">
        <v>19</v>
      </c>
      <c r="F219" s="150" t="s">
        <v>628</v>
      </c>
      <c r="H219" s="151">
        <v>1</v>
      </c>
      <c r="I219" s="152"/>
      <c r="L219" s="148"/>
      <c r="M219" s="153"/>
      <c r="T219" s="154"/>
      <c r="AT219" s="149" t="s">
        <v>159</v>
      </c>
      <c r="AU219" s="149" t="s">
        <v>82</v>
      </c>
      <c r="AV219" s="12" t="s">
        <v>82</v>
      </c>
      <c r="AW219" s="12" t="s">
        <v>33</v>
      </c>
      <c r="AX219" s="12" t="s">
        <v>72</v>
      </c>
      <c r="AY219" s="149" t="s">
        <v>126</v>
      </c>
    </row>
    <row r="220" spans="2:65" s="14" customFormat="1" ht="10.199999999999999">
      <c r="B220" s="161"/>
      <c r="D220" s="141" t="s">
        <v>159</v>
      </c>
      <c r="E220" s="162" t="s">
        <v>19</v>
      </c>
      <c r="F220" s="163" t="s">
        <v>173</v>
      </c>
      <c r="H220" s="164">
        <v>5</v>
      </c>
      <c r="I220" s="165"/>
      <c r="L220" s="161"/>
      <c r="M220" s="166"/>
      <c r="T220" s="167"/>
      <c r="AT220" s="162" t="s">
        <v>159</v>
      </c>
      <c r="AU220" s="162" t="s">
        <v>82</v>
      </c>
      <c r="AV220" s="14" t="s">
        <v>156</v>
      </c>
      <c r="AW220" s="14" t="s">
        <v>33</v>
      </c>
      <c r="AX220" s="14" t="s">
        <v>80</v>
      </c>
      <c r="AY220" s="162" t="s">
        <v>126</v>
      </c>
    </row>
    <row r="221" spans="2:65" s="1" customFormat="1" ht="16.5" customHeight="1">
      <c r="B221" s="33"/>
      <c r="C221" s="128" t="s">
        <v>308</v>
      </c>
      <c r="D221" s="128" t="s">
        <v>129</v>
      </c>
      <c r="E221" s="129" t="s">
        <v>629</v>
      </c>
      <c r="F221" s="130" t="s">
        <v>630</v>
      </c>
      <c r="G221" s="131" t="s">
        <v>487</v>
      </c>
      <c r="H221" s="132">
        <v>0.84199999999999997</v>
      </c>
      <c r="I221" s="133"/>
      <c r="J221" s="134">
        <f>ROUND(I221*H221,2)</f>
        <v>0</v>
      </c>
      <c r="K221" s="130" t="s">
        <v>180</v>
      </c>
      <c r="L221" s="33"/>
      <c r="M221" s="135" t="s">
        <v>19</v>
      </c>
      <c r="N221" s="136" t="s">
        <v>43</v>
      </c>
      <c r="P221" s="137">
        <f>O221*H221</f>
        <v>0</v>
      </c>
      <c r="Q221" s="137">
        <v>1.94302</v>
      </c>
      <c r="R221" s="137">
        <f>Q221*H221</f>
        <v>1.6360228399999999</v>
      </c>
      <c r="S221" s="137">
        <v>0</v>
      </c>
      <c r="T221" s="138">
        <f>S221*H221</f>
        <v>0</v>
      </c>
      <c r="AR221" s="139" t="s">
        <v>156</v>
      </c>
      <c r="AT221" s="139" t="s">
        <v>129</v>
      </c>
      <c r="AU221" s="139" t="s">
        <v>82</v>
      </c>
      <c r="AY221" s="18" t="s">
        <v>126</v>
      </c>
      <c r="BE221" s="140">
        <f>IF(N221="základní",J221,0)</f>
        <v>0</v>
      </c>
      <c r="BF221" s="140">
        <f>IF(N221="snížená",J221,0)</f>
        <v>0</v>
      </c>
      <c r="BG221" s="140">
        <f>IF(N221="zákl. přenesená",J221,0)</f>
        <v>0</v>
      </c>
      <c r="BH221" s="140">
        <f>IF(N221="sníž. přenesená",J221,0)</f>
        <v>0</v>
      </c>
      <c r="BI221" s="140">
        <f>IF(N221="nulová",J221,0)</f>
        <v>0</v>
      </c>
      <c r="BJ221" s="18" t="s">
        <v>80</v>
      </c>
      <c r="BK221" s="140">
        <f>ROUND(I221*H221,2)</f>
        <v>0</v>
      </c>
      <c r="BL221" s="18" t="s">
        <v>156</v>
      </c>
      <c r="BM221" s="139" t="s">
        <v>631</v>
      </c>
    </row>
    <row r="222" spans="2:65" s="1" customFormat="1" ht="10.199999999999999">
      <c r="B222" s="33"/>
      <c r="D222" s="141" t="s">
        <v>135</v>
      </c>
      <c r="F222" s="142" t="s">
        <v>632</v>
      </c>
      <c r="I222" s="143"/>
      <c r="L222" s="33"/>
      <c r="M222" s="147"/>
      <c r="T222" s="54"/>
      <c r="AT222" s="18" t="s">
        <v>135</v>
      </c>
      <c r="AU222" s="18" t="s">
        <v>82</v>
      </c>
    </row>
    <row r="223" spans="2:65" s="1" customFormat="1" ht="10.199999999999999">
      <c r="B223" s="33"/>
      <c r="D223" s="168" t="s">
        <v>183</v>
      </c>
      <c r="F223" s="169" t="s">
        <v>633</v>
      </c>
      <c r="I223" s="143"/>
      <c r="L223" s="33"/>
      <c r="M223" s="147"/>
      <c r="T223" s="54"/>
      <c r="AT223" s="18" t="s">
        <v>183</v>
      </c>
      <c r="AU223" s="18" t="s">
        <v>82</v>
      </c>
    </row>
    <row r="224" spans="2:65" s="13" customFormat="1" ht="10.199999999999999">
      <c r="B224" s="155"/>
      <c r="D224" s="141" t="s">
        <v>159</v>
      </c>
      <c r="E224" s="156" t="s">
        <v>19</v>
      </c>
      <c r="F224" s="157" t="s">
        <v>634</v>
      </c>
      <c r="H224" s="156" t="s">
        <v>19</v>
      </c>
      <c r="I224" s="158"/>
      <c r="L224" s="155"/>
      <c r="M224" s="159"/>
      <c r="T224" s="160"/>
      <c r="AT224" s="156" t="s">
        <v>159</v>
      </c>
      <c r="AU224" s="156" t="s">
        <v>82</v>
      </c>
      <c r="AV224" s="13" t="s">
        <v>80</v>
      </c>
      <c r="AW224" s="13" t="s">
        <v>33</v>
      </c>
      <c r="AX224" s="13" t="s">
        <v>72</v>
      </c>
      <c r="AY224" s="156" t="s">
        <v>126</v>
      </c>
    </row>
    <row r="225" spans="2:65" s="12" customFormat="1" ht="10.199999999999999">
      <c r="B225" s="148"/>
      <c r="D225" s="141" t="s">
        <v>159</v>
      </c>
      <c r="E225" s="149" t="s">
        <v>19</v>
      </c>
      <c r="F225" s="150" t="s">
        <v>635</v>
      </c>
      <c r="H225" s="151">
        <v>6.0999999999999999E-2</v>
      </c>
      <c r="I225" s="152"/>
      <c r="L225" s="148"/>
      <c r="M225" s="153"/>
      <c r="T225" s="154"/>
      <c r="AT225" s="149" t="s">
        <v>159</v>
      </c>
      <c r="AU225" s="149" t="s">
        <v>82</v>
      </c>
      <c r="AV225" s="12" t="s">
        <v>82</v>
      </c>
      <c r="AW225" s="12" t="s">
        <v>33</v>
      </c>
      <c r="AX225" s="12" t="s">
        <v>72</v>
      </c>
      <c r="AY225" s="149" t="s">
        <v>126</v>
      </c>
    </row>
    <row r="226" spans="2:65" s="12" customFormat="1" ht="10.199999999999999">
      <c r="B226" s="148"/>
      <c r="D226" s="141" t="s">
        <v>159</v>
      </c>
      <c r="E226" s="149" t="s">
        <v>19</v>
      </c>
      <c r="F226" s="150" t="s">
        <v>636</v>
      </c>
      <c r="H226" s="151">
        <v>3.7999999999999999E-2</v>
      </c>
      <c r="I226" s="152"/>
      <c r="L226" s="148"/>
      <c r="M226" s="153"/>
      <c r="T226" s="154"/>
      <c r="AT226" s="149" t="s">
        <v>159</v>
      </c>
      <c r="AU226" s="149" t="s">
        <v>82</v>
      </c>
      <c r="AV226" s="12" t="s">
        <v>82</v>
      </c>
      <c r="AW226" s="12" t="s">
        <v>33</v>
      </c>
      <c r="AX226" s="12" t="s">
        <v>72</v>
      </c>
      <c r="AY226" s="149" t="s">
        <v>126</v>
      </c>
    </row>
    <row r="227" spans="2:65" s="12" customFormat="1" ht="10.199999999999999">
      <c r="B227" s="148"/>
      <c r="D227" s="141" t="s">
        <v>159</v>
      </c>
      <c r="E227" s="149" t="s">
        <v>19</v>
      </c>
      <c r="F227" s="150" t="s">
        <v>637</v>
      </c>
      <c r="H227" s="151">
        <v>4.2000000000000003E-2</v>
      </c>
      <c r="I227" s="152"/>
      <c r="L227" s="148"/>
      <c r="M227" s="153"/>
      <c r="T227" s="154"/>
      <c r="AT227" s="149" t="s">
        <v>159</v>
      </c>
      <c r="AU227" s="149" t="s">
        <v>82</v>
      </c>
      <c r="AV227" s="12" t="s">
        <v>82</v>
      </c>
      <c r="AW227" s="12" t="s">
        <v>33</v>
      </c>
      <c r="AX227" s="12" t="s">
        <v>72</v>
      </c>
      <c r="AY227" s="149" t="s">
        <v>126</v>
      </c>
    </row>
    <row r="228" spans="2:65" s="12" customFormat="1" ht="10.199999999999999">
      <c r="B228" s="148"/>
      <c r="D228" s="141" t="s">
        <v>159</v>
      </c>
      <c r="E228" s="149" t="s">
        <v>19</v>
      </c>
      <c r="F228" s="150" t="s">
        <v>638</v>
      </c>
      <c r="H228" s="151">
        <v>7.9000000000000001E-2</v>
      </c>
      <c r="I228" s="152"/>
      <c r="L228" s="148"/>
      <c r="M228" s="153"/>
      <c r="T228" s="154"/>
      <c r="AT228" s="149" t="s">
        <v>159</v>
      </c>
      <c r="AU228" s="149" t="s">
        <v>82</v>
      </c>
      <c r="AV228" s="12" t="s">
        <v>82</v>
      </c>
      <c r="AW228" s="12" t="s">
        <v>33</v>
      </c>
      <c r="AX228" s="12" t="s">
        <v>72</v>
      </c>
      <c r="AY228" s="149" t="s">
        <v>126</v>
      </c>
    </row>
    <row r="229" spans="2:65" s="15" customFormat="1" ht="10.199999999999999">
      <c r="B229" s="173"/>
      <c r="D229" s="141" t="s">
        <v>159</v>
      </c>
      <c r="E229" s="174" t="s">
        <v>19</v>
      </c>
      <c r="F229" s="175" t="s">
        <v>639</v>
      </c>
      <c r="H229" s="176">
        <v>0.22</v>
      </c>
      <c r="I229" s="177"/>
      <c r="L229" s="173"/>
      <c r="M229" s="178"/>
      <c r="T229" s="179"/>
      <c r="AT229" s="174" t="s">
        <v>159</v>
      </c>
      <c r="AU229" s="174" t="s">
        <v>82</v>
      </c>
      <c r="AV229" s="15" t="s">
        <v>125</v>
      </c>
      <c r="AW229" s="15" t="s">
        <v>33</v>
      </c>
      <c r="AX229" s="15" t="s">
        <v>72</v>
      </c>
      <c r="AY229" s="174" t="s">
        <v>126</v>
      </c>
    </row>
    <row r="230" spans="2:65" s="12" customFormat="1" ht="10.199999999999999">
      <c r="B230" s="148"/>
      <c r="D230" s="141" t="s">
        <v>159</v>
      </c>
      <c r="E230" s="149" t="s">
        <v>19</v>
      </c>
      <c r="F230" s="150" t="s">
        <v>640</v>
      </c>
      <c r="H230" s="151">
        <v>0.32600000000000001</v>
      </c>
      <c r="I230" s="152"/>
      <c r="L230" s="148"/>
      <c r="M230" s="153"/>
      <c r="T230" s="154"/>
      <c r="AT230" s="149" t="s">
        <v>159</v>
      </c>
      <c r="AU230" s="149" t="s">
        <v>82</v>
      </c>
      <c r="AV230" s="12" t="s">
        <v>82</v>
      </c>
      <c r="AW230" s="12" t="s">
        <v>33</v>
      </c>
      <c r="AX230" s="12" t="s">
        <v>72</v>
      </c>
      <c r="AY230" s="149" t="s">
        <v>126</v>
      </c>
    </row>
    <row r="231" spans="2:65" s="12" customFormat="1" ht="10.199999999999999">
      <c r="B231" s="148"/>
      <c r="D231" s="141" t="s">
        <v>159</v>
      </c>
      <c r="E231" s="149" t="s">
        <v>19</v>
      </c>
      <c r="F231" s="150" t="s">
        <v>641</v>
      </c>
      <c r="H231" s="151">
        <v>6.5000000000000002E-2</v>
      </c>
      <c r="I231" s="152"/>
      <c r="L231" s="148"/>
      <c r="M231" s="153"/>
      <c r="T231" s="154"/>
      <c r="AT231" s="149" t="s">
        <v>159</v>
      </c>
      <c r="AU231" s="149" t="s">
        <v>82</v>
      </c>
      <c r="AV231" s="12" t="s">
        <v>82</v>
      </c>
      <c r="AW231" s="12" t="s">
        <v>33</v>
      </c>
      <c r="AX231" s="12" t="s">
        <v>72</v>
      </c>
      <c r="AY231" s="149" t="s">
        <v>126</v>
      </c>
    </row>
    <row r="232" spans="2:65" s="12" customFormat="1" ht="10.199999999999999">
      <c r="B232" s="148"/>
      <c r="D232" s="141" t="s">
        <v>159</v>
      </c>
      <c r="E232" s="149" t="s">
        <v>19</v>
      </c>
      <c r="F232" s="150" t="s">
        <v>642</v>
      </c>
      <c r="H232" s="151">
        <v>0.05</v>
      </c>
      <c r="I232" s="152"/>
      <c r="L232" s="148"/>
      <c r="M232" s="153"/>
      <c r="T232" s="154"/>
      <c r="AT232" s="149" t="s">
        <v>159</v>
      </c>
      <c r="AU232" s="149" t="s">
        <v>82</v>
      </c>
      <c r="AV232" s="12" t="s">
        <v>82</v>
      </c>
      <c r="AW232" s="12" t="s">
        <v>33</v>
      </c>
      <c r="AX232" s="12" t="s">
        <v>72</v>
      </c>
      <c r="AY232" s="149" t="s">
        <v>126</v>
      </c>
    </row>
    <row r="233" spans="2:65" s="15" customFormat="1" ht="10.199999999999999">
      <c r="B233" s="173"/>
      <c r="D233" s="141" t="s">
        <v>159</v>
      </c>
      <c r="E233" s="174" t="s">
        <v>19</v>
      </c>
      <c r="F233" s="175" t="s">
        <v>639</v>
      </c>
      <c r="H233" s="176">
        <v>0.441</v>
      </c>
      <c r="I233" s="177"/>
      <c r="L233" s="173"/>
      <c r="M233" s="178"/>
      <c r="T233" s="179"/>
      <c r="AT233" s="174" t="s">
        <v>159</v>
      </c>
      <c r="AU233" s="174" t="s">
        <v>82</v>
      </c>
      <c r="AV233" s="15" t="s">
        <v>125</v>
      </c>
      <c r="AW233" s="15" t="s">
        <v>33</v>
      </c>
      <c r="AX233" s="15" t="s">
        <v>72</v>
      </c>
      <c r="AY233" s="174" t="s">
        <v>126</v>
      </c>
    </row>
    <row r="234" spans="2:65" s="12" customFormat="1" ht="10.199999999999999">
      <c r="B234" s="148"/>
      <c r="D234" s="141" t="s">
        <v>159</v>
      </c>
      <c r="E234" s="149" t="s">
        <v>19</v>
      </c>
      <c r="F234" s="150" t="s">
        <v>643</v>
      </c>
      <c r="H234" s="151">
        <v>0.13100000000000001</v>
      </c>
      <c r="I234" s="152"/>
      <c r="L234" s="148"/>
      <c r="M234" s="153"/>
      <c r="T234" s="154"/>
      <c r="AT234" s="149" t="s">
        <v>159</v>
      </c>
      <c r="AU234" s="149" t="s">
        <v>82</v>
      </c>
      <c r="AV234" s="12" t="s">
        <v>82</v>
      </c>
      <c r="AW234" s="12" t="s">
        <v>33</v>
      </c>
      <c r="AX234" s="12" t="s">
        <v>72</v>
      </c>
      <c r="AY234" s="149" t="s">
        <v>126</v>
      </c>
    </row>
    <row r="235" spans="2:65" s="12" customFormat="1" ht="10.199999999999999">
      <c r="B235" s="148"/>
      <c r="D235" s="141" t="s">
        <v>159</v>
      </c>
      <c r="E235" s="149" t="s">
        <v>19</v>
      </c>
      <c r="F235" s="150" t="s">
        <v>644</v>
      </c>
      <c r="H235" s="151">
        <v>0.05</v>
      </c>
      <c r="I235" s="152"/>
      <c r="L235" s="148"/>
      <c r="M235" s="153"/>
      <c r="T235" s="154"/>
      <c r="AT235" s="149" t="s">
        <v>159</v>
      </c>
      <c r="AU235" s="149" t="s">
        <v>82</v>
      </c>
      <c r="AV235" s="12" t="s">
        <v>82</v>
      </c>
      <c r="AW235" s="12" t="s">
        <v>33</v>
      </c>
      <c r="AX235" s="12" t="s">
        <v>72</v>
      </c>
      <c r="AY235" s="149" t="s">
        <v>126</v>
      </c>
    </row>
    <row r="236" spans="2:65" s="14" customFormat="1" ht="10.199999999999999">
      <c r="B236" s="161"/>
      <c r="D236" s="141" t="s">
        <v>159</v>
      </c>
      <c r="E236" s="162" t="s">
        <v>19</v>
      </c>
      <c r="F236" s="163" t="s">
        <v>173</v>
      </c>
      <c r="H236" s="164">
        <v>0.84199999999999997</v>
      </c>
      <c r="I236" s="165"/>
      <c r="L236" s="161"/>
      <c r="M236" s="166"/>
      <c r="T236" s="167"/>
      <c r="AT236" s="162" t="s">
        <v>159</v>
      </c>
      <c r="AU236" s="162" t="s">
        <v>82</v>
      </c>
      <c r="AV236" s="14" t="s">
        <v>156</v>
      </c>
      <c r="AW236" s="14" t="s">
        <v>33</v>
      </c>
      <c r="AX236" s="14" t="s">
        <v>80</v>
      </c>
      <c r="AY236" s="162" t="s">
        <v>126</v>
      </c>
    </row>
    <row r="237" spans="2:65" s="1" customFormat="1" ht="16.5" customHeight="1">
      <c r="B237" s="33"/>
      <c r="C237" s="128" t="s">
        <v>314</v>
      </c>
      <c r="D237" s="128" t="s">
        <v>129</v>
      </c>
      <c r="E237" s="129" t="s">
        <v>645</v>
      </c>
      <c r="F237" s="130" t="s">
        <v>646</v>
      </c>
      <c r="G237" s="131" t="s">
        <v>304</v>
      </c>
      <c r="H237" s="132">
        <v>0.63</v>
      </c>
      <c r="I237" s="133"/>
      <c r="J237" s="134">
        <f>ROUND(I237*H237,2)</f>
        <v>0</v>
      </c>
      <c r="K237" s="130" t="s">
        <v>180</v>
      </c>
      <c r="L237" s="33"/>
      <c r="M237" s="135" t="s">
        <v>19</v>
      </c>
      <c r="N237" s="136" t="s">
        <v>43</v>
      </c>
      <c r="P237" s="137">
        <f>O237*H237</f>
        <v>0</v>
      </c>
      <c r="Q237" s="137">
        <v>1.0900000000000001</v>
      </c>
      <c r="R237" s="137">
        <f>Q237*H237</f>
        <v>0.68670000000000009</v>
      </c>
      <c r="S237" s="137">
        <v>0</v>
      </c>
      <c r="T237" s="138">
        <f>S237*H237</f>
        <v>0</v>
      </c>
      <c r="AR237" s="139" t="s">
        <v>156</v>
      </c>
      <c r="AT237" s="139" t="s">
        <v>129</v>
      </c>
      <c r="AU237" s="139" t="s">
        <v>82</v>
      </c>
      <c r="AY237" s="18" t="s">
        <v>126</v>
      </c>
      <c r="BE237" s="140">
        <f>IF(N237="základní",J237,0)</f>
        <v>0</v>
      </c>
      <c r="BF237" s="140">
        <f>IF(N237="snížená",J237,0)</f>
        <v>0</v>
      </c>
      <c r="BG237" s="140">
        <f>IF(N237="zákl. přenesená",J237,0)</f>
        <v>0</v>
      </c>
      <c r="BH237" s="140">
        <f>IF(N237="sníž. přenesená",J237,0)</f>
        <v>0</v>
      </c>
      <c r="BI237" s="140">
        <f>IF(N237="nulová",J237,0)</f>
        <v>0</v>
      </c>
      <c r="BJ237" s="18" t="s">
        <v>80</v>
      </c>
      <c r="BK237" s="140">
        <f>ROUND(I237*H237,2)</f>
        <v>0</v>
      </c>
      <c r="BL237" s="18" t="s">
        <v>156</v>
      </c>
      <c r="BM237" s="139" t="s">
        <v>647</v>
      </c>
    </row>
    <row r="238" spans="2:65" s="1" customFormat="1" ht="10.199999999999999">
      <c r="B238" s="33"/>
      <c r="D238" s="141" t="s">
        <v>135</v>
      </c>
      <c r="F238" s="142" t="s">
        <v>648</v>
      </c>
      <c r="I238" s="143"/>
      <c r="L238" s="33"/>
      <c r="M238" s="147"/>
      <c r="T238" s="54"/>
      <c r="AT238" s="18" t="s">
        <v>135</v>
      </c>
      <c r="AU238" s="18" t="s">
        <v>82</v>
      </c>
    </row>
    <row r="239" spans="2:65" s="1" customFormat="1" ht="10.199999999999999">
      <c r="B239" s="33"/>
      <c r="D239" s="168" t="s">
        <v>183</v>
      </c>
      <c r="F239" s="169" t="s">
        <v>649</v>
      </c>
      <c r="I239" s="143"/>
      <c r="L239" s="33"/>
      <c r="M239" s="147"/>
      <c r="T239" s="54"/>
      <c r="AT239" s="18" t="s">
        <v>183</v>
      </c>
      <c r="AU239" s="18" t="s">
        <v>82</v>
      </c>
    </row>
    <row r="240" spans="2:65" s="12" customFormat="1" ht="10.199999999999999">
      <c r="B240" s="148"/>
      <c r="D240" s="141" t="s">
        <v>159</v>
      </c>
      <c r="E240" s="149" t="s">
        <v>19</v>
      </c>
      <c r="F240" s="150" t="s">
        <v>650</v>
      </c>
      <c r="H240" s="151">
        <v>6.3E-2</v>
      </c>
      <c r="I240" s="152"/>
      <c r="L240" s="148"/>
      <c r="M240" s="153"/>
      <c r="T240" s="154"/>
      <c r="AT240" s="149" t="s">
        <v>159</v>
      </c>
      <c r="AU240" s="149" t="s">
        <v>82</v>
      </c>
      <c r="AV240" s="12" t="s">
        <v>82</v>
      </c>
      <c r="AW240" s="12" t="s">
        <v>33</v>
      </c>
      <c r="AX240" s="12" t="s">
        <v>72</v>
      </c>
      <c r="AY240" s="149" t="s">
        <v>126</v>
      </c>
    </row>
    <row r="241" spans="2:65" s="12" customFormat="1" ht="10.199999999999999">
      <c r="B241" s="148"/>
      <c r="D241" s="141" t="s">
        <v>159</v>
      </c>
      <c r="E241" s="149" t="s">
        <v>19</v>
      </c>
      <c r="F241" s="150" t="s">
        <v>651</v>
      </c>
      <c r="H241" s="151">
        <v>3.9E-2</v>
      </c>
      <c r="I241" s="152"/>
      <c r="L241" s="148"/>
      <c r="M241" s="153"/>
      <c r="T241" s="154"/>
      <c r="AT241" s="149" t="s">
        <v>159</v>
      </c>
      <c r="AU241" s="149" t="s">
        <v>82</v>
      </c>
      <c r="AV241" s="12" t="s">
        <v>82</v>
      </c>
      <c r="AW241" s="12" t="s">
        <v>33</v>
      </c>
      <c r="AX241" s="12" t="s">
        <v>72</v>
      </c>
      <c r="AY241" s="149" t="s">
        <v>126</v>
      </c>
    </row>
    <row r="242" spans="2:65" s="12" customFormat="1" ht="10.199999999999999">
      <c r="B242" s="148"/>
      <c r="D242" s="141" t="s">
        <v>159</v>
      </c>
      <c r="E242" s="149" t="s">
        <v>19</v>
      </c>
      <c r="F242" s="150" t="s">
        <v>652</v>
      </c>
      <c r="H242" s="151">
        <v>4.2000000000000003E-2</v>
      </c>
      <c r="I242" s="152"/>
      <c r="L242" s="148"/>
      <c r="M242" s="153"/>
      <c r="T242" s="154"/>
      <c r="AT242" s="149" t="s">
        <v>159</v>
      </c>
      <c r="AU242" s="149" t="s">
        <v>82</v>
      </c>
      <c r="AV242" s="12" t="s">
        <v>82</v>
      </c>
      <c r="AW242" s="12" t="s">
        <v>33</v>
      </c>
      <c r="AX242" s="12" t="s">
        <v>72</v>
      </c>
      <c r="AY242" s="149" t="s">
        <v>126</v>
      </c>
    </row>
    <row r="243" spans="2:65" s="12" customFormat="1" ht="10.199999999999999">
      <c r="B243" s="148"/>
      <c r="D243" s="141" t="s">
        <v>159</v>
      </c>
      <c r="E243" s="149" t="s">
        <v>19</v>
      </c>
      <c r="F243" s="150" t="s">
        <v>653</v>
      </c>
      <c r="H243" s="151">
        <v>6.2E-2</v>
      </c>
      <c r="I243" s="152"/>
      <c r="L243" s="148"/>
      <c r="M243" s="153"/>
      <c r="T243" s="154"/>
      <c r="AT243" s="149" t="s">
        <v>159</v>
      </c>
      <c r="AU243" s="149" t="s">
        <v>82</v>
      </c>
      <c r="AV243" s="12" t="s">
        <v>82</v>
      </c>
      <c r="AW243" s="12" t="s">
        <v>33</v>
      </c>
      <c r="AX243" s="12" t="s">
        <v>72</v>
      </c>
      <c r="AY243" s="149" t="s">
        <v>126</v>
      </c>
    </row>
    <row r="244" spans="2:65" s="15" customFormat="1" ht="10.199999999999999">
      <c r="B244" s="173"/>
      <c r="D244" s="141" t="s">
        <v>159</v>
      </c>
      <c r="E244" s="174" t="s">
        <v>19</v>
      </c>
      <c r="F244" s="175" t="s">
        <v>639</v>
      </c>
      <c r="H244" s="176">
        <v>0.20599999999999999</v>
      </c>
      <c r="I244" s="177"/>
      <c r="L244" s="173"/>
      <c r="M244" s="178"/>
      <c r="T244" s="179"/>
      <c r="AT244" s="174" t="s">
        <v>159</v>
      </c>
      <c r="AU244" s="174" t="s">
        <v>82</v>
      </c>
      <c r="AV244" s="15" t="s">
        <v>125</v>
      </c>
      <c r="AW244" s="15" t="s">
        <v>33</v>
      </c>
      <c r="AX244" s="15" t="s">
        <v>72</v>
      </c>
      <c r="AY244" s="174" t="s">
        <v>126</v>
      </c>
    </row>
    <row r="245" spans="2:65" s="12" customFormat="1" ht="10.199999999999999">
      <c r="B245" s="148"/>
      <c r="D245" s="141" t="s">
        <v>159</v>
      </c>
      <c r="E245" s="149" t="s">
        <v>19</v>
      </c>
      <c r="F245" s="150" t="s">
        <v>654</v>
      </c>
      <c r="H245" s="151">
        <v>0.21099999999999999</v>
      </c>
      <c r="I245" s="152"/>
      <c r="L245" s="148"/>
      <c r="M245" s="153"/>
      <c r="T245" s="154"/>
      <c r="AT245" s="149" t="s">
        <v>159</v>
      </c>
      <c r="AU245" s="149" t="s">
        <v>82</v>
      </c>
      <c r="AV245" s="12" t="s">
        <v>82</v>
      </c>
      <c r="AW245" s="12" t="s">
        <v>33</v>
      </c>
      <c r="AX245" s="12" t="s">
        <v>72</v>
      </c>
      <c r="AY245" s="149" t="s">
        <v>126</v>
      </c>
    </row>
    <row r="246" spans="2:65" s="12" customFormat="1" ht="10.199999999999999">
      <c r="B246" s="148"/>
      <c r="D246" s="141" t="s">
        <v>159</v>
      </c>
      <c r="E246" s="149" t="s">
        <v>19</v>
      </c>
      <c r="F246" s="150" t="s">
        <v>655</v>
      </c>
      <c r="H246" s="151">
        <v>4.7E-2</v>
      </c>
      <c r="I246" s="152"/>
      <c r="L246" s="148"/>
      <c r="M246" s="153"/>
      <c r="T246" s="154"/>
      <c r="AT246" s="149" t="s">
        <v>159</v>
      </c>
      <c r="AU246" s="149" t="s">
        <v>82</v>
      </c>
      <c r="AV246" s="12" t="s">
        <v>82</v>
      </c>
      <c r="AW246" s="12" t="s">
        <v>33</v>
      </c>
      <c r="AX246" s="12" t="s">
        <v>72</v>
      </c>
      <c r="AY246" s="149" t="s">
        <v>126</v>
      </c>
    </row>
    <row r="247" spans="2:65" s="12" customFormat="1" ht="10.199999999999999">
      <c r="B247" s="148"/>
      <c r="D247" s="141" t="s">
        <v>159</v>
      </c>
      <c r="E247" s="149" t="s">
        <v>19</v>
      </c>
      <c r="F247" s="150" t="s">
        <v>656</v>
      </c>
      <c r="H247" s="151">
        <v>3.5999999999999997E-2</v>
      </c>
      <c r="I247" s="152"/>
      <c r="L247" s="148"/>
      <c r="M247" s="153"/>
      <c r="T247" s="154"/>
      <c r="AT247" s="149" t="s">
        <v>159</v>
      </c>
      <c r="AU247" s="149" t="s">
        <v>82</v>
      </c>
      <c r="AV247" s="12" t="s">
        <v>82</v>
      </c>
      <c r="AW247" s="12" t="s">
        <v>33</v>
      </c>
      <c r="AX247" s="12" t="s">
        <v>72</v>
      </c>
      <c r="AY247" s="149" t="s">
        <v>126</v>
      </c>
    </row>
    <row r="248" spans="2:65" s="15" customFormat="1" ht="10.199999999999999">
      <c r="B248" s="173"/>
      <c r="D248" s="141" t="s">
        <v>159</v>
      </c>
      <c r="E248" s="174" t="s">
        <v>19</v>
      </c>
      <c r="F248" s="175" t="s">
        <v>639</v>
      </c>
      <c r="H248" s="176">
        <v>0.29399999999999998</v>
      </c>
      <c r="I248" s="177"/>
      <c r="L248" s="173"/>
      <c r="M248" s="178"/>
      <c r="T248" s="179"/>
      <c r="AT248" s="174" t="s">
        <v>159</v>
      </c>
      <c r="AU248" s="174" t="s">
        <v>82</v>
      </c>
      <c r="AV248" s="15" t="s">
        <v>125</v>
      </c>
      <c r="AW248" s="15" t="s">
        <v>33</v>
      </c>
      <c r="AX248" s="15" t="s">
        <v>72</v>
      </c>
      <c r="AY248" s="174" t="s">
        <v>126</v>
      </c>
    </row>
    <row r="249" spans="2:65" s="12" customFormat="1" ht="10.199999999999999">
      <c r="B249" s="148"/>
      <c r="D249" s="141" t="s">
        <v>159</v>
      </c>
      <c r="E249" s="149" t="s">
        <v>19</v>
      </c>
      <c r="F249" s="150" t="s">
        <v>657</v>
      </c>
      <c r="H249" s="151">
        <v>9.4E-2</v>
      </c>
      <c r="I249" s="152"/>
      <c r="L249" s="148"/>
      <c r="M249" s="153"/>
      <c r="T249" s="154"/>
      <c r="AT249" s="149" t="s">
        <v>159</v>
      </c>
      <c r="AU249" s="149" t="s">
        <v>82</v>
      </c>
      <c r="AV249" s="12" t="s">
        <v>82</v>
      </c>
      <c r="AW249" s="12" t="s">
        <v>33</v>
      </c>
      <c r="AX249" s="12" t="s">
        <v>72</v>
      </c>
      <c r="AY249" s="149" t="s">
        <v>126</v>
      </c>
    </row>
    <row r="250" spans="2:65" s="12" customFormat="1" ht="10.199999999999999">
      <c r="B250" s="148"/>
      <c r="D250" s="141" t="s">
        <v>159</v>
      </c>
      <c r="E250" s="149" t="s">
        <v>19</v>
      </c>
      <c r="F250" s="150" t="s">
        <v>658</v>
      </c>
      <c r="H250" s="151">
        <v>3.5999999999999997E-2</v>
      </c>
      <c r="I250" s="152"/>
      <c r="L250" s="148"/>
      <c r="M250" s="153"/>
      <c r="T250" s="154"/>
      <c r="AT250" s="149" t="s">
        <v>159</v>
      </c>
      <c r="AU250" s="149" t="s">
        <v>82</v>
      </c>
      <c r="AV250" s="12" t="s">
        <v>82</v>
      </c>
      <c r="AW250" s="12" t="s">
        <v>33</v>
      </c>
      <c r="AX250" s="12" t="s">
        <v>72</v>
      </c>
      <c r="AY250" s="149" t="s">
        <v>126</v>
      </c>
    </row>
    <row r="251" spans="2:65" s="14" customFormat="1" ht="10.199999999999999">
      <c r="B251" s="161"/>
      <c r="D251" s="141" t="s">
        <v>159</v>
      </c>
      <c r="E251" s="162" t="s">
        <v>19</v>
      </c>
      <c r="F251" s="163" t="s">
        <v>173</v>
      </c>
      <c r="H251" s="164">
        <v>0.63</v>
      </c>
      <c r="I251" s="165"/>
      <c r="L251" s="161"/>
      <c r="M251" s="166"/>
      <c r="T251" s="167"/>
      <c r="AT251" s="162" t="s">
        <v>159</v>
      </c>
      <c r="AU251" s="162" t="s">
        <v>82</v>
      </c>
      <c r="AV251" s="14" t="s">
        <v>156</v>
      </c>
      <c r="AW251" s="14" t="s">
        <v>33</v>
      </c>
      <c r="AX251" s="14" t="s">
        <v>80</v>
      </c>
      <c r="AY251" s="162" t="s">
        <v>126</v>
      </c>
    </row>
    <row r="252" spans="2:65" s="1" customFormat="1" ht="16.5" customHeight="1">
      <c r="B252" s="33"/>
      <c r="C252" s="128" t="s">
        <v>321</v>
      </c>
      <c r="D252" s="128" t="s">
        <v>129</v>
      </c>
      <c r="E252" s="129" t="s">
        <v>659</v>
      </c>
      <c r="F252" s="130" t="s">
        <v>660</v>
      </c>
      <c r="G252" s="131" t="s">
        <v>155</v>
      </c>
      <c r="H252" s="132">
        <v>28.48</v>
      </c>
      <c r="I252" s="133"/>
      <c r="J252" s="134">
        <f>ROUND(I252*H252,2)</f>
        <v>0</v>
      </c>
      <c r="K252" s="130" t="s">
        <v>19</v>
      </c>
      <c r="L252" s="33"/>
      <c r="M252" s="135" t="s">
        <v>19</v>
      </c>
      <c r="N252" s="136" t="s">
        <v>43</v>
      </c>
      <c r="P252" s="137">
        <f>O252*H252</f>
        <v>0</v>
      </c>
      <c r="Q252" s="137">
        <v>2.1499999999999998E-2</v>
      </c>
      <c r="R252" s="137">
        <f>Q252*H252</f>
        <v>0.61231999999999998</v>
      </c>
      <c r="S252" s="137">
        <v>0</v>
      </c>
      <c r="T252" s="138">
        <f>S252*H252</f>
        <v>0</v>
      </c>
      <c r="AR252" s="139" t="s">
        <v>156</v>
      </c>
      <c r="AT252" s="139" t="s">
        <v>129</v>
      </c>
      <c r="AU252" s="139" t="s">
        <v>82</v>
      </c>
      <c r="AY252" s="18" t="s">
        <v>126</v>
      </c>
      <c r="BE252" s="140">
        <f>IF(N252="základní",J252,0)</f>
        <v>0</v>
      </c>
      <c r="BF252" s="140">
        <f>IF(N252="snížená",J252,0)</f>
        <v>0</v>
      </c>
      <c r="BG252" s="140">
        <f>IF(N252="zákl. přenesená",J252,0)</f>
        <v>0</v>
      </c>
      <c r="BH252" s="140">
        <f>IF(N252="sníž. přenesená",J252,0)</f>
        <v>0</v>
      </c>
      <c r="BI252" s="140">
        <f>IF(N252="nulová",J252,0)</f>
        <v>0</v>
      </c>
      <c r="BJ252" s="18" t="s">
        <v>80</v>
      </c>
      <c r="BK252" s="140">
        <f>ROUND(I252*H252,2)</f>
        <v>0</v>
      </c>
      <c r="BL252" s="18" t="s">
        <v>156</v>
      </c>
      <c r="BM252" s="139" t="s">
        <v>661</v>
      </c>
    </row>
    <row r="253" spans="2:65" s="1" customFormat="1" ht="19.2">
      <c r="B253" s="33"/>
      <c r="D253" s="141" t="s">
        <v>135</v>
      </c>
      <c r="F253" s="142" t="s">
        <v>662</v>
      </c>
      <c r="I253" s="143"/>
      <c r="L253" s="33"/>
      <c r="M253" s="147"/>
      <c r="T253" s="54"/>
      <c r="AT253" s="18" t="s">
        <v>135</v>
      </c>
      <c r="AU253" s="18" t="s">
        <v>82</v>
      </c>
    </row>
    <row r="254" spans="2:65" s="12" customFormat="1" ht="10.199999999999999">
      <c r="B254" s="148"/>
      <c r="D254" s="141" t="s">
        <v>159</v>
      </c>
      <c r="E254" s="149" t="s">
        <v>19</v>
      </c>
      <c r="F254" s="150" t="s">
        <v>663</v>
      </c>
      <c r="H254" s="151">
        <v>28.48</v>
      </c>
      <c r="I254" s="152"/>
      <c r="L254" s="148"/>
      <c r="M254" s="153"/>
      <c r="T254" s="154"/>
      <c r="AT254" s="149" t="s">
        <v>159</v>
      </c>
      <c r="AU254" s="149" t="s">
        <v>82</v>
      </c>
      <c r="AV254" s="12" t="s">
        <v>82</v>
      </c>
      <c r="AW254" s="12" t="s">
        <v>33</v>
      </c>
      <c r="AX254" s="12" t="s">
        <v>80</v>
      </c>
      <c r="AY254" s="149" t="s">
        <v>126</v>
      </c>
    </row>
    <row r="255" spans="2:65" s="1" customFormat="1" ht="16.5" customHeight="1">
      <c r="B255" s="33"/>
      <c r="C255" s="128" t="s">
        <v>329</v>
      </c>
      <c r="D255" s="128" t="s">
        <v>129</v>
      </c>
      <c r="E255" s="129" t="s">
        <v>664</v>
      </c>
      <c r="F255" s="130" t="s">
        <v>665</v>
      </c>
      <c r="G255" s="131" t="s">
        <v>155</v>
      </c>
      <c r="H255" s="132">
        <v>23.059000000000001</v>
      </c>
      <c r="I255" s="133"/>
      <c r="J255" s="134">
        <f>ROUND(I255*H255,2)</f>
        <v>0</v>
      </c>
      <c r="K255" s="130" t="s">
        <v>180</v>
      </c>
      <c r="L255" s="33"/>
      <c r="M255" s="135" t="s">
        <v>19</v>
      </c>
      <c r="N255" s="136" t="s">
        <v>43</v>
      </c>
      <c r="P255" s="137">
        <f>O255*H255</f>
        <v>0</v>
      </c>
      <c r="Q255" s="137">
        <v>2.8570000000000002E-2</v>
      </c>
      <c r="R255" s="137">
        <f>Q255*H255</f>
        <v>0.65879563000000008</v>
      </c>
      <c r="S255" s="137">
        <v>0</v>
      </c>
      <c r="T255" s="138">
        <f>S255*H255</f>
        <v>0</v>
      </c>
      <c r="AR255" s="139" t="s">
        <v>156</v>
      </c>
      <c r="AT255" s="139" t="s">
        <v>129</v>
      </c>
      <c r="AU255" s="139" t="s">
        <v>82</v>
      </c>
      <c r="AY255" s="18" t="s">
        <v>126</v>
      </c>
      <c r="BE255" s="140">
        <f>IF(N255="základní",J255,0)</f>
        <v>0</v>
      </c>
      <c r="BF255" s="140">
        <f>IF(N255="snížená",J255,0)</f>
        <v>0</v>
      </c>
      <c r="BG255" s="140">
        <f>IF(N255="zákl. přenesená",J255,0)</f>
        <v>0</v>
      </c>
      <c r="BH255" s="140">
        <f>IF(N255="sníž. přenesená",J255,0)</f>
        <v>0</v>
      </c>
      <c r="BI255" s="140">
        <f>IF(N255="nulová",J255,0)</f>
        <v>0</v>
      </c>
      <c r="BJ255" s="18" t="s">
        <v>80</v>
      </c>
      <c r="BK255" s="140">
        <f>ROUND(I255*H255,2)</f>
        <v>0</v>
      </c>
      <c r="BL255" s="18" t="s">
        <v>156</v>
      </c>
      <c r="BM255" s="139" t="s">
        <v>666</v>
      </c>
    </row>
    <row r="256" spans="2:65" s="1" customFormat="1" ht="10.199999999999999">
      <c r="B256" s="33"/>
      <c r="D256" s="141" t="s">
        <v>135</v>
      </c>
      <c r="F256" s="142" t="s">
        <v>667</v>
      </c>
      <c r="I256" s="143"/>
      <c r="L256" s="33"/>
      <c r="M256" s="147"/>
      <c r="T256" s="54"/>
      <c r="AT256" s="18" t="s">
        <v>135</v>
      </c>
      <c r="AU256" s="18" t="s">
        <v>82</v>
      </c>
    </row>
    <row r="257" spans="2:65" s="1" customFormat="1" ht="10.199999999999999">
      <c r="B257" s="33"/>
      <c r="D257" s="168" t="s">
        <v>183</v>
      </c>
      <c r="F257" s="169" t="s">
        <v>668</v>
      </c>
      <c r="I257" s="143"/>
      <c r="L257" s="33"/>
      <c r="M257" s="147"/>
      <c r="T257" s="54"/>
      <c r="AT257" s="18" t="s">
        <v>183</v>
      </c>
      <c r="AU257" s="18" t="s">
        <v>82</v>
      </c>
    </row>
    <row r="258" spans="2:65" s="12" customFormat="1" ht="10.199999999999999">
      <c r="B258" s="148"/>
      <c r="D258" s="141" t="s">
        <v>159</v>
      </c>
      <c r="E258" s="149" t="s">
        <v>19</v>
      </c>
      <c r="F258" s="150" t="s">
        <v>669</v>
      </c>
      <c r="H258" s="151">
        <v>23.059000000000001</v>
      </c>
      <c r="I258" s="152"/>
      <c r="L258" s="148"/>
      <c r="M258" s="153"/>
      <c r="T258" s="154"/>
      <c r="AT258" s="149" t="s">
        <v>159</v>
      </c>
      <c r="AU258" s="149" t="s">
        <v>82</v>
      </c>
      <c r="AV258" s="12" t="s">
        <v>82</v>
      </c>
      <c r="AW258" s="12" t="s">
        <v>33</v>
      </c>
      <c r="AX258" s="12" t="s">
        <v>80</v>
      </c>
      <c r="AY258" s="149" t="s">
        <v>126</v>
      </c>
    </row>
    <row r="259" spans="2:65" s="1" customFormat="1" ht="16.5" customHeight="1">
      <c r="B259" s="33"/>
      <c r="C259" s="128" t="s">
        <v>339</v>
      </c>
      <c r="D259" s="128" t="s">
        <v>129</v>
      </c>
      <c r="E259" s="129" t="s">
        <v>670</v>
      </c>
      <c r="F259" s="130" t="s">
        <v>671</v>
      </c>
      <c r="G259" s="131" t="s">
        <v>228</v>
      </c>
      <c r="H259" s="132">
        <v>7.98</v>
      </c>
      <c r="I259" s="133"/>
      <c r="J259" s="134">
        <f>ROUND(I259*H259,2)</f>
        <v>0</v>
      </c>
      <c r="K259" s="130" t="s">
        <v>19</v>
      </c>
      <c r="L259" s="33"/>
      <c r="M259" s="135" t="s">
        <v>19</v>
      </c>
      <c r="N259" s="136" t="s">
        <v>43</v>
      </c>
      <c r="P259" s="137">
        <f>O259*H259</f>
        <v>0</v>
      </c>
      <c r="Q259" s="137">
        <v>7.9000000000000001E-4</v>
      </c>
      <c r="R259" s="137">
        <f>Q259*H259</f>
        <v>6.3042000000000003E-3</v>
      </c>
      <c r="S259" s="137">
        <v>1.0000000000000001E-5</v>
      </c>
      <c r="T259" s="138">
        <f>S259*H259</f>
        <v>7.9800000000000015E-5</v>
      </c>
      <c r="AR259" s="139" t="s">
        <v>156</v>
      </c>
      <c r="AT259" s="139" t="s">
        <v>129</v>
      </c>
      <c r="AU259" s="139" t="s">
        <v>82</v>
      </c>
      <c r="AY259" s="18" t="s">
        <v>126</v>
      </c>
      <c r="BE259" s="140">
        <f>IF(N259="základní",J259,0)</f>
        <v>0</v>
      </c>
      <c r="BF259" s="140">
        <f>IF(N259="snížená",J259,0)</f>
        <v>0</v>
      </c>
      <c r="BG259" s="140">
        <f>IF(N259="zákl. přenesená",J259,0)</f>
        <v>0</v>
      </c>
      <c r="BH259" s="140">
        <f>IF(N259="sníž. přenesená",J259,0)</f>
        <v>0</v>
      </c>
      <c r="BI259" s="140">
        <f>IF(N259="nulová",J259,0)</f>
        <v>0</v>
      </c>
      <c r="BJ259" s="18" t="s">
        <v>80</v>
      </c>
      <c r="BK259" s="140">
        <f>ROUND(I259*H259,2)</f>
        <v>0</v>
      </c>
      <c r="BL259" s="18" t="s">
        <v>156</v>
      </c>
      <c r="BM259" s="139" t="s">
        <v>672</v>
      </c>
    </row>
    <row r="260" spans="2:65" s="1" customFormat="1" ht="10.199999999999999">
      <c r="B260" s="33"/>
      <c r="D260" s="141" t="s">
        <v>135</v>
      </c>
      <c r="F260" s="142" t="s">
        <v>671</v>
      </c>
      <c r="I260" s="143"/>
      <c r="L260" s="33"/>
      <c r="M260" s="147"/>
      <c r="T260" s="54"/>
      <c r="AT260" s="18" t="s">
        <v>135</v>
      </c>
      <c r="AU260" s="18" t="s">
        <v>82</v>
      </c>
    </row>
    <row r="261" spans="2:65" s="12" customFormat="1" ht="10.199999999999999">
      <c r="B261" s="148"/>
      <c r="D261" s="141" t="s">
        <v>159</v>
      </c>
      <c r="E261" s="149" t="s">
        <v>19</v>
      </c>
      <c r="F261" s="150" t="s">
        <v>673</v>
      </c>
      <c r="H261" s="151">
        <v>7.98</v>
      </c>
      <c r="I261" s="152"/>
      <c r="L261" s="148"/>
      <c r="M261" s="153"/>
      <c r="T261" s="154"/>
      <c r="AT261" s="149" t="s">
        <v>159</v>
      </c>
      <c r="AU261" s="149" t="s">
        <v>82</v>
      </c>
      <c r="AV261" s="12" t="s">
        <v>82</v>
      </c>
      <c r="AW261" s="12" t="s">
        <v>33</v>
      </c>
      <c r="AX261" s="12" t="s">
        <v>80</v>
      </c>
      <c r="AY261" s="149" t="s">
        <v>126</v>
      </c>
    </row>
    <row r="262" spans="2:65" s="1" customFormat="1" ht="16.5" customHeight="1">
      <c r="B262" s="33"/>
      <c r="C262" s="128" t="s">
        <v>346</v>
      </c>
      <c r="D262" s="128" t="s">
        <v>129</v>
      </c>
      <c r="E262" s="129" t="s">
        <v>674</v>
      </c>
      <c r="F262" s="130" t="s">
        <v>675</v>
      </c>
      <c r="G262" s="131" t="s">
        <v>228</v>
      </c>
      <c r="H262" s="132">
        <v>16.36</v>
      </c>
      <c r="I262" s="133"/>
      <c r="J262" s="134">
        <f>ROUND(I262*H262,2)</f>
        <v>0</v>
      </c>
      <c r="K262" s="130" t="s">
        <v>19</v>
      </c>
      <c r="L262" s="33"/>
      <c r="M262" s="135" t="s">
        <v>19</v>
      </c>
      <c r="N262" s="136" t="s">
        <v>43</v>
      </c>
      <c r="P262" s="137">
        <f>O262*H262</f>
        <v>0</v>
      </c>
      <c r="Q262" s="137">
        <v>1.1900000000000001E-3</v>
      </c>
      <c r="R262" s="137">
        <f>Q262*H262</f>
        <v>1.94684E-2</v>
      </c>
      <c r="S262" s="137">
        <v>1.0000000000000001E-5</v>
      </c>
      <c r="T262" s="138">
        <f>S262*H262</f>
        <v>1.6360000000000002E-4</v>
      </c>
      <c r="AR262" s="139" t="s">
        <v>156</v>
      </c>
      <c r="AT262" s="139" t="s">
        <v>129</v>
      </c>
      <c r="AU262" s="139" t="s">
        <v>82</v>
      </c>
      <c r="AY262" s="18" t="s">
        <v>126</v>
      </c>
      <c r="BE262" s="140">
        <f>IF(N262="základní",J262,0)</f>
        <v>0</v>
      </c>
      <c r="BF262" s="140">
        <f>IF(N262="snížená",J262,0)</f>
        <v>0</v>
      </c>
      <c r="BG262" s="140">
        <f>IF(N262="zákl. přenesená",J262,0)</f>
        <v>0</v>
      </c>
      <c r="BH262" s="140">
        <f>IF(N262="sníž. přenesená",J262,0)</f>
        <v>0</v>
      </c>
      <c r="BI262" s="140">
        <f>IF(N262="nulová",J262,0)</f>
        <v>0</v>
      </c>
      <c r="BJ262" s="18" t="s">
        <v>80</v>
      </c>
      <c r="BK262" s="140">
        <f>ROUND(I262*H262,2)</f>
        <v>0</v>
      </c>
      <c r="BL262" s="18" t="s">
        <v>156</v>
      </c>
      <c r="BM262" s="139" t="s">
        <v>676</v>
      </c>
    </row>
    <row r="263" spans="2:65" s="1" customFormat="1" ht="10.199999999999999">
      <c r="B263" s="33"/>
      <c r="D263" s="141" t="s">
        <v>135</v>
      </c>
      <c r="F263" s="142" t="s">
        <v>675</v>
      </c>
      <c r="I263" s="143"/>
      <c r="L263" s="33"/>
      <c r="M263" s="147"/>
      <c r="T263" s="54"/>
      <c r="AT263" s="18" t="s">
        <v>135</v>
      </c>
      <c r="AU263" s="18" t="s">
        <v>82</v>
      </c>
    </row>
    <row r="264" spans="2:65" s="12" customFormat="1" ht="10.199999999999999">
      <c r="B264" s="148"/>
      <c r="D264" s="141" t="s">
        <v>159</v>
      </c>
      <c r="E264" s="149" t="s">
        <v>19</v>
      </c>
      <c r="F264" s="150" t="s">
        <v>677</v>
      </c>
      <c r="H264" s="151">
        <v>2.17</v>
      </c>
      <c r="I264" s="152"/>
      <c r="L264" s="148"/>
      <c r="M264" s="153"/>
      <c r="T264" s="154"/>
      <c r="AT264" s="149" t="s">
        <v>159</v>
      </c>
      <c r="AU264" s="149" t="s">
        <v>82</v>
      </c>
      <c r="AV264" s="12" t="s">
        <v>82</v>
      </c>
      <c r="AW264" s="12" t="s">
        <v>33</v>
      </c>
      <c r="AX264" s="12" t="s">
        <v>72</v>
      </c>
      <c r="AY264" s="149" t="s">
        <v>126</v>
      </c>
    </row>
    <row r="265" spans="2:65" s="12" customFormat="1" ht="10.199999999999999">
      <c r="B265" s="148"/>
      <c r="D265" s="141" t="s">
        <v>159</v>
      </c>
      <c r="E265" s="149" t="s">
        <v>19</v>
      </c>
      <c r="F265" s="150" t="s">
        <v>678</v>
      </c>
      <c r="H265" s="151">
        <v>14.19</v>
      </c>
      <c r="I265" s="152"/>
      <c r="L265" s="148"/>
      <c r="M265" s="153"/>
      <c r="T265" s="154"/>
      <c r="AT265" s="149" t="s">
        <v>159</v>
      </c>
      <c r="AU265" s="149" t="s">
        <v>82</v>
      </c>
      <c r="AV265" s="12" t="s">
        <v>82</v>
      </c>
      <c r="AW265" s="12" t="s">
        <v>33</v>
      </c>
      <c r="AX265" s="12" t="s">
        <v>72</v>
      </c>
      <c r="AY265" s="149" t="s">
        <v>126</v>
      </c>
    </row>
    <row r="266" spans="2:65" s="14" customFormat="1" ht="10.199999999999999">
      <c r="B266" s="161"/>
      <c r="D266" s="141" t="s">
        <v>159</v>
      </c>
      <c r="E266" s="162" t="s">
        <v>19</v>
      </c>
      <c r="F266" s="163" t="s">
        <v>173</v>
      </c>
      <c r="H266" s="164">
        <v>16.36</v>
      </c>
      <c r="I266" s="165"/>
      <c r="L266" s="161"/>
      <c r="M266" s="166"/>
      <c r="T266" s="167"/>
      <c r="AT266" s="162" t="s">
        <v>159</v>
      </c>
      <c r="AU266" s="162" t="s">
        <v>82</v>
      </c>
      <c r="AV266" s="14" t="s">
        <v>156</v>
      </c>
      <c r="AW266" s="14" t="s">
        <v>33</v>
      </c>
      <c r="AX266" s="14" t="s">
        <v>80</v>
      </c>
      <c r="AY266" s="162" t="s">
        <v>126</v>
      </c>
    </row>
    <row r="267" spans="2:65" s="1" customFormat="1" ht="16.5" customHeight="1">
      <c r="B267" s="33"/>
      <c r="C267" s="128" t="s">
        <v>354</v>
      </c>
      <c r="D267" s="128" t="s">
        <v>129</v>
      </c>
      <c r="E267" s="129" t="s">
        <v>679</v>
      </c>
      <c r="F267" s="130" t="s">
        <v>680</v>
      </c>
      <c r="G267" s="131" t="s">
        <v>228</v>
      </c>
      <c r="H267" s="132">
        <v>65.465000000000003</v>
      </c>
      <c r="I267" s="133"/>
      <c r="J267" s="134">
        <f>ROUND(I267*H267,2)</f>
        <v>0</v>
      </c>
      <c r="K267" s="130" t="s">
        <v>19</v>
      </c>
      <c r="L267" s="33"/>
      <c r="M267" s="135" t="s">
        <v>19</v>
      </c>
      <c r="N267" s="136" t="s">
        <v>43</v>
      </c>
      <c r="P267" s="137">
        <f>O267*H267</f>
        <v>0</v>
      </c>
      <c r="Q267" s="137">
        <v>1.7799999999999999E-3</v>
      </c>
      <c r="R267" s="137">
        <f>Q267*H267</f>
        <v>0.1165277</v>
      </c>
      <c r="S267" s="137">
        <v>1.0000000000000001E-5</v>
      </c>
      <c r="T267" s="138">
        <f>S267*H267</f>
        <v>6.5465000000000011E-4</v>
      </c>
      <c r="AR267" s="139" t="s">
        <v>156</v>
      </c>
      <c r="AT267" s="139" t="s">
        <v>129</v>
      </c>
      <c r="AU267" s="139" t="s">
        <v>82</v>
      </c>
      <c r="AY267" s="18" t="s">
        <v>126</v>
      </c>
      <c r="BE267" s="140">
        <f>IF(N267="základní",J267,0)</f>
        <v>0</v>
      </c>
      <c r="BF267" s="140">
        <f>IF(N267="snížená",J267,0)</f>
        <v>0</v>
      </c>
      <c r="BG267" s="140">
        <f>IF(N267="zákl. přenesená",J267,0)</f>
        <v>0</v>
      </c>
      <c r="BH267" s="140">
        <f>IF(N267="sníž. přenesená",J267,0)</f>
        <v>0</v>
      </c>
      <c r="BI267" s="140">
        <f>IF(N267="nulová",J267,0)</f>
        <v>0</v>
      </c>
      <c r="BJ267" s="18" t="s">
        <v>80</v>
      </c>
      <c r="BK267" s="140">
        <f>ROUND(I267*H267,2)</f>
        <v>0</v>
      </c>
      <c r="BL267" s="18" t="s">
        <v>156</v>
      </c>
      <c r="BM267" s="139" t="s">
        <v>681</v>
      </c>
    </row>
    <row r="268" spans="2:65" s="1" customFormat="1" ht="10.199999999999999">
      <c r="B268" s="33"/>
      <c r="D268" s="141" t="s">
        <v>135</v>
      </c>
      <c r="F268" s="142" t="s">
        <v>680</v>
      </c>
      <c r="I268" s="143"/>
      <c r="L268" s="33"/>
      <c r="M268" s="147"/>
      <c r="T268" s="54"/>
      <c r="AT268" s="18" t="s">
        <v>135</v>
      </c>
      <c r="AU268" s="18" t="s">
        <v>82</v>
      </c>
    </row>
    <row r="269" spans="2:65" s="12" customFormat="1" ht="10.199999999999999">
      <c r="B269" s="148"/>
      <c r="D269" s="141" t="s">
        <v>159</v>
      </c>
      <c r="E269" s="149" t="s">
        <v>19</v>
      </c>
      <c r="F269" s="150" t="s">
        <v>682</v>
      </c>
      <c r="H269" s="151">
        <v>17.795000000000002</v>
      </c>
      <c r="I269" s="152"/>
      <c r="L269" s="148"/>
      <c r="M269" s="153"/>
      <c r="T269" s="154"/>
      <c r="AT269" s="149" t="s">
        <v>159</v>
      </c>
      <c r="AU269" s="149" t="s">
        <v>82</v>
      </c>
      <c r="AV269" s="12" t="s">
        <v>82</v>
      </c>
      <c r="AW269" s="12" t="s">
        <v>33</v>
      </c>
      <c r="AX269" s="12" t="s">
        <v>72</v>
      </c>
      <c r="AY269" s="149" t="s">
        <v>126</v>
      </c>
    </row>
    <row r="270" spans="2:65" s="12" customFormat="1" ht="10.199999999999999">
      <c r="B270" s="148"/>
      <c r="D270" s="141" t="s">
        <v>159</v>
      </c>
      <c r="E270" s="149" t="s">
        <v>19</v>
      </c>
      <c r="F270" s="150" t="s">
        <v>683</v>
      </c>
      <c r="H270" s="151">
        <v>47.67</v>
      </c>
      <c r="I270" s="152"/>
      <c r="L270" s="148"/>
      <c r="M270" s="153"/>
      <c r="T270" s="154"/>
      <c r="AT270" s="149" t="s">
        <v>159</v>
      </c>
      <c r="AU270" s="149" t="s">
        <v>82</v>
      </c>
      <c r="AV270" s="12" t="s">
        <v>82</v>
      </c>
      <c r="AW270" s="12" t="s">
        <v>33</v>
      </c>
      <c r="AX270" s="12" t="s">
        <v>72</v>
      </c>
      <c r="AY270" s="149" t="s">
        <v>126</v>
      </c>
    </row>
    <row r="271" spans="2:65" s="14" customFormat="1" ht="10.199999999999999">
      <c r="B271" s="161"/>
      <c r="D271" s="141" t="s">
        <v>159</v>
      </c>
      <c r="E271" s="162" t="s">
        <v>19</v>
      </c>
      <c r="F271" s="163" t="s">
        <v>173</v>
      </c>
      <c r="H271" s="164">
        <v>65.465000000000003</v>
      </c>
      <c r="I271" s="165"/>
      <c r="L271" s="161"/>
      <c r="M271" s="166"/>
      <c r="T271" s="167"/>
      <c r="AT271" s="162" t="s">
        <v>159</v>
      </c>
      <c r="AU271" s="162" t="s">
        <v>82</v>
      </c>
      <c r="AV271" s="14" t="s">
        <v>156</v>
      </c>
      <c r="AW271" s="14" t="s">
        <v>33</v>
      </c>
      <c r="AX271" s="14" t="s">
        <v>80</v>
      </c>
      <c r="AY271" s="162" t="s">
        <v>126</v>
      </c>
    </row>
    <row r="272" spans="2:65" s="1" customFormat="1" ht="16.5" customHeight="1">
      <c r="B272" s="33"/>
      <c r="C272" s="128" t="s">
        <v>361</v>
      </c>
      <c r="D272" s="128" t="s">
        <v>129</v>
      </c>
      <c r="E272" s="129" t="s">
        <v>684</v>
      </c>
      <c r="F272" s="130" t="s">
        <v>685</v>
      </c>
      <c r="G272" s="131" t="s">
        <v>228</v>
      </c>
      <c r="H272" s="132">
        <v>22.9</v>
      </c>
      <c r="I272" s="133"/>
      <c r="J272" s="134">
        <f>ROUND(I272*H272,2)</f>
        <v>0</v>
      </c>
      <c r="K272" s="130" t="s">
        <v>19</v>
      </c>
      <c r="L272" s="33"/>
      <c r="M272" s="135" t="s">
        <v>19</v>
      </c>
      <c r="N272" s="136" t="s">
        <v>43</v>
      </c>
      <c r="P272" s="137">
        <f>O272*H272</f>
        <v>0</v>
      </c>
      <c r="Q272" s="137">
        <v>2.1900000000000001E-3</v>
      </c>
      <c r="R272" s="137">
        <f>Q272*H272</f>
        <v>5.0151000000000001E-2</v>
      </c>
      <c r="S272" s="137">
        <v>1.0000000000000001E-5</v>
      </c>
      <c r="T272" s="138">
        <f>S272*H272</f>
        <v>2.2900000000000001E-4</v>
      </c>
      <c r="AR272" s="139" t="s">
        <v>156</v>
      </c>
      <c r="AT272" s="139" t="s">
        <v>129</v>
      </c>
      <c r="AU272" s="139" t="s">
        <v>82</v>
      </c>
      <c r="AY272" s="18" t="s">
        <v>126</v>
      </c>
      <c r="BE272" s="140">
        <f>IF(N272="základní",J272,0)</f>
        <v>0</v>
      </c>
      <c r="BF272" s="140">
        <f>IF(N272="snížená",J272,0)</f>
        <v>0</v>
      </c>
      <c r="BG272" s="140">
        <f>IF(N272="zákl. přenesená",J272,0)</f>
        <v>0</v>
      </c>
      <c r="BH272" s="140">
        <f>IF(N272="sníž. přenesená",J272,0)</f>
        <v>0</v>
      </c>
      <c r="BI272" s="140">
        <f>IF(N272="nulová",J272,0)</f>
        <v>0</v>
      </c>
      <c r="BJ272" s="18" t="s">
        <v>80</v>
      </c>
      <c r="BK272" s="140">
        <f>ROUND(I272*H272,2)</f>
        <v>0</v>
      </c>
      <c r="BL272" s="18" t="s">
        <v>156</v>
      </c>
      <c r="BM272" s="139" t="s">
        <v>686</v>
      </c>
    </row>
    <row r="273" spans="2:65" s="1" customFormat="1" ht="10.199999999999999">
      <c r="B273" s="33"/>
      <c r="D273" s="141" t="s">
        <v>135</v>
      </c>
      <c r="F273" s="142" t="s">
        <v>687</v>
      </c>
      <c r="I273" s="143"/>
      <c r="L273" s="33"/>
      <c r="M273" s="147"/>
      <c r="T273" s="54"/>
      <c r="AT273" s="18" t="s">
        <v>135</v>
      </c>
      <c r="AU273" s="18" t="s">
        <v>82</v>
      </c>
    </row>
    <row r="274" spans="2:65" s="12" customFormat="1" ht="10.199999999999999">
      <c r="B274" s="148"/>
      <c r="D274" s="141" t="s">
        <v>159</v>
      </c>
      <c r="E274" s="149" t="s">
        <v>19</v>
      </c>
      <c r="F274" s="150" t="s">
        <v>688</v>
      </c>
      <c r="H274" s="151">
        <v>22.9</v>
      </c>
      <c r="I274" s="152"/>
      <c r="L274" s="148"/>
      <c r="M274" s="153"/>
      <c r="T274" s="154"/>
      <c r="AT274" s="149" t="s">
        <v>159</v>
      </c>
      <c r="AU274" s="149" t="s">
        <v>82</v>
      </c>
      <c r="AV274" s="12" t="s">
        <v>82</v>
      </c>
      <c r="AW274" s="12" t="s">
        <v>33</v>
      </c>
      <c r="AX274" s="12" t="s">
        <v>80</v>
      </c>
      <c r="AY274" s="149" t="s">
        <v>126</v>
      </c>
    </row>
    <row r="275" spans="2:65" s="1" customFormat="1" ht="16.5" customHeight="1">
      <c r="B275" s="33"/>
      <c r="C275" s="128" t="s">
        <v>368</v>
      </c>
      <c r="D275" s="128" t="s">
        <v>129</v>
      </c>
      <c r="E275" s="129" t="s">
        <v>689</v>
      </c>
      <c r="F275" s="130" t="s">
        <v>690</v>
      </c>
      <c r="G275" s="131" t="s">
        <v>155</v>
      </c>
      <c r="H275" s="132">
        <v>11.53</v>
      </c>
      <c r="I275" s="133"/>
      <c r="J275" s="134">
        <f>ROUND(I275*H275,2)</f>
        <v>0</v>
      </c>
      <c r="K275" s="130" t="s">
        <v>180</v>
      </c>
      <c r="L275" s="33"/>
      <c r="M275" s="135" t="s">
        <v>19</v>
      </c>
      <c r="N275" s="136" t="s">
        <v>43</v>
      </c>
      <c r="P275" s="137">
        <f>O275*H275</f>
        <v>0</v>
      </c>
      <c r="Q275" s="137">
        <v>4.795E-2</v>
      </c>
      <c r="R275" s="137">
        <f>Q275*H275</f>
        <v>0.55286349999999995</v>
      </c>
      <c r="S275" s="137">
        <v>0</v>
      </c>
      <c r="T275" s="138">
        <f>S275*H275</f>
        <v>0</v>
      </c>
      <c r="AR275" s="139" t="s">
        <v>156</v>
      </c>
      <c r="AT275" s="139" t="s">
        <v>129</v>
      </c>
      <c r="AU275" s="139" t="s">
        <v>82</v>
      </c>
      <c r="AY275" s="18" t="s">
        <v>126</v>
      </c>
      <c r="BE275" s="140">
        <f>IF(N275="základní",J275,0)</f>
        <v>0</v>
      </c>
      <c r="BF275" s="140">
        <f>IF(N275="snížená",J275,0)</f>
        <v>0</v>
      </c>
      <c r="BG275" s="140">
        <f>IF(N275="zákl. přenesená",J275,0)</f>
        <v>0</v>
      </c>
      <c r="BH275" s="140">
        <f>IF(N275="sníž. přenesená",J275,0)</f>
        <v>0</v>
      </c>
      <c r="BI275" s="140">
        <f>IF(N275="nulová",J275,0)</f>
        <v>0</v>
      </c>
      <c r="BJ275" s="18" t="s">
        <v>80</v>
      </c>
      <c r="BK275" s="140">
        <f>ROUND(I275*H275,2)</f>
        <v>0</v>
      </c>
      <c r="BL275" s="18" t="s">
        <v>156</v>
      </c>
      <c r="BM275" s="139" t="s">
        <v>691</v>
      </c>
    </row>
    <row r="276" spans="2:65" s="1" customFormat="1" ht="10.199999999999999">
      <c r="B276" s="33"/>
      <c r="D276" s="141" t="s">
        <v>135</v>
      </c>
      <c r="F276" s="142" t="s">
        <v>692</v>
      </c>
      <c r="I276" s="143"/>
      <c r="L276" s="33"/>
      <c r="M276" s="147"/>
      <c r="T276" s="54"/>
      <c r="AT276" s="18" t="s">
        <v>135</v>
      </c>
      <c r="AU276" s="18" t="s">
        <v>82</v>
      </c>
    </row>
    <row r="277" spans="2:65" s="1" customFormat="1" ht="10.199999999999999">
      <c r="B277" s="33"/>
      <c r="D277" s="168" t="s">
        <v>183</v>
      </c>
      <c r="F277" s="169" t="s">
        <v>693</v>
      </c>
      <c r="I277" s="143"/>
      <c r="L277" s="33"/>
      <c r="M277" s="147"/>
      <c r="T277" s="54"/>
      <c r="AT277" s="18" t="s">
        <v>183</v>
      </c>
      <c r="AU277" s="18" t="s">
        <v>82</v>
      </c>
    </row>
    <row r="278" spans="2:65" s="12" customFormat="1" ht="10.199999999999999">
      <c r="B278" s="148"/>
      <c r="D278" s="141" t="s">
        <v>159</v>
      </c>
      <c r="E278" s="149" t="s">
        <v>19</v>
      </c>
      <c r="F278" s="150" t="s">
        <v>694</v>
      </c>
      <c r="H278" s="151">
        <v>11.53</v>
      </c>
      <c r="I278" s="152"/>
      <c r="L278" s="148"/>
      <c r="M278" s="153"/>
      <c r="T278" s="154"/>
      <c r="AT278" s="149" t="s">
        <v>159</v>
      </c>
      <c r="AU278" s="149" t="s">
        <v>82</v>
      </c>
      <c r="AV278" s="12" t="s">
        <v>82</v>
      </c>
      <c r="AW278" s="12" t="s">
        <v>33</v>
      </c>
      <c r="AX278" s="12" t="s">
        <v>80</v>
      </c>
      <c r="AY278" s="149" t="s">
        <v>126</v>
      </c>
    </row>
    <row r="279" spans="2:65" s="1" customFormat="1" ht="16.5" customHeight="1">
      <c r="B279" s="33"/>
      <c r="C279" s="128" t="s">
        <v>376</v>
      </c>
      <c r="D279" s="128" t="s">
        <v>129</v>
      </c>
      <c r="E279" s="129" t="s">
        <v>695</v>
      </c>
      <c r="F279" s="130" t="s">
        <v>696</v>
      </c>
      <c r="G279" s="131" t="s">
        <v>155</v>
      </c>
      <c r="H279" s="132">
        <v>11.53</v>
      </c>
      <c r="I279" s="133"/>
      <c r="J279" s="134">
        <f>ROUND(I279*H279,2)</f>
        <v>0</v>
      </c>
      <c r="K279" s="130" t="s">
        <v>180</v>
      </c>
      <c r="L279" s="33"/>
      <c r="M279" s="135" t="s">
        <v>19</v>
      </c>
      <c r="N279" s="136" t="s">
        <v>43</v>
      </c>
      <c r="P279" s="137">
        <f>O279*H279</f>
        <v>0</v>
      </c>
      <c r="Q279" s="137">
        <v>0.11576</v>
      </c>
      <c r="R279" s="137">
        <f>Q279*H279</f>
        <v>1.3347127999999999</v>
      </c>
      <c r="S279" s="137">
        <v>0</v>
      </c>
      <c r="T279" s="138">
        <f>S279*H279</f>
        <v>0</v>
      </c>
      <c r="AR279" s="139" t="s">
        <v>156</v>
      </c>
      <c r="AT279" s="139" t="s">
        <v>129</v>
      </c>
      <c r="AU279" s="139" t="s">
        <v>82</v>
      </c>
      <c r="AY279" s="18" t="s">
        <v>126</v>
      </c>
      <c r="BE279" s="140">
        <f>IF(N279="základní",J279,0)</f>
        <v>0</v>
      </c>
      <c r="BF279" s="140">
        <f>IF(N279="snížená",J279,0)</f>
        <v>0</v>
      </c>
      <c r="BG279" s="140">
        <f>IF(N279="zákl. přenesená",J279,0)</f>
        <v>0</v>
      </c>
      <c r="BH279" s="140">
        <f>IF(N279="sníž. přenesená",J279,0)</f>
        <v>0</v>
      </c>
      <c r="BI279" s="140">
        <f>IF(N279="nulová",J279,0)</f>
        <v>0</v>
      </c>
      <c r="BJ279" s="18" t="s">
        <v>80</v>
      </c>
      <c r="BK279" s="140">
        <f>ROUND(I279*H279,2)</f>
        <v>0</v>
      </c>
      <c r="BL279" s="18" t="s">
        <v>156</v>
      </c>
      <c r="BM279" s="139" t="s">
        <v>697</v>
      </c>
    </row>
    <row r="280" spans="2:65" s="1" customFormat="1" ht="10.199999999999999">
      <c r="B280" s="33"/>
      <c r="D280" s="141" t="s">
        <v>135</v>
      </c>
      <c r="F280" s="142" t="s">
        <v>698</v>
      </c>
      <c r="I280" s="143"/>
      <c r="L280" s="33"/>
      <c r="M280" s="147"/>
      <c r="T280" s="54"/>
      <c r="AT280" s="18" t="s">
        <v>135</v>
      </c>
      <c r="AU280" s="18" t="s">
        <v>82</v>
      </c>
    </row>
    <row r="281" spans="2:65" s="1" customFormat="1" ht="10.199999999999999">
      <c r="B281" s="33"/>
      <c r="D281" s="168" t="s">
        <v>183</v>
      </c>
      <c r="F281" s="169" t="s">
        <v>699</v>
      </c>
      <c r="I281" s="143"/>
      <c r="L281" s="33"/>
      <c r="M281" s="147"/>
      <c r="T281" s="54"/>
      <c r="AT281" s="18" t="s">
        <v>183</v>
      </c>
      <c r="AU281" s="18" t="s">
        <v>82</v>
      </c>
    </row>
    <row r="282" spans="2:65" s="12" customFormat="1" ht="10.199999999999999">
      <c r="B282" s="148"/>
      <c r="D282" s="141" t="s">
        <v>159</v>
      </c>
      <c r="E282" s="149" t="s">
        <v>19</v>
      </c>
      <c r="F282" s="150" t="s">
        <v>694</v>
      </c>
      <c r="H282" s="151">
        <v>11.53</v>
      </c>
      <c r="I282" s="152"/>
      <c r="L282" s="148"/>
      <c r="M282" s="153"/>
      <c r="T282" s="154"/>
      <c r="AT282" s="149" t="s">
        <v>159</v>
      </c>
      <c r="AU282" s="149" t="s">
        <v>82</v>
      </c>
      <c r="AV282" s="12" t="s">
        <v>82</v>
      </c>
      <c r="AW282" s="12" t="s">
        <v>33</v>
      </c>
      <c r="AX282" s="12" t="s">
        <v>80</v>
      </c>
      <c r="AY282" s="149" t="s">
        <v>126</v>
      </c>
    </row>
    <row r="283" spans="2:65" s="1" customFormat="1" ht="16.5" customHeight="1">
      <c r="B283" s="33"/>
      <c r="C283" s="128" t="s">
        <v>384</v>
      </c>
      <c r="D283" s="128" t="s">
        <v>129</v>
      </c>
      <c r="E283" s="129" t="s">
        <v>700</v>
      </c>
      <c r="F283" s="130" t="s">
        <v>701</v>
      </c>
      <c r="G283" s="131" t="s">
        <v>155</v>
      </c>
      <c r="H283" s="132">
        <v>8.827</v>
      </c>
      <c r="I283" s="133"/>
      <c r="J283" s="134">
        <f>ROUND(I283*H283,2)</f>
        <v>0</v>
      </c>
      <c r="K283" s="130" t="s">
        <v>180</v>
      </c>
      <c r="L283" s="33"/>
      <c r="M283" s="135" t="s">
        <v>19</v>
      </c>
      <c r="N283" s="136" t="s">
        <v>43</v>
      </c>
      <c r="P283" s="137">
        <f>O283*H283</f>
        <v>0</v>
      </c>
      <c r="Q283" s="137">
        <v>0.27128000000000002</v>
      </c>
      <c r="R283" s="137">
        <f>Q283*H283</f>
        <v>2.3945885600000003</v>
      </c>
      <c r="S283" s="137">
        <v>0</v>
      </c>
      <c r="T283" s="138">
        <f>S283*H283</f>
        <v>0</v>
      </c>
      <c r="AR283" s="139" t="s">
        <v>156</v>
      </c>
      <c r="AT283" s="139" t="s">
        <v>129</v>
      </c>
      <c r="AU283" s="139" t="s">
        <v>82</v>
      </c>
      <c r="AY283" s="18" t="s">
        <v>126</v>
      </c>
      <c r="BE283" s="140">
        <f>IF(N283="základní",J283,0)</f>
        <v>0</v>
      </c>
      <c r="BF283" s="140">
        <f>IF(N283="snížená",J283,0)</f>
        <v>0</v>
      </c>
      <c r="BG283" s="140">
        <f>IF(N283="zákl. přenesená",J283,0)</f>
        <v>0</v>
      </c>
      <c r="BH283" s="140">
        <f>IF(N283="sníž. přenesená",J283,0)</f>
        <v>0</v>
      </c>
      <c r="BI283" s="140">
        <f>IF(N283="nulová",J283,0)</f>
        <v>0</v>
      </c>
      <c r="BJ283" s="18" t="s">
        <v>80</v>
      </c>
      <c r="BK283" s="140">
        <f>ROUND(I283*H283,2)</f>
        <v>0</v>
      </c>
      <c r="BL283" s="18" t="s">
        <v>156</v>
      </c>
      <c r="BM283" s="139" t="s">
        <v>702</v>
      </c>
    </row>
    <row r="284" spans="2:65" s="1" customFormat="1" ht="10.199999999999999">
      <c r="B284" s="33"/>
      <c r="D284" s="141" t="s">
        <v>135</v>
      </c>
      <c r="F284" s="142" t="s">
        <v>703</v>
      </c>
      <c r="I284" s="143"/>
      <c r="L284" s="33"/>
      <c r="M284" s="147"/>
      <c r="T284" s="54"/>
      <c r="AT284" s="18" t="s">
        <v>135</v>
      </c>
      <c r="AU284" s="18" t="s">
        <v>82</v>
      </c>
    </row>
    <row r="285" spans="2:65" s="1" customFormat="1" ht="10.199999999999999">
      <c r="B285" s="33"/>
      <c r="D285" s="168" t="s">
        <v>183</v>
      </c>
      <c r="F285" s="169" t="s">
        <v>704</v>
      </c>
      <c r="I285" s="143"/>
      <c r="L285" s="33"/>
      <c r="M285" s="147"/>
      <c r="T285" s="54"/>
      <c r="AT285" s="18" t="s">
        <v>183</v>
      </c>
      <c r="AU285" s="18" t="s">
        <v>82</v>
      </c>
    </row>
    <row r="286" spans="2:65" s="12" customFormat="1" ht="10.199999999999999">
      <c r="B286" s="148"/>
      <c r="D286" s="141" t="s">
        <v>159</v>
      </c>
      <c r="E286" s="149" t="s">
        <v>19</v>
      </c>
      <c r="F286" s="150" t="s">
        <v>705</v>
      </c>
      <c r="H286" s="151">
        <v>5.6470000000000002</v>
      </c>
      <c r="I286" s="152"/>
      <c r="L286" s="148"/>
      <c r="M286" s="153"/>
      <c r="T286" s="154"/>
      <c r="AT286" s="149" t="s">
        <v>159</v>
      </c>
      <c r="AU286" s="149" t="s">
        <v>82</v>
      </c>
      <c r="AV286" s="12" t="s">
        <v>82</v>
      </c>
      <c r="AW286" s="12" t="s">
        <v>33</v>
      </c>
      <c r="AX286" s="12" t="s">
        <v>72</v>
      </c>
      <c r="AY286" s="149" t="s">
        <v>126</v>
      </c>
    </row>
    <row r="287" spans="2:65" s="12" customFormat="1" ht="10.199999999999999">
      <c r="B287" s="148"/>
      <c r="D287" s="141" t="s">
        <v>159</v>
      </c>
      <c r="E287" s="149" t="s">
        <v>19</v>
      </c>
      <c r="F287" s="150" t="s">
        <v>706</v>
      </c>
      <c r="H287" s="151">
        <v>3.18</v>
      </c>
      <c r="I287" s="152"/>
      <c r="L287" s="148"/>
      <c r="M287" s="153"/>
      <c r="T287" s="154"/>
      <c r="AT287" s="149" t="s">
        <v>159</v>
      </c>
      <c r="AU287" s="149" t="s">
        <v>82</v>
      </c>
      <c r="AV287" s="12" t="s">
        <v>82</v>
      </c>
      <c r="AW287" s="12" t="s">
        <v>33</v>
      </c>
      <c r="AX287" s="12" t="s">
        <v>72</v>
      </c>
      <c r="AY287" s="149" t="s">
        <v>126</v>
      </c>
    </row>
    <row r="288" spans="2:65" s="14" customFormat="1" ht="10.199999999999999">
      <c r="B288" s="161"/>
      <c r="D288" s="141" t="s">
        <v>159</v>
      </c>
      <c r="E288" s="162" t="s">
        <v>19</v>
      </c>
      <c r="F288" s="163" t="s">
        <v>173</v>
      </c>
      <c r="H288" s="164">
        <v>8.827</v>
      </c>
      <c r="I288" s="165"/>
      <c r="L288" s="161"/>
      <c r="M288" s="166"/>
      <c r="T288" s="167"/>
      <c r="AT288" s="162" t="s">
        <v>159</v>
      </c>
      <c r="AU288" s="162" t="s">
        <v>82</v>
      </c>
      <c r="AV288" s="14" t="s">
        <v>156</v>
      </c>
      <c r="AW288" s="14" t="s">
        <v>33</v>
      </c>
      <c r="AX288" s="14" t="s">
        <v>80</v>
      </c>
      <c r="AY288" s="162" t="s">
        <v>126</v>
      </c>
    </row>
    <row r="289" spans="2:65" s="1" customFormat="1" ht="16.5" customHeight="1">
      <c r="B289" s="33"/>
      <c r="C289" s="128" t="s">
        <v>389</v>
      </c>
      <c r="D289" s="128" t="s">
        <v>129</v>
      </c>
      <c r="E289" s="129" t="s">
        <v>707</v>
      </c>
      <c r="F289" s="130" t="s">
        <v>708</v>
      </c>
      <c r="G289" s="131" t="s">
        <v>155</v>
      </c>
      <c r="H289" s="132">
        <v>22.363</v>
      </c>
      <c r="I289" s="133"/>
      <c r="J289" s="134">
        <f>ROUND(I289*H289,2)</f>
        <v>0</v>
      </c>
      <c r="K289" s="130" t="s">
        <v>180</v>
      </c>
      <c r="L289" s="33"/>
      <c r="M289" s="135" t="s">
        <v>19</v>
      </c>
      <c r="N289" s="136" t="s">
        <v>43</v>
      </c>
      <c r="P289" s="137">
        <f>O289*H289</f>
        <v>0</v>
      </c>
      <c r="Q289" s="137">
        <v>6.1719999999999997E-2</v>
      </c>
      <c r="R289" s="137">
        <f>Q289*H289</f>
        <v>1.3802443599999998</v>
      </c>
      <c r="S289" s="137">
        <v>0</v>
      </c>
      <c r="T289" s="138">
        <f>S289*H289</f>
        <v>0</v>
      </c>
      <c r="AR289" s="139" t="s">
        <v>156</v>
      </c>
      <c r="AT289" s="139" t="s">
        <v>129</v>
      </c>
      <c r="AU289" s="139" t="s">
        <v>82</v>
      </c>
      <c r="AY289" s="18" t="s">
        <v>126</v>
      </c>
      <c r="BE289" s="140">
        <f>IF(N289="základní",J289,0)</f>
        <v>0</v>
      </c>
      <c r="BF289" s="140">
        <f>IF(N289="snížená",J289,0)</f>
        <v>0</v>
      </c>
      <c r="BG289" s="140">
        <f>IF(N289="zákl. přenesená",J289,0)</f>
        <v>0</v>
      </c>
      <c r="BH289" s="140">
        <f>IF(N289="sníž. přenesená",J289,0)</f>
        <v>0</v>
      </c>
      <c r="BI289" s="140">
        <f>IF(N289="nulová",J289,0)</f>
        <v>0</v>
      </c>
      <c r="BJ289" s="18" t="s">
        <v>80</v>
      </c>
      <c r="BK289" s="140">
        <f>ROUND(I289*H289,2)</f>
        <v>0</v>
      </c>
      <c r="BL289" s="18" t="s">
        <v>156</v>
      </c>
      <c r="BM289" s="139" t="s">
        <v>709</v>
      </c>
    </row>
    <row r="290" spans="2:65" s="1" customFormat="1" ht="10.199999999999999">
      <c r="B290" s="33"/>
      <c r="D290" s="141" t="s">
        <v>135</v>
      </c>
      <c r="F290" s="142" t="s">
        <v>710</v>
      </c>
      <c r="I290" s="143"/>
      <c r="L290" s="33"/>
      <c r="M290" s="147"/>
      <c r="T290" s="54"/>
      <c r="AT290" s="18" t="s">
        <v>135</v>
      </c>
      <c r="AU290" s="18" t="s">
        <v>82</v>
      </c>
    </row>
    <row r="291" spans="2:65" s="1" customFormat="1" ht="10.199999999999999">
      <c r="B291" s="33"/>
      <c r="D291" s="168" t="s">
        <v>183</v>
      </c>
      <c r="F291" s="169" t="s">
        <v>711</v>
      </c>
      <c r="I291" s="143"/>
      <c r="L291" s="33"/>
      <c r="M291" s="147"/>
      <c r="T291" s="54"/>
      <c r="AT291" s="18" t="s">
        <v>183</v>
      </c>
      <c r="AU291" s="18" t="s">
        <v>82</v>
      </c>
    </row>
    <row r="292" spans="2:65" s="12" customFormat="1" ht="10.199999999999999">
      <c r="B292" s="148"/>
      <c r="D292" s="141" t="s">
        <v>159</v>
      </c>
      <c r="E292" s="149" t="s">
        <v>19</v>
      </c>
      <c r="F292" s="150" t="s">
        <v>712</v>
      </c>
      <c r="H292" s="151">
        <v>11.834</v>
      </c>
      <c r="I292" s="152"/>
      <c r="L292" s="148"/>
      <c r="M292" s="153"/>
      <c r="T292" s="154"/>
      <c r="AT292" s="149" t="s">
        <v>159</v>
      </c>
      <c r="AU292" s="149" t="s">
        <v>82</v>
      </c>
      <c r="AV292" s="12" t="s">
        <v>82</v>
      </c>
      <c r="AW292" s="12" t="s">
        <v>33</v>
      </c>
      <c r="AX292" s="12" t="s">
        <v>72</v>
      </c>
      <c r="AY292" s="149" t="s">
        <v>126</v>
      </c>
    </row>
    <row r="293" spans="2:65" s="12" customFormat="1" ht="10.199999999999999">
      <c r="B293" s="148"/>
      <c r="D293" s="141" t="s">
        <v>159</v>
      </c>
      <c r="E293" s="149" t="s">
        <v>19</v>
      </c>
      <c r="F293" s="150" t="s">
        <v>713</v>
      </c>
      <c r="H293" s="151">
        <v>4.8280000000000003</v>
      </c>
      <c r="I293" s="152"/>
      <c r="L293" s="148"/>
      <c r="M293" s="153"/>
      <c r="T293" s="154"/>
      <c r="AT293" s="149" t="s">
        <v>159</v>
      </c>
      <c r="AU293" s="149" t="s">
        <v>82</v>
      </c>
      <c r="AV293" s="12" t="s">
        <v>82</v>
      </c>
      <c r="AW293" s="12" t="s">
        <v>33</v>
      </c>
      <c r="AX293" s="12" t="s">
        <v>72</v>
      </c>
      <c r="AY293" s="149" t="s">
        <v>126</v>
      </c>
    </row>
    <row r="294" spans="2:65" s="12" customFormat="1" ht="10.199999999999999">
      <c r="B294" s="148"/>
      <c r="D294" s="141" t="s">
        <v>159</v>
      </c>
      <c r="E294" s="149" t="s">
        <v>19</v>
      </c>
      <c r="F294" s="150" t="s">
        <v>714</v>
      </c>
      <c r="H294" s="151">
        <v>7.2640000000000002</v>
      </c>
      <c r="I294" s="152"/>
      <c r="L294" s="148"/>
      <c r="M294" s="153"/>
      <c r="T294" s="154"/>
      <c r="AT294" s="149" t="s">
        <v>159</v>
      </c>
      <c r="AU294" s="149" t="s">
        <v>82</v>
      </c>
      <c r="AV294" s="12" t="s">
        <v>82</v>
      </c>
      <c r="AW294" s="12" t="s">
        <v>33</v>
      </c>
      <c r="AX294" s="12" t="s">
        <v>72</v>
      </c>
      <c r="AY294" s="149" t="s">
        <v>126</v>
      </c>
    </row>
    <row r="295" spans="2:65" s="12" customFormat="1" ht="10.199999999999999">
      <c r="B295" s="148"/>
      <c r="D295" s="141" t="s">
        <v>159</v>
      </c>
      <c r="E295" s="149" t="s">
        <v>19</v>
      </c>
      <c r="F295" s="150" t="s">
        <v>715</v>
      </c>
      <c r="H295" s="151">
        <v>-1.5629999999999999</v>
      </c>
      <c r="I295" s="152"/>
      <c r="L295" s="148"/>
      <c r="M295" s="153"/>
      <c r="T295" s="154"/>
      <c r="AT295" s="149" t="s">
        <v>159</v>
      </c>
      <c r="AU295" s="149" t="s">
        <v>82</v>
      </c>
      <c r="AV295" s="12" t="s">
        <v>82</v>
      </c>
      <c r="AW295" s="12" t="s">
        <v>33</v>
      </c>
      <c r="AX295" s="12" t="s">
        <v>72</v>
      </c>
      <c r="AY295" s="149" t="s">
        <v>126</v>
      </c>
    </row>
    <row r="296" spans="2:65" s="14" customFormat="1" ht="10.199999999999999">
      <c r="B296" s="161"/>
      <c r="D296" s="141" t="s">
        <v>159</v>
      </c>
      <c r="E296" s="162" t="s">
        <v>19</v>
      </c>
      <c r="F296" s="163" t="s">
        <v>173</v>
      </c>
      <c r="H296" s="164">
        <v>22.363</v>
      </c>
      <c r="I296" s="165"/>
      <c r="L296" s="161"/>
      <c r="M296" s="166"/>
      <c r="T296" s="167"/>
      <c r="AT296" s="162" t="s">
        <v>159</v>
      </c>
      <c r="AU296" s="162" t="s">
        <v>82</v>
      </c>
      <c r="AV296" s="14" t="s">
        <v>156</v>
      </c>
      <c r="AW296" s="14" t="s">
        <v>33</v>
      </c>
      <c r="AX296" s="14" t="s">
        <v>80</v>
      </c>
      <c r="AY296" s="162" t="s">
        <v>126</v>
      </c>
    </row>
    <row r="297" spans="2:65" s="1" customFormat="1" ht="16.5" customHeight="1">
      <c r="B297" s="33"/>
      <c r="C297" s="128" t="s">
        <v>396</v>
      </c>
      <c r="D297" s="128" t="s">
        <v>129</v>
      </c>
      <c r="E297" s="129" t="s">
        <v>716</v>
      </c>
      <c r="F297" s="130" t="s">
        <v>717</v>
      </c>
      <c r="G297" s="131" t="s">
        <v>155</v>
      </c>
      <c r="H297" s="132">
        <v>62.173999999999999</v>
      </c>
      <c r="I297" s="133"/>
      <c r="J297" s="134">
        <f>ROUND(I297*H297,2)</f>
        <v>0</v>
      </c>
      <c r="K297" s="130" t="s">
        <v>180</v>
      </c>
      <c r="L297" s="33"/>
      <c r="M297" s="135" t="s">
        <v>19</v>
      </c>
      <c r="N297" s="136" t="s">
        <v>43</v>
      </c>
      <c r="P297" s="137">
        <f>O297*H297</f>
        <v>0</v>
      </c>
      <c r="Q297" s="137">
        <v>7.9210000000000003E-2</v>
      </c>
      <c r="R297" s="137">
        <f>Q297*H297</f>
        <v>4.92480254</v>
      </c>
      <c r="S297" s="137">
        <v>0</v>
      </c>
      <c r="T297" s="138">
        <f>S297*H297</f>
        <v>0</v>
      </c>
      <c r="AR297" s="139" t="s">
        <v>156</v>
      </c>
      <c r="AT297" s="139" t="s">
        <v>129</v>
      </c>
      <c r="AU297" s="139" t="s">
        <v>82</v>
      </c>
      <c r="AY297" s="18" t="s">
        <v>126</v>
      </c>
      <c r="BE297" s="140">
        <f>IF(N297="základní",J297,0)</f>
        <v>0</v>
      </c>
      <c r="BF297" s="140">
        <f>IF(N297="snížená",J297,0)</f>
        <v>0</v>
      </c>
      <c r="BG297" s="140">
        <f>IF(N297="zákl. přenesená",J297,0)</f>
        <v>0</v>
      </c>
      <c r="BH297" s="140">
        <f>IF(N297="sníž. přenesená",J297,0)</f>
        <v>0</v>
      </c>
      <c r="BI297" s="140">
        <f>IF(N297="nulová",J297,0)</f>
        <v>0</v>
      </c>
      <c r="BJ297" s="18" t="s">
        <v>80</v>
      </c>
      <c r="BK297" s="140">
        <f>ROUND(I297*H297,2)</f>
        <v>0</v>
      </c>
      <c r="BL297" s="18" t="s">
        <v>156</v>
      </c>
      <c r="BM297" s="139" t="s">
        <v>718</v>
      </c>
    </row>
    <row r="298" spans="2:65" s="1" customFormat="1" ht="10.199999999999999">
      <c r="B298" s="33"/>
      <c r="D298" s="141" t="s">
        <v>135</v>
      </c>
      <c r="F298" s="142" t="s">
        <v>719</v>
      </c>
      <c r="I298" s="143"/>
      <c r="L298" s="33"/>
      <c r="M298" s="147"/>
      <c r="T298" s="54"/>
      <c r="AT298" s="18" t="s">
        <v>135</v>
      </c>
      <c r="AU298" s="18" t="s">
        <v>82</v>
      </c>
    </row>
    <row r="299" spans="2:65" s="1" customFormat="1" ht="10.199999999999999">
      <c r="B299" s="33"/>
      <c r="D299" s="168" t="s">
        <v>183</v>
      </c>
      <c r="F299" s="169" t="s">
        <v>720</v>
      </c>
      <c r="I299" s="143"/>
      <c r="L299" s="33"/>
      <c r="M299" s="147"/>
      <c r="T299" s="54"/>
      <c r="AT299" s="18" t="s">
        <v>183</v>
      </c>
      <c r="AU299" s="18" t="s">
        <v>82</v>
      </c>
    </row>
    <row r="300" spans="2:65" s="12" customFormat="1" ht="10.199999999999999">
      <c r="B300" s="148"/>
      <c r="D300" s="141" t="s">
        <v>159</v>
      </c>
      <c r="E300" s="149" t="s">
        <v>19</v>
      </c>
      <c r="F300" s="150" t="s">
        <v>721</v>
      </c>
      <c r="H300" s="151">
        <v>12</v>
      </c>
      <c r="I300" s="152"/>
      <c r="L300" s="148"/>
      <c r="M300" s="153"/>
      <c r="T300" s="154"/>
      <c r="AT300" s="149" t="s">
        <v>159</v>
      </c>
      <c r="AU300" s="149" t="s">
        <v>82</v>
      </c>
      <c r="AV300" s="12" t="s">
        <v>82</v>
      </c>
      <c r="AW300" s="12" t="s">
        <v>33</v>
      </c>
      <c r="AX300" s="12" t="s">
        <v>72</v>
      </c>
      <c r="AY300" s="149" t="s">
        <v>126</v>
      </c>
    </row>
    <row r="301" spans="2:65" s="12" customFormat="1" ht="10.199999999999999">
      <c r="B301" s="148"/>
      <c r="D301" s="141" t="s">
        <v>159</v>
      </c>
      <c r="E301" s="149" t="s">
        <v>19</v>
      </c>
      <c r="F301" s="150" t="s">
        <v>722</v>
      </c>
      <c r="H301" s="151">
        <v>30.911999999999999</v>
      </c>
      <c r="I301" s="152"/>
      <c r="L301" s="148"/>
      <c r="M301" s="153"/>
      <c r="T301" s="154"/>
      <c r="AT301" s="149" t="s">
        <v>159</v>
      </c>
      <c r="AU301" s="149" t="s">
        <v>82</v>
      </c>
      <c r="AV301" s="12" t="s">
        <v>82</v>
      </c>
      <c r="AW301" s="12" t="s">
        <v>33</v>
      </c>
      <c r="AX301" s="12" t="s">
        <v>72</v>
      </c>
      <c r="AY301" s="149" t="s">
        <v>126</v>
      </c>
    </row>
    <row r="302" spans="2:65" s="12" customFormat="1" ht="10.199999999999999">
      <c r="B302" s="148"/>
      <c r="D302" s="141" t="s">
        <v>159</v>
      </c>
      <c r="E302" s="149" t="s">
        <v>19</v>
      </c>
      <c r="F302" s="150" t="s">
        <v>723</v>
      </c>
      <c r="H302" s="151">
        <v>19.262</v>
      </c>
      <c r="I302" s="152"/>
      <c r="L302" s="148"/>
      <c r="M302" s="153"/>
      <c r="T302" s="154"/>
      <c r="AT302" s="149" t="s">
        <v>159</v>
      </c>
      <c r="AU302" s="149" t="s">
        <v>82</v>
      </c>
      <c r="AV302" s="12" t="s">
        <v>82</v>
      </c>
      <c r="AW302" s="12" t="s">
        <v>33</v>
      </c>
      <c r="AX302" s="12" t="s">
        <v>72</v>
      </c>
      <c r="AY302" s="149" t="s">
        <v>126</v>
      </c>
    </row>
    <row r="303" spans="2:65" s="14" customFormat="1" ht="10.199999999999999">
      <c r="B303" s="161"/>
      <c r="D303" s="141" t="s">
        <v>159</v>
      </c>
      <c r="E303" s="162" t="s">
        <v>19</v>
      </c>
      <c r="F303" s="163" t="s">
        <v>173</v>
      </c>
      <c r="H303" s="164">
        <v>62.173999999999999</v>
      </c>
      <c r="I303" s="165"/>
      <c r="L303" s="161"/>
      <c r="M303" s="166"/>
      <c r="T303" s="167"/>
      <c r="AT303" s="162" t="s">
        <v>159</v>
      </c>
      <c r="AU303" s="162" t="s">
        <v>82</v>
      </c>
      <c r="AV303" s="14" t="s">
        <v>156</v>
      </c>
      <c r="AW303" s="14" t="s">
        <v>33</v>
      </c>
      <c r="AX303" s="14" t="s">
        <v>80</v>
      </c>
      <c r="AY303" s="162" t="s">
        <v>126</v>
      </c>
    </row>
    <row r="304" spans="2:65" s="1" customFormat="1" ht="16.5" customHeight="1">
      <c r="B304" s="33"/>
      <c r="C304" s="128" t="s">
        <v>404</v>
      </c>
      <c r="D304" s="128" t="s">
        <v>129</v>
      </c>
      <c r="E304" s="129" t="s">
        <v>724</v>
      </c>
      <c r="F304" s="130" t="s">
        <v>725</v>
      </c>
      <c r="G304" s="131" t="s">
        <v>155</v>
      </c>
      <c r="H304" s="132">
        <v>3.16</v>
      </c>
      <c r="I304" s="133"/>
      <c r="J304" s="134">
        <f>ROUND(I304*H304,2)</f>
        <v>0</v>
      </c>
      <c r="K304" s="130" t="s">
        <v>180</v>
      </c>
      <c r="L304" s="33"/>
      <c r="M304" s="135" t="s">
        <v>19</v>
      </c>
      <c r="N304" s="136" t="s">
        <v>43</v>
      </c>
      <c r="P304" s="137">
        <f>O304*H304</f>
        <v>0</v>
      </c>
      <c r="Q304" s="137">
        <v>0.17818000000000001</v>
      </c>
      <c r="R304" s="137">
        <f>Q304*H304</f>
        <v>0.56304880000000002</v>
      </c>
      <c r="S304" s="137">
        <v>0</v>
      </c>
      <c r="T304" s="138">
        <f>S304*H304</f>
        <v>0</v>
      </c>
      <c r="AR304" s="139" t="s">
        <v>156</v>
      </c>
      <c r="AT304" s="139" t="s">
        <v>129</v>
      </c>
      <c r="AU304" s="139" t="s">
        <v>82</v>
      </c>
      <c r="AY304" s="18" t="s">
        <v>126</v>
      </c>
      <c r="BE304" s="140">
        <f>IF(N304="základní",J304,0)</f>
        <v>0</v>
      </c>
      <c r="BF304" s="140">
        <f>IF(N304="snížená",J304,0)</f>
        <v>0</v>
      </c>
      <c r="BG304" s="140">
        <f>IF(N304="zákl. přenesená",J304,0)</f>
        <v>0</v>
      </c>
      <c r="BH304" s="140">
        <f>IF(N304="sníž. přenesená",J304,0)</f>
        <v>0</v>
      </c>
      <c r="BI304" s="140">
        <f>IF(N304="nulová",J304,0)</f>
        <v>0</v>
      </c>
      <c r="BJ304" s="18" t="s">
        <v>80</v>
      </c>
      <c r="BK304" s="140">
        <f>ROUND(I304*H304,2)</f>
        <v>0</v>
      </c>
      <c r="BL304" s="18" t="s">
        <v>156</v>
      </c>
      <c r="BM304" s="139" t="s">
        <v>726</v>
      </c>
    </row>
    <row r="305" spans="2:51" s="1" customFormat="1" ht="10.199999999999999">
      <c r="B305" s="33"/>
      <c r="D305" s="141" t="s">
        <v>135</v>
      </c>
      <c r="F305" s="142" t="s">
        <v>727</v>
      </c>
      <c r="I305" s="143"/>
      <c r="L305" s="33"/>
      <c r="M305" s="147"/>
      <c r="T305" s="54"/>
      <c r="AT305" s="18" t="s">
        <v>135</v>
      </c>
      <c r="AU305" s="18" t="s">
        <v>82</v>
      </c>
    </row>
    <row r="306" spans="2:51" s="1" customFormat="1" ht="10.199999999999999">
      <c r="B306" s="33"/>
      <c r="D306" s="168" t="s">
        <v>183</v>
      </c>
      <c r="F306" s="169" t="s">
        <v>728</v>
      </c>
      <c r="I306" s="143"/>
      <c r="L306" s="33"/>
      <c r="M306" s="147"/>
      <c r="T306" s="54"/>
      <c r="AT306" s="18" t="s">
        <v>183</v>
      </c>
      <c r="AU306" s="18" t="s">
        <v>82</v>
      </c>
    </row>
    <row r="307" spans="2:51" s="13" customFormat="1" ht="10.199999999999999">
      <c r="B307" s="155"/>
      <c r="D307" s="141" t="s">
        <v>159</v>
      </c>
      <c r="E307" s="156" t="s">
        <v>19</v>
      </c>
      <c r="F307" s="157" t="s">
        <v>634</v>
      </c>
      <c r="H307" s="156" t="s">
        <v>19</v>
      </c>
      <c r="I307" s="158"/>
      <c r="L307" s="155"/>
      <c r="M307" s="159"/>
      <c r="T307" s="160"/>
      <c r="AT307" s="156" t="s">
        <v>159</v>
      </c>
      <c r="AU307" s="156" t="s">
        <v>82</v>
      </c>
      <c r="AV307" s="13" t="s">
        <v>80</v>
      </c>
      <c r="AW307" s="13" t="s">
        <v>33</v>
      </c>
      <c r="AX307" s="13" t="s">
        <v>72</v>
      </c>
      <c r="AY307" s="156" t="s">
        <v>126</v>
      </c>
    </row>
    <row r="308" spans="2:51" s="12" customFormat="1" ht="10.199999999999999">
      <c r="B308" s="148"/>
      <c r="D308" s="141" t="s">
        <v>159</v>
      </c>
      <c r="E308" s="149" t="s">
        <v>19</v>
      </c>
      <c r="F308" s="150" t="s">
        <v>729</v>
      </c>
      <c r="H308" s="151">
        <v>0.26</v>
      </c>
      <c r="I308" s="152"/>
      <c r="L308" s="148"/>
      <c r="M308" s="153"/>
      <c r="T308" s="154"/>
      <c r="AT308" s="149" t="s">
        <v>159</v>
      </c>
      <c r="AU308" s="149" t="s">
        <v>82</v>
      </c>
      <c r="AV308" s="12" t="s">
        <v>82</v>
      </c>
      <c r="AW308" s="12" t="s">
        <v>33</v>
      </c>
      <c r="AX308" s="12" t="s">
        <v>72</v>
      </c>
      <c r="AY308" s="149" t="s">
        <v>126</v>
      </c>
    </row>
    <row r="309" spans="2:51" s="12" customFormat="1" ht="10.199999999999999">
      <c r="B309" s="148"/>
      <c r="D309" s="141" t="s">
        <v>159</v>
      </c>
      <c r="E309" s="149" t="s">
        <v>19</v>
      </c>
      <c r="F309" s="150" t="s">
        <v>730</v>
      </c>
      <c r="H309" s="151">
        <v>0.24</v>
      </c>
      <c r="I309" s="152"/>
      <c r="L309" s="148"/>
      <c r="M309" s="153"/>
      <c r="T309" s="154"/>
      <c r="AT309" s="149" t="s">
        <v>159</v>
      </c>
      <c r="AU309" s="149" t="s">
        <v>82</v>
      </c>
      <c r="AV309" s="12" t="s">
        <v>82</v>
      </c>
      <c r="AW309" s="12" t="s">
        <v>33</v>
      </c>
      <c r="AX309" s="12" t="s">
        <v>72</v>
      </c>
      <c r="AY309" s="149" t="s">
        <v>126</v>
      </c>
    </row>
    <row r="310" spans="2:51" s="12" customFormat="1" ht="10.199999999999999">
      <c r="B310" s="148"/>
      <c r="D310" s="141" t="s">
        <v>159</v>
      </c>
      <c r="E310" s="149" t="s">
        <v>19</v>
      </c>
      <c r="F310" s="150" t="s">
        <v>731</v>
      </c>
      <c r="H310" s="151">
        <v>0.26</v>
      </c>
      <c r="I310" s="152"/>
      <c r="L310" s="148"/>
      <c r="M310" s="153"/>
      <c r="T310" s="154"/>
      <c r="AT310" s="149" t="s">
        <v>159</v>
      </c>
      <c r="AU310" s="149" t="s">
        <v>82</v>
      </c>
      <c r="AV310" s="12" t="s">
        <v>82</v>
      </c>
      <c r="AW310" s="12" t="s">
        <v>33</v>
      </c>
      <c r="AX310" s="12" t="s">
        <v>72</v>
      </c>
      <c r="AY310" s="149" t="s">
        <v>126</v>
      </c>
    </row>
    <row r="311" spans="2:51" s="12" customFormat="1" ht="10.199999999999999">
      <c r="B311" s="148"/>
      <c r="D311" s="141" t="s">
        <v>159</v>
      </c>
      <c r="E311" s="149" t="s">
        <v>19</v>
      </c>
      <c r="F311" s="150" t="s">
        <v>732</v>
      </c>
      <c r="H311" s="151">
        <v>0.22</v>
      </c>
      <c r="I311" s="152"/>
      <c r="L311" s="148"/>
      <c r="M311" s="153"/>
      <c r="T311" s="154"/>
      <c r="AT311" s="149" t="s">
        <v>159</v>
      </c>
      <c r="AU311" s="149" t="s">
        <v>82</v>
      </c>
      <c r="AV311" s="12" t="s">
        <v>82</v>
      </c>
      <c r="AW311" s="12" t="s">
        <v>33</v>
      </c>
      <c r="AX311" s="12" t="s">
        <v>72</v>
      </c>
      <c r="AY311" s="149" t="s">
        <v>126</v>
      </c>
    </row>
    <row r="312" spans="2:51" s="15" customFormat="1" ht="10.199999999999999">
      <c r="B312" s="173"/>
      <c r="D312" s="141" t="s">
        <v>159</v>
      </c>
      <c r="E312" s="174" t="s">
        <v>19</v>
      </c>
      <c r="F312" s="175" t="s">
        <v>639</v>
      </c>
      <c r="H312" s="176">
        <v>0.98</v>
      </c>
      <c r="I312" s="177"/>
      <c r="L312" s="173"/>
      <c r="M312" s="178"/>
      <c r="T312" s="179"/>
      <c r="AT312" s="174" t="s">
        <v>159</v>
      </c>
      <c r="AU312" s="174" t="s">
        <v>82</v>
      </c>
      <c r="AV312" s="15" t="s">
        <v>125</v>
      </c>
      <c r="AW312" s="15" t="s">
        <v>33</v>
      </c>
      <c r="AX312" s="15" t="s">
        <v>72</v>
      </c>
      <c r="AY312" s="174" t="s">
        <v>126</v>
      </c>
    </row>
    <row r="313" spans="2:51" s="12" customFormat="1" ht="10.199999999999999">
      <c r="B313" s="148"/>
      <c r="D313" s="141" t="s">
        <v>159</v>
      </c>
      <c r="E313" s="149" t="s">
        <v>19</v>
      </c>
      <c r="F313" s="150" t="s">
        <v>733</v>
      </c>
      <c r="H313" s="151">
        <v>0.87</v>
      </c>
      <c r="I313" s="152"/>
      <c r="L313" s="148"/>
      <c r="M313" s="153"/>
      <c r="T313" s="154"/>
      <c r="AT313" s="149" t="s">
        <v>159</v>
      </c>
      <c r="AU313" s="149" t="s">
        <v>82</v>
      </c>
      <c r="AV313" s="12" t="s">
        <v>82</v>
      </c>
      <c r="AW313" s="12" t="s">
        <v>33</v>
      </c>
      <c r="AX313" s="12" t="s">
        <v>72</v>
      </c>
      <c r="AY313" s="149" t="s">
        <v>126</v>
      </c>
    </row>
    <row r="314" spans="2:51" s="12" customFormat="1" ht="10.199999999999999">
      <c r="B314" s="148"/>
      <c r="D314" s="141" t="s">
        <v>159</v>
      </c>
      <c r="E314" s="149" t="s">
        <v>19</v>
      </c>
      <c r="F314" s="150" t="s">
        <v>734</v>
      </c>
      <c r="H314" s="151">
        <v>0.28999999999999998</v>
      </c>
      <c r="I314" s="152"/>
      <c r="L314" s="148"/>
      <c r="M314" s="153"/>
      <c r="T314" s="154"/>
      <c r="AT314" s="149" t="s">
        <v>159</v>
      </c>
      <c r="AU314" s="149" t="s">
        <v>82</v>
      </c>
      <c r="AV314" s="12" t="s">
        <v>82</v>
      </c>
      <c r="AW314" s="12" t="s">
        <v>33</v>
      </c>
      <c r="AX314" s="12" t="s">
        <v>72</v>
      </c>
      <c r="AY314" s="149" t="s">
        <v>126</v>
      </c>
    </row>
    <row r="315" spans="2:51" s="12" customFormat="1" ht="10.199999999999999">
      <c r="B315" s="148"/>
      <c r="D315" s="141" t="s">
        <v>159</v>
      </c>
      <c r="E315" s="149" t="s">
        <v>19</v>
      </c>
      <c r="F315" s="150" t="s">
        <v>735</v>
      </c>
      <c r="H315" s="151">
        <v>0.22</v>
      </c>
      <c r="I315" s="152"/>
      <c r="L315" s="148"/>
      <c r="M315" s="153"/>
      <c r="T315" s="154"/>
      <c r="AT315" s="149" t="s">
        <v>159</v>
      </c>
      <c r="AU315" s="149" t="s">
        <v>82</v>
      </c>
      <c r="AV315" s="12" t="s">
        <v>82</v>
      </c>
      <c r="AW315" s="12" t="s">
        <v>33</v>
      </c>
      <c r="AX315" s="12" t="s">
        <v>72</v>
      </c>
      <c r="AY315" s="149" t="s">
        <v>126</v>
      </c>
    </row>
    <row r="316" spans="2:51" s="15" customFormat="1" ht="10.199999999999999">
      <c r="B316" s="173"/>
      <c r="D316" s="141" t="s">
        <v>159</v>
      </c>
      <c r="E316" s="174" t="s">
        <v>19</v>
      </c>
      <c r="F316" s="175" t="s">
        <v>639</v>
      </c>
      <c r="H316" s="176">
        <v>1.38</v>
      </c>
      <c r="I316" s="177"/>
      <c r="L316" s="173"/>
      <c r="M316" s="178"/>
      <c r="T316" s="179"/>
      <c r="AT316" s="174" t="s">
        <v>159</v>
      </c>
      <c r="AU316" s="174" t="s">
        <v>82</v>
      </c>
      <c r="AV316" s="15" t="s">
        <v>125</v>
      </c>
      <c r="AW316" s="15" t="s">
        <v>33</v>
      </c>
      <c r="AX316" s="15" t="s">
        <v>72</v>
      </c>
      <c r="AY316" s="174" t="s">
        <v>126</v>
      </c>
    </row>
    <row r="317" spans="2:51" s="12" customFormat="1" ht="10.199999999999999">
      <c r="B317" s="148"/>
      <c r="D317" s="141" t="s">
        <v>159</v>
      </c>
      <c r="E317" s="149" t="s">
        <v>19</v>
      </c>
      <c r="F317" s="150" t="s">
        <v>736</v>
      </c>
      <c r="H317" s="151">
        <v>0.57999999999999996</v>
      </c>
      <c r="I317" s="152"/>
      <c r="L317" s="148"/>
      <c r="M317" s="153"/>
      <c r="T317" s="154"/>
      <c r="AT317" s="149" t="s">
        <v>159</v>
      </c>
      <c r="AU317" s="149" t="s">
        <v>82</v>
      </c>
      <c r="AV317" s="12" t="s">
        <v>82</v>
      </c>
      <c r="AW317" s="12" t="s">
        <v>33</v>
      </c>
      <c r="AX317" s="12" t="s">
        <v>72</v>
      </c>
      <c r="AY317" s="149" t="s">
        <v>126</v>
      </c>
    </row>
    <row r="318" spans="2:51" s="12" customFormat="1" ht="10.199999999999999">
      <c r="B318" s="148"/>
      <c r="D318" s="141" t="s">
        <v>159</v>
      </c>
      <c r="E318" s="149" t="s">
        <v>19</v>
      </c>
      <c r="F318" s="150" t="s">
        <v>737</v>
      </c>
      <c r="H318" s="151">
        <v>0.22</v>
      </c>
      <c r="I318" s="152"/>
      <c r="L318" s="148"/>
      <c r="M318" s="153"/>
      <c r="T318" s="154"/>
      <c r="AT318" s="149" t="s">
        <v>159</v>
      </c>
      <c r="AU318" s="149" t="s">
        <v>82</v>
      </c>
      <c r="AV318" s="12" t="s">
        <v>82</v>
      </c>
      <c r="AW318" s="12" t="s">
        <v>33</v>
      </c>
      <c r="AX318" s="12" t="s">
        <v>72</v>
      </c>
      <c r="AY318" s="149" t="s">
        <v>126</v>
      </c>
    </row>
    <row r="319" spans="2:51" s="15" customFormat="1" ht="10.199999999999999">
      <c r="B319" s="173"/>
      <c r="D319" s="141" t="s">
        <v>159</v>
      </c>
      <c r="E319" s="174" t="s">
        <v>19</v>
      </c>
      <c r="F319" s="175" t="s">
        <v>639</v>
      </c>
      <c r="H319" s="176">
        <v>0.8</v>
      </c>
      <c r="I319" s="177"/>
      <c r="L319" s="173"/>
      <c r="M319" s="178"/>
      <c r="T319" s="179"/>
      <c r="AT319" s="174" t="s">
        <v>159</v>
      </c>
      <c r="AU319" s="174" t="s">
        <v>82</v>
      </c>
      <c r="AV319" s="15" t="s">
        <v>125</v>
      </c>
      <c r="AW319" s="15" t="s">
        <v>33</v>
      </c>
      <c r="AX319" s="15" t="s">
        <v>72</v>
      </c>
      <c r="AY319" s="174" t="s">
        <v>126</v>
      </c>
    </row>
    <row r="320" spans="2:51" s="14" customFormat="1" ht="10.199999999999999">
      <c r="B320" s="161"/>
      <c r="D320" s="141" t="s">
        <v>159</v>
      </c>
      <c r="E320" s="162" t="s">
        <v>19</v>
      </c>
      <c r="F320" s="163" t="s">
        <v>173</v>
      </c>
      <c r="H320" s="164">
        <v>3.16</v>
      </c>
      <c r="I320" s="165"/>
      <c r="L320" s="161"/>
      <c r="M320" s="166"/>
      <c r="T320" s="167"/>
      <c r="AT320" s="162" t="s">
        <v>159</v>
      </c>
      <c r="AU320" s="162" t="s">
        <v>82</v>
      </c>
      <c r="AV320" s="14" t="s">
        <v>156</v>
      </c>
      <c r="AW320" s="14" t="s">
        <v>33</v>
      </c>
      <c r="AX320" s="14" t="s">
        <v>80</v>
      </c>
      <c r="AY320" s="162" t="s">
        <v>126</v>
      </c>
    </row>
    <row r="321" spans="2:65" s="1" customFormat="1" ht="16.5" customHeight="1">
      <c r="B321" s="33"/>
      <c r="C321" s="128" t="s">
        <v>409</v>
      </c>
      <c r="D321" s="128" t="s">
        <v>129</v>
      </c>
      <c r="E321" s="129" t="s">
        <v>738</v>
      </c>
      <c r="F321" s="130" t="s">
        <v>739</v>
      </c>
      <c r="G321" s="131" t="s">
        <v>155</v>
      </c>
      <c r="H321" s="132">
        <v>15.285</v>
      </c>
      <c r="I321" s="133"/>
      <c r="J321" s="134">
        <f>ROUND(I321*H321,2)</f>
        <v>0</v>
      </c>
      <c r="K321" s="130" t="s">
        <v>180</v>
      </c>
      <c r="L321" s="33"/>
      <c r="M321" s="135" t="s">
        <v>19</v>
      </c>
      <c r="N321" s="136" t="s">
        <v>43</v>
      </c>
      <c r="P321" s="137">
        <f>O321*H321</f>
        <v>0</v>
      </c>
      <c r="Q321" s="137">
        <v>0.26723000000000002</v>
      </c>
      <c r="R321" s="137">
        <f>Q321*H321</f>
        <v>4.0846105500000007</v>
      </c>
      <c r="S321" s="137">
        <v>0</v>
      </c>
      <c r="T321" s="138">
        <f>S321*H321</f>
        <v>0</v>
      </c>
      <c r="AR321" s="139" t="s">
        <v>156</v>
      </c>
      <c r="AT321" s="139" t="s">
        <v>129</v>
      </c>
      <c r="AU321" s="139" t="s">
        <v>82</v>
      </c>
      <c r="AY321" s="18" t="s">
        <v>126</v>
      </c>
      <c r="BE321" s="140">
        <f>IF(N321="základní",J321,0)</f>
        <v>0</v>
      </c>
      <c r="BF321" s="140">
        <f>IF(N321="snížená",J321,0)</f>
        <v>0</v>
      </c>
      <c r="BG321" s="140">
        <f>IF(N321="zákl. přenesená",J321,0)</f>
        <v>0</v>
      </c>
      <c r="BH321" s="140">
        <f>IF(N321="sníž. přenesená",J321,0)</f>
        <v>0</v>
      </c>
      <c r="BI321" s="140">
        <f>IF(N321="nulová",J321,0)</f>
        <v>0</v>
      </c>
      <c r="BJ321" s="18" t="s">
        <v>80</v>
      </c>
      <c r="BK321" s="140">
        <f>ROUND(I321*H321,2)</f>
        <v>0</v>
      </c>
      <c r="BL321" s="18" t="s">
        <v>156</v>
      </c>
      <c r="BM321" s="139" t="s">
        <v>740</v>
      </c>
    </row>
    <row r="322" spans="2:65" s="1" customFormat="1" ht="10.199999999999999">
      <c r="B322" s="33"/>
      <c r="D322" s="141" t="s">
        <v>135</v>
      </c>
      <c r="F322" s="142" t="s">
        <v>741</v>
      </c>
      <c r="I322" s="143"/>
      <c r="L322" s="33"/>
      <c r="M322" s="147"/>
      <c r="T322" s="54"/>
      <c r="AT322" s="18" t="s">
        <v>135</v>
      </c>
      <c r="AU322" s="18" t="s">
        <v>82</v>
      </c>
    </row>
    <row r="323" spans="2:65" s="1" customFormat="1" ht="10.199999999999999">
      <c r="B323" s="33"/>
      <c r="D323" s="168" t="s">
        <v>183</v>
      </c>
      <c r="F323" s="169" t="s">
        <v>742</v>
      </c>
      <c r="I323" s="143"/>
      <c r="L323" s="33"/>
      <c r="M323" s="147"/>
      <c r="T323" s="54"/>
      <c r="AT323" s="18" t="s">
        <v>183</v>
      </c>
      <c r="AU323" s="18" t="s">
        <v>82</v>
      </c>
    </row>
    <row r="324" spans="2:65" s="13" customFormat="1" ht="10.199999999999999">
      <c r="B324" s="155"/>
      <c r="D324" s="141" t="s">
        <v>159</v>
      </c>
      <c r="E324" s="156" t="s">
        <v>19</v>
      </c>
      <c r="F324" s="157" t="s">
        <v>743</v>
      </c>
      <c r="H324" s="156" t="s">
        <v>19</v>
      </c>
      <c r="I324" s="158"/>
      <c r="L324" s="155"/>
      <c r="M324" s="159"/>
      <c r="T324" s="160"/>
      <c r="AT324" s="156" t="s">
        <v>159</v>
      </c>
      <c r="AU324" s="156" t="s">
        <v>82</v>
      </c>
      <c r="AV324" s="13" t="s">
        <v>80</v>
      </c>
      <c r="AW324" s="13" t="s">
        <v>33</v>
      </c>
      <c r="AX324" s="13" t="s">
        <v>72</v>
      </c>
      <c r="AY324" s="156" t="s">
        <v>126</v>
      </c>
    </row>
    <row r="325" spans="2:65" s="12" customFormat="1" ht="10.199999999999999">
      <c r="B325" s="148"/>
      <c r="D325" s="141" t="s">
        <v>159</v>
      </c>
      <c r="E325" s="149" t="s">
        <v>19</v>
      </c>
      <c r="F325" s="150" t="s">
        <v>744</v>
      </c>
      <c r="H325" s="151">
        <v>5.2050000000000001</v>
      </c>
      <c r="I325" s="152"/>
      <c r="L325" s="148"/>
      <c r="M325" s="153"/>
      <c r="T325" s="154"/>
      <c r="AT325" s="149" t="s">
        <v>159</v>
      </c>
      <c r="AU325" s="149" t="s">
        <v>82</v>
      </c>
      <c r="AV325" s="12" t="s">
        <v>82</v>
      </c>
      <c r="AW325" s="12" t="s">
        <v>33</v>
      </c>
      <c r="AX325" s="12" t="s">
        <v>72</v>
      </c>
      <c r="AY325" s="149" t="s">
        <v>126</v>
      </c>
    </row>
    <row r="326" spans="2:65" s="12" customFormat="1" ht="10.199999999999999">
      <c r="B326" s="148"/>
      <c r="D326" s="141" t="s">
        <v>159</v>
      </c>
      <c r="E326" s="149" t="s">
        <v>19</v>
      </c>
      <c r="F326" s="150" t="s">
        <v>745</v>
      </c>
      <c r="H326" s="151">
        <v>3.72</v>
      </c>
      <c r="I326" s="152"/>
      <c r="L326" s="148"/>
      <c r="M326" s="153"/>
      <c r="T326" s="154"/>
      <c r="AT326" s="149" t="s">
        <v>159</v>
      </c>
      <c r="AU326" s="149" t="s">
        <v>82</v>
      </c>
      <c r="AV326" s="12" t="s">
        <v>82</v>
      </c>
      <c r="AW326" s="12" t="s">
        <v>33</v>
      </c>
      <c r="AX326" s="12" t="s">
        <v>72</v>
      </c>
      <c r="AY326" s="149" t="s">
        <v>126</v>
      </c>
    </row>
    <row r="327" spans="2:65" s="12" customFormat="1" ht="10.199999999999999">
      <c r="B327" s="148"/>
      <c r="D327" s="141" t="s">
        <v>159</v>
      </c>
      <c r="E327" s="149" t="s">
        <v>19</v>
      </c>
      <c r="F327" s="150" t="s">
        <v>746</v>
      </c>
      <c r="H327" s="151">
        <v>6.36</v>
      </c>
      <c r="I327" s="152"/>
      <c r="L327" s="148"/>
      <c r="M327" s="153"/>
      <c r="T327" s="154"/>
      <c r="AT327" s="149" t="s">
        <v>159</v>
      </c>
      <c r="AU327" s="149" t="s">
        <v>82</v>
      </c>
      <c r="AV327" s="12" t="s">
        <v>82</v>
      </c>
      <c r="AW327" s="12" t="s">
        <v>33</v>
      </c>
      <c r="AX327" s="12" t="s">
        <v>72</v>
      </c>
      <c r="AY327" s="149" t="s">
        <v>126</v>
      </c>
    </row>
    <row r="328" spans="2:65" s="14" customFormat="1" ht="10.199999999999999">
      <c r="B328" s="161"/>
      <c r="D328" s="141" t="s">
        <v>159</v>
      </c>
      <c r="E328" s="162" t="s">
        <v>19</v>
      </c>
      <c r="F328" s="163" t="s">
        <v>173</v>
      </c>
      <c r="H328" s="164">
        <v>15.285</v>
      </c>
      <c r="I328" s="165"/>
      <c r="L328" s="161"/>
      <c r="M328" s="166"/>
      <c r="T328" s="167"/>
      <c r="AT328" s="162" t="s">
        <v>159</v>
      </c>
      <c r="AU328" s="162" t="s">
        <v>82</v>
      </c>
      <c r="AV328" s="14" t="s">
        <v>156</v>
      </c>
      <c r="AW328" s="14" t="s">
        <v>33</v>
      </c>
      <c r="AX328" s="14" t="s">
        <v>80</v>
      </c>
      <c r="AY328" s="162" t="s">
        <v>126</v>
      </c>
    </row>
    <row r="329" spans="2:65" s="1" customFormat="1" ht="37.799999999999997" customHeight="1">
      <c r="B329" s="33"/>
      <c r="C329" s="128" t="s">
        <v>414</v>
      </c>
      <c r="D329" s="128" t="s">
        <v>129</v>
      </c>
      <c r="E329" s="129" t="s">
        <v>747</v>
      </c>
      <c r="F329" s="130" t="s">
        <v>748</v>
      </c>
      <c r="G329" s="131" t="s">
        <v>155</v>
      </c>
      <c r="H329" s="132">
        <v>38.412999999999997</v>
      </c>
      <c r="I329" s="133"/>
      <c r="J329" s="134">
        <f>ROUND(I329*H329,2)</f>
        <v>0</v>
      </c>
      <c r="K329" s="130" t="s">
        <v>19</v>
      </c>
      <c r="L329" s="33"/>
      <c r="M329" s="135" t="s">
        <v>19</v>
      </c>
      <c r="N329" s="136" t="s">
        <v>43</v>
      </c>
      <c r="P329" s="137">
        <f>O329*H329</f>
        <v>0</v>
      </c>
      <c r="Q329" s="137">
        <v>5.0000000000000001E-3</v>
      </c>
      <c r="R329" s="137">
        <f>Q329*H329</f>
        <v>0.19206499999999999</v>
      </c>
      <c r="S329" s="137">
        <v>0</v>
      </c>
      <c r="T329" s="138">
        <f>S329*H329</f>
        <v>0</v>
      </c>
      <c r="AR329" s="139" t="s">
        <v>156</v>
      </c>
      <c r="AT329" s="139" t="s">
        <v>129</v>
      </c>
      <c r="AU329" s="139" t="s">
        <v>82</v>
      </c>
      <c r="AY329" s="18" t="s">
        <v>126</v>
      </c>
      <c r="BE329" s="140">
        <f>IF(N329="základní",J329,0)</f>
        <v>0</v>
      </c>
      <c r="BF329" s="140">
        <f>IF(N329="snížená",J329,0)</f>
        <v>0</v>
      </c>
      <c r="BG329" s="140">
        <f>IF(N329="zákl. přenesená",J329,0)</f>
        <v>0</v>
      </c>
      <c r="BH329" s="140">
        <f>IF(N329="sníž. přenesená",J329,0)</f>
        <v>0</v>
      </c>
      <c r="BI329" s="140">
        <f>IF(N329="nulová",J329,0)</f>
        <v>0</v>
      </c>
      <c r="BJ329" s="18" t="s">
        <v>80</v>
      </c>
      <c r="BK329" s="140">
        <f>ROUND(I329*H329,2)</f>
        <v>0</v>
      </c>
      <c r="BL329" s="18" t="s">
        <v>156</v>
      </c>
      <c r="BM329" s="139" t="s">
        <v>749</v>
      </c>
    </row>
    <row r="330" spans="2:65" s="1" customFormat="1" ht="28.8">
      <c r="B330" s="33"/>
      <c r="D330" s="141" t="s">
        <v>135</v>
      </c>
      <c r="F330" s="142" t="s">
        <v>750</v>
      </c>
      <c r="I330" s="143"/>
      <c r="L330" s="33"/>
      <c r="M330" s="147"/>
      <c r="T330" s="54"/>
      <c r="AT330" s="18" t="s">
        <v>135</v>
      </c>
      <c r="AU330" s="18" t="s">
        <v>82</v>
      </c>
    </row>
    <row r="331" spans="2:65" s="12" customFormat="1" ht="10.199999999999999">
      <c r="B331" s="148"/>
      <c r="D331" s="141" t="s">
        <v>159</v>
      </c>
      <c r="E331" s="149" t="s">
        <v>19</v>
      </c>
      <c r="F331" s="150" t="s">
        <v>751</v>
      </c>
      <c r="H331" s="151">
        <v>16.312999999999999</v>
      </c>
      <c r="I331" s="152"/>
      <c r="L331" s="148"/>
      <c r="M331" s="153"/>
      <c r="T331" s="154"/>
      <c r="AT331" s="149" t="s">
        <v>159</v>
      </c>
      <c r="AU331" s="149" t="s">
        <v>82</v>
      </c>
      <c r="AV331" s="12" t="s">
        <v>82</v>
      </c>
      <c r="AW331" s="12" t="s">
        <v>33</v>
      </c>
      <c r="AX331" s="12" t="s">
        <v>72</v>
      </c>
      <c r="AY331" s="149" t="s">
        <v>126</v>
      </c>
    </row>
    <row r="332" spans="2:65" s="12" customFormat="1" ht="10.199999999999999">
      <c r="B332" s="148"/>
      <c r="D332" s="141" t="s">
        <v>159</v>
      </c>
      <c r="E332" s="149" t="s">
        <v>19</v>
      </c>
      <c r="F332" s="150" t="s">
        <v>752</v>
      </c>
      <c r="H332" s="151">
        <v>11.475</v>
      </c>
      <c r="I332" s="152"/>
      <c r="L332" s="148"/>
      <c r="M332" s="153"/>
      <c r="T332" s="154"/>
      <c r="AT332" s="149" t="s">
        <v>159</v>
      </c>
      <c r="AU332" s="149" t="s">
        <v>82</v>
      </c>
      <c r="AV332" s="12" t="s">
        <v>82</v>
      </c>
      <c r="AW332" s="12" t="s">
        <v>33</v>
      </c>
      <c r="AX332" s="12" t="s">
        <v>72</v>
      </c>
      <c r="AY332" s="149" t="s">
        <v>126</v>
      </c>
    </row>
    <row r="333" spans="2:65" s="12" customFormat="1" ht="10.199999999999999">
      <c r="B333" s="148"/>
      <c r="D333" s="141" t="s">
        <v>159</v>
      </c>
      <c r="E333" s="149" t="s">
        <v>19</v>
      </c>
      <c r="F333" s="150" t="s">
        <v>753</v>
      </c>
      <c r="H333" s="151">
        <v>10.625</v>
      </c>
      <c r="I333" s="152"/>
      <c r="L333" s="148"/>
      <c r="M333" s="153"/>
      <c r="T333" s="154"/>
      <c r="AT333" s="149" t="s">
        <v>159</v>
      </c>
      <c r="AU333" s="149" t="s">
        <v>82</v>
      </c>
      <c r="AV333" s="12" t="s">
        <v>82</v>
      </c>
      <c r="AW333" s="12" t="s">
        <v>33</v>
      </c>
      <c r="AX333" s="12" t="s">
        <v>72</v>
      </c>
      <c r="AY333" s="149" t="s">
        <v>126</v>
      </c>
    </row>
    <row r="334" spans="2:65" s="14" customFormat="1" ht="10.199999999999999">
      <c r="B334" s="161"/>
      <c r="D334" s="141" t="s">
        <v>159</v>
      </c>
      <c r="E334" s="162" t="s">
        <v>19</v>
      </c>
      <c r="F334" s="163" t="s">
        <v>173</v>
      </c>
      <c r="H334" s="164">
        <v>38.412999999999997</v>
      </c>
      <c r="I334" s="165"/>
      <c r="L334" s="161"/>
      <c r="M334" s="166"/>
      <c r="T334" s="167"/>
      <c r="AT334" s="162" t="s">
        <v>159</v>
      </c>
      <c r="AU334" s="162" t="s">
        <v>82</v>
      </c>
      <c r="AV334" s="14" t="s">
        <v>156</v>
      </c>
      <c r="AW334" s="14" t="s">
        <v>33</v>
      </c>
      <c r="AX334" s="14" t="s">
        <v>80</v>
      </c>
      <c r="AY334" s="162" t="s">
        <v>126</v>
      </c>
    </row>
    <row r="335" spans="2:65" s="11" customFormat="1" ht="22.8" customHeight="1">
      <c r="B335" s="116"/>
      <c r="D335" s="117" t="s">
        <v>71</v>
      </c>
      <c r="E335" s="126" t="s">
        <v>156</v>
      </c>
      <c r="F335" s="126" t="s">
        <v>754</v>
      </c>
      <c r="I335" s="119"/>
      <c r="J335" s="127">
        <f>BK335</f>
        <v>0</v>
      </c>
      <c r="L335" s="116"/>
      <c r="M335" s="121"/>
      <c r="P335" s="122">
        <f>SUM(P336:P371)</f>
        <v>0</v>
      </c>
      <c r="R335" s="122">
        <f>SUM(R336:R371)</f>
        <v>4.9610963400000001</v>
      </c>
      <c r="T335" s="123">
        <f>SUM(T336:T371)</f>
        <v>0</v>
      </c>
      <c r="AR335" s="117" t="s">
        <v>80</v>
      </c>
      <c r="AT335" s="124" t="s">
        <v>71</v>
      </c>
      <c r="AU335" s="124" t="s">
        <v>80</v>
      </c>
      <c r="AY335" s="117" t="s">
        <v>126</v>
      </c>
      <c r="BK335" s="125">
        <f>SUM(BK336:BK371)</f>
        <v>0</v>
      </c>
    </row>
    <row r="336" spans="2:65" s="1" customFormat="1" ht="16.5" customHeight="1">
      <c r="B336" s="33"/>
      <c r="C336" s="128" t="s">
        <v>419</v>
      </c>
      <c r="D336" s="128" t="s">
        <v>129</v>
      </c>
      <c r="E336" s="129" t="s">
        <v>755</v>
      </c>
      <c r="F336" s="130" t="s">
        <v>756</v>
      </c>
      <c r="G336" s="131" t="s">
        <v>487</v>
      </c>
      <c r="H336" s="132">
        <v>1.89</v>
      </c>
      <c r="I336" s="133"/>
      <c r="J336" s="134">
        <f>ROUND(I336*H336,2)</f>
        <v>0</v>
      </c>
      <c r="K336" s="130" t="s">
        <v>180</v>
      </c>
      <c r="L336" s="33"/>
      <c r="M336" s="135" t="s">
        <v>19</v>
      </c>
      <c r="N336" s="136" t="s">
        <v>43</v>
      </c>
      <c r="P336" s="137">
        <f>O336*H336</f>
        <v>0</v>
      </c>
      <c r="Q336" s="137">
        <v>2.5020099999999998</v>
      </c>
      <c r="R336" s="137">
        <f>Q336*H336</f>
        <v>4.7287988999999993</v>
      </c>
      <c r="S336" s="137">
        <v>0</v>
      </c>
      <c r="T336" s="138">
        <f>S336*H336</f>
        <v>0</v>
      </c>
      <c r="AR336" s="139" t="s">
        <v>156</v>
      </c>
      <c r="AT336" s="139" t="s">
        <v>129</v>
      </c>
      <c r="AU336" s="139" t="s">
        <v>82</v>
      </c>
      <c r="AY336" s="18" t="s">
        <v>126</v>
      </c>
      <c r="BE336" s="140">
        <f>IF(N336="základní",J336,0)</f>
        <v>0</v>
      </c>
      <c r="BF336" s="140">
        <f>IF(N336="snížená",J336,0)</f>
        <v>0</v>
      </c>
      <c r="BG336" s="140">
        <f>IF(N336="zákl. přenesená",J336,0)</f>
        <v>0</v>
      </c>
      <c r="BH336" s="140">
        <f>IF(N336="sníž. přenesená",J336,0)</f>
        <v>0</v>
      </c>
      <c r="BI336" s="140">
        <f>IF(N336="nulová",J336,0)</f>
        <v>0</v>
      </c>
      <c r="BJ336" s="18" t="s">
        <v>80</v>
      </c>
      <c r="BK336" s="140">
        <f>ROUND(I336*H336,2)</f>
        <v>0</v>
      </c>
      <c r="BL336" s="18" t="s">
        <v>156</v>
      </c>
      <c r="BM336" s="139" t="s">
        <v>757</v>
      </c>
    </row>
    <row r="337" spans="2:65" s="1" customFormat="1" ht="19.2">
      <c r="B337" s="33"/>
      <c r="D337" s="141" t="s">
        <v>135</v>
      </c>
      <c r="F337" s="142" t="s">
        <v>758</v>
      </c>
      <c r="I337" s="143"/>
      <c r="L337" s="33"/>
      <c r="M337" s="147"/>
      <c r="T337" s="54"/>
      <c r="AT337" s="18" t="s">
        <v>135</v>
      </c>
      <c r="AU337" s="18" t="s">
        <v>82</v>
      </c>
    </row>
    <row r="338" spans="2:65" s="1" customFormat="1" ht="10.199999999999999">
      <c r="B338" s="33"/>
      <c r="D338" s="168" t="s">
        <v>183</v>
      </c>
      <c r="F338" s="169" t="s">
        <v>759</v>
      </c>
      <c r="I338" s="143"/>
      <c r="L338" s="33"/>
      <c r="M338" s="147"/>
      <c r="T338" s="54"/>
      <c r="AT338" s="18" t="s">
        <v>183</v>
      </c>
      <c r="AU338" s="18" t="s">
        <v>82</v>
      </c>
    </row>
    <row r="339" spans="2:65" s="12" customFormat="1" ht="10.199999999999999">
      <c r="B339" s="148"/>
      <c r="D339" s="141" t="s">
        <v>159</v>
      </c>
      <c r="E339" s="149" t="s">
        <v>19</v>
      </c>
      <c r="F339" s="150" t="s">
        <v>760</v>
      </c>
      <c r="H339" s="151">
        <v>1.05</v>
      </c>
      <c r="I339" s="152"/>
      <c r="L339" s="148"/>
      <c r="M339" s="153"/>
      <c r="T339" s="154"/>
      <c r="AT339" s="149" t="s">
        <v>159</v>
      </c>
      <c r="AU339" s="149" t="s">
        <v>82</v>
      </c>
      <c r="AV339" s="12" t="s">
        <v>82</v>
      </c>
      <c r="AW339" s="12" t="s">
        <v>33</v>
      </c>
      <c r="AX339" s="12" t="s">
        <v>72</v>
      </c>
      <c r="AY339" s="149" t="s">
        <v>126</v>
      </c>
    </row>
    <row r="340" spans="2:65" s="12" customFormat="1" ht="10.199999999999999">
      <c r="B340" s="148"/>
      <c r="D340" s="141" t="s">
        <v>159</v>
      </c>
      <c r="E340" s="149" t="s">
        <v>19</v>
      </c>
      <c r="F340" s="150" t="s">
        <v>761</v>
      </c>
      <c r="H340" s="151">
        <v>0.84</v>
      </c>
      <c r="I340" s="152"/>
      <c r="L340" s="148"/>
      <c r="M340" s="153"/>
      <c r="T340" s="154"/>
      <c r="AT340" s="149" t="s">
        <v>159</v>
      </c>
      <c r="AU340" s="149" t="s">
        <v>82</v>
      </c>
      <c r="AV340" s="12" t="s">
        <v>82</v>
      </c>
      <c r="AW340" s="12" t="s">
        <v>33</v>
      </c>
      <c r="AX340" s="12" t="s">
        <v>72</v>
      </c>
      <c r="AY340" s="149" t="s">
        <v>126</v>
      </c>
    </row>
    <row r="341" spans="2:65" s="14" customFormat="1" ht="10.199999999999999">
      <c r="B341" s="161"/>
      <c r="D341" s="141" t="s">
        <v>159</v>
      </c>
      <c r="E341" s="162" t="s">
        <v>19</v>
      </c>
      <c r="F341" s="163" t="s">
        <v>173</v>
      </c>
      <c r="H341" s="164">
        <v>1.89</v>
      </c>
      <c r="I341" s="165"/>
      <c r="L341" s="161"/>
      <c r="M341" s="166"/>
      <c r="T341" s="167"/>
      <c r="AT341" s="162" t="s">
        <v>159</v>
      </c>
      <c r="AU341" s="162" t="s">
        <v>82</v>
      </c>
      <c r="AV341" s="14" t="s">
        <v>156</v>
      </c>
      <c r="AW341" s="14" t="s">
        <v>33</v>
      </c>
      <c r="AX341" s="14" t="s">
        <v>80</v>
      </c>
      <c r="AY341" s="162" t="s">
        <v>126</v>
      </c>
    </row>
    <row r="342" spans="2:65" s="1" customFormat="1" ht="16.5" customHeight="1">
      <c r="B342" s="33"/>
      <c r="C342" s="128" t="s">
        <v>427</v>
      </c>
      <c r="D342" s="128" t="s">
        <v>129</v>
      </c>
      <c r="E342" s="129" t="s">
        <v>762</v>
      </c>
      <c r="F342" s="130" t="s">
        <v>763</v>
      </c>
      <c r="G342" s="131" t="s">
        <v>155</v>
      </c>
      <c r="H342" s="132">
        <v>17.350000000000001</v>
      </c>
      <c r="I342" s="133"/>
      <c r="J342" s="134">
        <f>ROUND(I342*H342,2)</f>
        <v>0</v>
      </c>
      <c r="K342" s="130" t="s">
        <v>180</v>
      </c>
      <c r="L342" s="33"/>
      <c r="M342" s="135" t="s">
        <v>19</v>
      </c>
      <c r="N342" s="136" t="s">
        <v>43</v>
      </c>
      <c r="P342" s="137">
        <f>O342*H342</f>
        <v>0</v>
      </c>
      <c r="Q342" s="137">
        <v>5.3299999999999997E-3</v>
      </c>
      <c r="R342" s="137">
        <f>Q342*H342</f>
        <v>9.2475500000000002E-2</v>
      </c>
      <c r="S342" s="137">
        <v>0</v>
      </c>
      <c r="T342" s="138">
        <f>S342*H342</f>
        <v>0</v>
      </c>
      <c r="AR342" s="139" t="s">
        <v>156</v>
      </c>
      <c r="AT342" s="139" t="s">
        <v>129</v>
      </c>
      <c r="AU342" s="139" t="s">
        <v>82</v>
      </c>
      <c r="AY342" s="18" t="s">
        <v>126</v>
      </c>
      <c r="BE342" s="140">
        <f>IF(N342="základní",J342,0)</f>
        <v>0</v>
      </c>
      <c r="BF342" s="140">
        <f>IF(N342="snížená",J342,0)</f>
        <v>0</v>
      </c>
      <c r="BG342" s="140">
        <f>IF(N342="zákl. přenesená",J342,0)</f>
        <v>0</v>
      </c>
      <c r="BH342" s="140">
        <f>IF(N342="sníž. přenesená",J342,0)</f>
        <v>0</v>
      </c>
      <c r="BI342" s="140">
        <f>IF(N342="nulová",J342,0)</f>
        <v>0</v>
      </c>
      <c r="BJ342" s="18" t="s">
        <v>80</v>
      </c>
      <c r="BK342" s="140">
        <f>ROUND(I342*H342,2)</f>
        <v>0</v>
      </c>
      <c r="BL342" s="18" t="s">
        <v>156</v>
      </c>
      <c r="BM342" s="139" t="s">
        <v>764</v>
      </c>
    </row>
    <row r="343" spans="2:65" s="1" customFormat="1" ht="10.199999999999999">
      <c r="B343" s="33"/>
      <c r="D343" s="141" t="s">
        <v>135</v>
      </c>
      <c r="F343" s="142" t="s">
        <v>765</v>
      </c>
      <c r="I343" s="143"/>
      <c r="L343" s="33"/>
      <c r="M343" s="147"/>
      <c r="T343" s="54"/>
      <c r="AT343" s="18" t="s">
        <v>135</v>
      </c>
      <c r="AU343" s="18" t="s">
        <v>82</v>
      </c>
    </row>
    <row r="344" spans="2:65" s="1" customFormat="1" ht="10.199999999999999">
      <c r="B344" s="33"/>
      <c r="D344" s="168" t="s">
        <v>183</v>
      </c>
      <c r="F344" s="169" t="s">
        <v>766</v>
      </c>
      <c r="I344" s="143"/>
      <c r="L344" s="33"/>
      <c r="M344" s="147"/>
      <c r="T344" s="54"/>
      <c r="AT344" s="18" t="s">
        <v>183</v>
      </c>
      <c r="AU344" s="18" t="s">
        <v>82</v>
      </c>
    </row>
    <row r="345" spans="2:65" s="12" customFormat="1" ht="10.199999999999999">
      <c r="B345" s="148"/>
      <c r="D345" s="141" t="s">
        <v>159</v>
      </c>
      <c r="E345" s="149" t="s">
        <v>19</v>
      </c>
      <c r="F345" s="150" t="s">
        <v>767</v>
      </c>
      <c r="H345" s="151">
        <v>11.91</v>
      </c>
      <c r="I345" s="152"/>
      <c r="L345" s="148"/>
      <c r="M345" s="153"/>
      <c r="T345" s="154"/>
      <c r="AT345" s="149" t="s">
        <v>159</v>
      </c>
      <c r="AU345" s="149" t="s">
        <v>82</v>
      </c>
      <c r="AV345" s="12" t="s">
        <v>82</v>
      </c>
      <c r="AW345" s="12" t="s">
        <v>33</v>
      </c>
      <c r="AX345" s="12" t="s">
        <v>72</v>
      </c>
      <c r="AY345" s="149" t="s">
        <v>126</v>
      </c>
    </row>
    <row r="346" spans="2:65" s="12" customFormat="1" ht="10.199999999999999">
      <c r="B346" s="148"/>
      <c r="D346" s="141" t="s">
        <v>159</v>
      </c>
      <c r="E346" s="149" t="s">
        <v>19</v>
      </c>
      <c r="F346" s="150" t="s">
        <v>768</v>
      </c>
      <c r="H346" s="151">
        <v>5.44</v>
      </c>
      <c r="I346" s="152"/>
      <c r="L346" s="148"/>
      <c r="M346" s="153"/>
      <c r="T346" s="154"/>
      <c r="AT346" s="149" t="s">
        <v>159</v>
      </c>
      <c r="AU346" s="149" t="s">
        <v>82</v>
      </c>
      <c r="AV346" s="12" t="s">
        <v>82</v>
      </c>
      <c r="AW346" s="12" t="s">
        <v>33</v>
      </c>
      <c r="AX346" s="12" t="s">
        <v>72</v>
      </c>
      <c r="AY346" s="149" t="s">
        <v>126</v>
      </c>
    </row>
    <row r="347" spans="2:65" s="14" customFormat="1" ht="10.199999999999999">
      <c r="B347" s="161"/>
      <c r="D347" s="141" t="s">
        <v>159</v>
      </c>
      <c r="E347" s="162" t="s">
        <v>19</v>
      </c>
      <c r="F347" s="163" t="s">
        <v>173</v>
      </c>
      <c r="H347" s="164">
        <v>17.350000000000001</v>
      </c>
      <c r="I347" s="165"/>
      <c r="L347" s="161"/>
      <c r="M347" s="166"/>
      <c r="T347" s="167"/>
      <c r="AT347" s="162" t="s">
        <v>159</v>
      </c>
      <c r="AU347" s="162" t="s">
        <v>82</v>
      </c>
      <c r="AV347" s="14" t="s">
        <v>156</v>
      </c>
      <c r="AW347" s="14" t="s">
        <v>33</v>
      </c>
      <c r="AX347" s="14" t="s">
        <v>80</v>
      </c>
      <c r="AY347" s="162" t="s">
        <v>126</v>
      </c>
    </row>
    <row r="348" spans="2:65" s="1" customFormat="1" ht="16.5" customHeight="1">
      <c r="B348" s="33"/>
      <c r="C348" s="128" t="s">
        <v>431</v>
      </c>
      <c r="D348" s="128" t="s">
        <v>129</v>
      </c>
      <c r="E348" s="129" t="s">
        <v>769</v>
      </c>
      <c r="F348" s="130" t="s">
        <v>770</v>
      </c>
      <c r="G348" s="131" t="s">
        <v>155</v>
      </c>
      <c r="H348" s="132">
        <v>17.350000000000001</v>
      </c>
      <c r="I348" s="133"/>
      <c r="J348" s="134">
        <f>ROUND(I348*H348,2)</f>
        <v>0</v>
      </c>
      <c r="K348" s="130" t="s">
        <v>180</v>
      </c>
      <c r="L348" s="33"/>
      <c r="M348" s="135" t="s">
        <v>19</v>
      </c>
      <c r="N348" s="136" t="s">
        <v>43</v>
      </c>
      <c r="P348" s="137">
        <f>O348*H348</f>
        <v>0</v>
      </c>
      <c r="Q348" s="137">
        <v>0</v>
      </c>
      <c r="R348" s="137">
        <f>Q348*H348</f>
        <v>0</v>
      </c>
      <c r="S348" s="137">
        <v>0</v>
      </c>
      <c r="T348" s="138">
        <f>S348*H348</f>
        <v>0</v>
      </c>
      <c r="AR348" s="139" t="s">
        <v>156</v>
      </c>
      <c r="AT348" s="139" t="s">
        <v>129</v>
      </c>
      <c r="AU348" s="139" t="s">
        <v>82</v>
      </c>
      <c r="AY348" s="18" t="s">
        <v>126</v>
      </c>
      <c r="BE348" s="140">
        <f>IF(N348="základní",J348,0)</f>
        <v>0</v>
      </c>
      <c r="BF348" s="140">
        <f>IF(N348="snížená",J348,0)</f>
        <v>0</v>
      </c>
      <c r="BG348" s="140">
        <f>IF(N348="zákl. přenesená",J348,0)</f>
        <v>0</v>
      </c>
      <c r="BH348" s="140">
        <f>IF(N348="sníž. přenesená",J348,0)</f>
        <v>0</v>
      </c>
      <c r="BI348" s="140">
        <f>IF(N348="nulová",J348,0)</f>
        <v>0</v>
      </c>
      <c r="BJ348" s="18" t="s">
        <v>80</v>
      </c>
      <c r="BK348" s="140">
        <f>ROUND(I348*H348,2)</f>
        <v>0</v>
      </c>
      <c r="BL348" s="18" t="s">
        <v>156</v>
      </c>
      <c r="BM348" s="139" t="s">
        <v>771</v>
      </c>
    </row>
    <row r="349" spans="2:65" s="1" customFormat="1" ht="10.199999999999999">
      <c r="B349" s="33"/>
      <c r="D349" s="141" t="s">
        <v>135</v>
      </c>
      <c r="F349" s="142" t="s">
        <v>772</v>
      </c>
      <c r="I349" s="143"/>
      <c r="L349" s="33"/>
      <c r="M349" s="147"/>
      <c r="T349" s="54"/>
      <c r="AT349" s="18" t="s">
        <v>135</v>
      </c>
      <c r="AU349" s="18" t="s">
        <v>82</v>
      </c>
    </row>
    <row r="350" spans="2:65" s="1" customFormat="1" ht="10.199999999999999">
      <c r="B350" s="33"/>
      <c r="D350" s="168" t="s">
        <v>183</v>
      </c>
      <c r="F350" s="169" t="s">
        <v>773</v>
      </c>
      <c r="I350" s="143"/>
      <c r="L350" s="33"/>
      <c r="M350" s="147"/>
      <c r="T350" s="54"/>
      <c r="AT350" s="18" t="s">
        <v>183</v>
      </c>
      <c r="AU350" s="18" t="s">
        <v>82</v>
      </c>
    </row>
    <row r="351" spans="2:65" s="1" customFormat="1" ht="16.5" customHeight="1">
      <c r="B351" s="33"/>
      <c r="C351" s="128" t="s">
        <v>435</v>
      </c>
      <c r="D351" s="128" t="s">
        <v>129</v>
      </c>
      <c r="E351" s="129" t="s">
        <v>774</v>
      </c>
      <c r="F351" s="130" t="s">
        <v>775</v>
      </c>
      <c r="G351" s="131" t="s">
        <v>155</v>
      </c>
      <c r="H351" s="132">
        <v>7.5</v>
      </c>
      <c r="I351" s="133"/>
      <c r="J351" s="134">
        <f>ROUND(I351*H351,2)</f>
        <v>0</v>
      </c>
      <c r="K351" s="130" t="s">
        <v>180</v>
      </c>
      <c r="L351" s="33"/>
      <c r="M351" s="135" t="s">
        <v>19</v>
      </c>
      <c r="N351" s="136" t="s">
        <v>43</v>
      </c>
      <c r="P351" s="137">
        <f>O351*H351</f>
        <v>0</v>
      </c>
      <c r="Q351" s="137">
        <v>8.4000000000000003E-4</v>
      </c>
      <c r="R351" s="137">
        <f>Q351*H351</f>
        <v>6.3E-3</v>
      </c>
      <c r="S351" s="137">
        <v>0</v>
      </c>
      <c r="T351" s="138">
        <f>S351*H351</f>
        <v>0</v>
      </c>
      <c r="AR351" s="139" t="s">
        <v>156</v>
      </c>
      <c r="AT351" s="139" t="s">
        <v>129</v>
      </c>
      <c r="AU351" s="139" t="s">
        <v>82</v>
      </c>
      <c r="AY351" s="18" t="s">
        <v>126</v>
      </c>
      <c r="BE351" s="140">
        <f>IF(N351="základní",J351,0)</f>
        <v>0</v>
      </c>
      <c r="BF351" s="140">
        <f>IF(N351="snížená",J351,0)</f>
        <v>0</v>
      </c>
      <c r="BG351" s="140">
        <f>IF(N351="zákl. přenesená",J351,0)</f>
        <v>0</v>
      </c>
      <c r="BH351" s="140">
        <f>IF(N351="sníž. přenesená",J351,0)</f>
        <v>0</v>
      </c>
      <c r="BI351" s="140">
        <f>IF(N351="nulová",J351,0)</f>
        <v>0</v>
      </c>
      <c r="BJ351" s="18" t="s">
        <v>80</v>
      </c>
      <c r="BK351" s="140">
        <f>ROUND(I351*H351,2)</f>
        <v>0</v>
      </c>
      <c r="BL351" s="18" t="s">
        <v>156</v>
      </c>
      <c r="BM351" s="139" t="s">
        <v>776</v>
      </c>
    </row>
    <row r="352" spans="2:65" s="1" customFormat="1" ht="19.2">
      <c r="B352" s="33"/>
      <c r="D352" s="141" t="s">
        <v>135</v>
      </c>
      <c r="F352" s="142" t="s">
        <v>777</v>
      </c>
      <c r="I352" s="143"/>
      <c r="L352" s="33"/>
      <c r="M352" s="147"/>
      <c r="T352" s="54"/>
      <c r="AT352" s="18" t="s">
        <v>135</v>
      </c>
      <c r="AU352" s="18" t="s">
        <v>82</v>
      </c>
    </row>
    <row r="353" spans="2:65" s="1" customFormat="1" ht="10.199999999999999">
      <c r="B353" s="33"/>
      <c r="D353" s="168" t="s">
        <v>183</v>
      </c>
      <c r="F353" s="169" t="s">
        <v>778</v>
      </c>
      <c r="I353" s="143"/>
      <c r="L353" s="33"/>
      <c r="M353" s="147"/>
      <c r="T353" s="54"/>
      <c r="AT353" s="18" t="s">
        <v>183</v>
      </c>
      <c r="AU353" s="18" t="s">
        <v>82</v>
      </c>
    </row>
    <row r="354" spans="2:65" s="12" customFormat="1" ht="10.199999999999999">
      <c r="B354" s="148"/>
      <c r="D354" s="141" t="s">
        <v>159</v>
      </c>
      <c r="E354" s="149" t="s">
        <v>19</v>
      </c>
      <c r="F354" s="150" t="s">
        <v>779</v>
      </c>
      <c r="H354" s="151">
        <v>7.5</v>
      </c>
      <c r="I354" s="152"/>
      <c r="L354" s="148"/>
      <c r="M354" s="153"/>
      <c r="T354" s="154"/>
      <c r="AT354" s="149" t="s">
        <v>159</v>
      </c>
      <c r="AU354" s="149" t="s">
        <v>82</v>
      </c>
      <c r="AV354" s="12" t="s">
        <v>82</v>
      </c>
      <c r="AW354" s="12" t="s">
        <v>33</v>
      </c>
      <c r="AX354" s="12" t="s">
        <v>80</v>
      </c>
      <c r="AY354" s="149" t="s">
        <v>126</v>
      </c>
    </row>
    <row r="355" spans="2:65" s="1" customFormat="1" ht="16.5" customHeight="1">
      <c r="B355" s="33"/>
      <c r="C355" s="128" t="s">
        <v>439</v>
      </c>
      <c r="D355" s="128" t="s">
        <v>129</v>
      </c>
      <c r="E355" s="129" t="s">
        <v>780</v>
      </c>
      <c r="F355" s="130" t="s">
        <v>781</v>
      </c>
      <c r="G355" s="131" t="s">
        <v>155</v>
      </c>
      <c r="H355" s="132">
        <v>7.5</v>
      </c>
      <c r="I355" s="133"/>
      <c r="J355" s="134">
        <f>ROUND(I355*H355,2)</f>
        <v>0</v>
      </c>
      <c r="K355" s="130" t="s">
        <v>180</v>
      </c>
      <c r="L355" s="33"/>
      <c r="M355" s="135" t="s">
        <v>19</v>
      </c>
      <c r="N355" s="136" t="s">
        <v>43</v>
      </c>
      <c r="P355" s="137">
        <f>O355*H355</f>
        <v>0</v>
      </c>
      <c r="Q355" s="137">
        <v>0</v>
      </c>
      <c r="R355" s="137">
        <f>Q355*H355</f>
        <v>0</v>
      </c>
      <c r="S355" s="137">
        <v>0</v>
      </c>
      <c r="T355" s="138">
        <f>S355*H355</f>
        <v>0</v>
      </c>
      <c r="AR355" s="139" t="s">
        <v>156</v>
      </c>
      <c r="AT355" s="139" t="s">
        <v>129</v>
      </c>
      <c r="AU355" s="139" t="s">
        <v>82</v>
      </c>
      <c r="AY355" s="18" t="s">
        <v>126</v>
      </c>
      <c r="BE355" s="140">
        <f>IF(N355="základní",J355,0)</f>
        <v>0</v>
      </c>
      <c r="BF355" s="140">
        <f>IF(N355="snížená",J355,0)</f>
        <v>0</v>
      </c>
      <c r="BG355" s="140">
        <f>IF(N355="zákl. přenesená",J355,0)</f>
        <v>0</v>
      </c>
      <c r="BH355" s="140">
        <f>IF(N355="sníž. přenesená",J355,0)</f>
        <v>0</v>
      </c>
      <c r="BI355" s="140">
        <f>IF(N355="nulová",J355,0)</f>
        <v>0</v>
      </c>
      <c r="BJ355" s="18" t="s">
        <v>80</v>
      </c>
      <c r="BK355" s="140">
        <f>ROUND(I355*H355,2)</f>
        <v>0</v>
      </c>
      <c r="BL355" s="18" t="s">
        <v>156</v>
      </c>
      <c r="BM355" s="139" t="s">
        <v>782</v>
      </c>
    </row>
    <row r="356" spans="2:65" s="1" customFormat="1" ht="19.2">
      <c r="B356" s="33"/>
      <c r="D356" s="141" t="s">
        <v>135</v>
      </c>
      <c r="F356" s="142" t="s">
        <v>783</v>
      </c>
      <c r="I356" s="143"/>
      <c r="L356" s="33"/>
      <c r="M356" s="147"/>
      <c r="T356" s="54"/>
      <c r="AT356" s="18" t="s">
        <v>135</v>
      </c>
      <c r="AU356" s="18" t="s">
        <v>82</v>
      </c>
    </row>
    <row r="357" spans="2:65" s="1" customFormat="1" ht="10.199999999999999">
      <c r="B357" s="33"/>
      <c r="D357" s="168" t="s">
        <v>183</v>
      </c>
      <c r="F357" s="169" t="s">
        <v>784</v>
      </c>
      <c r="I357" s="143"/>
      <c r="L357" s="33"/>
      <c r="M357" s="147"/>
      <c r="T357" s="54"/>
      <c r="AT357" s="18" t="s">
        <v>183</v>
      </c>
      <c r="AU357" s="18" t="s">
        <v>82</v>
      </c>
    </row>
    <row r="358" spans="2:65" s="1" customFormat="1" ht="16.5" customHeight="1">
      <c r="B358" s="33"/>
      <c r="C358" s="128" t="s">
        <v>447</v>
      </c>
      <c r="D358" s="128" t="s">
        <v>129</v>
      </c>
      <c r="E358" s="129" t="s">
        <v>785</v>
      </c>
      <c r="F358" s="130" t="s">
        <v>786</v>
      </c>
      <c r="G358" s="131" t="s">
        <v>155</v>
      </c>
      <c r="H358" s="132">
        <v>4.2</v>
      </c>
      <c r="I358" s="133"/>
      <c r="J358" s="134">
        <f>ROUND(I358*H358,2)</f>
        <v>0</v>
      </c>
      <c r="K358" s="130" t="s">
        <v>180</v>
      </c>
      <c r="L358" s="33"/>
      <c r="M358" s="135" t="s">
        <v>19</v>
      </c>
      <c r="N358" s="136" t="s">
        <v>43</v>
      </c>
      <c r="P358" s="137">
        <f>O358*H358</f>
        <v>0</v>
      </c>
      <c r="Q358" s="137">
        <v>9.2000000000000003E-4</v>
      </c>
      <c r="R358" s="137">
        <f>Q358*H358</f>
        <v>3.8640000000000002E-3</v>
      </c>
      <c r="S358" s="137">
        <v>0</v>
      </c>
      <c r="T358" s="138">
        <f>S358*H358</f>
        <v>0</v>
      </c>
      <c r="AR358" s="139" t="s">
        <v>156</v>
      </c>
      <c r="AT358" s="139" t="s">
        <v>129</v>
      </c>
      <c r="AU358" s="139" t="s">
        <v>82</v>
      </c>
      <c r="AY358" s="18" t="s">
        <v>126</v>
      </c>
      <c r="BE358" s="140">
        <f>IF(N358="základní",J358,0)</f>
        <v>0</v>
      </c>
      <c r="BF358" s="140">
        <f>IF(N358="snížená",J358,0)</f>
        <v>0</v>
      </c>
      <c r="BG358" s="140">
        <f>IF(N358="zákl. přenesená",J358,0)</f>
        <v>0</v>
      </c>
      <c r="BH358" s="140">
        <f>IF(N358="sníž. přenesená",J358,0)</f>
        <v>0</v>
      </c>
      <c r="BI358" s="140">
        <f>IF(N358="nulová",J358,0)</f>
        <v>0</v>
      </c>
      <c r="BJ358" s="18" t="s">
        <v>80</v>
      </c>
      <c r="BK358" s="140">
        <f>ROUND(I358*H358,2)</f>
        <v>0</v>
      </c>
      <c r="BL358" s="18" t="s">
        <v>156</v>
      </c>
      <c r="BM358" s="139" t="s">
        <v>787</v>
      </c>
    </row>
    <row r="359" spans="2:65" s="1" customFormat="1" ht="19.2">
      <c r="B359" s="33"/>
      <c r="D359" s="141" t="s">
        <v>135</v>
      </c>
      <c r="F359" s="142" t="s">
        <v>788</v>
      </c>
      <c r="I359" s="143"/>
      <c r="L359" s="33"/>
      <c r="M359" s="147"/>
      <c r="T359" s="54"/>
      <c r="AT359" s="18" t="s">
        <v>135</v>
      </c>
      <c r="AU359" s="18" t="s">
        <v>82</v>
      </c>
    </row>
    <row r="360" spans="2:65" s="1" customFormat="1" ht="10.199999999999999">
      <c r="B360" s="33"/>
      <c r="D360" s="168" t="s">
        <v>183</v>
      </c>
      <c r="F360" s="169" t="s">
        <v>789</v>
      </c>
      <c r="I360" s="143"/>
      <c r="L360" s="33"/>
      <c r="M360" s="147"/>
      <c r="T360" s="54"/>
      <c r="AT360" s="18" t="s">
        <v>183</v>
      </c>
      <c r="AU360" s="18" t="s">
        <v>82</v>
      </c>
    </row>
    <row r="361" spans="2:65" s="12" customFormat="1" ht="10.199999999999999">
      <c r="B361" s="148"/>
      <c r="D361" s="141" t="s">
        <v>159</v>
      </c>
      <c r="E361" s="149" t="s">
        <v>19</v>
      </c>
      <c r="F361" s="150" t="s">
        <v>790</v>
      </c>
      <c r="H361" s="151">
        <v>4.2</v>
      </c>
      <c r="I361" s="152"/>
      <c r="L361" s="148"/>
      <c r="M361" s="153"/>
      <c r="T361" s="154"/>
      <c r="AT361" s="149" t="s">
        <v>159</v>
      </c>
      <c r="AU361" s="149" t="s">
        <v>82</v>
      </c>
      <c r="AV361" s="12" t="s">
        <v>82</v>
      </c>
      <c r="AW361" s="12" t="s">
        <v>33</v>
      </c>
      <c r="AX361" s="12" t="s">
        <v>80</v>
      </c>
      <c r="AY361" s="149" t="s">
        <v>126</v>
      </c>
    </row>
    <row r="362" spans="2:65" s="1" customFormat="1" ht="16.5" customHeight="1">
      <c r="B362" s="33"/>
      <c r="C362" s="128" t="s">
        <v>453</v>
      </c>
      <c r="D362" s="128" t="s">
        <v>129</v>
      </c>
      <c r="E362" s="129" t="s">
        <v>791</v>
      </c>
      <c r="F362" s="130" t="s">
        <v>792</v>
      </c>
      <c r="G362" s="131" t="s">
        <v>155</v>
      </c>
      <c r="H362" s="132">
        <v>4.2</v>
      </c>
      <c r="I362" s="133"/>
      <c r="J362" s="134">
        <f>ROUND(I362*H362,2)</f>
        <v>0</v>
      </c>
      <c r="K362" s="130" t="s">
        <v>180</v>
      </c>
      <c r="L362" s="33"/>
      <c r="M362" s="135" t="s">
        <v>19</v>
      </c>
      <c r="N362" s="136" t="s">
        <v>43</v>
      </c>
      <c r="P362" s="137">
        <f>O362*H362</f>
        <v>0</v>
      </c>
      <c r="Q362" s="137">
        <v>0</v>
      </c>
      <c r="R362" s="137">
        <f>Q362*H362</f>
        <v>0</v>
      </c>
      <c r="S362" s="137">
        <v>0</v>
      </c>
      <c r="T362" s="138">
        <f>S362*H362</f>
        <v>0</v>
      </c>
      <c r="AR362" s="139" t="s">
        <v>156</v>
      </c>
      <c r="AT362" s="139" t="s">
        <v>129</v>
      </c>
      <c r="AU362" s="139" t="s">
        <v>82</v>
      </c>
      <c r="AY362" s="18" t="s">
        <v>126</v>
      </c>
      <c r="BE362" s="140">
        <f>IF(N362="základní",J362,0)</f>
        <v>0</v>
      </c>
      <c r="BF362" s="140">
        <f>IF(N362="snížená",J362,0)</f>
        <v>0</v>
      </c>
      <c r="BG362" s="140">
        <f>IF(N362="zákl. přenesená",J362,0)</f>
        <v>0</v>
      </c>
      <c r="BH362" s="140">
        <f>IF(N362="sníž. přenesená",J362,0)</f>
        <v>0</v>
      </c>
      <c r="BI362" s="140">
        <f>IF(N362="nulová",J362,0)</f>
        <v>0</v>
      </c>
      <c r="BJ362" s="18" t="s">
        <v>80</v>
      </c>
      <c r="BK362" s="140">
        <f>ROUND(I362*H362,2)</f>
        <v>0</v>
      </c>
      <c r="BL362" s="18" t="s">
        <v>156</v>
      </c>
      <c r="BM362" s="139" t="s">
        <v>793</v>
      </c>
    </row>
    <row r="363" spans="2:65" s="1" customFormat="1" ht="19.2">
      <c r="B363" s="33"/>
      <c r="D363" s="141" t="s">
        <v>135</v>
      </c>
      <c r="F363" s="142" t="s">
        <v>794</v>
      </c>
      <c r="I363" s="143"/>
      <c r="L363" s="33"/>
      <c r="M363" s="147"/>
      <c r="T363" s="54"/>
      <c r="AT363" s="18" t="s">
        <v>135</v>
      </c>
      <c r="AU363" s="18" t="s">
        <v>82</v>
      </c>
    </row>
    <row r="364" spans="2:65" s="1" customFormat="1" ht="10.199999999999999">
      <c r="B364" s="33"/>
      <c r="D364" s="168" t="s">
        <v>183</v>
      </c>
      <c r="F364" s="169" t="s">
        <v>795</v>
      </c>
      <c r="I364" s="143"/>
      <c r="L364" s="33"/>
      <c r="M364" s="147"/>
      <c r="T364" s="54"/>
      <c r="AT364" s="18" t="s">
        <v>183</v>
      </c>
      <c r="AU364" s="18" t="s">
        <v>82</v>
      </c>
    </row>
    <row r="365" spans="2:65" s="1" customFormat="1" ht="16.5" customHeight="1">
      <c r="B365" s="33"/>
      <c r="C365" s="128" t="s">
        <v>796</v>
      </c>
      <c r="D365" s="128" t="s">
        <v>129</v>
      </c>
      <c r="E365" s="129" t="s">
        <v>797</v>
      </c>
      <c r="F365" s="130" t="s">
        <v>798</v>
      </c>
      <c r="G365" s="131" t="s">
        <v>304</v>
      </c>
      <c r="H365" s="132">
        <v>0.122</v>
      </c>
      <c r="I365" s="133"/>
      <c r="J365" s="134">
        <f>ROUND(I365*H365,2)</f>
        <v>0</v>
      </c>
      <c r="K365" s="130" t="s">
        <v>180</v>
      </c>
      <c r="L365" s="33"/>
      <c r="M365" s="135" t="s">
        <v>19</v>
      </c>
      <c r="N365" s="136" t="s">
        <v>43</v>
      </c>
      <c r="P365" s="137">
        <f>O365*H365</f>
        <v>0</v>
      </c>
      <c r="Q365" s="137">
        <v>1.06277</v>
      </c>
      <c r="R365" s="137">
        <f>Q365*H365</f>
        <v>0.12965794</v>
      </c>
      <c r="S365" s="137">
        <v>0</v>
      </c>
      <c r="T365" s="138">
        <f>S365*H365</f>
        <v>0</v>
      </c>
      <c r="AR365" s="139" t="s">
        <v>156</v>
      </c>
      <c r="AT365" s="139" t="s">
        <v>129</v>
      </c>
      <c r="AU365" s="139" t="s">
        <v>82</v>
      </c>
      <c r="AY365" s="18" t="s">
        <v>126</v>
      </c>
      <c r="BE365" s="140">
        <f>IF(N365="základní",J365,0)</f>
        <v>0</v>
      </c>
      <c r="BF365" s="140">
        <f>IF(N365="snížená",J365,0)</f>
        <v>0</v>
      </c>
      <c r="BG365" s="140">
        <f>IF(N365="zákl. přenesená",J365,0)</f>
        <v>0</v>
      </c>
      <c r="BH365" s="140">
        <f>IF(N365="sníž. přenesená",J365,0)</f>
        <v>0</v>
      </c>
      <c r="BI365" s="140">
        <f>IF(N365="nulová",J365,0)</f>
        <v>0</v>
      </c>
      <c r="BJ365" s="18" t="s">
        <v>80</v>
      </c>
      <c r="BK365" s="140">
        <f>ROUND(I365*H365,2)</f>
        <v>0</v>
      </c>
      <c r="BL365" s="18" t="s">
        <v>156</v>
      </c>
      <c r="BM365" s="139" t="s">
        <v>799</v>
      </c>
    </row>
    <row r="366" spans="2:65" s="1" customFormat="1" ht="28.8">
      <c r="B366" s="33"/>
      <c r="D366" s="141" t="s">
        <v>135</v>
      </c>
      <c r="F366" s="142" t="s">
        <v>800</v>
      </c>
      <c r="I366" s="143"/>
      <c r="L366" s="33"/>
      <c r="M366" s="147"/>
      <c r="T366" s="54"/>
      <c r="AT366" s="18" t="s">
        <v>135</v>
      </c>
      <c r="AU366" s="18" t="s">
        <v>82</v>
      </c>
    </row>
    <row r="367" spans="2:65" s="1" customFormat="1" ht="10.199999999999999">
      <c r="B367" s="33"/>
      <c r="D367" s="168" t="s">
        <v>183</v>
      </c>
      <c r="F367" s="169" t="s">
        <v>801</v>
      </c>
      <c r="I367" s="143"/>
      <c r="L367" s="33"/>
      <c r="M367" s="147"/>
      <c r="T367" s="54"/>
      <c r="AT367" s="18" t="s">
        <v>183</v>
      </c>
      <c r="AU367" s="18" t="s">
        <v>82</v>
      </c>
    </row>
    <row r="368" spans="2:65" s="13" customFormat="1" ht="10.199999999999999">
      <c r="B368" s="155"/>
      <c r="D368" s="141" t="s">
        <v>159</v>
      </c>
      <c r="E368" s="156" t="s">
        <v>19</v>
      </c>
      <c r="F368" s="157" t="s">
        <v>802</v>
      </c>
      <c r="H368" s="156" t="s">
        <v>19</v>
      </c>
      <c r="I368" s="158"/>
      <c r="L368" s="155"/>
      <c r="M368" s="159"/>
      <c r="T368" s="160"/>
      <c r="AT368" s="156" t="s">
        <v>159</v>
      </c>
      <c r="AU368" s="156" t="s">
        <v>82</v>
      </c>
      <c r="AV368" s="13" t="s">
        <v>80</v>
      </c>
      <c r="AW368" s="13" t="s">
        <v>33</v>
      </c>
      <c r="AX368" s="13" t="s">
        <v>72</v>
      </c>
      <c r="AY368" s="156" t="s">
        <v>126</v>
      </c>
    </row>
    <row r="369" spans="2:65" s="12" customFormat="1" ht="10.199999999999999">
      <c r="B369" s="148"/>
      <c r="D369" s="141" t="s">
        <v>159</v>
      </c>
      <c r="E369" s="149" t="s">
        <v>19</v>
      </c>
      <c r="F369" s="150" t="s">
        <v>803</v>
      </c>
      <c r="H369" s="151">
        <v>7.8E-2</v>
      </c>
      <c r="I369" s="152"/>
      <c r="L369" s="148"/>
      <c r="M369" s="153"/>
      <c r="T369" s="154"/>
      <c r="AT369" s="149" t="s">
        <v>159</v>
      </c>
      <c r="AU369" s="149" t="s">
        <v>82</v>
      </c>
      <c r="AV369" s="12" t="s">
        <v>82</v>
      </c>
      <c r="AW369" s="12" t="s">
        <v>33</v>
      </c>
      <c r="AX369" s="12" t="s">
        <v>72</v>
      </c>
      <c r="AY369" s="149" t="s">
        <v>126</v>
      </c>
    </row>
    <row r="370" spans="2:65" s="12" customFormat="1" ht="10.199999999999999">
      <c r="B370" s="148"/>
      <c r="D370" s="141" t="s">
        <v>159</v>
      </c>
      <c r="E370" s="149" t="s">
        <v>19</v>
      </c>
      <c r="F370" s="150" t="s">
        <v>804</v>
      </c>
      <c r="H370" s="151">
        <v>4.3999999999999997E-2</v>
      </c>
      <c r="I370" s="152"/>
      <c r="L370" s="148"/>
      <c r="M370" s="153"/>
      <c r="T370" s="154"/>
      <c r="AT370" s="149" t="s">
        <v>159</v>
      </c>
      <c r="AU370" s="149" t="s">
        <v>82</v>
      </c>
      <c r="AV370" s="12" t="s">
        <v>82</v>
      </c>
      <c r="AW370" s="12" t="s">
        <v>33</v>
      </c>
      <c r="AX370" s="12" t="s">
        <v>72</v>
      </c>
      <c r="AY370" s="149" t="s">
        <v>126</v>
      </c>
    </row>
    <row r="371" spans="2:65" s="14" customFormat="1" ht="10.199999999999999">
      <c r="B371" s="161"/>
      <c r="D371" s="141" t="s">
        <v>159</v>
      </c>
      <c r="E371" s="162" t="s">
        <v>19</v>
      </c>
      <c r="F371" s="163" t="s">
        <v>173</v>
      </c>
      <c r="H371" s="164">
        <v>0.122</v>
      </c>
      <c r="I371" s="165"/>
      <c r="L371" s="161"/>
      <c r="M371" s="166"/>
      <c r="T371" s="167"/>
      <c r="AT371" s="162" t="s">
        <v>159</v>
      </c>
      <c r="AU371" s="162" t="s">
        <v>82</v>
      </c>
      <c r="AV371" s="14" t="s">
        <v>156</v>
      </c>
      <c r="AW371" s="14" t="s">
        <v>33</v>
      </c>
      <c r="AX371" s="14" t="s">
        <v>80</v>
      </c>
      <c r="AY371" s="162" t="s">
        <v>126</v>
      </c>
    </row>
    <row r="372" spans="2:65" s="11" customFormat="1" ht="22.8" customHeight="1">
      <c r="B372" s="116"/>
      <c r="D372" s="117" t="s">
        <v>71</v>
      </c>
      <c r="E372" s="126" t="s">
        <v>188</v>
      </c>
      <c r="F372" s="126" t="s">
        <v>805</v>
      </c>
      <c r="I372" s="119"/>
      <c r="J372" s="127">
        <f>BK372</f>
        <v>0</v>
      </c>
      <c r="L372" s="116"/>
      <c r="M372" s="121"/>
      <c r="P372" s="122">
        <f>SUM(P373:P388)</f>
        <v>0</v>
      </c>
      <c r="R372" s="122">
        <f>SUM(R373:R388)</f>
        <v>34.880021599999999</v>
      </c>
      <c r="T372" s="123">
        <f>SUM(T373:T388)</f>
        <v>0</v>
      </c>
      <c r="AR372" s="117" t="s">
        <v>80</v>
      </c>
      <c r="AT372" s="124" t="s">
        <v>71</v>
      </c>
      <c r="AU372" s="124" t="s">
        <v>80</v>
      </c>
      <c r="AY372" s="117" t="s">
        <v>126</v>
      </c>
      <c r="BK372" s="125">
        <f>SUM(BK373:BK388)</f>
        <v>0</v>
      </c>
    </row>
    <row r="373" spans="2:65" s="1" customFormat="1" ht="16.5" customHeight="1">
      <c r="B373" s="33"/>
      <c r="C373" s="128" t="s">
        <v>806</v>
      </c>
      <c r="D373" s="128" t="s">
        <v>129</v>
      </c>
      <c r="E373" s="129" t="s">
        <v>807</v>
      </c>
      <c r="F373" s="130" t="s">
        <v>808</v>
      </c>
      <c r="G373" s="131" t="s">
        <v>155</v>
      </c>
      <c r="H373" s="132">
        <v>33.75</v>
      </c>
      <c r="I373" s="133"/>
      <c r="J373" s="134">
        <f>ROUND(I373*H373,2)</f>
        <v>0</v>
      </c>
      <c r="K373" s="130" t="s">
        <v>180</v>
      </c>
      <c r="L373" s="33"/>
      <c r="M373" s="135" t="s">
        <v>19</v>
      </c>
      <c r="N373" s="136" t="s">
        <v>43</v>
      </c>
      <c r="P373" s="137">
        <f>O373*H373</f>
        <v>0</v>
      </c>
      <c r="Q373" s="137">
        <v>0.23</v>
      </c>
      <c r="R373" s="137">
        <f>Q373*H373</f>
        <v>7.7625000000000002</v>
      </c>
      <c r="S373" s="137">
        <v>0</v>
      </c>
      <c r="T373" s="138">
        <f>S373*H373</f>
        <v>0</v>
      </c>
      <c r="AR373" s="139" t="s">
        <v>156</v>
      </c>
      <c r="AT373" s="139" t="s">
        <v>129</v>
      </c>
      <c r="AU373" s="139" t="s">
        <v>82</v>
      </c>
      <c r="AY373" s="18" t="s">
        <v>126</v>
      </c>
      <c r="BE373" s="140">
        <f>IF(N373="základní",J373,0)</f>
        <v>0</v>
      </c>
      <c r="BF373" s="140">
        <f>IF(N373="snížená",J373,0)</f>
        <v>0</v>
      </c>
      <c r="BG373" s="140">
        <f>IF(N373="zákl. přenesená",J373,0)</f>
        <v>0</v>
      </c>
      <c r="BH373" s="140">
        <f>IF(N373="sníž. přenesená",J373,0)</f>
        <v>0</v>
      </c>
      <c r="BI373" s="140">
        <f>IF(N373="nulová",J373,0)</f>
        <v>0</v>
      </c>
      <c r="BJ373" s="18" t="s">
        <v>80</v>
      </c>
      <c r="BK373" s="140">
        <f>ROUND(I373*H373,2)</f>
        <v>0</v>
      </c>
      <c r="BL373" s="18" t="s">
        <v>156</v>
      </c>
      <c r="BM373" s="139" t="s">
        <v>809</v>
      </c>
    </row>
    <row r="374" spans="2:65" s="1" customFormat="1" ht="10.199999999999999">
      <c r="B374" s="33"/>
      <c r="D374" s="141" t="s">
        <v>135</v>
      </c>
      <c r="F374" s="142" t="s">
        <v>810</v>
      </c>
      <c r="I374" s="143"/>
      <c r="L374" s="33"/>
      <c r="M374" s="147"/>
      <c r="T374" s="54"/>
      <c r="AT374" s="18" t="s">
        <v>135</v>
      </c>
      <c r="AU374" s="18" t="s">
        <v>82</v>
      </c>
    </row>
    <row r="375" spans="2:65" s="1" customFormat="1" ht="10.199999999999999">
      <c r="B375" s="33"/>
      <c r="D375" s="168" t="s">
        <v>183</v>
      </c>
      <c r="F375" s="169" t="s">
        <v>811</v>
      </c>
      <c r="I375" s="143"/>
      <c r="L375" s="33"/>
      <c r="M375" s="147"/>
      <c r="T375" s="54"/>
      <c r="AT375" s="18" t="s">
        <v>183</v>
      </c>
      <c r="AU375" s="18" t="s">
        <v>82</v>
      </c>
    </row>
    <row r="376" spans="2:65" s="12" customFormat="1" ht="10.199999999999999">
      <c r="B376" s="148"/>
      <c r="D376" s="141" t="s">
        <v>159</v>
      </c>
      <c r="E376" s="149" t="s">
        <v>19</v>
      </c>
      <c r="F376" s="150" t="s">
        <v>812</v>
      </c>
      <c r="H376" s="151">
        <v>33.75</v>
      </c>
      <c r="I376" s="152"/>
      <c r="L376" s="148"/>
      <c r="M376" s="153"/>
      <c r="T376" s="154"/>
      <c r="AT376" s="149" t="s">
        <v>159</v>
      </c>
      <c r="AU376" s="149" t="s">
        <v>82</v>
      </c>
      <c r="AV376" s="12" t="s">
        <v>82</v>
      </c>
      <c r="AW376" s="12" t="s">
        <v>33</v>
      </c>
      <c r="AX376" s="12" t="s">
        <v>80</v>
      </c>
      <c r="AY376" s="149" t="s">
        <v>126</v>
      </c>
    </row>
    <row r="377" spans="2:65" s="1" customFormat="1" ht="24.15" customHeight="1">
      <c r="B377" s="33"/>
      <c r="C377" s="128" t="s">
        <v>813</v>
      </c>
      <c r="D377" s="128" t="s">
        <v>129</v>
      </c>
      <c r="E377" s="129" t="s">
        <v>814</v>
      </c>
      <c r="F377" s="130" t="s">
        <v>815</v>
      </c>
      <c r="G377" s="131" t="s">
        <v>155</v>
      </c>
      <c r="H377" s="132">
        <v>16.55</v>
      </c>
      <c r="I377" s="133"/>
      <c r="J377" s="134">
        <f>ROUND(I377*H377,2)</f>
        <v>0</v>
      </c>
      <c r="K377" s="130" t="s">
        <v>180</v>
      </c>
      <c r="L377" s="33"/>
      <c r="M377" s="135" t="s">
        <v>19</v>
      </c>
      <c r="N377" s="136" t="s">
        <v>43</v>
      </c>
      <c r="P377" s="137">
        <f>O377*H377</f>
        <v>0</v>
      </c>
      <c r="Q377" s="137">
        <v>0.60904000000000003</v>
      </c>
      <c r="R377" s="137">
        <f>Q377*H377</f>
        <v>10.079612000000001</v>
      </c>
      <c r="S377" s="137">
        <v>0</v>
      </c>
      <c r="T377" s="138">
        <f>S377*H377</f>
        <v>0</v>
      </c>
      <c r="AR377" s="139" t="s">
        <v>156</v>
      </c>
      <c r="AT377" s="139" t="s">
        <v>129</v>
      </c>
      <c r="AU377" s="139" t="s">
        <v>82</v>
      </c>
      <c r="AY377" s="18" t="s">
        <v>126</v>
      </c>
      <c r="BE377" s="140">
        <f>IF(N377="základní",J377,0)</f>
        <v>0</v>
      </c>
      <c r="BF377" s="140">
        <f>IF(N377="snížená",J377,0)</f>
        <v>0</v>
      </c>
      <c r="BG377" s="140">
        <f>IF(N377="zákl. přenesená",J377,0)</f>
        <v>0</v>
      </c>
      <c r="BH377" s="140">
        <f>IF(N377="sníž. přenesená",J377,0)</f>
        <v>0</v>
      </c>
      <c r="BI377" s="140">
        <f>IF(N377="nulová",J377,0)</f>
        <v>0</v>
      </c>
      <c r="BJ377" s="18" t="s">
        <v>80</v>
      </c>
      <c r="BK377" s="140">
        <f>ROUND(I377*H377,2)</f>
        <v>0</v>
      </c>
      <c r="BL377" s="18" t="s">
        <v>156</v>
      </c>
      <c r="BM377" s="139" t="s">
        <v>816</v>
      </c>
    </row>
    <row r="378" spans="2:65" s="1" customFormat="1" ht="19.2">
      <c r="B378" s="33"/>
      <c r="D378" s="141" t="s">
        <v>135</v>
      </c>
      <c r="F378" s="142" t="s">
        <v>817</v>
      </c>
      <c r="I378" s="143"/>
      <c r="L378" s="33"/>
      <c r="M378" s="147"/>
      <c r="T378" s="54"/>
      <c r="AT378" s="18" t="s">
        <v>135</v>
      </c>
      <c r="AU378" s="18" t="s">
        <v>82</v>
      </c>
    </row>
    <row r="379" spans="2:65" s="1" customFormat="1" ht="10.199999999999999">
      <c r="B379" s="33"/>
      <c r="D379" s="168" t="s">
        <v>183</v>
      </c>
      <c r="F379" s="169" t="s">
        <v>818</v>
      </c>
      <c r="I379" s="143"/>
      <c r="L379" s="33"/>
      <c r="M379" s="147"/>
      <c r="T379" s="54"/>
      <c r="AT379" s="18" t="s">
        <v>183</v>
      </c>
      <c r="AU379" s="18" t="s">
        <v>82</v>
      </c>
    </row>
    <row r="380" spans="2:65" s="12" customFormat="1" ht="10.199999999999999">
      <c r="B380" s="148"/>
      <c r="D380" s="141" t="s">
        <v>159</v>
      </c>
      <c r="E380" s="149" t="s">
        <v>19</v>
      </c>
      <c r="F380" s="150" t="s">
        <v>819</v>
      </c>
      <c r="H380" s="151">
        <v>16.55</v>
      </c>
      <c r="I380" s="152"/>
      <c r="L380" s="148"/>
      <c r="M380" s="153"/>
      <c r="T380" s="154"/>
      <c r="AT380" s="149" t="s">
        <v>159</v>
      </c>
      <c r="AU380" s="149" t="s">
        <v>82</v>
      </c>
      <c r="AV380" s="12" t="s">
        <v>82</v>
      </c>
      <c r="AW380" s="12" t="s">
        <v>33</v>
      </c>
      <c r="AX380" s="12" t="s">
        <v>80</v>
      </c>
      <c r="AY380" s="149" t="s">
        <v>126</v>
      </c>
    </row>
    <row r="381" spans="2:65" s="1" customFormat="1" ht="24.15" customHeight="1">
      <c r="B381" s="33"/>
      <c r="C381" s="128" t="s">
        <v>820</v>
      </c>
      <c r="D381" s="128" t="s">
        <v>129</v>
      </c>
      <c r="E381" s="129" t="s">
        <v>821</v>
      </c>
      <c r="F381" s="130" t="s">
        <v>822</v>
      </c>
      <c r="G381" s="131" t="s">
        <v>155</v>
      </c>
      <c r="H381" s="132">
        <v>33.75</v>
      </c>
      <c r="I381" s="133"/>
      <c r="J381" s="134">
        <f>ROUND(I381*H381,2)</f>
        <v>0</v>
      </c>
      <c r="K381" s="130" t="s">
        <v>180</v>
      </c>
      <c r="L381" s="33"/>
      <c r="M381" s="135" t="s">
        <v>19</v>
      </c>
      <c r="N381" s="136" t="s">
        <v>43</v>
      </c>
      <c r="P381" s="137">
        <f>O381*H381</f>
        <v>0</v>
      </c>
      <c r="Q381" s="137">
        <v>0.40792</v>
      </c>
      <c r="R381" s="137">
        <f>Q381*H381</f>
        <v>13.767300000000001</v>
      </c>
      <c r="S381" s="137">
        <v>0</v>
      </c>
      <c r="T381" s="138">
        <f>S381*H381</f>
        <v>0</v>
      </c>
      <c r="AR381" s="139" t="s">
        <v>156</v>
      </c>
      <c r="AT381" s="139" t="s">
        <v>129</v>
      </c>
      <c r="AU381" s="139" t="s">
        <v>82</v>
      </c>
      <c r="AY381" s="18" t="s">
        <v>126</v>
      </c>
      <c r="BE381" s="140">
        <f>IF(N381="základní",J381,0)</f>
        <v>0</v>
      </c>
      <c r="BF381" s="140">
        <f>IF(N381="snížená",J381,0)</f>
        <v>0</v>
      </c>
      <c r="BG381" s="140">
        <f>IF(N381="zákl. přenesená",J381,0)</f>
        <v>0</v>
      </c>
      <c r="BH381" s="140">
        <f>IF(N381="sníž. přenesená",J381,0)</f>
        <v>0</v>
      </c>
      <c r="BI381" s="140">
        <f>IF(N381="nulová",J381,0)</f>
        <v>0</v>
      </c>
      <c r="BJ381" s="18" t="s">
        <v>80</v>
      </c>
      <c r="BK381" s="140">
        <f>ROUND(I381*H381,2)</f>
        <v>0</v>
      </c>
      <c r="BL381" s="18" t="s">
        <v>156</v>
      </c>
      <c r="BM381" s="139" t="s">
        <v>823</v>
      </c>
    </row>
    <row r="382" spans="2:65" s="1" customFormat="1" ht="19.2">
      <c r="B382" s="33"/>
      <c r="D382" s="141" t="s">
        <v>135</v>
      </c>
      <c r="F382" s="142" t="s">
        <v>824</v>
      </c>
      <c r="I382" s="143"/>
      <c r="L382" s="33"/>
      <c r="M382" s="147"/>
      <c r="T382" s="54"/>
      <c r="AT382" s="18" t="s">
        <v>135</v>
      </c>
      <c r="AU382" s="18" t="s">
        <v>82</v>
      </c>
    </row>
    <row r="383" spans="2:65" s="1" customFormat="1" ht="10.199999999999999">
      <c r="B383" s="33"/>
      <c r="D383" s="168" t="s">
        <v>183</v>
      </c>
      <c r="F383" s="169" t="s">
        <v>825</v>
      </c>
      <c r="I383" s="143"/>
      <c r="L383" s="33"/>
      <c r="M383" s="147"/>
      <c r="T383" s="54"/>
      <c r="AT383" s="18" t="s">
        <v>183</v>
      </c>
      <c r="AU383" s="18" t="s">
        <v>82</v>
      </c>
    </row>
    <row r="384" spans="2:65" s="12" customFormat="1" ht="10.199999999999999">
      <c r="B384" s="148"/>
      <c r="D384" s="141" t="s">
        <v>159</v>
      </c>
      <c r="E384" s="149" t="s">
        <v>19</v>
      </c>
      <c r="F384" s="150" t="s">
        <v>812</v>
      </c>
      <c r="H384" s="151">
        <v>33.75</v>
      </c>
      <c r="I384" s="152"/>
      <c r="L384" s="148"/>
      <c r="M384" s="153"/>
      <c r="T384" s="154"/>
      <c r="AT384" s="149" t="s">
        <v>159</v>
      </c>
      <c r="AU384" s="149" t="s">
        <v>82</v>
      </c>
      <c r="AV384" s="12" t="s">
        <v>82</v>
      </c>
      <c r="AW384" s="12" t="s">
        <v>33</v>
      </c>
      <c r="AX384" s="12" t="s">
        <v>80</v>
      </c>
      <c r="AY384" s="149" t="s">
        <v>126</v>
      </c>
    </row>
    <row r="385" spans="2:65" s="1" customFormat="1" ht="16.5" customHeight="1">
      <c r="B385" s="33"/>
      <c r="C385" s="128" t="s">
        <v>826</v>
      </c>
      <c r="D385" s="128" t="s">
        <v>129</v>
      </c>
      <c r="E385" s="129" t="s">
        <v>827</v>
      </c>
      <c r="F385" s="130" t="s">
        <v>828</v>
      </c>
      <c r="G385" s="131" t="s">
        <v>228</v>
      </c>
      <c r="H385" s="132">
        <v>17.88</v>
      </c>
      <c r="I385" s="133"/>
      <c r="J385" s="134">
        <f>ROUND(I385*H385,2)</f>
        <v>0</v>
      </c>
      <c r="K385" s="130" t="s">
        <v>180</v>
      </c>
      <c r="L385" s="33"/>
      <c r="M385" s="135" t="s">
        <v>19</v>
      </c>
      <c r="N385" s="136" t="s">
        <v>43</v>
      </c>
      <c r="P385" s="137">
        <f>O385*H385</f>
        <v>0</v>
      </c>
      <c r="Q385" s="137">
        <v>0.18292</v>
      </c>
      <c r="R385" s="137">
        <f>Q385*H385</f>
        <v>3.2706095999999998</v>
      </c>
      <c r="S385" s="137">
        <v>0</v>
      </c>
      <c r="T385" s="138">
        <f>S385*H385</f>
        <v>0</v>
      </c>
      <c r="AR385" s="139" t="s">
        <v>156</v>
      </c>
      <c r="AT385" s="139" t="s">
        <v>129</v>
      </c>
      <c r="AU385" s="139" t="s">
        <v>82</v>
      </c>
      <c r="AY385" s="18" t="s">
        <v>126</v>
      </c>
      <c r="BE385" s="140">
        <f>IF(N385="základní",J385,0)</f>
        <v>0</v>
      </c>
      <c r="BF385" s="140">
        <f>IF(N385="snížená",J385,0)</f>
        <v>0</v>
      </c>
      <c r="BG385" s="140">
        <f>IF(N385="zákl. přenesená",J385,0)</f>
        <v>0</v>
      </c>
      <c r="BH385" s="140">
        <f>IF(N385="sníž. přenesená",J385,0)</f>
        <v>0</v>
      </c>
      <c r="BI385" s="140">
        <f>IF(N385="nulová",J385,0)</f>
        <v>0</v>
      </c>
      <c r="BJ385" s="18" t="s">
        <v>80</v>
      </c>
      <c r="BK385" s="140">
        <f>ROUND(I385*H385,2)</f>
        <v>0</v>
      </c>
      <c r="BL385" s="18" t="s">
        <v>156</v>
      </c>
      <c r="BM385" s="139" t="s">
        <v>829</v>
      </c>
    </row>
    <row r="386" spans="2:65" s="1" customFormat="1" ht="19.2">
      <c r="B386" s="33"/>
      <c r="D386" s="141" t="s">
        <v>135</v>
      </c>
      <c r="F386" s="142" t="s">
        <v>830</v>
      </c>
      <c r="I386" s="143"/>
      <c r="L386" s="33"/>
      <c r="M386" s="147"/>
      <c r="T386" s="54"/>
      <c r="AT386" s="18" t="s">
        <v>135</v>
      </c>
      <c r="AU386" s="18" t="s">
        <v>82</v>
      </c>
    </row>
    <row r="387" spans="2:65" s="1" customFormat="1" ht="10.199999999999999">
      <c r="B387" s="33"/>
      <c r="D387" s="168" t="s">
        <v>183</v>
      </c>
      <c r="F387" s="169" t="s">
        <v>831</v>
      </c>
      <c r="I387" s="143"/>
      <c r="L387" s="33"/>
      <c r="M387" s="147"/>
      <c r="T387" s="54"/>
      <c r="AT387" s="18" t="s">
        <v>183</v>
      </c>
      <c r="AU387" s="18" t="s">
        <v>82</v>
      </c>
    </row>
    <row r="388" spans="2:65" s="12" customFormat="1" ht="10.199999999999999">
      <c r="B388" s="148"/>
      <c r="D388" s="141" t="s">
        <v>159</v>
      </c>
      <c r="E388" s="149" t="s">
        <v>19</v>
      </c>
      <c r="F388" s="150" t="s">
        <v>832</v>
      </c>
      <c r="H388" s="151">
        <v>17.88</v>
      </c>
      <c r="I388" s="152"/>
      <c r="L388" s="148"/>
      <c r="M388" s="153"/>
      <c r="T388" s="154"/>
      <c r="AT388" s="149" t="s">
        <v>159</v>
      </c>
      <c r="AU388" s="149" t="s">
        <v>82</v>
      </c>
      <c r="AV388" s="12" t="s">
        <v>82</v>
      </c>
      <c r="AW388" s="12" t="s">
        <v>33</v>
      </c>
      <c r="AX388" s="12" t="s">
        <v>80</v>
      </c>
      <c r="AY388" s="149" t="s">
        <v>126</v>
      </c>
    </row>
    <row r="389" spans="2:65" s="11" customFormat="1" ht="22.8" customHeight="1">
      <c r="B389" s="116"/>
      <c r="D389" s="117" t="s">
        <v>71</v>
      </c>
      <c r="E389" s="126" t="s">
        <v>833</v>
      </c>
      <c r="F389" s="126" t="s">
        <v>834</v>
      </c>
      <c r="I389" s="119"/>
      <c r="J389" s="127">
        <f>BK389</f>
        <v>0</v>
      </c>
      <c r="L389" s="116"/>
      <c r="M389" s="121"/>
      <c r="P389" s="122">
        <f>SUM(P390:P413)</f>
        <v>0</v>
      </c>
      <c r="R389" s="122">
        <f>SUM(R390:R413)</f>
        <v>21.813750000000002</v>
      </c>
      <c r="T389" s="123">
        <f>SUM(T390:T413)</f>
        <v>15.599500000000001</v>
      </c>
      <c r="AR389" s="117" t="s">
        <v>80</v>
      </c>
      <c r="AT389" s="124" t="s">
        <v>71</v>
      </c>
      <c r="AU389" s="124" t="s">
        <v>80</v>
      </c>
      <c r="AY389" s="117" t="s">
        <v>126</v>
      </c>
      <c r="BK389" s="125">
        <f>SUM(BK390:BK413)</f>
        <v>0</v>
      </c>
    </row>
    <row r="390" spans="2:65" s="1" customFormat="1" ht="16.5" customHeight="1">
      <c r="B390" s="33"/>
      <c r="C390" s="128" t="s">
        <v>835</v>
      </c>
      <c r="D390" s="128" t="s">
        <v>129</v>
      </c>
      <c r="E390" s="129" t="s">
        <v>836</v>
      </c>
      <c r="F390" s="130" t="s">
        <v>837</v>
      </c>
      <c r="G390" s="131" t="s">
        <v>155</v>
      </c>
      <c r="H390" s="132">
        <v>16.55</v>
      </c>
      <c r="I390" s="133"/>
      <c r="J390" s="134">
        <f>ROUND(I390*H390,2)</f>
        <v>0</v>
      </c>
      <c r="K390" s="130" t="s">
        <v>180</v>
      </c>
      <c r="L390" s="33"/>
      <c r="M390" s="135" t="s">
        <v>19</v>
      </c>
      <c r="N390" s="136" t="s">
        <v>43</v>
      </c>
      <c r="P390" s="137">
        <f>O390*H390</f>
        <v>0</v>
      </c>
      <c r="Q390" s="137">
        <v>0.41699999999999998</v>
      </c>
      <c r="R390" s="137">
        <f>Q390*H390</f>
        <v>6.9013499999999999</v>
      </c>
      <c r="S390" s="137">
        <v>0</v>
      </c>
      <c r="T390" s="138">
        <f>S390*H390</f>
        <v>0</v>
      </c>
      <c r="AR390" s="139" t="s">
        <v>260</v>
      </c>
      <c r="AT390" s="139" t="s">
        <v>129</v>
      </c>
      <c r="AU390" s="139" t="s">
        <v>82</v>
      </c>
      <c r="AY390" s="18" t="s">
        <v>126</v>
      </c>
      <c r="BE390" s="140">
        <f>IF(N390="základní",J390,0)</f>
        <v>0</v>
      </c>
      <c r="BF390" s="140">
        <f>IF(N390="snížená",J390,0)</f>
        <v>0</v>
      </c>
      <c r="BG390" s="140">
        <f>IF(N390="zákl. přenesená",J390,0)</f>
        <v>0</v>
      </c>
      <c r="BH390" s="140">
        <f>IF(N390="sníž. přenesená",J390,0)</f>
        <v>0</v>
      </c>
      <c r="BI390" s="140">
        <f>IF(N390="nulová",J390,0)</f>
        <v>0</v>
      </c>
      <c r="BJ390" s="18" t="s">
        <v>80</v>
      </c>
      <c r="BK390" s="140">
        <f>ROUND(I390*H390,2)</f>
        <v>0</v>
      </c>
      <c r="BL390" s="18" t="s">
        <v>260</v>
      </c>
      <c r="BM390" s="139" t="s">
        <v>838</v>
      </c>
    </row>
    <row r="391" spans="2:65" s="1" customFormat="1" ht="19.2">
      <c r="B391" s="33"/>
      <c r="D391" s="141" t="s">
        <v>135</v>
      </c>
      <c r="F391" s="142" t="s">
        <v>839</v>
      </c>
      <c r="I391" s="143"/>
      <c r="L391" s="33"/>
      <c r="M391" s="147"/>
      <c r="T391" s="54"/>
      <c r="AT391" s="18" t="s">
        <v>135</v>
      </c>
      <c r="AU391" s="18" t="s">
        <v>82</v>
      </c>
    </row>
    <row r="392" spans="2:65" s="1" customFormat="1" ht="10.199999999999999">
      <c r="B392" s="33"/>
      <c r="D392" s="168" t="s">
        <v>183</v>
      </c>
      <c r="F392" s="169" t="s">
        <v>840</v>
      </c>
      <c r="I392" s="143"/>
      <c r="L392" s="33"/>
      <c r="M392" s="147"/>
      <c r="T392" s="54"/>
      <c r="AT392" s="18" t="s">
        <v>183</v>
      </c>
      <c r="AU392" s="18" t="s">
        <v>82</v>
      </c>
    </row>
    <row r="393" spans="2:65" s="12" customFormat="1" ht="10.199999999999999">
      <c r="B393" s="148"/>
      <c r="D393" s="141" t="s">
        <v>159</v>
      </c>
      <c r="E393" s="149" t="s">
        <v>19</v>
      </c>
      <c r="F393" s="150" t="s">
        <v>819</v>
      </c>
      <c r="H393" s="151">
        <v>16.55</v>
      </c>
      <c r="I393" s="152"/>
      <c r="L393" s="148"/>
      <c r="M393" s="153"/>
      <c r="T393" s="154"/>
      <c r="AT393" s="149" t="s">
        <v>159</v>
      </c>
      <c r="AU393" s="149" t="s">
        <v>82</v>
      </c>
      <c r="AV393" s="12" t="s">
        <v>82</v>
      </c>
      <c r="AW393" s="12" t="s">
        <v>33</v>
      </c>
      <c r="AX393" s="12" t="s">
        <v>80</v>
      </c>
      <c r="AY393" s="149" t="s">
        <v>126</v>
      </c>
    </row>
    <row r="394" spans="2:65" s="1" customFormat="1" ht="16.5" customHeight="1">
      <c r="B394" s="33"/>
      <c r="C394" s="128" t="s">
        <v>841</v>
      </c>
      <c r="D394" s="128" t="s">
        <v>129</v>
      </c>
      <c r="E394" s="129" t="s">
        <v>842</v>
      </c>
      <c r="F394" s="130" t="s">
        <v>843</v>
      </c>
      <c r="G394" s="131" t="s">
        <v>155</v>
      </c>
      <c r="H394" s="132">
        <v>33.75</v>
      </c>
      <c r="I394" s="133"/>
      <c r="J394" s="134">
        <f>ROUND(I394*H394,2)</f>
        <v>0</v>
      </c>
      <c r="K394" s="130" t="s">
        <v>180</v>
      </c>
      <c r="L394" s="33"/>
      <c r="M394" s="135" t="s">
        <v>19</v>
      </c>
      <c r="N394" s="136" t="s">
        <v>43</v>
      </c>
      <c r="P394" s="137">
        <f>O394*H394</f>
        <v>0</v>
      </c>
      <c r="Q394" s="137">
        <v>0.32</v>
      </c>
      <c r="R394" s="137">
        <f>Q394*H394</f>
        <v>10.8</v>
      </c>
      <c r="S394" s="137">
        <v>0.32</v>
      </c>
      <c r="T394" s="138">
        <f>S394*H394</f>
        <v>10.8</v>
      </c>
      <c r="AR394" s="139" t="s">
        <v>156</v>
      </c>
      <c r="AT394" s="139" t="s">
        <v>129</v>
      </c>
      <c r="AU394" s="139" t="s">
        <v>82</v>
      </c>
      <c r="AY394" s="18" t="s">
        <v>126</v>
      </c>
      <c r="BE394" s="140">
        <f>IF(N394="základní",J394,0)</f>
        <v>0</v>
      </c>
      <c r="BF394" s="140">
        <f>IF(N394="snížená",J394,0)</f>
        <v>0</v>
      </c>
      <c r="BG394" s="140">
        <f>IF(N394="zákl. přenesená",J394,0)</f>
        <v>0</v>
      </c>
      <c r="BH394" s="140">
        <f>IF(N394="sníž. přenesená",J394,0)</f>
        <v>0</v>
      </c>
      <c r="BI394" s="140">
        <f>IF(N394="nulová",J394,0)</f>
        <v>0</v>
      </c>
      <c r="BJ394" s="18" t="s">
        <v>80</v>
      </c>
      <c r="BK394" s="140">
        <f>ROUND(I394*H394,2)</f>
        <v>0</v>
      </c>
      <c r="BL394" s="18" t="s">
        <v>156</v>
      </c>
      <c r="BM394" s="139" t="s">
        <v>844</v>
      </c>
    </row>
    <row r="395" spans="2:65" s="1" customFormat="1" ht="19.2">
      <c r="B395" s="33"/>
      <c r="D395" s="141" t="s">
        <v>135</v>
      </c>
      <c r="F395" s="142" t="s">
        <v>845</v>
      </c>
      <c r="I395" s="143"/>
      <c r="L395" s="33"/>
      <c r="M395" s="147"/>
      <c r="T395" s="54"/>
      <c r="AT395" s="18" t="s">
        <v>135</v>
      </c>
      <c r="AU395" s="18" t="s">
        <v>82</v>
      </c>
    </row>
    <row r="396" spans="2:65" s="1" customFormat="1" ht="10.199999999999999">
      <c r="B396" s="33"/>
      <c r="D396" s="168" t="s">
        <v>183</v>
      </c>
      <c r="F396" s="169" t="s">
        <v>846</v>
      </c>
      <c r="I396" s="143"/>
      <c r="L396" s="33"/>
      <c r="M396" s="147"/>
      <c r="T396" s="54"/>
      <c r="AT396" s="18" t="s">
        <v>183</v>
      </c>
      <c r="AU396" s="18" t="s">
        <v>82</v>
      </c>
    </row>
    <row r="397" spans="2:65" s="12" customFormat="1" ht="10.199999999999999">
      <c r="B397" s="148"/>
      <c r="D397" s="141" t="s">
        <v>159</v>
      </c>
      <c r="E397" s="149" t="s">
        <v>19</v>
      </c>
      <c r="F397" s="150" t="s">
        <v>812</v>
      </c>
      <c r="H397" s="151">
        <v>33.75</v>
      </c>
      <c r="I397" s="152"/>
      <c r="L397" s="148"/>
      <c r="M397" s="153"/>
      <c r="T397" s="154"/>
      <c r="AT397" s="149" t="s">
        <v>159</v>
      </c>
      <c r="AU397" s="149" t="s">
        <v>82</v>
      </c>
      <c r="AV397" s="12" t="s">
        <v>82</v>
      </c>
      <c r="AW397" s="12" t="s">
        <v>33</v>
      </c>
      <c r="AX397" s="12" t="s">
        <v>80</v>
      </c>
      <c r="AY397" s="149" t="s">
        <v>126</v>
      </c>
    </row>
    <row r="398" spans="2:65" s="1" customFormat="1" ht="16.5" customHeight="1">
      <c r="B398" s="33"/>
      <c r="C398" s="128" t="s">
        <v>847</v>
      </c>
      <c r="D398" s="128" t="s">
        <v>129</v>
      </c>
      <c r="E398" s="129" t="s">
        <v>848</v>
      </c>
      <c r="F398" s="130" t="s">
        <v>849</v>
      </c>
      <c r="G398" s="131" t="s">
        <v>155</v>
      </c>
      <c r="H398" s="132">
        <v>16.55</v>
      </c>
      <c r="I398" s="133"/>
      <c r="J398" s="134">
        <f>ROUND(I398*H398,2)</f>
        <v>0</v>
      </c>
      <c r="K398" s="130" t="s">
        <v>180</v>
      </c>
      <c r="L398" s="33"/>
      <c r="M398" s="135" t="s">
        <v>19</v>
      </c>
      <c r="N398" s="136" t="s">
        <v>43</v>
      </c>
      <c r="P398" s="137">
        <f>O398*H398</f>
        <v>0</v>
      </c>
      <c r="Q398" s="137">
        <v>0</v>
      </c>
      <c r="R398" s="137">
        <f>Q398*H398</f>
        <v>0</v>
      </c>
      <c r="S398" s="137">
        <v>0.28999999999999998</v>
      </c>
      <c r="T398" s="138">
        <f>S398*H398</f>
        <v>4.7995000000000001</v>
      </c>
      <c r="AR398" s="139" t="s">
        <v>156</v>
      </c>
      <c r="AT398" s="139" t="s">
        <v>129</v>
      </c>
      <c r="AU398" s="139" t="s">
        <v>82</v>
      </c>
      <c r="AY398" s="18" t="s">
        <v>126</v>
      </c>
      <c r="BE398" s="140">
        <f>IF(N398="základní",J398,0)</f>
        <v>0</v>
      </c>
      <c r="BF398" s="140">
        <f>IF(N398="snížená",J398,0)</f>
        <v>0</v>
      </c>
      <c r="BG398" s="140">
        <f>IF(N398="zákl. přenesená",J398,0)</f>
        <v>0</v>
      </c>
      <c r="BH398" s="140">
        <f>IF(N398="sníž. přenesená",J398,0)</f>
        <v>0</v>
      </c>
      <c r="BI398" s="140">
        <f>IF(N398="nulová",J398,0)</f>
        <v>0</v>
      </c>
      <c r="BJ398" s="18" t="s">
        <v>80</v>
      </c>
      <c r="BK398" s="140">
        <f>ROUND(I398*H398,2)</f>
        <v>0</v>
      </c>
      <c r="BL398" s="18" t="s">
        <v>156</v>
      </c>
      <c r="BM398" s="139" t="s">
        <v>850</v>
      </c>
    </row>
    <row r="399" spans="2:65" s="1" customFormat="1" ht="19.2">
      <c r="B399" s="33"/>
      <c r="D399" s="141" t="s">
        <v>135</v>
      </c>
      <c r="F399" s="142" t="s">
        <v>851</v>
      </c>
      <c r="I399" s="143"/>
      <c r="L399" s="33"/>
      <c r="M399" s="147"/>
      <c r="T399" s="54"/>
      <c r="AT399" s="18" t="s">
        <v>135</v>
      </c>
      <c r="AU399" s="18" t="s">
        <v>82</v>
      </c>
    </row>
    <row r="400" spans="2:65" s="1" customFormat="1" ht="10.199999999999999">
      <c r="B400" s="33"/>
      <c r="D400" s="168" t="s">
        <v>183</v>
      </c>
      <c r="F400" s="169" t="s">
        <v>852</v>
      </c>
      <c r="I400" s="143"/>
      <c r="L400" s="33"/>
      <c r="M400" s="147"/>
      <c r="T400" s="54"/>
      <c r="AT400" s="18" t="s">
        <v>183</v>
      </c>
      <c r="AU400" s="18" t="s">
        <v>82</v>
      </c>
    </row>
    <row r="401" spans="2:65" s="1" customFormat="1" ht="16.5" customHeight="1">
      <c r="B401" s="33"/>
      <c r="C401" s="128" t="s">
        <v>853</v>
      </c>
      <c r="D401" s="128" t="s">
        <v>129</v>
      </c>
      <c r="E401" s="129" t="s">
        <v>854</v>
      </c>
      <c r="F401" s="130" t="s">
        <v>855</v>
      </c>
      <c r="G401" s="131" t="s">
        <v>228</v>
      </c>
      <c r="H401" s="132">
        <v>17.88</v>
      </c>
      <c r="I401" s="133"/>
      <c r="J401" s="134">
        <f>ROUND(I401*H401,2)</f>
        <v>0</v>
      </c>
      <c r="K401" s="130" t="s">
        <v>180</v>
      </c>
      <c r="L401" s="33"/>
      <c r="M401" s="135" t="s">
        <v>19</v>
      </c>
      <c r="N401" s="136" t="s">
        <v>43</v>
      </c>
      <c r="P401" s="137">
        <f>O401*H401</f>
        <v>0</v>
      </c>
      <c r="Q401" s="137">
        <v>0.23</v>
      </c>
      <c r="R401" s="137">
        <f>Q401*H401</f>
        <v>4.1124000000000001</v>
      </c>
      <c r="S401" s="137">
        <v>0</v>
      </c>
      <c r="T401" s="138">
        <f>S401*H401</f>
        <v>0</v>
      </c>
      <c r="AR401" s="139" t="s">
        <v>156</v>
      </c>
      <c r="AT401" s="139" t="s">
        <v>129</v>
      </c>
      <c r="AU401" s="139" t="s">
        <v>82</v>
      </c>
      <c r="AY401" s="18" t="s">
        <v>126</v>
      </c>
      <c r="BE401" s="140">
        <f>IF(N401="základní",J401,0)</f>
        <v>0</v>
      </c>
      <c r="BF401" s="140">
        <f>IF(N401="snížená",J401,0)</f>
        <v>0</v>
      </c>
      <c r="BG401" s="140">
        <f>IF(N401="zákl. přenesená",J401,0)</f>
        <v>0</v>
      </c>
      <c r="BH401" s="140">
        <f>IF(N401="sníž. přenesená",J401,0)</f>
        <v>0</v>
      </c>
      <c r="BI401" s="140">
        <f>IF(N401="nulová",J401,0)</f>
        <v>0</v>
      </c>
      <c r="BJ401" s="18" t="s">
        <v>80</v>
      </c>
      <c r="BK401" s="140">
        <f>ROUND(I401*H401,2)</f>
        <v>0</v>
      </c>
      <c r="BL401" s="18" t="s">
        <v>156</v>
      </c>
      <c r="BM401" s="139" t="s">
        <v>856</v>
      </c>
    </row>
    <row r="402" spans="2:65" s="1" customFormat="1" ht="19.2">
      <c r="B402" s="33"/>
      <c r="D402" s="141" t="s">
        <v>135</v>
      </c>
      <c r="F402" s="142" t="s">
        <v>857</v>
      </c>
      <c r="I402" s="143"/>
      <c r="L402" s="33"/>
      <c r="M402" s="147"/>
      <c r="T402" s="54"/>
      <c r="AT402" s="18" t="s">
        <v>135</v>
      </c>
      <c r="AU402" s="18" t="s">
        <v>82</v>
      </c>
    </row>
    <row r="403" spans="2:65" s="1" customFormat="1" ht="10.199999999999999">
      <c r="B403" s="33"/>
      <c r="D403" s="168" t="s">
        <v>183</v>
      </c>
      <c r="F403" s="169" t="s">
        <v>858</v>
      </c>
      <c r="I403" s="143"/>
      <c r="L403" s="33"/>
      <c r="M403" s="147"/>
      <c r="T403" s="54"/>
      <c r="AT403" s="18" t="s">
        <v>183</v>
      </c>
      <c r="AU403" s="18" t="s">
        <v>82</v>
      </c>
    </row>
    <row r="404" spans="2:65" s="12" customFormat="1" ht="10.199999999999999">
      <c r="B404" s="148"/>
      <c r="D404" s="141" t="s">
        <v>159</v>
      </c>
      <c r="E404" s="149" t="s">
        <v>19</v>
      </c>
      <c r="F404" s="150" t="s">
        <v>832</v>
      </c>
      <c r="H404" s="151">
        <v>17.88</v>
      </c>
      <c r="I404" s="152"/>
      <c r="L404" s="148"/>
      <c r="M404" s="153"/>
      <c r="T404" s="154"/>
      <c r="AT404" s="149" t="s">
        <v>159</v>
      </c>
      <c r="AU404" s="149" t="s">
        <v>82</v>
      </c>
      <c r="AV404" s="12" t="s">
        <v>82</v>
      </c>
      <c r="AW404" s="12" t="s">
        <v>33</v>
      </c>
      <c r="AX404" s="12" t="s">
        <v>80</v>
      </c>
      <c r="AY404" s="149" t="s">
        <v>126</v>
      </c>
    </row>
    <row r="405" spans="2:65" s="1" customFormat="1" ht="24.15" customHeight="1">
      <c r="B405" s="33"/>
      <c r="C405" s="128" t="s">
        <v>859</v>
      </c>
      <c r="D405" s="128" t="s">
        <v>129</v>
      </c>
      <c r="E405" s="129" t="s">
        <v>860</v>
      </c>
      <c r="F405" s="130" t="s">
        <v>861</v>
      </c>
      <c r="G405" s="131" t="s">
        <v>155</v>
      </c>
      <c r="H405" s="132">
        <v>16.55</v>
      </c>
      <c r="I405" s="133"/>
      <c r="J405" s="134">
        <f>ROUND(I405*H405,2)</f>
        <v>0</v>
      </c>
      <c r="K405" s="130" t="s">
        <v>180</v>
      </c>
      <c r="L405" s="33"/>
      <c r="M405" s="135" t="s">
        <v>19</v>
      </c>
      <c r="N405" s="136" t="s">
        <v>43</v>
      </c>
      <c r="P405" s="137">
        <f>O405*H405</f>
        <v>0</v>
      </c>
      <c r="Q405" s="137">
        <v>0</v>
      </c>
      <c r="R405" s="137">
        <f>Q405*H405</f>
        <v>0</v>
      </c>
      <c r="S405" s="137">
        <v>0</v>
      </c>
      <c r="T405" s="138">
        <f>S405*H405</f>
        <v>0</v>
      </c>
      <c r="AR405" s="139" t="s">
        <v>156</v>
      </c>
      <c r="AT405" s="139" t="s">
        <v>129</v>
      </c>
      <c r="AU405" s="139" t="s">
        <v>82</v>
      </c>
      <c r="AY405" s="18" t="s">
        <v>126</v>
      </c>
      <c r="BE405" s="140">
        <f>IF(N405="základní",J405,0)</f>
        <v>0</v>
      </c>
      <c r="BF405" s="140">
        <f>IF(N405="snížená",J405,0)</f>
        <v>0</v>
      </c>
      <c r="BG405" s="140">
        <f>IF(N405="zákl. přenesená",J405,0)</f>
        <v>0</v>
      </c>
      <c r="BH405" s="140">
        <f>IF(N405="sníž. přenesená",J405,0)</f>
        <v>0</v>
      </c>
      <c r="BI405" s="140">
        <f>IF(N405="nulová",J405,0)</f>
        <v>0</v>
      </c>
      <c r="BJ405" s="18" t="s">
        <v>80</v>
      </c>
      <c r="BK405" s="140">
        <f>ROUND(I405*H405,2)</f>
        <v>0</v>
      </c>
      <c r="BL405" s="18" t="s">
        <v>156</v>
      </c>
      <c r="BM405" s="139" t="s">
        <v>862</v>
      </c>
    </row>
    <row r="406" spans="2:65" s="1" customFormat="1" ht="28.8">
      <c r="B406" s="33"/>
      <c r="D406" s="141" t="s">
        <v>135</v>
      </c>
      <c r="F406" s="142" t="s">
        <v>863</v>
      </c>
      <c r="I406" s="143"/>
      <c r="L406" s="33"/>
      <c r="M406" s="147"/>
      <c r="T406" s="54"/>
      <c r="AT406" s="18" t="s">
        <v>135</v>
      </c>
      <c r="AU406" s="18" t="s">
        <v>82</v>
      </c>
    </row>
    <row r="407" spans="2:65" s="1" customFormat="1" ht="10.199999999999999">
      <c r="B407" s="33"/>
      <c r="D407" s="168" t="s">
        <v>183</v>
      </c>
      <c r="F407" s="169" t="s">
        <v>864</v>
      </c>
      <c r="I407" s="143"/>
      <c r="L407" s="33"/>
      <c r="M407" s="147"/>
      <c r="T407" s="54"/>
      <c r="AT407" s="18" t="s">
        <v>183</v>
      </c>
      <c r="AU407" s="18" t="s">
        <v>82</v>
      </c>
    </row>
    <row r="408" spans="2:65" s="1" customFormat="1" ht="24.15" customHeight="1">
      <c r="B408" s="33"/>
      <c r="C408" s="128" t="s">
        <v>865</v>
      </c>
      <c r="D408" s="128" t="s">
        <v>129</v>
      </c>
      <c r="E408" s="129" t="s">
        <v>866</v>
      </c>
      <c r="F408" s="130" t="s">
        <v>867</v>
      </c>
      <c r="G408" s="131" t="s">
        <v>155</v>
      </c>
      <c r="H408" s="132">
        <v>33.75</v>
      </c>
      <c r="I408" s="133"/>
      <c r="J408" s="134">
        <f>ROUND(I408*H408,2)</f>
        <v>0</v>
      </c>
      <c r="K408" s="130" t="s">
        <v>180</v>
      </c>
      <c r="L408" s="33"/>
      <c r="M408" s="135" t="s">
        <v>19</v>
      </c>
      <c r="N408" s="136" t="s">
        <v>43</v>
      </c>
      <c r="P408" s="137">
        <f>O408*H408</f>
        <v>0</v>
      </c>
      <c r="Q408" s="137">
        <v>0</v>
      </c>
      <c r="R408" s="137">
        <f>Q408*H408</f>
        <v>0</v>
      </c>
      <c r="S408" s="137">
        <v>0</v>
      </c>
      <c r="T408" s="138">
        <f>S408*H408</f>
        <v>0</v>
      </c>
      <c r="AR408" s="139" t="s">
        <v>156</v>
      </c>
      <c r="AT408" s="139" t="s">
        <v>129</v>
      </c>
      <c r="AU408" s="139" t="s">
        <v>82</v>
      </c>
      <c r="AY408" s="18" t="s">
        <v>126</v>
      </c>
      <c r="BE408" s="140">
        <f>IF(N408="základní",J408,0)</f>
        <v>0</v>
      </c>
      <c r="BF408" s="140">
        <f>IF(N408="snížená",J408,0)</f>
        <v>0</v>
      </c>
      <c r="BG408" s="140">
        <f>IF(N408="zákl. přenesená",J408,0)</f>
        <v>0</v>
      </c>
      <c r="BH408" s="140">
        <f>IF(N408="sníž. přenesená",J408,0)</f>
        <v>0</v>
      </c>
      <c r="BI408" s="140">
        <f>IF(N408="nulová",J408,0)</f>
        <v>0</v>
      </c>
      <c r="BJ408" s="18" t="s">
        <v>80</v>
      </c>
      <c r="BK408" s="140">
        <f>ROUND(I408*H408,2)</f>
        <v>0</v>
      </c>
      <c r="BL408" s="18" t="s">
        <v>156</v>
      </c>
      <c r="BM408" s="139" t="s">
        <v>868</v>
      </c>
    </row>
    <row r="409" spans="2:65" s="1" customFormat="1" ht="28.8">
      <c r="B409" s="33"/>
      <c r="D409" s="141" t="s">
        <v>135</v>
      </c>
      <c r="F409" s="142" t="s">
        <v>869</v>
      </c>
      <c r="I409" s="143"/>
      <c r="L409" s="33"/>
      <c r="M409" s="147"/>
      <c r="T409" s="54"/>
      <c r="AT409" s="18" t="s">
        <v>135</v>
      </c>
      <c r="AU409" s="18" t="s">
        <v>82</v>
      </c>
    </row>
    <row r="410" spans="2:65" s="1" customFormat="1" ht="10.199999999999999">
      <c r="B410" s="33"/>
      <c r="D410" s="168" t="s">
        <v>183</v>
      </c>
      <c r="F410" s="169" t="s">
        <v>870</v>
      </c>
      <c r="I410" s="143"/>
      <c r="L410" s="33"/>
      <c r="M410" s="147"/>
      <c r="T410" s="54"/>
      <c r="AT410" s="18" t="s">
        <v>183</v>
      </c>
      <c r="AU410" s="18" t="s">
        <v>82</v>
      </c>
    </row>
    <row r="411" spans="2:65" s="1" customFormat="1" ht="16.5" customHeight="1">
      <c r="B411" s="33"/>
      <c r="C411" s="128" t="s">
        <v>871</v>
      </c>
      <c r="D411" s="128" t="s">
        <v>129</v>
      </c>
      <c r="E411" s="129" t="s">
        <v>872</v>
      </c>
      <c r="F411" s="130" t="s">
        <v>873</v>
      </c>
      <c r="G411" s="131" t="s">
        <v>228</v>
      </c>
      <c r="H411" s="132">
        <v>17.88</v>
      </c>
      <c r="I411" s="133"/>
      <c r="J411" s="134">
        <f>ROUND(I411*H411,2)</f>
        <v>0</v>
      </c>
      <c r="K411" s="130" t="s">
        <v>180</v>
      </c>
      <c r="L411" s="33"/>
      <c r="M411" s="135" t="s">
        <v>19</v>
      </c>
      <c r="N411" s="136" t="s">
        <v>43</v>
      </c>
      <c r="P411" s="137">
        <f>O411*H411</f>
        <v>0</v>
      </c>
      <c r="Q411" s="137">
        <v>0</v>
      </c>
      <c r="R411" s="137">
        <f>Q411*H411</f>
        <v>0</v>
      </c>
      <c r="S411" s="137">
        <v>0</v>
      </c>
      <c r="T411" s="138">
        <f>S411*H411</f>
        <v>0</v>
      </c>
      <c r="AR411" s="139" t="s">
        <v>156</v>
      </c>
      <c r="AT411" s="139" t="s">
        <v>129</v>
      </c>
      <c r="AU411" s="139" t="s">
        <v>82</v>
      </c>
      <c r="AY411" s="18" t="s">
        <v>126</v>
      </c>
      <c r="BE411" s="140">
        <f>IF(N411="základní",J411,0)</f>
        <v>0</v>
      </c>
      <c r="BF411" s="140">
        <f>IF(N411="snížená",J411,0)</f>
        <v>0</v>
      </c>
      <c r="BG411" s="140">
        <f>IF(N411="zákl. přenesená",J411,0)</f>
        <v>0</v>
      </c>
      <c r="BH411" s="140">
        <f>IF(N411="sníž. přenesená",J411,0)</f>
        <v>0</v>
      </c>
      <c r="BI411" s="140">
        <f>IF(N411="nulová",J411,0)</f>
        <v>0</v>
      </c>
      <c r="BJ411" s="18" t="s">
        <v>80</v>
      </c>
      <c r="BK411" s="140">
        <f>ROUND(I411*H411,2)</f>
        <v>0</v>
      </c>
      <c r="BL411" s="18" t="s">
        <v>156</v>
      </c>
      <c r="BM411" s="139" t="s">
        <v>874</v>
      </c>
    </row>
    <row r="412" spans="2:65" s="1" customFormat="1" ht="28.8">
      <c r="B412" s="33"/>
      <c r="D412" s="141" t="s">
        <v>135</v>
      </c>
      <c r="F412" s="142" t="s">
        <v>875</v>
      </c>
      <c r="I412" s="143"/>
      <c r="L412" s="33"/>
      <c r="M412" s="147"/>
      <c r="T412" s="54"/>
      <c r="AT412" s="18" t="s">
        <v>135</v>
      </c>
      <c r="AU412" s="18" t="s">
        <v>82</v>
      </c>
    </row>
    <row r="413" spans="2:65" s="1" customFormat="1" ht="10.199999999999999">
      <c r="B413" s="33"/>
      <c r="D413" s="168" t="s">
        <v>183</v>
      </c>
      <c r="F413" s="169" t="s">
        <v>876</v>
      </c>
      <c r="I413" s="143"/>
      <c r="L413" s="33"/>
      <c r="M413" s="147"/>
      <c r="T413" s="54"/>
      <c r="AT413" s="18" t="s">
        <v>183</v>
      </c>
      <c r="AU413" s="18" t="s">
        <v>82</v>
      </c>
    </row>
    <row r="414" spans="2:65" s="11" customFormat="1" ht="22.8" customHeight="1">
      <c r="B414" s="116"/>
      <c r="D414" s="117" t="s">
        <v>71</v>
      </c>
      <c r="E414" s="126" t="s">
        <v>877</v>
      </c>
      <c r="F414" s="126" t="s">
        <v>878</v>
      </c>
      <c r="I414" s="119"/>
      <c r="J414" s="127">
        <f>BK414</f>
        <v>0</v>
      </c>
      <c r="L414" s="116"/>
      <c r="M414" s="121"/>
      <c r="P414" s="122">
        <f>SUM(P415:P510)</f>
        <v>0</v>
      </c>
      <c r="R414" s="122">
        <f>SUM(R415:R510)</f>
        <v>20.247869959999999</v>
      </c>
      <c r="T414" s="123">
        <f>SUM(T415:T510)</f>
        <v>0</v>
      </c>
      <c r="AR414" s="117" t="s">
        <v>80</v>
      </c>
      <c r="AT414" s="124" t="s">
        <v>71</v>
      </c>
      <c r="AU414" s="124" t="s">
        <v>80</v>
      </c>
      <c r="AY414" s="117" t="s">
        <v>126</v>
      </c>
      <c r="BK414" s="125">
        <f>SUM(BK415:BK510)</f>
        <v>0</v>
      </c>
    </row>
    <row r="415" spans="2:65" s="1" customFormat="1" ht="16.5" customHeight="1">
      <c r="B415" s="33"/>
      <c r="C415" s="128" t="s">
        <v>879</v>
      </c>
      <c r="D415" s="128" t="s">
        <v>129</v>
      </c>
      <c r="E415" s="129" t="s">
        <v>880</v>
      </c>
      <c r="F415" s="130" t="s">
        <v>881</v>
      </c>
      <c r="G415" s="131" t="s">
        <v>254</v>
      </c>
      <c r="H415" s="132">
        <v>7.9</v>
      </c>
      <c r="I415" s="133"/>
      <c r="J415" s="134">
        <f>ROUND(I415*H415,2)</f>
        <v>0</v>
      </c>
      <c r="K415" s="130" t="s">
        <v>180</v>
      </c>
      <c r="L415" s="33"/>
      <c r="M415" s="135" t="s">
        <v>19</v>
      </c>
      <c r="N415" s="136" t="s">
        <v>43</v>
      </c>
      <c r="P415" s="137">
        <f>O415*H415</f>
        <v>0</v>
      </c>
      <c r="Q415" s="137">
        <v>0.15409999999999999</v>
      </c>
      <c r="R415" s="137">
        <f>Q415*H415</f>
        <v>1.21739</v>
      </c>
      <c r="S415" s="137">
        <v>0</v>
      </c>
      <c r="T415" s="138">
        <f>S415*H415</f>
        <v>0</v>
      </c>
      <c r="AR415" s="139" t="s">
        <v>156</v>
      </c>
      <c r="AT415" s="139" t="s">
        <v>129</v>
      </c>
      <c r="AU415" s="139" t="s">
        <v>82</v>
      </c>
      <c r="AY415" s="18" t="s">
        <v>126</v>
      </c>
      <c r="BE415" s="140">
        <f>IF(N415="základní",J415,0)</f>
        <v>0</v>
      </c>
      <c r="BF415" s="140">
        <f>IF(N415="snížená",J415,0)</f>
        <v>0</v>
      </c>
      <c r="BG415" s="140">
        <f>IF(N415="zákl. přenesená",J415,0)</f>
        <v>0</v>
      </c>
      <c r="BH415" s="140">
        <f>IF(N415="sníž. přenesená",J415,0)</f>
        <v>0</v>
      </c>
      <c r="BI415" s="140">
        <f>IF(N415="nulová",J415,0)</f>
        <v>0</v>
      </c>
      <c r="BJ415" s="18" t="s">
        <v>80</v>
      </c>
      <c r="BK415" s="140">
        <f>ROUND(I415*H415,2)</f>
        <v>0</v>
      </c>
      <c r="BL415" s="18" t="s">
        <v>156</v>
      </c>
      <c r="BM415" s="139" t="s">
        <v>882</v>
      </c>
    </row>
    <row r="416" spans="2:65" s="1" customFormat="1" ht="10.199999999999999">
      <c r="B416" s="33"/>
      <c r="D416" s="141" t="s">
        <v>135</v>
      </c>
      <c r="F416" s="142" t="s">
        <v>883</v>
      </c>
      <c r="I416" s="143"/>
      <c r="L416" s="33"/>
      <c r="M416" s="147"/>
      <c r="T416" s="54"/>
      <c r="AT416" s="18" t="s">
        <v>135</v>
      </c>
      <c r="AU416" s="18" t="s">
        <v>82</v>
      </c>
    </row>
    <row r="417" spans="2:65" s="1" customFormat="1" ht="10.199999999999999">
      <c r="B417" s="33"/>
      <c r="D417" s="168" t="s">
        <v>183</v>
      </c>
      <c r="F417" s="169" t="s">
        <v>884</v>
      </c>
      <c r="I417" s="143"/>
      <c r="L417" s="33"/>
      <c r="M417" s="147"/>
      <c r="T417" s="54"/>
      <c r="AT417" s="18" t="s">
        <v>183</v>
      </c>
      <c r="AU417" s="18" t="s">
        <v>82</v>
      </c>
    </row>
    <row r="418" spans="2:65" s="12" customFormat="1" ht="10.199999999999999">
      <c r="B418" s="148"/>
      <c r="D418" s="141" t="s">
        <v>159</v>
      </c>
      <c r="E418" s="149" t="s">
        <v>19</v>
      </c>
      <c r="F418" s="150" t="s">
        <v>885</v>
      </c>
      <c r="H418" s="151">
        <v>7.9</v>
      </c>
      <c r="I418" s="152"/>
      <c r="L418" s="148"/>
      <c r="M418" s="153"/>
      <c r="T418" s="154"/>
      <c r="AT418" s="149" t="s">
        <v>159</v>
      </c>
      <c r="AU418" s="149" t="s">
        <v>82</v>
      </c>
      <c r="AV418" s="12" t="s">
        <v>82</v>
      </c>
      <c r="AW418" s="12" t="s">
        <v>33</v>
      </c>
      <c r="AX418" s="12" t="s">
        <v>80</v>
      </c>
      <c r="AY418" s="149" t="s">
        <v>126</v>
      </c>
    </row>
    <row r="419" spans="2:65" s="1" customFormat="1" ht="16.5" customHeight="1">
      <c r="B419" s="33"/>
      <c r="C419" s="128" t="s">
        <v>886</v>
      </c>
      <c r="D419" s="128" t="s">
        <v>129</v>
      </c>
      <c r="E419" s="129" t="s">
        <v>887</v>
      </c>
      <c r="F419" s="130" t="s">
        <v>888</v>
      </c>
      <c r="G419" s="131" t="s">
        <v>155</v>
      </c>
      <c r="H419" s="132">
        <v>53.9</v>
      </c>
      <c r="I419" s="133"/>
      <c r="J419" s="134">
        <f>ROUND(I419*H419,2)</f>
        <v>0</v>
      </c>
      <c r="K419" s="130" t="s">
        <v>180</v>
      </c>
      <c r="L419" s="33"/>
      <c r="M419" s="135" t="s">
        <v>19</v>
      </c>
      <c r="N419" s="136" t="s">
        <v>43</v>
      </c>
      <c r="P419" s="137">
        <f>O419*H419</f>
        <v>0</v>
      </c>
      <c r="Q419" s="137">
        <v>2.8199999999999999E-2</v>
      </c>
      <c r="R419" s="137">
        <f>Q419*H419</f>
        <v>1.5199799999999999</v>
      </c>
      <c r="S419" s="137">
        <v>0</v>
      </c>
      <c r="T419" s="138">
        <f>S419*H419</f>
        <v>0</v>
      </c>
      <c r="AR419" s="139" t="s">
        <v>156</v>
      </c>
      <c r="AT419" s="139" t="s">
        <v>129</v>
      </c>
      <c r="AU419" s="139" t="s">
        <v>82</v>
      </c>
      <c r="AY419" s="18" t="s">
        <v>126</v>
      </c>
      <c r="BE419" s="140">
        <f>IF(N419="základní",J419,0)</f>
        <v>0</v>
      </c>
      <c r="BF419" s="140">
        <f>IF(N419="snížená",J419,0)</f>
        <v>0</v>
      </c>
      <c r="BG419" s="140">
        <f>IF(N419="zákl. přenesená",J419,0)</f>
        <v>0</v>
      </c>
      <c r="BH419" s="140">
        <f>IF(N419="sníž. přenesená",J419,0)</f>
        <v>0</v>
      </c>
      <c r="BI419" s="140">
        <f>IF(N419="nulová",J419,0)</f>
        <v>0</v>
      </c>
      <c r="BJ419" s="18" t="s">
        <v>80</v>
      </c>
      <c r="BK419" s="140">
        <f>ROUND(I419*H419,2)</f>
        <v>0</v>
      </c>
      <c r="BL419" s="18" t="s">
        <v>156</v>
      </c>
      <c r="BM419" s="139" t="s">
        <v>889</v>
      </c>
    </row>
    <row r="420" spans="2:65" s="1" customFormat="1" ht="10.199999999999999">
      <c r="B420" s="33"/>
      <c r="D420" s="141" t="s">
        <v>135</v>
      </c>
      <c r="F420" s="142" t="s">
        <v>890</v>
      </c>
      <c r="I420" s="143"/>
      <c r="L420" s="33"/>
      <c r="M420" s="147"/>
      <c r="T420" s="54"/>
      <c r="AT420" s="18" t="s">
        <v>135</v>
      </c>
      <c r="AU420" s="18" t="s">
        <v>82</v>
      </c>
    </row>
    <row r="421" spans="2:65" s="1" customFormat="1" ht="10.199999999999999">
      <c r="B421" s="33"/>
      <c r="D421" s="168" t="s">
        <v>183</v>
      </c>
      <c r="F421" s="169" t="s">
        <v>891</v>
      </c>
      <c r="I421" s="143"/>
      <c r="L421" s="33"/>
      <c r="M421" s="147"/>
      <c r="T421" s="54"/>
      <c r="AT421" s="18" t="s">
        <v>183</v>
      </c>
      <c r="AU421" s="18" t="s">
        <v>82</v>
      </c>
    </row>
    <row r="422" spans="2:65" s="13" customFormat="1" ht="10.199999999999999">
      <c r="B422" s="155"/>
      <c r="D422" s="141" t="s">
        <v>159</v>
      </c>
      <c r="E422" s="156" t="s">
        <v>19</v>
      </c>
      <c r="F422" s="157" t="s">
        <v>892</v>
      </c>
      <c r="H422" s="156" t="s">
        <v>19</v>
      </c>
      <c r="I422" s="158"/>
      <c r="L422" s="155"/>
      <c r="M422" s="159"/>
      <c r="T422" s="160"/>
      <c r="AT422" s="156" t="s">
        <v>159</v>
      </c>
      <c r="AU422" s="156" t="s">
        <v>82</v>
      </c>
      <c r="AV422" s="13" t="s">
        <v>80</v>
      </c>
      <c r="AW422" s="13" t="s">
        <v>33</v>
      </c>
      <c r="AX422" s="13" t="s">
        <v>72</v>
      </c>
      <c r="AY422" s="156" t="s">
        <v>126</v>
      </c>
    </row>
    <row r="423" spans="2:65" s="12" customFormat="1" ht="10.199999999999999">
      <c r="B423" s="148"/>
      <c r="D423" s="141" t="s">
        <v>159</v>
      </c>
      <c r="E423" s="149" t="s">
        <v>19</v>
      </c>
      <c r="F423" s="150" t="s">
        <v>893</v>
      </c>
      <c r="H423" s="151">
        <v>21.8</v>
      </c>
      <c r="I423" s="152"/>
      <c r="L423" s="148"/>
      <c r="M423" s="153"/>
      <c r="T423" s="154"/>
      <c r="AT423" s="149" t="s">
        <v>159</v>
      </c>
      <c r="AU423" s="149" t="s">
        <v>82</v>
      </c>
      <c r="AV423" s="12" t="s">
        <v>82</v>
      </c>
      <c r="AW423" s="12" t="s">
        <v>33</v>
      </c>
      <c r="AX423" s="12" t="s">
        <v>72</v>
      </c>
      <c r="AY423" s="149" t="s">
        <v>126</v>
      </c>
    </row>
    <row r="424" spans="2:65" s="12" customFormat="1" ht="10.199999999999999">
      <c r="B424" s="148"/>
      <c r="D424" s="141" t="s">
        <v>159</v>
      </c>
      <c r="E424" s="149" t="s">
        <v>19</v>
      </c>
      <c r="F424" s="150" t="s">
        <v>894</v>
      </c>
      <c r="H424" s="151">
        <v>32.1</v>
      </c>
      <c r="I424" s="152"/>
      <c r="L424" s="148"/>
      <c r="M424" s="153"/>
      <c r="T424" s="154"/>
      <c r="AT424" s="149" t="s">
        <v>159</v>
      </c>
      <c r="AU424" s="149" t="s">
        <v>82</v>
      </c>
      <c r="AV424" s="12" t="s">
        <v>82</v>
      </c>
      <c r="AW424" s="12" t="s">
        <v>33</v>
      </c>
      <c r="AX424" s="12" t="s">
        <v>72</v>
      </c>
      <c r="AY424" s="149" t="s">
        <v>126</v>
      </c>
    </row>
    <row r="425" spans="2:65" s="14" customFormat="1" ht="10.199999999999999">
      <c r="B425" s="161"/>
      <c r="D425" s="141" t="s">
        <v>159</v>
      </c>
      <c r="E425" s="162" t="s">
        <v>19</v>
      </c>
      <c r="F425" s="163" t="s">
        <v>173</v>
      </c>
      <c r="H425" s="164">
        <v>53.9</v>
      </c>
      <c r="I425" s="165"/>
      <c r="L425" s="161"/>
      <c r="M425" s="166"/>
      <c r="T425" s="167"/>
      <c r="AT425" s="162" t="s">
        <v>159</v>
      </c>
      <c r="AU425" s="162" t="s">
        <v>82</v>
      </c>
      <c r="AV425" s="14" t="s">
        <v>156</v>
      </c>
      <c r="AW425" s="14" t="s">
        <v>33</v>
      </c>
      <c r="AX425" s="14" t="s">
        <v>80</v>
      </c>
      <c r="AY425" s="162" t="s">
        <v>126</v>
      </c>
    </row>
    <row r="426" spans="2:65" s="1" customFormat="1" ht="24.15" customHeight="1">
      <c r="B426" s="33"/>
      <c r="C426" s="128" t="s">
        <v>895</v>
      </c>
      <c r="D426" s="128" t="s">
        <v>129</v>
      </c>
      <c r="E426" s="129" t="s">
        <v>896</v>
      </c>
      <c r="F426" s="130" t="s">
        <v>897</v>
      </c>
      <c r="G426" s="131" t="s">
        <v>155</v>
      </c>
      <c r="H426" s="132">
        <v>22.2</v>
      </c>
      <c r="I426" s="133"/>
      <c r="J426" s="134">
        <f>ROUND(I426*H426,2)</f>
        <v>0</v>
      </c>
      <c r="K426" s="130" t="s">
        <v>180</v>
      </c>
      <c r="L426" s="33"/>
      <c r="M426" s="135" t="s">
        <v>19</v>
      </c>
      <c r="N426" s="136" t="s">
        <v>43</v>
      </c>
      <c r="P426" s="137">
        <f>O426*H426</f>
        <v>0</v>
      </c>
      <c r="Q426" s="137">
        <v>2.9100000000000001E-2</v>
      </c>
      <c r="R426" s="137">
        <f>Q426*H426</f>
        <v>0.64602000000000004</v>
      </c>
      <c r="S426" s="137">
        <v>0</v>
      </c>
      <c r="T426" s="138">
        <f>S426*H426</f>
        <v>0</v>
      </c>
      <c r="AR426" s="139" t="s">
        <v>156</v>
      </c>
      <c r="AT426" s="139" t="s">
        <v>129</v>
      </c>
      <c r="AU426" s="139" t="s">
        <v>82</v>
      </c>
      <c r="AY426" s="18" t="s">
        <v>126</v>
      </c>
      <c r="BE426" s="140">
        <f>IF(N426="základní",J426,0)</f>
        <v>0</v>
      </c>
      <c r="BF426" s="140">
        <f>IF(N426="snížená",J426,0)</f>
        <v>0</v>
      </c>
      <c r="BG426" s="140">
        <f>IF(N426="zákl. přenesená",J426,0)</f>
        <v>0</v>
      </c>
      <c r="BH426" s="140">
        <f>IF(N426="sníž. přenesená",J426,0)</f>
        <v>0</v>
      </c>
      <c r="BI426" s="140">
        <f>IF(N426="nulová",J426,0)</f>
        <v>0</v>
      </c>
      <c r="BJ426" s="18" t="s">
        <v>80</v>
      </c>
      <c r="BK426" s="140">
        <f>ROUND(I426*H426,2)</f>
        <v>0</v>
      </c>
      <c r="BL426" s="18" t="s">
        <v>156</v>
      </c>
      <c r="BM426" s="139" t="s">
        <v>898</v>
      </c>
    </row>
    <row r="427" spans="2:65" s="1" customFormat="1" ht="19.2">
      <c r="B427" s="33"/>
      <c r="D427" s="141" t="s">
        <v>135</v>
      </c>
      <c r="F427" s="142" t="s">
        <v>899</v>
      </c>
      <c r="I427" s="143"/>
      <c r="L427" s="33"/>
      <c r="M427" s="147"/>
      <c r="T427" s="54"/>
      <c r="AT427" s="18" t="s">
        <v>135</v>
      </c>
      <c r="AU427" s="18" t="s">
        <v>82</v>
      </c>
    </row>
    <row r="428" spans="2:65" s="1" customFormat="1" ht="10.199999999999999">
      <c r="B428" s="33"/>
      <c r="D428" s="168" t="s">
        <v>183</v>
      </c>
      <c r="F428" s="169" t="s">
        <v>900</v>
      </c>
      <c r="I428" s="143"/>
      <c r="L428" s="33"/>
      <c r="M428" s="147"/>
      <c r="T428" s="54"/>
      <c r="AT428" s="18" t="s">
        <v>183</v>
      </c>
      <c r="AU428" s="18" t="s">
        <v>82</v>
      </c>
    </row>
    <row r="429" spans="2:65" s="12" customFormat="1" ht="10.199999999999999">
      <c r="B429" s="148"/>
      <c r="D429" s="141" t="s">
        <v>159</v>
      </c>
      <c r="E429" s="149" t="s">
        <v>19</v>
      </c>
      <c r="F429" s="150" t="s">
        <v>901</v>
      </c>
      <c r="H429" s="151">
        <v>20.6</v>
      </c>
      <c r="I429" s="152"/>
      <c r="L429" s="148"/>
      <c r="M429" s="153"/>
      <c r="T429" s="154"/>
      <c r="AT429" s="149" t="s">
        <v>159</v>
      </c>
      <c r="AU429" s="149" t="s">
        <v>82</v>
      </c>
      <c r="AV429" s="12" t="s">
        <v>82</v>
      </c>
      <c r="AW429" s="12" t="s">
        <v>33</v>
      </c>
      <c r="AX429" s="12" t="s">
        <v>72</v>
      </c>
      <c r="AY429" s="149" t="s">
        <v>126</v>
      </c>
    </row>
    <row r="430" spans="2:65" s="12" customFormat="1" ht="10.199999999999999">
      <c r="B430" s="148"/>
      <c r="D430" s="141" t="s">
        <v>159</v>
      </c>
      <c r="E430" s="149" t="s">
        <v>19</v>
      </c>
      <c r="F430" s="150" t="s">
        <v>902</v>
      </c>
      <c r="H430" s="151">
        <v>1.6</v>
      </c>
      <c r="I430" s="152"/>
      <c r="L430" s="148"/>
      <c r="M430" s="153"/>
      <c r="T430" s="154"/>
      <c r="AT430" s="149" t="s">
        <v>159</v>
      </c>
      <c r="AU430" s="149" t="s">
        <v>82</v>
      </c>
      <c r="AV430" s="12" t="s">
        <v>82</v>
      </c>
      <c r="AW430" s="12" t="s">
        <v>33</v>
      </c>
      <c r="AX430" s="12" t="s">
        <v>72</v>
      </c>
      <c r="AY430" s="149" t="s">
        <v>126</v>
      </c>
    </row>
    <row r="431" spans="2:65" s="14" customFormat="1" ht="10.199999999999999">
      <c r="B431" s="161"/>
      <c r="D431" s="141" t="s">
        <v>159</v>
      </c>
      <c r="E431" s="162" t="s">
        <v>19</v>
      </c>
      <c r="F431" s="163" t="s">
        <v>173</v>
      </c>
      <c r="H431" s="164">
        <v>22.2</v>
      </c>
      <c r="I431" s="165"/>
      <c r="L431" s="161"/>
      <c r="M431" s="166"/>
      <c r="T431" s="167"/>
      <c r="AT431" s="162" t="s">
        <v>159</v>
      </c>
      <c r="AU431" s="162" t="s">
        <v>82</v>
      </c>
      <c r="AV431" s="14" t="s">
        <v>156</v>
      </c>
      <c r="AW431" s="14" t="s">
        <v>33</v>
      </c>
      <c r="AX431" s="14" t="s">
        <v>80</v>
      </c>
      <c r="AY431" s="162" t="s">
        <v>126</v>
      </c>
    </row>
    <row r="432" spans="2:65" s="1" customFormat="1" ht="16.5" customHeight="1">
      <c r="B432" s="33"/>
      <c r="C432" s="128" t="s">
        <v>877</v>
      </c>
      <c r="D432" s="128" t="s">
        <v>129</v>
      </c>
      <c r="E432" s="129" t="s">
        <v>903</v>
      </c>
      <c r="F432" s="130" t="s">
        <v>904</v>
      </c>
      <c r="G432" s="131" t="s">
        <v>155</v>
      </c>
      <c r="H432" s="132">
        <v>24.67</v>
      </c>
      <c r="I432" s="133"/>
      <c r="J432" s="134">
        <f>ROUND(I432*H432,2)</f>
        <v>0</v>
      </c>
      <c r="K432" s="130" t="s">
        <v>180</v>
      </c>
      <c r="L432" s="33"/>
      <c r="M432" s="135" t="s">
        <v>19</v>
      </c>
      <c r="N432" s="136" t="s">
        <v>43</v>
      </c>
      <c r="P432" s="137">
        <f>O432*H432</f>
        <v>0</v>
      </c>
      <c r="Q432" s="137">
        <v>1.7330000000000002E-2</v>
      </c>
      <c r="R432" s="137">
        <f>Q432*H432</f>
        <v>0.42753110000000005</v>
      </c>
      <c r="S432" s="137">
        <v>0</v>
      </c>
      <c r="T432" s="138">
        <f>S432*H432</f>
        <v>0</v>
      </c>
      <c r="AR432" s="139" t="s">
        <v>156</v>
      </c>
      <c r="AT432" s="139" t="s">
        <v>129</v>
      </c>
      <c r="AU432" s="139" t="s">
        <v>82</v>
      </c>
      <c r="AY432" s="18" t="s">
        <v>126</v>
      </c>
      <c r="BE432" s="140">
        <f>IF(N432="základní",J432,0)</f>
        <v>0</v>
      </c>
      <c r="BF432" s="140">
        <f>IF(N432="snížená",J432,0)</f>
        <v>0</v>
      </c>
      <c r="BG432" s="140">
        <f>IF(N432="zákl. přenesená",J432,0)</f>
        <v>0</v>
      </c>
      <c r="BH432" s="140">
        <f>IF(N432="sníž. přenesená",J432,0)</f>
        <v>0</v>
      </c>
      <c r="BI432" s="140">
        <f>IF(N432="nulová",J432,0)</f>
        <v>0</v>
      </c>
      <c r="BJ432" s="18" t="s">
        <v>80</v>
      </c>
      <c r="BK432" s="140">
        <f>ROUND(I432*H432,2)</f>
        <v>0</v>
      </c>
      <c r="BL432" s="18" t="s">
        <v>156</v>
      </c>
      <c r="BM432" s="139" t="s">
        <v>905</v>
      </c>
    </row>
    <row r="433" spans="2:65" s="1" customFormat="1" ht="19.2">
      <c r="B433" s="33"/>
      <c r="D433" s="141" t="s">
        <v>135</v>
      </c>
      <c r="F433" s="142" t="s">
        <v>906</v>
      </c>
      <c r="I433" s="143"/>
      <c r="L433" s="33"/>
      <c r="M433" s="147"/>
      <c r="T433" s="54"/>
      <c r="AT433" s="18" t="s">
        <v>135</v>
      </c>
      <c r="AU433" s="18" t="s">
        <v>82</v>
      </c>
    </row>
    <row r="434" spans="2:65" s="1" customFormat="1" ht="10.199999999999999">
      <c r="B434" s="33"/>
      <c r="D434" s="168" t="s">
        <v>183</v>
      </c>
      <c r="F434" s="169" t="s">
        <v>907</v>
      </c>
      <c r="I434" s="143"/>
      <c r="L434" s="33"/>
      <c r="M434" s="147"/>
      <c r="T434" s="54"/>
      <c r="AT434" s="18" t="s">
        <v>183</v>
      </c>
      <c r="AU434" s="18" t="s">
        <v>82</v>
      </c>
    </row>
    <row r="435" spans="2:65" s="12" customFormat="1" ht="10.199999999999999">
      <c r="B435" s="148"/>
      <c r="D435" s="141" t="s">
        <v>159</v>
      </c>
      <c r="E435" s="149" t="s">
        <v>19</v>
      </c>
      <c r="F435" s="150" t="s">
        <v>908</v>
      </c>
      <c r="H435" s="151">
        <v>9.2799999999999994</v>
      </c>
      <c r="I435" s="152"/>
      <c r="L435" s="148"/>
      <c r="M435" s="153"/>
      <c r="T435" s="154"/>
      <c r="AT435" s="149" t="s">
        <v>159</v>
      </c>
      <c r="AU435" s="149" t="s">
        <v>82</v>
      </c>
      <c r="AV435" s="12" t="s">
        <v>82</v>
      </c>
      <c r="AW435" s="12" t="s">
        <v>33</v>
      </c>
      <c r="AX435" s="12" t="s">
        <v>72</v>
      </c>
      <c r="AY435" s="149" t="s">
        <v>126</v>
      </c>
    </row>
    <row r="436" spans="2:65" s="12" customFormat="1" ht="10.199999999999999">
      <c r="B436" s="148"/>
      <c r="D436" s="141" t="s">
        <v>159</v>
      </c>
      <c r="E436" s="149" t="s">
        <v>19</v>
      </c>
      <c r="F436" s="150" t="s">
        <v>909</v>
      </c>
      <c r="H436" s="151">
        <v>15.39</v>
      </c>
      <c r="I436" s="152"/>
      <c r="L436" s="148"/>
      <c r="M436" s="153"/>
      <c r="T436" s="154"/>
      <c r="AT436" s="149" t="s">
        <v>159</v>
      </c>
      <c r="AU436" s="149" t="s">
        <v>82</v>
      </c>
      <c r="AV436" s="12" t="s">
        <v>82</v>
      </c>
      <c r="AW436" s="12" t="s">
        <v>33</v>
      </c>
      <c r="AX436" s="12" t="s">
        <v>72</v>
      </c>
      <c r="AY436" s="149" t="s">
        <v>126</v>
      </c>
    </row>
    <row r="437" spans="2:65" s="14" customFormat="1" ht="10.199999999999999">
      <c r="B437" s="161"/>
      <c r="D437" s="141" t="s">
        <v>159</v>
      </c>
      <c r="E437" s="162" t="s">
        <v>19</v>
      </c>
      <c r="F437" s="163" t="s">
        <v>173</v>
      </c>
      <c r="H437" s="164">
        <v>24.67</v>
      </c>
      <c r="I437" s="165"/>
      <c r="L437" s="161"/>
      <c r="M437" s="166"/>
      <c r="T437" s="167"/>
      <c r="AT437" s="162" t="s">
        <v>159</v>
      </c>
      <c r="AU437" s="162" t="s">
        <v>82</v>
      </c>
      <c r="AV437" s="14" t="s">
        <v>156</v>
      </c>
      <c r="AW437" s="14" t="s">
        <v>33</v>
      </c>
      <c r="AX437" s="14" t="s">
        <v>80</v>
      </c>
      <c r="AY437" s="162" t="s">
        <v>126</v>
      </c>
    </row>
    <row r="438" spans="2:65" s="1" customFormat="1" ht="16.5" customHeight="1">
      <c r="B438" s="33"/>
      <c r="C438" s="128" t="s">
        <v>910</v>
      </c>
      <c r="D438" s="128" t="s">
        <v>129</v>
      </c>
      <c r="E438" s="129" t="s">
        <v>911</v>
      </c>
      <c r="F438" s="130" t="s">
        <v>912</v>
      </c>
      <c r="G438" s="131" t="s">
        <v>155</v>
      </c>
      <c r="H438" s="132">
        <v>8.85</v>
      </c>
      <c r="I438" s="133"/>
      <c r="J438" s="134">
        <f>ROUND(I438*H438,2)</f>
        <v>0</v>
      </c>
      <c r="K438" s="130" t="s">
        <v>180</v>
      </c>
      <c r="L438" s="33"/>
      <c r="M438" s="135" t="s">
        <v>19</v>
      </c>
      <c r="N438" s="136" t="s">
        <v>43</v>
      </c>
      <c r="P438" s="137">
        <f>O438*H438</f>
        <v>0</v>
      </c>
      <c r="Q438" s="137">
        <v>3.2730000000000002E-2</v>
      </c>
      <c r="R438" s="137">
        <f>Q438*H438</f>
        <v>0.28966049999999999</v>
      </c>
      <c r="S438" s="137">
        <v>0</v>
      </c>
      <c r="T438" s="138">
        <f>S438*H438</f>
        <v>0</v>
      </c>
      <c r="AR438" s="139" t="s">
        <v>156</v>
      </c>
      <c r="AT438" s="139" t="s">
        <v>129</v>
      </c>
      <c r="AU438" s="139" t="s">
        <v>82</v>
      </c>
      <c r="AY438" s="18" t="s">
        <v>126</v>
      </c>
      <c r="BE438" s="140">
        <f>IF(N438="základní",J438,0)</f>
        <v>0</v>
      </c>
      <c r="BF438" s="140">
        <f>IF(N438="snížená",J438,0)</f>
        <v>0</v>
      </c>
      <c r="BG438" s="140">
        <f>IF(N438="zákl. přenesená",J438,0)</f>
        <v>0</v>
      </c>
      <c r="BH438" s="140">
        <f>IF(N438="sníž. přenesená",J438,0)</f>
        <v>0</v>
      </c>
      <c r="BI438" s="140">
        <f>IF(N438="nulová",J438,0)</f>
        <v>0</v>
      </c>
      <c r="BJ438" s="18" t="s">
        <v>80</v>
      </c>
      <c r="BK438" s="140">
        <f>ROUND(I438*H438,2)</f>
        <v>0</v>
      </c>
      <c r="BL438" s="18" t="s">
        <v>156</v>
      </c>
      <c r="BM438" s="139" t="s">
        <v>913</v>
      </c>
    </row>
    <row r="439" spans="2:65" s="1" customFormat="1" ht="10.199999999999999">
      <c r="B439" s="33"/>
      <c r="D439" s="141" t="s">
        <v>135</v>
      </c>
      <c r="F439" s="142" t="s">
        <v>914</v>
      </c>
      <c r="I439" s="143"/>
      <c r="L439" s="33"/>
      <c r="M439" s="147"/>
      <c r="T439" s="54"/>
      <c r="AT439" s="18" t="s">
        <v>135</v>
      </c>
      <c r="AU439" s="18" t="s">
        <v>82</v>
      </c>
    </row>
    <row r="440" spans="2:65" s="1" customFormat="1" ht="10.199999999999999">
      <c r="B440" s="33"/>
      <c r="D440" s="168" t="s">
        <v>183</v>
      </c>
      <c r="F440" s="169" t="s">
        <v>915</v>
      </c>
      <c r="I440" s="143"/>
      <c r="L440" s="33"/>
      <c r="M440" s="147"/>
      <c r="T440" s="54"/>
      <c r="AT440" s="18" t="s">
        <v>183</v>
      </c>
      <c r="AU440" s="18" t="s">
        <v>82</v>
      </c>
    </row>
    <row r="441" spans="2:65" s="12" customFormat="1" ht="10.199999999999999">
      <c r="B441" s="148"/>
      <c r="D441" s="141" t="s">
        <v>159</v>
      </c>
      <c r="E441" s="149" t="s">
        <v>19</v>
      </c>
      <c r="F441" s="150" t="s">
        <v>916</v>
      </c>
      <c r="H441" s="151">
        <v>3.9</v>
      </c>
      <c r="I441" s="152"/>
      <c r="L441" s="148"/>
      <c r="M441" s="153"/>
      <c r="T441" s="154"/>
      <c r="AT441" s="149" t="s">
        <v>159</v>
      </c>
      <c r="AU441" s="149" t="s">
        <v>82</v>
      </c>
      <c r="AV441" s="12" t="s">
        <v>82</v>
      </c>
      <c r="AW441" s="12" t="s">
        <v>33</v>
      </c>
      <c r="AX441" s="12" t="s">
        <v>72</v>
      </c>
      <c r="AY441" s="149" t="s">
        <v>126</v>
      </c>
    </row>
    <row r="442" spans="2:65" s="12" customFormat="1" ht="10.199999999999999">
      <c r="B442" s="148"/>
      <c r="D442" s="141" t="s">
        <v>159</v>
      </c>
      <c r="E442" s="149" t="s">
        <v>19</v>
      </c>
      <c r="F442" s="150" t="s">
        <v>917</v>
      </c>
      <c r="H442" s="151">
        <v>2.4</v>
      </c>
      <c r="I442" s="152"/>
      <c r="L442" s="148"/>
      <c r="M442" s="153"/>
      <c r="T442" s="154"/>
      <c r="AT442" s="149" t="s">
        <v>159</v>
      </c>
      <c r="AU442" s="149" t="s">
        <v>82</v>
      </c>
      <c r="AV442" s="12" t="s">
        <v>82</v>
      </c>
      <c r="AW442" s="12" t="s">
        <v>33</v>
      </c>
      <c r="AX442" s="12" t="s">
        <v>72</v>
      </c>
      <c r="AY442" s="149" t="s">
        <v>126</v>
      </c>
    </row>
    <row r="443" spans="2:65" s="12" customFormat="1" ht="10.199999999999999">
      <c r="B443" s="148"/>
      <c r="D443" s="141" t="s">
        <v>159</v>
      </c>
      <c r="E443" s="149" t="s">
        <v>19</v>
      </c>
      <c r="F443" s="150" t="s">
        <v>918</v>
      </c>
      <c r="H443" s="151">
        <v>2.5499999999999998</v>
      </c>
      <c r="I443" s="152"/>
      <c r="L443" s="148"/>
      <c r="M443" s="153"/>
      <c r="T443" s="154"/>
      <c r="AT443" s="149" t="s">
        <v>159</v>
      </c>
      <c r="AU443" s="149" t="s">
        <v>82</v>
      </c>
      <c r="AV443" s="12" t="s">
        <v>82</v>
      </c>
      <c r="AW443" s="12" t="s">
        <v>33</v>
      </c>
      <c r="AX443" s="12" t="s">
        <v>72</v>
      </c>
      <c r="AY443" s="149" t="s">
        <v>126</v>
      </c>
    </row>
    <row r="444" spans="2:65" s="14" customFormat="1" ht="10.199999999999999">
      <c r="B444" s="161"/>
      <c r="D444" s="141" t="s">
        <v>159</v>
      </c>
      <c r="E444" s="162" t="s">
        <v>19</v>
      </c>
      <c r="F444" s="163" t="s">
        <v>173</v>
      </c>
      <c r="H444" s="164">
        <v>8.85</v>
      </c>
      <c r="I444" s="165"/>
      <c r="L444" s="161"/>
      <c r="M444" s="166"/>
      <c r="T444" s="167"/>
      <c r="AT444" s="162" t="s">
        <v>159</v>
      </c>
      <c r="AU444" s="162" t="s">
        <v>82</v>
      </c>
      <c r="AV444" s="14" t="s">
        <v>156</v>
      </c>
      <c r="AW444" s="14" t="s">
        <v>33</v>
      </c>
      <c r="AX444" s="14" t="s">
        <v>80</v>
      </c>
      <c r="AY444" s="162" t="s">
        <v>126</v>
      </c>
    </row>
    <row r="445" spans="2:65" s="1" customFormat="1" ht="16.5" customHeight="1">
      <c r="B445" s="33"/>
      <c r="C445" s="128" t="s">
        <v>919</v>
      </c>
      <c r="D445" s="128" t="s">
        <v>129</v>
      </c>
      <c r="E445" s="129" t="s">
        <v>920</v>
      </c>
      <c r="F445" s="130" t="s">
        <v>921</v>
      </c>
      <c r="G445" s="131" t="s">
        <v>155</v>
      </c>
      <c r="H445" s="132">
        <v>113.006</v>
      </c>
      <c r="I445" s="133"/>
      <c r="J445" s="134">
        <f>ROUND(I445*H445,2)</f>
        <v>0</v>
      </c>
      <c r="K445" s="130" t="s">
        <v>180</v>
      </c>
      <c r="L445" s="33"/>
      <c r="M445" s="135" t="s">
        <v>19</v>
      </c>
      <c r="N445" s="136" t="s">
        <v>43</v>
      </c>
      <c r="P445" s="137">
        <f>O445*H445</f>
        <v>0</v>
      </c>
      <c r="Q445" s="137">
        <v>2.6200000000000001E-2</v>
      </c>
      <c r="R445" s="137">
        <f>Q445*H445</f>
        <v>2.9607572000000002</v>
      </c>
      <c r="S445" s="137">
        <v>0</v>
      </c>
      <c r="T445" s="138">
        <f>S445*H445</f>
        <v>0</v>
      </c>
      <c r="AR445" s="139" t="s">
        <v>156</v>
      </c>
      <c r="AT445" s="139" t="s">
        <v>129</v>
      </c>
      <c r="AU445" s="139" t="s">
        <v>82</v>
      </c>
      <c r="AY445" s="18" t="s">
        <v>126</v>
      </c>
      <c r="BE445" s="140">
        <f>IF(N445="základní",J445,0)</f>
        <v>0</v>
      </c>
      <c r="BF445" s="140">
        <f>IF(N445="snížená",J445,0)</f>
        <v>0</v>
      </c>
      <c r="BG445" s="140">
        <f>IF(N445="zákl. přenesená",J445,0)</f>
        <v>0</v>
      </c>
      <c r="BH445" s="140">
        <f>IF(N445="sníž. přenesená",J445,0)</f>
        <v>0</v>
      </c>
      <c r="BI445" s="140">
        <f>IF(N445="nulová",J445,0)</f>
        <v>0</v>
      </c>
      <c r="BJ445" s="18" t="s">
        <v>80</v>
      </c>
      <c r="BK445" s="140">
        <f>ROUND(I445*H445,2)</f>
        <v>0</v>
      </c>
      <c r="BL445" s="18" t="s">
        <v>156</v>
      </c>
      <c r="BM445" s="139" t="s">
        <v>922</v>
      </c>
    </row>
    <row r="446" spans="2:65" s="1" customFormat="1" ht="10.199999999999999">
      <c r="B446" s="33"/>
      <c r="D446" s="141" t="s">
        <v>135</v>
      </c>
      <c r="F446" s="142" t="s">
        <v>923</v>
      </c>
      <c r="I446" s="143"/>
      <c r="L446" s="33"/>
      <c r="M446" s="147"/>
      <c r="T446" s="54"/>
      <c r="AT446" s="18" t="s">
        <v>135</v>
      </c>
      <c r="AU446" s="18" t="s">
        <v>82</v>
      </c>
    </row>
    <row r="447" spans="2:65" s="1" customFormat="1" ht="10.199999999999999">
      <c r="B447" s="33"/>
      <c r="D447" s="168" t="s">
        <v>183</v>
      </c>
      <c r="F447" s="169" t="s">
        <v>924</v>
      </c>
      <c r="I447" s="143"/>
      <c r="L447" s="33"/>
      <c r="M447" s="147"/>
      <c r="T447" s="54"/>
      <c r="AT447" s="18" t="s">
        <v>183</v>
      </c>
      <c r="AU447" s="18" t="s">
        <v>82</v>
      </c>
    </row>
    <row r="448" spans="2:65" s="12" customFormat="1" ht="10.199999999999999">
      <c r="B448" s="148"/>
      <c r="D448" s="141" t="s">
        <v>159</v>
      </c>
      <c r="E448" s="149" t="s">
        <v>19</v>
      </c>
      <c r="F448" s="150" t="s">
        <v>925</v>
      </c>
      <c r="H448" s="151">
        <v>141.64400000000001</v>
      </c>
      <c r="I448" s="152"/>
      <c r="L448" s="148"/>
      <c r="M448" s="153"/>
      <c r="T448" s="154"/>
      <c r="AT448" s="149" t="s">
        <v>159</v>
      </c>
      <c r="AU448" s="149" t="s">
        <v>82</v>
      </c>
      <c r="AV448" s="12" t="s">
        <v>82</v>
      </c>
      <c r="AW448" s="12" t="s">
        <v>33</v>
      </c>
      <c r="AX448" s="12" t="s">
        <v>72</v>
      </c>
      <c r="AY448" s="149" t="s">
        <v>126</v>
      </c>
    </row>
    <row r="449" spans="2:65" s="12" customFormat="1" ht="10.199999999999999">
      <c r="B449" s="148"/>
      <c r="D449" s="141" t="s">
        <v>159</v>
      </c>
      <c r="E449" s="149" t="s">
        <v>19</v>
      </c>
      <c r="F449" s="150" t="s">
        <v>926</v>
      </c>
      <c r="H449" s="151">
        <v>-28.638000000000002</v>
      </c>
      <c r="I449" s="152"/>
      <c r="L449" s="148"/>
      <c r="M449" s="153"/>
      <c r="T449" s="154"/>
      <c r="AT449" s="149" t="s">
        <v>159</v>
      </c>
      <c r="AU449" s="149" t="s">
        <v>82</v>
      </c>
      <c r="AV449" s="12" t="s">
        <v>82</v>
      </c>
      <c r="AW449" s="12" t="s">
        <v>33</v>
      </c>
      <c r="AX449" s="12" t="s">
        <v>72</v>
      </c>
      <c r="AY449" s="149" t="s">
        <v>126</v>
      </c>
    </row>
    <row r="450" spans="2:65" s="14" customFormat="1" ht="10.199999999999999">
      <c r="B450" s="161"/>
      <c r="D450" s="141" t="s">
        <v>159</v>
      </c>
      <c r="E450" s="162" t="s">
        <v>19</v>
      </c>
      <c r="F450" s="163" t="s">
        <v>173</v>
      </c>
      <c r="H450" s="164">
        <v>113.006</v>
      </c>
      <c r="I450" s="165"/>
      <c r="L450" s="161"/>
      <c r="M450" s="166"/>
      <c r="T450" s="167"/>
      <c r="AT450" s="162" t="s">
        <v>159</v>
      </c>
      <c r="AU450" s="162" t="s">
        <v>82</v>
      </c>
      <c r="AV450" s="14" t="s">
        <v>156</v>
      </c>
      <c r="AW450" s="14" t="s">
        <v>33</v>
      </c>
      <c r="AX450" s="14" t="s">
        <v>80</v>
      </c>
      <c r="AY450" s="162" t="s">
        <v>126</v>
      </c>
    </row>
    <row r="451" spans="2:65" s="1" customFormat="1" ht="24.15" customHeight="1">
      <c r="B451" s="33"/>
      <c r="C451" s="128" t="s">
        <v>133</v>
      </c>
      <c r="D451" s="128" t="s">
        <v>129</v>
      </c>
      <c r="E451" s="129" t="s">
        <v>927</v>
      </c>
      <c r="F451" s="130" t="s">
        <v>928</v>
      </c>
      <c r="G451" s="131" t="s">
        <v>155</v>
      </c>
      <c r="H451" s="132">
        <v>117.586</v>
      </c>
      <c r="I451" s="133"/>
      <c r="J451" s="134">
        <f>ROUND(I451*H451,2)</f>
        <v>0</v>
      </c>
      <c r="K451" s="130" t="s">
        <v>180</v>
      </c>
      <c r="L451" s="33"/>
      <c r="M451" s="135" t="s">
        <v>19</v>
      </c>
      <c r="N451" s="136" t="s">
        <v>43</v>
      </c>
      <c r="P451" s="137">
        <f>O451*H451</f>
        <v>0</v>
      </c>
      <c r="Q451" s="137">
        <v>2.9100000000000001E-2</v>
      </c>
      <c r="R451" s="137">
        <f>Q451*H451</f>
        <v>3.4217526</v>
      </c>
      <c r="S451" s="137">
        <v>0</v>
      </c>
      <c r="T451" s="138">
        <f>S451*H451</f>
        <v>0</v>
      </c>
      <c r="AR451" s="139" t="s">
        <v>156</v>
      </c>
      <c r="AT451" s="139" t="s">
        <v>129</v>
      </c>
      <c r="AU451" s="139" t="s">
        <v>82</v>
      </c>
      <c r="AY451" s="18" t="s">
        <v>126</v>
      </c>
      <c r="BE451" s="140">
        <f>IF(N451="základní",J451,0)</f>
        <v>0</v>
      </c>
      <c r="BF451" s="140">
        <f>IF(N451="snížená",J451,0)</f>
        <v>0</v>
      </c>
      <c r="BG451" s="140">
        <f>IF(N451="zákl. přenesená",J451,0)</f>
        <v>0</v>
      </c>
      <c r="BH451" s="140">
        <f>IF(N451="sníž. přenesená",J451,0)</f>
        <v>0</v>
      </c>
      <c r="BI451" s="140">
        <f>IF(N451="nulová",J451,0)</f>
        <v>0</v>
      </c>
      <c r="BJ451" s="18" t="s">
        <v>80</v>
      </c>
      <c r="BK451" s="140">
        <f>ROUND(I451*H451,2)</f>
        <v>0</v>
      </c>
      <c r="BL451" s="18" t="s">
        <v>156</v>
      </c>
      <c r="BM451" s="139" t="s">
        <v>929</v>
      </c>
    </row>
    <row r="452" spans="2:65" s="1" customFormat="1" ht="19.2">
      <c r="B452" s="33"/>
      <c r="D452" s="141" t="s">
        <v>135</v>
      </c>
      <c r="F452" s="142" t="s">
        <v>930</v>
      </c>
      <c r="I452" s="143"/>
      <c r="L452" s="33"/>
      <c r="M452" s="147"/>
      <c r="T452" s="54"/>
      <c r="AT452" s="18" t="s">
        <v>135</v>
      </c>
      <c r="AU452" s="18" t="s">
        <v>82</v>
      </c>
    </row>
    <row r="453" spans="2:65" s="1" customFormat="1" ht="10.199999999999999">
      <c r="B453" s="33"/>
      <c r="D453" s="168" t="s">
        <v>183</v>
      </c>
      <c r="F453" s="169" t="s">
        <v>931</v>
      </c>
      <c r="I453" s="143"/>
      <c r="L453" s="33"/>
      <c r="M453" s="147"/>
      <c r="T453" s="54"/>
      <c r="AT453" s="18" t="s">
        <v>183</v>
      </c>
      <c r="AU453" s="18" t="s">
        <v>82</v>
      </c>
    </row>
    <row r="454" spans="2:65" s="12" customFormat="1" ht="10.199999999999999">
      <c r="B454" s="148"/>
      <c r="D454" s="141" t="s">
        <v>159</v>
      </c>
      <c r="E454" s="149" t="s">
        <v>19</v>
      </c>
      <c r="F454" s="150" t="s">
        <v>932</v>
      </c>
      <c r="H454" s="151">
        <v>12.18</v>
      </c>
      <c r="I454" s="152"/>
      <c r="L454" s="148"/>
      <c r="M454" s="153"/>
      <c r="T454" s="154"/>
      <c r="AT454" s="149" t="s">
        <v>159</v>
      </c>
      <c r="AU454" s="149" t="s">
        <v>82</v>
      </c>
      <c r="AV454" s="12" t="s">
        <v>82</v>
      </c>
      <c r="AW454" s="12" t="s">
        <v>33</v>
      </c>
      <c r="AX454" s="12" t="s">
        <v>72</v>
      </c>
      <c r="AY454" s="149" t="s">
        <v>126</v>
      </c>
    </row>
    <row r="455" spans="2:65" s="12" customFormat="1" ht="10.199999999999999">
      <c r="B455" s="148"/>
      <c r="D455" s="141" t="s">
        <v>159</v>
      </c>
      <c r="E455" s="149" t="s">
        <v>19</v>
      </c>
      <c r="F455" s="150" t="s">
        <v>933</v>
      </c>
      <c r="H455" s="151">
        <v>17.951000000000001</v>
      </c>
      <c r="I455" s="152"/>
      <c r="L455" s="148"/>
      <c r="M455" s="153"/>
      <c r="T455" s="154"/>
      <c r="AT455" s="149" t="s">
        <v>159</v>
      </c>
      <c r="AU455" s="149" t="s">
        <v>82</v>
      </c>
      <c r="AV455" s="12" t="s">
        <v>82</v>
      </c>
      <c r="AW455" s="12" t="s">
        <v>33</v>
      </c>
      <c r="AX455" s="12" t="s">
        <v>72</v>
      </c>
      <c r="AY455" s="149" t="s">
        <v>126</v>
      </c>
    </row>
    <row r="456" spans="2:65" s="12" customFormat="1" ht="10.199999999999999">
      <c r="B456" s="148"/>
      <c r="D456" s="141" t="s">
        <v>159</v>
      </c>
      <c r="E456" s="149" t="s">
        <v>19</v>
      </c>
      <c r="F456" s="150" t="s">
        <v>934</v>
      </c>
      <c r="H456" s="151">
        <v>9.7449999999999992</v>
      </c>
      <c r="I456" s="152"/>
      <c r="L456" s="148"/>
      <c r="M456" s="153"/>
      <c r="T456" s="154"/>
      <c r="AT456" s="149" t="s">
        <v>159</v>
      </c>
      <c r="AU456" s="149" t="s">
        <v>82</v>
      </c>
      <c r="AV456" s="12" t="s">
        <v>82</v>
      </c>
      <c r="AW456" s="12" t="s">
        <v>33</v>
      </c>
      <c r="AX456" s="12" t="s">
        <v>72</v>
      </c>
      <c r="AY456" s="149" t="s">
        <v>126</v>
      </c>
    </row>
    <row r="457" spans="2:65" s="12" customFormat="1" ht="10.199999999999999">
      <c r="B457" s="148"/>
      <c r="D457" s="141" t="s">
        <v>159</v>
      </c>
      <c r="E457" s="149" t="s">
        <v>19</v>
      </c>
      <c r="F457" s="150" t="s">
        <v>935</v>
      </c>
      <c r="H457" s="151">
        <v>57.15</v>
      </c>
      <c r="I457" s="152"/>
      <c r="L457" s="148"/>
      <c r="M457" s="153"/>
      <c r="T457" s="154"/>
      <c r="AT457" s="149" t="s">
        <v>159</v>
      </c>
      <c r="AU457" s="149" t="s">
        <v>82</v>
      </c>
      <c r="AV457" s="12" t="s">
        <v>82</v>
      </c>
      <c r="AW457" s="12" t="s">
        <v>33</v>
      </c>
      <c r="AX457" s="12" t="s">
        <v>72</v>
      </c>
      <c r="AY457" s="149" t="s">
        <v>126</v>
      </c>
    </row>
    <row r="458" spans="2:65" s="12" customFormat="1" ht="10.199999999999999">
      <c r="B458" s="148"/>
      <c r="D458" s="141" t="s">
        <v>159</v>
      </c>
      <c r="E458" s="149" t="s">
        <v>19</v>
      </c>
      <c r="F458" s="150" t="s">
        <v>936</v>
      </c>
      <c r="H458" s="151">
        <v>10.28</v>
      </c>
      <c r="I458" s="152"/>
      <c r="L458" s="148"/>
      <c r="M458" s="153"/>
      <c r="T458" s="154"/>
      <c r="AT458" s="149" t="s">
        <v>159</v>
      </c>
      <c r="AU458" s="149" t="s">
        <v>82</v>
      </c>
      <c r="AV458" s="12" t="s">
        <v>82</v>
      </c>
      <c r="AW458" s="12" t="s">
        <v>33</v>
      </c>
      <c r="AX458" s="12" t="s">
        <v>72</v>
      </c>
      <c r="AY458" s="149" t="s">
        <v>126</v>
      </c>
    </row>
    <row r="459" spans="2:65" s="12" customFormat="1" ht="10.199999999999999">
      <c r="B459" s="148"/>
      <c r="D459" s="141" t="s">
        <v>159</v>
      </c>
      <c r="E459" s="149" t="s">
        <v>19</v>
      </c>
      <c r="F459" s="150" t="s">
        <v>937</v>
      </c>
      <c r="H459" s="151">
        <v>10.28</v>
      </c>
      <c r="I459" s="152"/>
      <c r="L459" s="148"/>
      <c r="M459" s="153"/>
      <c r="T459" s="154"/>
      <c r="AT459" s="149" t="s">
        <v>159</v>
      </c>
      <c r="AU459" s="149" t="s">
        <v>82</v>
      </c>
      <c r="AV459" s="12" t="s">
        <v>82</v>
      </c>
      <c r="AW459" s="12" t="s">
        <v>33</v>
      </c>
      <c r="AX459" s="12" t="s">
        <v>72</v>
      </c>
      <c r="AY459" s="149" t="s">
        <v>126</v>
      </c>
    </row>
    <row r="460" spans="2:65" s="14" customFormat="1" ht="10.199999999999999">
      <c r="B460" s="161"/>
      <c r="D460" s="141" t="s">
        <v>159</v>
      </c>
      <c r="E460" s="162" t="s">
        <v>19</v>
      </c>
      <c r="F460" s="163" t="s">
        <v>173</v>
      </c>
      <c r="H460" s="164">
        <v>117.586</v>
      </c>
      <c r="I460" s="165"/>
      <c r="L460" s="161"/>
      <c r="M460" s="166"/>
      <c r="T460" s="167"/>
      <c r="AT460" s="162" t="s">
        <v>159</v>
      </c>
      <c r="AU460" s="162" t="s">
        <v>82</v>
      </c>
      <c r="AV460" s="14" t="s">
        <v>156</v>
      </c>
      <c r="AW460" s="14" t="s">
        <v>33</v>
      </c>
      <c r="AX460" s="14" t="s">
        <v>80</v>
      </c>
      <c r="AY460" s="162" t="s">
        <v>126</v>
      </c>
    </row>
    <row r="461" spans="2:65" s="1" customFormat="1" ht="16.5" customHeight="1">
      <c r="B461" s="33"/>
      <c r="C461" s="128" t="s">
        <v>938</v>
      </c>
      <c r="D461" s="128" t="s">
        <v>129</v>
      </c>
      <c r="E461" s="129" t="s">
        <v>939</v>
      </c>
      <c r="F461" s="130" t="s">
        <v>940</v>
      </c>
      <c r="G461" s="131" t="s">
        <v>254</v>
      </c>
      <c r="H461" s="132">
        <v>2</v>
      </c>
      <c r="I461" s="133"/>
      <c r="J461" s="134">
        <f>ROUND(I461*H461,2)</f>
        <v>0</v>
      </c>
      <c r="K461" s="130" t="s">
        <v>180</v>
      </c>
      <c r="L461" s="33"/>
      <c r="M461" s="135" t="s">
        <v>19</v>
      </c>
      <c r="N461" s="136" t="s">
        <v>43</v>
      </c>
      <c r="P461" s="137">
        <f>O461*H461</f>
        <v>0</v>
      </c>
      <c r="Q461" s="137">
        <v>0.15409999999999999</v>
      </c>
      <c r="R461" s="137">
        <f>Q461*H461</f>
        <v>0.30819999999999997</v>
      </c>
      <c r="S461" s="137">
        <v>0</v>
      </c>
      <c r="T461" s="138">
        <f>S461*H461</f>
        <v>0</v>
      </c>
      <c r="AR461" s="139" t="s">
        <v>156</v>
      </c>
      <c r="AT461" s="139" t="s">
        <v>129</v>
      </c>
      <c r="AU461" s="139" t="s">
        <v>82</v>
      </c>
      <c r="AY461" s="18" t="s">
        <v>126</v>
      </c>
      <c r="BE461" s="140">
        <f>IF(N461="základní",J461,0)</f>
        <v>0</v>
      </c>
      <c r="BF461" s="140">
        <f>IF(N461="snížená",J461,0)</f>
        <v>0</v>
      </c>
      <c r="BG461" s="140">
        <f>IF(N461="zákl. přenesená",J461,0)</f>
        <v>0</v>
      </c>
      <c r="BH461" s="140">
        <f>IF(N461="sníž. přenesená",J461,0)</f>
        <v>0</v>
      </c>
      <c r="BI461" s="140">
        <f>IF(N461="nulová",J461,0)</f>
        <v>0</v>
      </c>
      <c r="BJ461" s="18" t="s">
        <v>80</v>
      </c>
      <c r="BK461" s="140">
        <f>ROUND(I461*H461,2)</f>
        <v>0</v>
      </c>
      <c r="BL461" s="18" t="s">
        <v>156</v>
      </c>
      <c r="BM461" s="139" t="s">
        <v>941</v>
      </c>
    </row>
    <row r="462" spans="2:65" s="1" customFormat="1" ht="10.199999999999999">
      <c r="B462" s="33"/>
      <c r="D462" s="141" t="s">
        <v>135</v>
      </c>
      <c r="F462" s="142" t="s">
        <v>942</v>
      </c>
      <c r="I462" s="143"/>
      <c r="L462" s="33"/>
      <c r="M462" s="147"/>
      <c r="T462" s="54"/>
      <c r="AT462" s="18" t="s">
        <v>135</v>
      </c>
      <c r="AU462" s="18" t="s">
        <v>82</v>
      </c>
    </row>
    <row r="463" spans="2:65" s="1" customFormat="1" ht="10.199999999999999">
      <c r="B463" s="33"/>
      <c r="D463" s="168" t="s">
        <v>183</v>
      </c>
      <c r="F463" s="169" t="s">
        <v>943</v>
      </c>
      <c r="I463" s="143"/>
      <c r="L463" s="33"/>
      <c r="M463" s="147"/>
      <c r="T463" s="54"/>
      <c r="AT463" s="18" t="s">
        <v>183</v>
      </c>
      <c r="AU463" s="18" t="s">
        <v>82</v>
      </c>
    </row>
    <row r="464" spans="2:65" s="12" customFormat="1" ht="10.199999999999999">
      <c r="B464" s="148"/>
      <c r="D464" s="141" t="s">
        <v>159</v>
      </c>
      <c r="E464" s="149" t="s">
        <v>19</v>
      </c>
      <c r="F464" s="150" t="s">
        <v>944</v>
      </c>
      <c r="H464" s="151">
        <v>2</v>
      </c>
      <c r="I464" s="152"/>
      <c r="L464" s="148"/>
      <c r="M464" s="153"/>
      <c r="T464" s="154"/>
      <c r="AT464" s="149" t="s">
        <v>159</v>
      </c>
      <c r="AU464" s="149" t="s">
        <v>82</v>
      </c>
      <c r="AV464" s="12" t="s">
        <v>82</v>
      </c>
      <c r="AW464" s="12" t="s">
        <v>33</v>
      </c>
      <c r="AX464" s="12" t="s">
        <v>80</v>
      </c>
      <c r="AY464" s="149" t="s">
        <v>126</v>
      </c>
    </row>
    <row r="465" spans="2:65" s="1" customFormat="1" ht="16.5" customHeight="1">
      <c r="B465" s="33"/>
      <c r="C465" s="128" t="s">
        <v>945</v>
      </c>
      <c r="D465" s="128" t="s">
        <v>129</v>
      </c>
      <c r="E465" s="129" t="s">
        <v>946</v>
      </c>
      <c r="F465" s="130" t="s">
        <v>947</v>
      </c>
      <c r="G465" s="131" t="s">
        <v>155</v>
      </c>
      <c r="H465" s="132">
        <v>102.212</v>
      </c>
      <c r="I465" s="133"/>
      <c r="J465" s="134">
        <f>ROUND(I465*H465,2)</f>
        <v>0</v>
      </c>
      <c r="K465" s="130" t="s">
        <v>180</v>
      </c>
      <c r="L465" s="33"/>
      <c r="M465" s="135" t="s">
        <v>19</v>
      </c>
      <c r="N465" s="136" t="s">
        <v>43</v>
      </c>
      <c r="P465" s="137">
        <f>O465*H465</f>
        <v>0</v>
      </c>
      <c r="Q465" s="137">
        <v>4.3800000000000002E-3</v>
      </c>
      <c r="R465" s="137">
        <f>Q465*H465</f>
        <v>0.44768856000000001</v>
      </c>
      <c r="S465" s="137">
        <v>0</v>
      </c>
      <c r="T465" s="138">
        <f>S465*H465</f>
        <v>0</v>
      </c>
      <c r="AR465" s="139" t="s">
        <v>156</v>
      </c>
      <c r="AT465" s="139" t="s">
        <v>129</v>
      </c>
      <c r="AU465" s="139" t="s">
        <v>82</v>
      </c>
      <c r="AY465" s="18" t="s">
        <v>126</v>
      </c>
      <c r="BE465" s="140">
        <f>IF(N465="základní",J465,0)</f>
        <v>0</v>
      </c>
      <c r="BF465" s="140">
        <f>IF(N465="snížená",J465,0)</f>
        <v>0</v>
      </c>
      <c r="BG465" s="140">
        <f>IF(N465="zákl. přenesená",J465,0)</f>
        <v>0</v>
      </c>
      <c r="BH465" s="140">
        <f>IF(N465="sníž. přenesená",J465,0)</f>
        <v>0</v>
      </c>
      <c r="BI465" s="140">
        <f>IF(N465="nulová",J465,0)</f>
        <v>0</v>
      </c>
      <c r="BJ465" s="18" t="s">
        <v>80</v>
      </c>
      <c r="BK465" s="140">
        <f>ROUND(I465*H465,2)</f>
        <v>0</v>
      </c>
      <c r="BL465" s="18" t="s">
        <v>156</v>
      </c>
      <c r="BM465" s="139" t="s">
        <v>948</v>
      </c>
    </row>
    <row r="466" spans="2:65" s="1" customFormat="1" ht="10.199999999999999">
      <c r="B466" s="33"/>
      <c r="D466" s="141" t="s">
        <v>135</v>
      </c>
      <c r="F466" s="142" t="s">
        <v>949</v>
      </c>
      <c r="I466" s="143"/>
      <c r="L466" s="33"/>
      <c r="M466" s="147"/>
      <c r="T466" s="54"/>
      <c r="AT466" s="18" t="s">
        <v>135</v>
      </c>
      <c r="AU466" s="18" t="s">
        <v>82</v>
      </c>
    </row>
    <row r="467" spans="2:65" s="1" customFormat="1" ht="10.199999999999999">
      <c r="B467" s="33"/>
      <c r="D467" s="168" t="s">
        <v>183</v>
      </c>
      <c r="F467" s="169" t="s">
        <v>950</v>
      </c>
      <c r="I467" s="143"/>
      <c r="L467" s="33"/>
      <c r="M467" s="147"/>
      <c r="T467" s="54"/>
      <c r="AT467" s="18" t="s">
        <v>183</v>
      </c>
      <c r="AU467" s="18" t="s">
        <v>82</v>
      </c>
    </row>
    <row r="468" spans="2:65" s="12" customFormat="1" ht="10.199999999999999">
      <c r="B468" s="148"/>
      <c r="D468" s="141" t="s">
        <v>159</v>
      </c>
      <c r="E468" s="149" t="s">
        <v>19</v>
      </c>
      <c r="F468" s="150" t="s">
        <v>951</v>
      </c>
      <c r="H468" s="151">
        <v>23.667000000000002</v>
      </c>
      <c r="I468" s="152"/>
      <c r="L468" s="148"/>
      <c r="M468" s="153"/>
      <c r="T468" s="154"/>
      <c r="AT468" s="149" t="s">
        <v>159</v>
      </c>
      <c r="AU468" s="149" t="s">
        <v>82</v>
      </c>
      <c r="AV468" s="12" t="s">
        <v>82</v>
      </c>
      <c r="AW468" s="12" t="s">
        <v>33</v>
      </c>
      <c r="AX468" s="12" t="s">
        <v>72</v>
      </c>
      <c r="AY468" s="149" t="s">
        <v>126</v>
      </c>
    </row>
    <row r="469" spans="2:65" s="12" customFormat="1" ht="10.199999999999999">
      <c r="B469" s="148"/>
      <c r="D469" s="141" t="s">
        <v>159</v>
      </c>
      <c r="E469" s="149" t="s">
        <v>19</v>
      </c>
      <c r="F469" s="150" t="s">
        <v>952</v>
      </c>
      <c r="H469" s="151">
        <v>9.6549999999999994</v>
      </c>
      <c r="I469" s="152"/>
      <c r="L469" s="148"/>
      <c r="M469" s="153"/>
      <c r="T469" s="154"/>
      <c r="AT469" s="149" t="s">
        <v>159</v>
      </c>
      <c r="AU469" s="149" t="s">
        <v>82</v>
      </c>
      <c r="AV469" s="12" t="s">
        <v>82</v>
      </c>
      <c r="AW469" s="12" t="s">
        <v>33</v>
      </c>
      <c r="AX469" s="12" t="s">
        <v>72</v>
      </c>
      <c r="AY469" s="149" t="s">
        <v>126</v>
      </c>
    </row>
    <row r="470" spans="2:65" s="12" customFormat="1" ht="10.199999999999999">
      <c r="B470" s="148"/>
      <c r="D470" s="141" t="s">
        <v>159</v>
      </c>
      <c r="E470" s="149" t="s">
        <v>19</v>
      </c>
      <c r="F470" s="150" t="s">
        <v>953</v>
      </c>
      <c r="H470" s="151">
        <v>14.526999999999999</v>
      </c>
      <c r="I470" s="152"/>
      <c r="L470" s="148"/>
      <c r="M470" s="153"/>
      <c r="T470" s="154"/>
      <c r="AT470" s="149" t="s">
        <v>159</v>
      </c>
      <c r="AU470" s="149" t="s">
        <v>82</v>
      </c>
      <c r="AV470" s="12" t="s">
        <v>82</v>
      </c>
      <c r="AW470" s="12" t="s">
        <v>33</v>
      </c>
      <c r="AX470" s="12" t="s">
        <v>72</v>
      </c>
      <c r="AY470" s="149" t="s">
        <v>126</v>
      </c>
    </row>
    <row r="471" spans="2:65" s="15" customFormat="1" ht="10.199999999999999">
      <c r="B471" s="173"/>
      <c r="D471" s="141" t="s">
        <v>159</v>
      </c>
      <c r="E471" s="174" t="s">
        <v>19</v>
      </c>
      <c r="F471" s="175" t="s">
        <v>639</v>
      </c>
      <c r="H471" s="176">
        <v>47.848999999999997</v>
      </c>
      <c r="I471" s="177"/>
      <c r="L471" s="173"/>
      <c r="M471" s="178"/>
      <c r="T471" s="179"/>
      <c r="AT471" s="174" t="s">
        <v>159</v>
      </c>
      <c r="AU471" s="174" t="s">
        <v>82</v>
      </c>
      <c r="AV471" s="15" t="s">
        <v>125</v>
      </c>
      <c r="AW471" s="15" t="s">
        <v>33</v>
      </c>
      <c r="AX471" s="15" t="s">
        <v>72</v>
      </c>
      <c r="AY471" s="174" t="s">
        <v>126</v>
      </c>
    </row>
    <row r="472" spans="2:65" s="12" customFormat="1" ht="10.199999999999999">
      <c r="B472" s="148"/>
      <c r="D472" s="141" t="s">
        <v>159</v>
      </c>
      <c r="E472" s="149" t="s">
        <v>19</v>
      </c>
      <c r="F472" s="150" t="s">
        <v>954</v>
      </c>
      <c r="H472" s="151">
        <v>24</v>
      </c>
      <c r="I472" s="152"/>
      <c r="L472" s="148"/>
      <c r="M472" s="153"/>
      <c r="T472" s="154"/>
      <c r="AT472" s="149" t="s">
        <v>159</v>
      </c>
      <c r="AU472" s="149" t="s">
        <v>82</v>
      </c>
      <c r="AV472" s="12" t="s">
        <v>82</v>
      </c>
      <c r="AW472" s="12" t="s">
        <v>33</v>
      </c>
      <c r="AX472" s="12" t="s">
        <v>72</v>
      </c>
      <c r="AY472" s="149" t="s">
        <v>126</v>
      </c>
    </row>
    <row r="473" spans="2:65" s="12" customFormat="1" ht="10.199999999999999">
      <c r="B473" s="148"/>
      <c r="D473" s="141" t="s">
        <v>159</v>
      </c>
      <c r="E473" s="149" t="s">
        <v>19</v>
      </c>
      <c r="F473" s="150" t="s">
        <v>955</v>
      </c>
      <c r="H473" s="151">
        <v>24.288</v>
      </c>
      <c r="I473" s="152"/>
      <c r="L473" s="148"/>
      <c r="M473" s="153"/>
      <c r="T473" s="154"/>
      <c r="AT473" s="149" t="s">
        <v>159</v>
      </c>
      <c r="AU473" s="149" t="s">
        <v>82</v>
      </c>
      <c r="AV473" s="12" t="s">
        <v>82</v>
      </c>
      <c r="AW473" s="12" t="s">
        <v>33</v>
      </c>
      <c r="AX473" s="12" t="s">
        <v>72</v>
      </c>
      <c r="AY473" s="149" t="s">
        <v>126</v>
      </c>
    </row>
    <row r="474" spans="2:65" s="12" customFormat="1" ht="10.199999999999999">
      <c r="B474" s="148"/>
      <c r="D474" s="141" t="s">
        <v>159</v>
      </c>
      <c r="E474" s="149" t="s">
        <v>19</v>
      </c>
      <c r="F474" s="150" t="s">
        <v>956</v>
      </c>
      <c r="H474" s="151">
        <v>6.0750000000000002</v>
      </c>
      <c r="I474" s="152"/>
      <c r="L474" s="148"/>
      <c r="M474" s="153"/>
      <c r="T474" s="154"/>
      <c r="AT474" s="149" t="s">
        <v>159</v>
      </c>
      <c r="AU474" s="149" t="s">
        <v>82</v>
      </c>
      <c r="AV474" s="12" t="s">
        <v>82</v>
      </c>
      <c r="AW474" s="12" t="s">
        <v>33</v>
      </c>
      <c r="AX474" s="12" t="s">
        <v>72</v>
      </c>
      <c r="AY474" s="149" t="s">
        <v>126</v>
      </c>
    </row>
    <row r="475" spans="2:65" s="15" customFormat="1" ht="10.199999999999999">
      <c r="B475" s="173"/>
      <c r="D475" s="141" t="s">
        <v>159</v>
      </c>
      <c r="E475" s="174" t="s">
        <v>19</v>
      </c>
      <c r="F475" s="175" t="s">
        <v>639</v>
      </c>
      <c r="H475" s="176">
        <v>54.363</v>
      </c>
      <c r="I475" s="177"/>
      <c r="L475" s="173"/>
      <c r="M475" s="178"/>
      <c r="T475" s="179"/>
      <c r="AT475" s="174" t="s">
        <v>159</v>
      </c>
      <c r="AU475" s="174" t="s">
        <v>82</v>
      </c>
      <c r="AV475" s="15" t="s">
        <v>125</v>
      </c>
      <c r="AW475" s="15" t="s">
        <v>33</v>
      </c>
      <c r="AX475" s="15" t="s">
        <v>72</v>
      </c>
      <c r="AY475" s="174" t="s">
        <v>126</v>
      </c>
    </row>
    <row r="476" spans="2:65" s="14" customFormat="1" ht="10.199999999999999">
      <c r="B476" s="161"/>
      <c r="D476" s="141" t="s">
        <v>159</v>
      </c>
      <c r="E476" s="162" t="s">
        <v>19</v>
      </c>
      <c r="F476" s="163" t="s">
        <v>173</v>
      </c>
      <c r="H476" s="164">
        <v>102.212</v>
      </c>
      <c r="I476" s="165"/>
      <c r="L476" s="161"/>
      <c r="M476" s="166"/>
      <c r="T476" s="167"/>
      <c r="AT476" s="162" t="s">
        <v>159</v>
      </c>
      <c r="AU476" s="162" t="s">
        <v>82</v>
      </c>
      <c r="AV476" s="14" t="s">
        <v>156</v>
      </c>
      <c r="AW476" s="14" t="s">
        <v>33</v>
      </c>
      <c r="AX476" s="14" t="s">
        <v>80</v>
      </c>
      <c r="AY476" s="162" t="s">
        <v>126</v>
      </c>
    </row>
    <row r="477" spans="2:65" s="1" customFormat="1" ht="16.5" customHeight="1">
      <c r="B477" s="33"/>
      <c r="C477" s="128" t="s">
        <v>957</v>
      </c>
      <c r="D477" s="128" t="s">
        <v>129</v>
      </c>
      <c r="E477" s="129" t="s">
        <v>958</v>
      </c>
      <c r="F477" s="130" t="s">
        <v>959</v>
      </c>
      <c r="G477" s="131" t="s">
        <v>155</v>
      </c>
      <c r="H477" s="132">
        <v>364.73</v>
      </c>
      <c r="I477" s="133"/>
      <c r="J477" s="134">
        <f>ROUND(I477*H477,2)</f>
        <v>0</v>
      </c>
      <c r="K477" s="130" t="s">
        <v>180</v>
      </c>
      <c r="L477" s="33"/>
      <c r="M477" s="135" t="s">
        <v>19</v>
      </c>
      <c r="N477" s="136" t="s">
        <v>43</v>
      </c>
      <c r="P477" s="137">
        <f>O477*H477</f>
        <v>0</v>
      </c>
      <c r="Q477" s="137">
        <v>2.1000000000000001E-2</v>
      </c>
      <c r="R477" s="137">
        <f>Q477*H477</f>
        <v>7.6593300000000006</v>
      </c>
      <c r="S477" s="137">
        <v>0</v>
      </c>
      <c r="T477" s="138">
        <f>S477*H477</f>
        <v>0</v>
      </c>
      <c r="AR477" s="139" t="s">
        <v>156</v>
      </c>
      <c r="AT477" s="139" t="s">
        <v>129</v>
      </c>
      <c r="AU477" s="139" t="s">
        <v>82</v>
      </c>
      <c r="AY477" s="18" t="s">
        <v>126</v>
      </c>
      <c r="BE477" s="140">
        <f>IF(N477="základní",J477,0)</f>
        <v>0</v>
      </c>
      <c r="BF477" s="140">
        <f>IF(N477="snížená",J477,0)</f>
        <v>0</v>
      </c>
      <c r="BG477" s="140">
        <f>IF(N477="zákl. přenesená",J477,0)</f>
        <v>0</v>
      </c>
      <c r="BH477" s="140">
        <f>IF(N477="sníž. přenesená",J477,0)</f>
        <v>0</v>
      </c>
      <c r="BI477" s="140">
        <f>IF(N477="nulová",J477,0)</f>
        <v>0</v>
      </c>
      <c r="BJ477" s="18" t="s">
        <v>80</v>
      </c>
      <c r="BK477" s="140">
        <f>ROUND(I477*H477,2)</f>
        <v>0</v>
      </c>
      <c r="BL477" s="18" t="s">
        <v>156</v>
      </c>
      <c r="BM477" s="139" t="s">
        <v>960</v>
      </c>
    </row>
    <row r="478" spans="2:65" s="1" customFormat="1" ht="10.199999999999999">
      <c r="B478" s="33"/>
      <c r="D478" s="141" t="s">
        <v>135</v>
      </c>
      <c r="F478" s="142" t="s">
        <v>961</v>
      </c>
      <c r="I478" s="143"/>
      <c r="L478" s="33"/>
      <c r="M478" s="147"/>
      <c r="T478" s="54"/>
      <c r="AT478" s="18" t="s">
        <v>135</v>
      </c>
      <c r="AU478" s="18" t="s">
        <v>82</v>
      </c>
    </row>
    <row r="479" spans="2:65" s="1" customFormat="1" ht="10.199999999999999">
      <c r="B479" s="33"/>
      <c r="D479" s="168" t="s">
        <v>183</v>
      </c>
      <c r="F479" s="169" t="s">
        <v>962</v>
      </c>
      <c r="I479" s="143"/>
      <c r="L479" s="33"/>
      <c r="M479" s="147"/>
      <c r="T479" s="54"/>
      <c r="AT479" s="18" t="s">
        <v>183</v>
      </c>
      <c r="AU479" s="18" t="s">
        <v>82</v>
      </c>
    </row>
    <row r="480" spans="2:65" s="13" customFormat="1" ht="10.199999999999999">
      <c r="B480" s="155"/>
      <c r="D480" s="141" t="s">
        <v>159</v>
      </c>
      <c r="E480" s="156" t="s">
        <v>19</v>
      </c>
      <c r="F480" s="157" t="s">
        <v>963</v>
      </c>
      <c r="H480" s="156" t="s">
        <v>19</v>
      </c>
      <c r="I480" s="158"/>
      <c r="L480" s="155"/>
      <c r="M480" s="159"/>
      <c r="T480" s="160"/>
      <c r="AT480" s="156" t="s">
        <v>159</v>
      </c>
      <c r="AU480" s="156" t="s">
        <v>82</v>
      </c>
      <c r="AV480" s="13" t="s">
        <v>80</v>
      </c>
      <c r="AW480" s="13" t="s">
        <v>33</v>
      </c>
      <c r="AX480" s="13" t="s">
        <v>72</v>
      </c>
      <c r="AY480" s="156" t="s">
        <v>126</v>
      </c>
    </row>
    <row r="481" spans="2:51" s="12" customFormat="1" ht="10.199999999999999">
      <c r="B481" s="148"/>
      <c r="D481" s="141" t="s">
        <v>159</v>
      </c>
      <c r="E481" s="149" t="s">
        <v>19</v>
      </c>
      <c r="F481" s="150" t="s">
        <v>964</v>
      </c>
      <c r="H481" s="151">
        <v>15.96</v>
      </c>
      <c r="I481" s="152"/>
      <c r="L481" s="148"/>
      <c r="M481" s="153"/>
      <c r="T481" s="154"/>
      <c r="AT481" s="149" t="s">
        <v>159</v>
      </c>
      <c r="AU481" s="149" t="s">
        <v>82</v>
      </c>
      <c r="AV481" s="12" t="s">
        <v>82</v>
      </c>
      <c r="AW481" s="12" t="s">
        <v>33</v>
      </c>
      <c r="AX481" s="12" t="s">
        <v>72</v>
      </c>
      <c r="AY481" s="149" t="s">
        <v>126</v>
      </c>
    </row>
    <row r="482" spans="2:51" s="12" customFormat="1" ht="10.199999999999999">
      <c r="B482" s="148"/>
      <c r="D482" s="141" t="s">
        <v>159</v>
      </c>
      <c r="E482" s="149" t="s">
        <v>19</v>
      </c>
      <c r="F482" s="150" t="s">
        <v>965</v>
      </c>
      <c r="H482" s="151">
        <v>32.718000000000004</v>
      </c>
      <c r="I482" s="152"/>
      <c r="L482" s="148"/>
      <c r="M482" s="153"/>
      <c r="T482" s="154"/>
      <c r="AT482" s="149" t="s">
        <v>159</v>
      </c>
      <c r="AU482" s="149" t="s">
        <v>82</v>
      </c>
      <c r="AV482" s="12" t="s">
        <v>82</v>
      </c>
      <c r="AW482" s="12" t="s">
        <v>33</v>
      </c>
      <c r="AX482" s="12" t="s">
        <v>72</v>
      </c>
      <c r="AY482" s="149" t="s">
        <v>126</v>
      </c>
    </row>
    <row r="483" spans="2:51" s="12" customFormat="1" ht="10.199999999999999">
      <c r="B483" s="148"/>
      <c r="D483" s="141" t="s">
        <v>159</v>
      </c>
      <c r="E483" s="149" t="s">
        <v>19</v>
      </c>
      <c r="F483" s="150" t="s">
        <v>966</v>
      </c>
      <c r="H483" s="151">
        <v>2.52</v>
      </c>
      <c r="I483" s="152"/>
      <c r="L483" s="148"/>
      <c r="M483" s="153"/>
      <c r="T483" s="154"/>
      <c r="AT483" s="149" t="s">
        <v>159</v>
      </c>
      <c r="AU483" s="149" t="s">
        <v>82</v>
      </c>
      <c r="AV483" s="12" t="s">
        <v>82</v>
      </c>
      <c r="AW483" s="12" t="s">
        <v>33</v>
      </c>
      <c r="AX483" s="12" t="s">
        <v>72</v>
      </c>
      <c r="AY483" s="149" t="s">
        <v>126</v>
      </c>
    </row>
    <row r="484" spans="2:51" s="15" customFormat="1" ht="10.199999999999999">
      <c r="B484" s="173"/>
      <c r="D484" s="141" t="s">
        <v>159</v>
      </c>
      <c r="E484" s="174" t="s">
        <v>19</v>
      </c>
      <c r="F484" s="175" t="s">
        <v>967</v>
      </c>
      <c r="H484" s="176">
        <v>51.198</v>
      </c>
      <c r="I484" s="177"/>
      <c r="L484" s="173"/>
      <c r="M484" s="178"/>
      <c r="T484" s="179"/>
      <c r="AT484" s="174" t="s">
        <v>159</v>
      </c>
      <c r="AU484" s="174" t="s">
        <v>82</v>
      </c>
      <c r="AV484" s="15" t="s">
        <v>125</v>
      </c>
      <c r="AW484" s="15" t="s">
        <v>33</v>
      </c>
      <c r="AX484" s="15" t="s">
        <v>72</v>
      </c>
      <c r="AY484" s="174" t="s">
        <v>126</v>
      </c>
    </row>
    <row r="485" spans="2:51" s="12" customFormat="1" ht="10.199999999999999">
      <c r="B485" s="148"/>
      <c r="D485" s="141" t="s">
        <v>159</v>
      </c>
      <c r="E485" s="149" t="s">
        <v>19</v>
      </c>
      <c r="F485" s="150" t="s">
        <v>968</v>
      </c>
      <c r="H485" s="151">
        <v>11.226000000000001</v>
      </c>
      <c r="I485" s="152"/>
      <c r="L485" s="148"/>
      <c r="M485" s="153"/>
      <c r="T485" s="154"/>
      <c r="AT485" s="149" t="s">
        <v>159</v>
      </c>
      <c r="AU485" s="149" t="s">
        <v>82</v>
      </c>
      <c r="AV485" s="12" t="s">
        <v>82</v>
      </c>
      <c r="AW485" s="12" t="s">
        <v>33</v>
      </c>
      <c r="AX485" s="12" t="s">
        <v>72</v>
      </c>
      <c r="AY485" s="149" t="s">
        <v>126</v>
      </c>
    </row>
    <row r="486" spans="2:51" s="12" customFormat="1" ht="10.199999999999999">
      <c r="B486" s="148"/>
      <c r="D486" s="141" t="s">
        <v>159</v>
      </c>
      <c r="E486" s="149" t="s">
        <v>19</v>
      </c>
      <c r="F486" s="150" t="s">
        <v>969</v>
      </c>
      <c r="H486" s="151">
        <v>12.375999999999999</v>
      </c>
      <c r="I486" s="152"/>
      <c r="L486" s="148"/>
      <c r="M486" s="153"/>
      <c r="T486" s="154"/>
      <c r="AT486" s="149" t="s">
        <v>159</v>
      </c>
      <c r="AU486" s="149" t="s">
        <v>82</v>
      </c>
      <c r="AV486" s="12" t="s">
        <v>82</v>
      </c>
      <c r="AW486" s="12" t="s">
        <v>33</v>
      </c>
      <c r="AX486" s="12" t="s">
        <v>72</v>
      </c>
      <c r="AY486" s="149" t="s">
        <v>126</v>
      </c>
    </row>
    <row r="487" spans="2:51" s="12" customFormat="1" ht="10.199999999999999">
      <c r="B487" s="148"/>
      <c r="D487" s="141" t="s">
        <v>159</v>
      </c>
      <c r="E487" s="149" t="s">
        <v>19</v>
      </c>
      <c r="F487" s="150" t="s">
        <v>970</v>
      </c>
      <c r="H487" s="151">
        <v>26.445</v>
      </c>
      <c r="I487" s="152"/>
      <c r="L487" s="148"/>
      <c r="M487" s="153"/>
      <c r="T487" s="154"/>
      <c r="AT487" s="149" t="s">
        <v>159</v>
      </c>
      <c r="AU487" s="149" t="s">
        <v>82</v>
      </c>
      <c r="AV487" s="12" t="s">
        <v>82</v>
      </c>
      <c r="AW487" s="12" t="s">
        <v>33</v>
      </c>
      <c r="AX487" s="12" t="s">
        <v>72</v>
      </c>
      <c r="AY487" s="149" t="s">
        <v>126</v>
      </c>
    </row>
    <row r="488" spans="2:51" s="12" customFormat="1" ht="10.199999999999999">
      <c r="B488" s="148"/>
      <c r="D488" s="141" t="s">
        <v>159</v>
      </c>
      <c r="E488" s="149" t="s">
        <v>19</v>
      </c>
      <c r="F488" s="150" t="s">
        <v>971</v>
      </c>
      <c r="H488" s="151">
        <v>7.9790000000000001</v>
      </c>
      <c r="I488" s="152"/>
      <c r="L488" s="148"/>
      <c r="M488" s="153"/>
      <c r="T488" s="154"/>
      <c r="AT488" s="149" t="s">
        <v>159</v>
      </c>
      <c r="AU488" s="149" t="s">
        <v>82</v>
      </c>
      <c r="AV488" s="12" t="s">
        <v>82</v>
      </c>
      <c r="AW488" s="12" t="s">
        <v>33</v>
      </c>
      <c r="AX488" s="12" t="s">
        <v>72</v>
      </c>
      <c r="AY488" s="149" t="s">
        <v>126</v>
      </c>
    </row>
    <row r="489" spans="2:51" s="12" customFormat="1" ht="10.199999999999999">
      <c r="B489" s="148"/>
      <c r="D489" s="141" t="s">
        <v>159</v>
      </c>
      <c r="E489" s="149" t="s">
        <v>19</v>
      </c>
      <c r="F489" s="150" t="s">
        <v>972</v>
      </c>
      <c r="H489" s="151">
        <v>5.4</v>
      </c>
      <c r="I489" s="152"/>
      <c r="L489" s="148"/>
      <c r="M489" s="153"/>
      <c r="T489" s="154"/>
      <c r="AT489" s="149" t="s">
        <v>159</v>
      </c>
      <c r="AU489" s="149" t="s">
        <v>82</v>
      </c>
      <c r="AV489" s="12" t="s">
        <v>82</v>
      </c>
      <c r="AW489" s="12" t="s">
        <v>33</v>
      </c>
      <c r="AX489" s="12" t="s">
        <v>72</v>
      </c>
      <c r="AY489" s="149" t="s">
        <v>126</v>
      </c>
    </row>
    <row r="490" spans="2:51" s="15" customFormat="1" ht="10.199999999999999">
      <c r="B490" s="173"/>
      <c r="D490" s="141" t="s">
        <v>159</v>
      </c>
      <c r="E490" s="174" t="s">
        <v>19</v>
      </c>
      <c r="F490" s="175" t="s">
        <v>639</v>
      </c>
      <c r="H490" s="176">
        <v>63.426000000000002</v>
      </c>
      <c r="I490" s="177"/>
      <c r="L490" s="173"/>
      <c r="M490" s="178"/>
      <c r="T490" s="179"/>
      <c r="AT490" s="174" t="s">
        <v>159</v>
      </c>
      <c r="AU490" s="174" t="s">
        <v>82</v>
      </c>
      <c r="AV490" s="15" t="s">
        <v>125</v>
      </c>
      <c r="AW490" s="15" t="s">
        <v>33</v>
      </c>
      <c r="AX490" s="15" t="s">
        <v>72</v>
      </c>
      <c r="AY490" s="174" t="s">
        <v>126</v>
      </c>
    </row>
    <row r="491" spans="2:51" s="12" customFormat="1" ht="10.199999999999999">
      <c r="B491" s="148"/>
      <c r="D491" s="141" t="s">
        <v>159</v>
      </c>
      <c r="E491" s="149" t="s">
        <v>19</v>
      </c>
      <c r="F491" s="150" t="s">
        <v>973</v>
      </c>
      <c r="H491" s="151">
        <v>12.455</v>
      </c>
      <c r="I491" s="152"/>
      <c r="L491" s="148"/>
      <c r="M491" s="153"/>
      <c r="T491" s="154"/>
      <c r="AT491" s="149" t="s">
        <v>159</v>
      </c>
      <c r="AU491" s="149" t="s">
        <v>82</v>
      </c>
      <c r="AV491" s="12" t="s">
        <v>82</v>
      </c>
      <c r="AW491" s="12" t="s">
        <v>33</v>
      </c>
      <c r="AX491" s="12" t="s">
        <v>72</v>
      </c>
      <c r="AY491" s="149" t="s">
        <v>126</v>
      </c>
    </row>
    <row r="492" spans="2:51" s="12" customFormat="1" ht="10.199999999999999">
      <c r="B492" s="148"/>
      <c r="D492" s="141" t="s">
        <v>159</v>
      </c>
      <c r="E492" s="149" t="s">
        <v>19</v>
      </c>
      <c r="F492" s="150" t="s">
        <v>974</v>
      </c>
      <c r="H492" s="151">
        <v>8.9309999999999992</v>
      </c>
      <c r="I492" s="152"/>
      <c r="L492" s="148"/>
      <c r="M492" s="153"/>
      <c r="T492" s="154"/>
      <c r="AT492" s="149" t="s">
        <v>159</v>
      </c>
      <c r="AU492" s="149" t="s">
        <v>82</v>
      </c>
      <c r="AV492" s="12" t="s">
        <v>82</v>
      </c>
      <c r="AW492" s="12" t="s">
        <v>33</v>
      </c>
      <c r="AX492" s="12" t="s">
        <v>72</v>
      </c>
      <c r="AY492" s="149" t="s">
        <v>126</v>
      </c>
    </row>
    <row r="493" spans="2:51" s="12" customFormat="1" ht="10.199999999999999">
      <c r="B493" s="148"/>
      <c r="D493" s="141" t="s">
        <v>159</v>
      </c>
      <c r="E493" s="149" t="s">
        <v>19</v>
      </c>
      <c r="F493" s="150" t="s">
        <v>975</v>
      </c>
      <c r="H493" s="151">
        <v>34.500999999999998</v>
      </c>
      <c r="I493" s="152"/>
      <c r="L493" s="148"/>
      <c r="M493" s="153"/>
      <c r="T493" s="154"/>
      <c r="AT493" s="149" t="s">
        <v>159</v>
      </c>
      <c r="AU493" s="149" t="s">
        <v>82</v>
      </c>
      <c r="AV493" s="12" t="s">
        <v>82</v>
      </c>
      <c r="AW493" s="12" t="s">
        <v>33</v>
      </c>
      <c r="AX493" s="12" t="s">
        <v>72</v>
      </c>
      <c r="AY493" s="149" t="s">
        <v>126</v>
      </c>
    </row>
    <row r="494" spans="2:51" s="12" customFormat="1" ht="10.199999999999999">
      <c r="B494" s="148"/>
      <c r="D494" s="141" t="s">
        <v>159</v>
      </c>
      <c r="E494" s="149" t="s">
        <v>19</v>
      </c>
      <c r="F494" s="150" t="s">
        <v>976</v>
      </c>
      <c r="H494" s="151">
        <v>23.818999999999999</v>
      </c>
      <c r="I494" s="152"/>
      <c r="L494" s="148"/>
      <c r="M494" s="153"/>
      <c r="T494" s="154"/>
      <c r="AT494" s="149" t="s">
        <v>159</v>
      </c>
      <c r="AU494" s="149" t="s">
        <v>82</v>
      </c>
      <c r="AV494" s="12" t="s">
        <v>82</v>
      </c>
      <c r="AW494" s="12" t="s">
        <v>33</v>
      </c>
      <c r="AX494" s="12" t="s">
        <v>72</v>
      </c>
      <c r="AY494" s="149" t="s">
        <v>126</v>
      </c>
    </row>
    <row r="495" spans="2:51" s="12" customFormat="1" ht="10.199999999999999">
      <c r="B495" s="148"/>
      <c r="D495" s="141" t="s">
        <v>159</v>
      </c>
      <c r="E495" s="149" t="s">
        <v>19</v>
      </c>
      <c r="F495" s="150" t="s">
        <v>977</v>
      </c>
      <c r="H495" s="151">
        <v>5.4</v>
      </c>
      <c r="I495" s="152"/>
      <c r="L495" s="148"/>
      <c r="M495" s="153"/>
      <c r="T495" s="154"/>
      <c r="AT495" s="149" t="s">
        <v>159</v>
      </c>
      <c r="AU495" s="149" t="s">
        <v>82</v>
      </c>
      <c r="AV495" s="12" t="s">
        <v>82</v>
      </c>
      <c r="AW495" s="12" t="s">
        <v>33</v>
      </c>
      <c r="AX495" s="12" t="s">
        <v>72</v>
      </c>
      <c r="AY495" s="149" t="s">
        <v>126</v>
      </c>
    </row>
    <row r="496" spans="2:51" s="15" customFormat="1" ht="10.199999999999999">
      <c r="B496" s="173"/>
      <c r="D496" s="141" t="s">
        <v>159</v>
      </c>
      <c r="E496" s="174" t="s">
        <v>19</v>
      </c>
      <c r="F496" s="175" t="s">
        <v>639</v>
      </c>
      <c r="H496" s="176">
        <v>85.105999999999995</v>
      </c>
      <c r="I496" s="177"/>
      <c r="L496" s="173"/>
      <c r="M496" s="178"/>
      <c r="T496" s="179"/>
      <c r="AT496" s="174" t="s">
        <v>159</v>
      </c>
      <c r="AU496" s="174" t="s">
        <v>82</v>
      </c>
      <c r="AV496" s="15" t="s">
        <v>125</v>
      </c>
      <c r="AW496" s="15" t="s">
        <v>33</v>
      </c>
      <c r="AX496" s="15" t="s">
        <v>72</v>
      </c>
      <c r="AY496" s="174" t="s">
        <v>126</v>
      </c>
    </row>
    <row r="497" spans="2:65" s="12" customFormat="1" ht="10.199999999999999">
      <c r="B497" s="148"/>
      <c r="D497" s="141" t="s">
        <v>159</v>
      </c>
      <c r="E497" s="149" t="s">
        <v>19</v>
      </c>
      <c r="F497" s="150" t="s">
        <v>978</v>
      </c>
      <c r="H497" s="151">
        <v>165</v>
      </c>
      <c r="I497" s="152"/>
      <c r="L497" s="148"/>
      <c r="M497" s="153"/>
      <c r="T497" s="154"/>
      <c r="AT497" s="149" t="s">
        <v>159</v>
      </c>
      <c r="AU497" s="149" t="s">
        <v>82</v>
      </c>
      <c r="AV497" s="12" t="s">
        <v>82</v>
      </c>
      <c r="AW497" s="12" t="s">
        <v>33</v>
      </c>
      <c r="AX497" s="12" t="s">
        <v>72</v>
      </c>
      <c r="AY497" s="149" t="s">
        <v>126</v>
      </c>
    </row>
    <row r="498" spans="2:65" s="14" customFormat="1" ht="10.199999999999999">
      <c r="B498" s="161"/>
      <c r="D498" s="141" t="s">
        <v>159</v>
      </c>
      <c r="E498" s="162" t="s">
        <v>19</v>
      </c>
      <c r="F498" s="163" t="s">
        <v>173</v>
      </c>
      <c r="H498" s="164">
        <v>364.73</v>
      </c>
      <c r="I498" s="165"/>
      <c r="L498" s="161"/>
      <c r="M498" s="166"/>
      <c r="T498" s="167"/>
      <c r="AT498" s="162" t="s">
        <v>159</v>
      </c>
      <c r="AU498" s="162" t="s">
        <v>82</v>
      </c>
      <c r="AV498" s="14" t="s">
        <v>156</v>
      </c>
      <c r="AW498" s="14" t="s">
        <v>33</v>
      </c>
      <c r="AX498" s="14" t="s">
        <v>80</v>
      </c>
      <c r="AY498" s="162" t="s">
        <v>126</v>
      </c>
    </row>
    <row r="499" spans="2:65" s="1" customFormat="1" ht="16.5" customHeight="1">
      <c r="B499" s="33"/>
      <c r="C499" s="128" t="s">
        <v>979</v>
      </c>
      <c r="D499" s="128" t="s">
        <v>129</v>
      </c>
      <c r="E499" s="129" t="s">
        <v>980</v>
      </c>
      <c r="F499" s="130" t="s">
        <v>981</v>
      </c>
      <c r="G499" s="131" t="s">
        <v>254</v>
      </c>
      <c r="H499" s="132">
        <v>7</v>
      </c>
      <c r="I499" s="133"/>
      <c r="J499" s="134">
        <f>ROUND(I499*H499,2)</f>
        <v>0</v>
      </c>
      <c r="K499" s="130" t="s">
        <v>180</v>
      </c>
      <c r="L499" s="33"/>
      <c r="M499" s="135" t="s">
        <v>19</v>
      </c>
      <c r="N499" s="136" t="s">
        <v>43</v>
      </c>
      <c r="P499" s="137">
        <f>O499*H499</f>
        <v>0</v>
      </c>
      <c r="Q499" s="137">
        <v>0.18940000000000001</v>
      </c>
      <c r="R499" s="137">
        <f>Q499*H499</f>
        <v>1.3258000000000001</v>
      </c>
      <c r="S499" s="137">
        <v>0</v>
      </c>
      <c r="T499" s="138">
        <f>S499*H499</f>
        <v>0</v>
      </c>
      <c r="AR499" s="139" t="s">
        <v>156</v>
      </c>
      <c r="AT499" s="139" t="s">
        <v>129</v>
      </c>
      <c r="AU499" s="139" t="s">
        <v>82</v>
      </c>
      <c r="AY499" s="18" t="s">
        <v>126</v>
      </c>
      <c r="BE499" s="140">
        <f>IF(N499="základní",J499,0)</f>
        <v>0</v>
      </c>
      <c r="BF499" s="140">
        <f>IF(N499="snížená",J499,0)</f>
        <v>0</v>
      </c>
      <c r="BG499" s="140">
        <f>IF(N499="zákl. přenesená",J499,0)</f>
        <v>0</v>
      </c>
      <c r="BH499" s="140">
        <f>IF(N499="sníž. přenesená",J499,0)</f>
        <v>0</v>
      </c>
      <c r="BI499" s="140">
        <f>IF(N499="nulová",J499,0)</f>
        <v>0</v>
      </c>
      <c r="BJ499" s="18" t="s">
        <v>80</v>
      </c>
      <c r="BK499" s="140">
        <f>ROUND(I499*H499,2)</f>
        <v>0</v>
      </c>
      <c r="BL499" s="18" t="s">
        <v>156</v>
      </c>
      <c r="BM499" s="139" t="s">
        <v>982</v>
      </c>
    </row>
    <row r="500" spans="2:65" s="1" customFormat="1" ht="10.199999999999999">
      <c r="B500" s="33"/>
      <c r="D500" s="141" t="s">
        <v>135</v>
      </c>
      <c r="F500" s="142" t="s">
        <v>983</v>
      </c>
      <c r="I500" s="143"/>
      <c r="L500" s="33"/>
      <c r="M500" s="147"/>
      <c r="T500" s="54"/>
      <c r="AT500" s="18" t="s">
        <v>135</v>
      </c>
      <c r="AU500" s="18" t="s">
        <v>82</v>
      </c>
    </row>
    <row r="501" spans="2:65" s="1" customFormat="1" ht="10.199999999999999">
      <c r="B501" s="33"/>
      <c r="D501" s="168" t="s">
        <v>183</v>
      </c>
      <c r="F501" s="169" t="s">
        <v>984</v>
      </c>
      <c r="I501" s="143"/>
      <c r="L501" s="33"/>
      <c r="M501" s="147"/>
      <c r="T501" s="54"/>
      <c r="AT501" s="18" t="s">
        <v>183</v>
      </c>
      <c r="AU501" s="18" t="s">
        <v>82</v>
      </c>
    </row>
    <row r="502" spans="2:65" s="13" customFormat="1" ht="10.199999999999999">
      <c r="B502" s="155"/>
      <c r="D502" s="141" t="s">
        <v>159</v>
      </c>
      <c r="E502" s="156" t="s">
        <v>19</v>
      </c>
      <c r="F502" s="157" t="s">
        <v>985</v>
      </c>
      <c r="H502" s="156" t="s">
        <v>19</v>
      </c>
      <c r="I502" s="158"/>
      <c r="L502" s="155"/>
      <c r="M502" s="159"/>
      <c r="T502" s="160"/>
      <c r="AT502" s="156" t="s">
        <v>159</v>
      </c>
      <c r="AU502" s="156" t="s">
        <v>82</v>
      </c>
      <c r="AV502" s="13" t="s">
        <v>80</v>
      </c>
      <c r="AW502" s="13" t="s">
        <v>33</v>
      </c>
      <c r="AX502" s="13" t="s">
        <v>72</v>
      </c>
      <c r="AY502" s="156" t="s">
        <v>126</v>
      </c>
    </row>
    <row r="503" spans="2:65" s="12" customFormat="1" ht="10.199999999999999">
      <c r="B503" s="148"/>
      <c r="D503" s="141" t="s">
        <v>159</v>
      </c>
      <c r="E503" s="149" t="s">
        <v>19</v>
      </c>
      <c r="F503" s="150" t="s">
        <v>986</v>
      </c>
      <c r="H503" s="151">
        <v>1</v>
      </c>
      <c r="I503" s="152"/>
      <c r="L503" s="148"/>
      <c r="M503" s="153"/>
      <c r="T503" s="154"/>
      <c r="AT503" s="149" t="s">
        <v>159</v>
      </c>
      <c r="AU503" s="149" t="s">
        <v>82</v>
      </c>
      <c r="AV503" s="12" t="s">
        <v>82</v>
      </c>
      <c r="AW503" s="12" t="s">
        <v>33</v>
      </c>
      <c r="AX503" s="12" t="s">
        <v>72</v>
      </c>
      <c r="AY503" s="149" t="s">
        <v>126</v>
      </c>
    </row>
    <row r="504" spans="2:65" s="12" customFormat="1" ht="10.199999999999999">
      <c r="B504" s="148"/>
      <c r="D504" s="141" t="s">
        <v>159</v>
      </c>
      <c r="E504" s="149" t="s">
        <v>19</v>
      </c>
      <c r="F504" s="150" t="s">
        <v>987</v>
      </c>
      <c r="H504" s="151">
        <v>3</v>
      </c>
      <c r="I504" s="152"/>
      <c r="L504" s="148"/>
      <c r="M504" s="153"/>
      <c r="T504" s="154"/>
      <c r="AT504" s="149" t="s">
        <v>159</v>
      </c>
      <c r="AU504" s="149" t="s">
        <v>82</v>
      </c>
      <c r="AV504" s="12" t="s">
        <v>82</v>
      </c>
      <c r="AW504" s="12" t="s">
        <v>33</v>
      </c>
      <c r="AX504" s="12" t="s">
        <v>72</v>
      </c>
      <c r="AY504" s="149" t="s">
        <v>126</v>
      </c>
    </row>
    <row r="505" spans="2:65" s="12" customFormat="1" ht="10.199999999999999">
      <c r="B505" s="148"/>
      <c r="D505" s="141" t="s">
        <v>159</v>
      </c>
      <c r="E505" s="149" t="s">
        <v>19</v>
      </c>
      <c r="F505" s="150" t="s">
        <v>988</v>
      </c>
      <c r="H505" s="151">
        <v>3</v>
      </c>
      <c r="I505" s="152"/>
      <c r="L505" s="148"/>
      <c r="M505" s="153"/>
      <c r="T505" s="154"/>
      <c r="AT505" s="149" t="s">
        <v>159</v>
      </c>
      <c r="AU505" s="149" t="s">
        <v>82</v>
      </c>
      <c r="AV505" s="12" t="s">
        <v>82</v>
      </c>
      <c r="AW505" s="12" t="s">
        <v>33</v>
      </c>
      <c r="AX505" s="12" t="s">
        <v>72</v>
      </c>
      <c r="AY505" s="149" t="s">
        <v>126</v>
      </c>
    </row>
    <row r="506" spans="2:65" s="14" customFormat="1" ht="10.199999999999999">
      <c r="B506" s="161"/>
      <c r="D506" s="141" t="s">
        <v>159</v>
      </c>
      <c r="E506" s="162" t="s">
        <v>19</v>
      </c>
      <c r="F506" s="163" t="s">
        <v>173</v>
      </c>
      <c r="H506" s="164">
        <v>7</v>
      </c>
      <c r="I506" s="165"/>
      <c r="L506" s="161"/>
      <c r="M506" s="166"/>
      <c r="T506" s="167"/>
      <c r="AT506" s="162" t="s">
        <v>159</v>
      </c>
      <c r="AU506" s="162" t="s">
        <v>82</v>
      </c>
      <c r="AV506" s="14" t="s">
        <v>156</v>
      </c>
      <c r="AW506" s="14" t="s">
        <v>33</v>
      </c>
      <c r="AX506" s="14" t="s">
        <v>80</v>
      </c>
      <c r="AY506" s="162" t="s">
        <v>126</v>
      </c>
    </row>
    <row r="507" spans="2:65" s="1" customFormat="1" ht="16.5" customHeight="1">
      <c r="B507" s="33"/>
      <c r="C507" s="128" t="s">
        <v>989</v>
      </c>
      <c r="D507" s="128" t="s">
        <v>129</v>
      </c>
      <c r="E507" s="129" t="s">
        <v>990</v>
      </c>
      <c r="F507" s="130" t="s">
        <v>991</v>
      </c>
      <c r="G507" s="131" t="s">
        <v>228</v>
      </c>
      <c r="H507" s="132">
        <v>15.84</v>
      </c>
      <c r="I507" s="133"/>
      <c r="J507" s="134">
        <f>ROUND(I507*H507,2)</f>
        <v>0</v>
      </c>
      <c r="K507" s="130" t="s">
        <v>180</v>
      </c>
      <c r="L507" s="33"/>
      <c r="M507" s="135" t="s">
        <v>19</v>
      </c>
      <c r="N507" s="136" t="s">
        <v>43</v>
      </c>
      <c r="P507" s="137">
        <f>O507*H507</f>
        <v>0</v>
      </c>
      <c r="Q507" s="137">
        <v>1.5E-3</v>
      </c>
      <c r="R507" s="137">
        <f>Q507*H507</f>
        <v>2.376E-2</v>
      </c>
      <c r="S507" s="137">
        <v>0</v>
      </c>
      <c r="T507" s="138">
        <f>S507*H507</f>
        <v>0</v>
      </c>
      <c r="AR507" s="139" t="s">
        <v>156</v>
      </c>
      <c r="AT507" s="139" t="s">
        <v>129</v>
      </c>
      <c r="AU507" s="139" t="s">
        <v>82</v>
      </c>
      <c r="AY507" s="18" t="s">
        <v>126</v>
      </c>
      <c r="BE507" s="140">
        <f>IF(N507="základní",J507,0)</f>
        <v>0</v>
      </c>
      <c r="BF507" s="140">
        <f>IF(N507="snížená",J507,0)</f>
        <v>0</v>
      </c>
      <c r="BG507" s="140">
        <f>IF(N507="zákl. přenesená",J507,0)</f>
        <v>0</v>
      </c>
      <c r="BH507" s="140">
        <f>IF(N507="sníž. přenesená",J507,0)</f>
        <v>0</v>
      </c>
      <c r="BI507" s="140">
        <f>IF(N507="nulová",J507,0)</f>
        <v>0</v>
      </c>
      <c r="BJ507" s="18" t="s">
        <v>80</v>
      </c>
      <c r="BK507" s="140">
        <f>ROUND(I507*H507,2)</f>
        <v>0</v>
      </c>
      <c r="BL507" s="18" t="s">
        <v>156</v>
      </c>
      <c r="BM507" s="139" t="s">
        <v>992</v>
      </c>
    </row>
    <row r="508" spans="2:65" s="1" customFormat="1" ht="10.199999999999999">
      <c r="B508" s="33"/>
      <c r="D508" s="141" t="s">
        <v>135</v>
      </c>
      <c r="F508" s="142" t="s">
        <v>993</v>
      </c>
      <c r="I508" s="143"/>
      <c r="L508" s="33"/>
      <c r="M508" s="147"/>
      <c r="T508" s="54"/>
      <c r="AT508" s="18" t="s">
        <v>135</v>
      </c>
      <c r="AU508" s="18" t="s">
        <v>82</v>
      </c>
    </row>
    <row r="509" spans="2:65" s="1" customFormat="1" ht="10.199999999999999">
      <c r="B509" s="33"/>
      <c r="D509" s="168" t="s">
        <v>183</v>
      </c>
      <c r="F509" s="169" t="s">
        <v>994</v>
      </c>
      <c r="I509" s="143"/>
      <c r="L509" s="33"/>
      <c r="M509" s="147"/>
      <c r="T509" s="54"/>
      <c r="AT509" s="18" t="s">
        <v>183</v>
      </c>
      <c r="AU509" s="18" t="s">
        <v>82</v>
      </c>
    </row>
    <row r="510" spans="2:65" s="12" customFormat="1" ht="10.199999999999999">
      <c r="B510" s="148"/>
      <c r="D510" s="141" t="s">
        <v>159</v>
      </c>
      <c r="E510" s="149" t="s">
        <v>19</v>
      </c>
      <c r="F510" s="150" t="s">
        <v>995</v>
      </c>
      <c r="H510" s="151">
        <v>15.84</v>
      </c>
      <c r="I510" s="152"/>
      <c r="L510" s="148"/>
      <c r="M510" s="153"/>
      <c r="T510" s="154"/>
      <c r="AT510" s="149" t="s">
        <v>159</v>
      </c>
      <c r="AU510" s="149" t="s">
        <v>82</v>
      </c>
      <c r="AV510" s="12" t="s">
        <v>82</v>
      </c>
      <c r="AW510" s="12" t="s">
        <v>33</v>
      </c>
      <c r="AX510" s="12" t="s">
        <v>80</v>
      </c>
      <c r="AY510" s="149" t="s">
        <v>126</v>
      </c>
    </row>
    <row r="511" spans="2:65" s="11" customFormat="1" ht="22.8" customHeight="1">
      <c r="B511" s="116"/>
      <c r="D511" s="117" t="s">
        <v>71</v>
      </c>
      <c r="E511" s="126" t="s">
        <v>919</v>
      </c>
      <c r="F511" s="126" t="s">
        <v>996</v>
      </c>
      <c r="I511" s="119"/>
      <c r="J511" s="127">
        <f>BK511</f>
        <v>0</v>
      </c>
      <c r="L511" s="116"/>
      <c r="M511" s="121"/>
      <c r="P511" s="122">
        <f>SUM(P512:P591)</f>
        <v>0</v>
      </c>
      <c r="R511" s="122">
        <f>SUM(R512:R591)</f>
        <v>211.04403563</v>
      </c>
      <c r="T511" s="123">
        <f>SUM(T512:T591)</f>
        <v>0</v>
      </c>
      <c r="AR511" s="117" t="s">
        <v>80</v>
      </c>
      <c r="AT511" s="124" t="s">
        <v>71</v>
      </c>
      <c r="AU511" s="124" t="s">
        <v>80</v>
      </c>
      <c r="AY511" s="117" t="s">
        <v>126</v>
      </c>
      <c r="BK511" s="125">
        <f>SUM(BK512:BK591)</f>
        <v>0</v>
      </c>
    </row>
    <row r="512" spans="2:65" s="1" customFormat="1" ht="21.75" customHeight="1">
      <c r="B512" s="33"/>
      <c r="C512" s="128" t="s">
        <v>997</v>
      </c>
      <c r="D512" s="128" t="s">
        <v>129</v>
      </c>
      <c r="E512" s="129" t="s">
        <v>998</v>
      </c>
      <c r="F512" s="130" t="s">
        <v>999</v>
      </c>
      <c r="G512" s="131" t="s">
        <v>487</v>
      </c>
      <c r="H512" s="132">
        <v>23.029</v>
      </c>
      <c r="I512" s="133"/>
      <c r="J512" s="134">
        <f>ROUND(I512*H512,2)</f>
        <v>0</v>
      </c>
      <c r="K512" s="130" t="s">
        <v>180</v>
      </c>
      <c r="L512" s="33"/>
      <c r="M512" s="135" t="s">
        <v>19</v>
      </c>
      <c r="N512" s="136" t="s">
        <v>43</v>
      </c>
      <c r="P512" s="137">
        <f>O512*H512</f>
        <v>0</v>
      </c>
      <c r="Q512" s="137">
        <v>2.5018699999999998</v>
      </c>
      <c r="R512" s="137">
        <f>Q512*H512</f>
        <v>57.615564229999997</v>
      </c>
      <c r="S512" s="137">
        <v>0</v>
      </c>
      <c r="T512" s="138">
        <f>S512*H512</f>
        <v>0</v>
      </c>
      <c r="AR512" s="139" t="s">
        <v>156</v>
      </c>
      <c r="AT512" s="139" t="s">
        <v>129</v>
      </c>
      <c r="AU512" s="139" t="s">
        <v>82</v>
      </c>
      <c r="AY512" s="18" t="s">
        <v>126</v>
      </c>
      <c r="BE512" s="140">
        <f>IF(N512="základní",J512,0)</f>
        <v>0</v>
      </c>
      <c r="BF512" s="140">
        <f>IF(N512="snížená",J512,0)</f>
        <v>0</v>
      </c>
      <c r="BG512" s="140">
        <f>IF(N512="zákl. přenesená",J512,0)</f>
        <v>0</v>
      </c>
      <c r="BH512" s="140">
        <f>IF(N512="sníž. přenesená",J512,0)</f>
        <v>0</v>
      </c>
      <c r="BI512" s="140">
        <f>IF(N512="nulová",J512,0)</f>
        <v>0</v>
      </c>
      <c r="BJ512" s="18" t="s">
        <v>80</v>
      </c>
      <c r="BK512" s="140">
        <f>ROUND(I512*H512,2)</f>
        <v>0</v>
      </c>
      <c r="BL512" s="18" t="s">
        <v>156</v>
      </c>
      <c r="BM512" s="139" t="s">
        <v>1000</v>
      </c>
    </row>
    <row r="513" spans="2:65" s="1" customFormat="1" ht="10.199999999999999">
      <c r="B513" s="33"/>
      <c r="D513" s="141" t="s">
        <v>135</v>
      </c>
      <c r="F513" s="142" t="s">
        <v>1001</v>
      </c>
      <c r="I513" s="143"/>
      <c r="L513" s="33"/>
      <c r="M513" s="147"/>
      <c r="T513" s="54"/>
      <c r="AT513" s="18" t="s">
        <v>135</v>
      </c>
      <c r="AU513" s="18" t="s">
        <v>82</v>
      </c>
    </row>
    <row r="514" spans="2:65" s="1" customFormat="1" ht="10.199999999999999">
      <c r="B514" s="33"/>
      <c r="D514" s="168" t="s">
        <v>183</v>
      </c>
      <c r="F514" s="169" t="s">
        <v>1002</v>
      </c>
      <c r="I514" s="143"/>
      <c r="L514" s="33"/>
      <c r="M514" s="147"/>
      <c r="T514" s="54"/>
      <c r="AT514" s="18" t="s">
        <v>183</v>
      </c>
      <c r="AU514" s="18" t="s">
        <v>82</v>
      </c>
    </row>
    <row r="515" spans="2:65" s="12" customFormat="1" ht="10.199999999999999">
      <c r="B515" s="148"/>
      <c r="D515" s="141" t="s">
        <v>159</v>
      </c>
      <c r="E515" s="149" t="s">
        <v>19</v>
      </c>
      <c r="F515" s="150" t="s">
        <v>1003</v>
      </c>
      <c r="H515" s="151">
        <v>6.8639999999999999</v>
      </c>
      <c r="I515" s="152"/>
      <c r="L515" s="148"/>
      <c r="M515" s="153"/>
      <c r="T515" s="154"/>
      <c r="AT515" s="149" t="s">
        <v>159</v>
      </c>
      <c r="AU515" s="149" t="s">
        <v>82</v>
      </c>
      <c r="AV515" s="12" t="s">
        <v>82</v>
      </c>
      <c r="AW515" s="12" t="s">
        <v>33</v>
      </c>
      <c r="AX515" s="12" t="s">
        <v>72</v>
      </c>
      <c r="AY515" s="149" t="s">
        <v>126</v>
      </c>
    </row>
    <row r="516" spans="2:65" s="12" customFormat="1" ht="10.199999999999999">
      <c r="B516" s="148"/>
      <c r="D516" s="141" t="s">
        <v>159</v>
      </c>
      <c r="E516" s="149" t="s">
        <v>19</v>
      </c>
      <c r="F516" s="150" t="s">
        <v>1004</v>
      </c>
      <c r="H516" s="151">
        <v>0.20300000000000001</v>
      </c>
      <c r="I516" s="152"/>
      <c r="L516" s="148"/>
      <c r="M516" s="153"/>
      <c r="T516" s="154"/>
      <c r="AT516" s="149" t="s">
        <v>159</v>
      </c>
      <c r="AU516" s="149" t="s">
        <v>82</v>
      </c>
      <c r="AV516" s="12" t="s">
        <v>82</v>
      </c>
      <c r="AW516" s="12" t="s">
        <v>33</v>
      </c>
      <c r="AX516" s="12" t="s">
        <v>72</v>
      </c>
      <c r="AY516" s="149" t="s">
        <v>126</v>
      </c>
    </row>
    <row r="517" spans="2:65" s="12" customFormat="1" ht="10.199999999999999">
      <c r="B517" s="148"/>
      <c r="D517" s="141" t="s">
        <v>159</v>
      </c>
      <c r="E517" s="149" t="s">
        <v>19</v>
      </c>
      <c r="F517" s="150" t="s">
        <v>1005</v>
      </c>
      <c r="H517" s="151">
        <v>15.448</v>
      </c>
      <c r="I517" s="152"/>
      <c r="L517" s="148"/>
      <c r="M517" s="153"/>
      <c r="T517" s="154"/>
      <c r="AT517" s="149" t="s">
        <v>159</v>
      </c>
      <c r="AU517" s="149" t="s">
        <v>82</v>
      </c>
      <c r="AV517" s="12" t="s">
        <v>82</v>
      </c>
      <c r="AW517" s="12" t="s">
        <v>33</v>
      </c>
      <c r="AX517" s="12" t="s">
        <v>72</v>
      </c>
      <c r="AY517" s="149" t="s">
        <v>126</v>
      </c>
    </row>
    <row r="518" spans="2:65" s="12" customFormat="1" ht="20.399999999999999">
      <c r="B518" s="148"/>
      <c r="D518" s="141" t="s">
        <v>159</v>
      </c>
      <c r="E518" s="149" t="s">
        <v>19</v>
      </c>
      <c r="F518" s="150" t="s">
        <v>1006</v>
      </c>
      <c r="H518" s="151">
        <v>0.16900000000000001</v>
      </c>
      <c r="I518" s="152"/>
      <c r="L518" s="148"/>
      <c r="M518" s="153"/>
      <c r="T518" s="154"/>
      <c r="AT518" s="149" t="s">
        <v>159</v>
      </c>
      <c r="AU518" s="149" t="s">
        <v>82</v>
      </c>
      <c r="AV518" s="12" t="s">
        <v>82</v>
      </c>
      <c r="AW518" s="12" t="s">
        <v>33</v>
      </c>
      <c r="AX518" s="12" t="s">
        <v>72</v>
      </c>
      <c r="AY518" s="149" t="s">
        <v>126</v>
      </c>
    </row>
    <row r="519" spans="2:65" s="12" customFormat="1" ht="20.399999999999999">
      <c r="B519" s="148"/>
      <c r="D519" s="141" t="s">
        <v>159</v>
      </c>
      <c r="E519" s="149" t="s">
        <v>19</v>
      </c>
      <c r="F519" s="150" t="s">
        <v>1007</v>
      </c>
      <c r="H519" s="151">
        <v>0.34499999999999997</v>
      </c>
      <c r="I519" s="152"/>
      <c r="L519" s="148"/>
      <c r="M519" s="153"/>
      <c r="T519" s="154"/>
      <c r="AT519" s="149" t="s">
        <v>159</v>
      </c>
      <c r="AU519" s="149" t="s">
        <v>82</v>
      </c>
      <c r="AV519" s="12" t="s">
        <v>82</v>
      </c>
      <c r="AW519" s="12" t="s">
        <v>33</v>
      </c>
      <c r="AX519" s="12" t="s">
        <v>72</v>
      </c>
      <c r="AY519" s="149" t="s">
        <v>126</v>
      </c>
    </row>
    <row r="520" spans="2:65" s="14" customFormat="1" ht="10.199999999999999">
      <c r="B520" s="161"/>
      <c r="D520" s="141" t="s">
        <v>159</v>
      </c>
      <c r="E520" s="162" t="s">
        <v>19</v>
      </c>
      <c r="F520" s="163" t="s">
        <v>173</v>
      </c>
      <c r="H520" s="164">
        <v>23.029</v>
      </c>
      <c r="I520" s="165"/>
      <c r="L520" s="161"/>
      <c r="M520" s="166"/>
      <c r="T520" s="167"/>
      <c r="AT520" s="162" t="s">
        <v>159</v>
      </c>
      <c r="AU520" s="162" t="s">
        <v>82</v>
      </c>
      <c r="AV520" s="14" t="s">
        <v>156</v>
      </c>
      <c r="AW520" s="14" t="s">
        <v>33</v>
      </c>
      <c r="AX520" s="14" t="s">
        <v>80</v>
      </c>
      <c r="AY520" s="162" t="s">
        <v>126</v>
      </c>
    </row>
    <row r="521" spans="2:65" s="1" customFormat="1" ht="21.75" customHeight="1">
      <c r="B521" s="33"/>
      <c r="C521" s="128" t="s">
        <v>1008</v>
      </c>
      <c r="D521" s="128" t="s">
        <v>129</v>
      </c>
      <c r="E521" s="129" t="s">
        <v>1009</v>
      </c>
      <c r="F521" s="130" t="s">
        <v>1010</v>
      </c>
      <c r="G521" s="131" t="s">
        <v>487</v>
      </c>
      <c r="H521" s="132">
        <v>29.238</v>
      </c>
      <c r="I521" s="133"/>
      <c r="J521" s="134">
        <f>ROUND(I521*H521,2)</f>
        <v>0</v>
      </c>
      <c r="K521" s="130" t="s">
        <v>180</v>
      </c>
      <c r="L521" s="33"/>
      <c r="M521" s="135" t="s">
        <v>19</v>
      </c>
      <c r="N521" s="136" t="s">
        <v>43</v>
      </c>
      <c r="P521" s="137">
        <f>O521*H521</f>
        <v>0</v>
      </c>
      <c r="Q521" s="137">
        <v>2.5018699999999998</v>
      </c>
      <c r="R521" s="137">
        <f>Q521*H521</f>
        <v>73.149675059999993</v>
      </c>
      <c r="S521" s="137">
        <v>0</v>
      </c>
      <c r="T521" s="138">
        <f>S521*H521</f>
        <v>0</v>
      </c>
      <c r="AR521" s="139" t="s">
        <v>156</v>
      </c>
      <c r="AT521" s="139" t="s">
        <v>129</v>
      </c>
      <c r="AU521" s="139" t="s">
        <v>82</v>
      </c>
      <c r="AY521" s="18" t="s">
        <v>126</v>
      </c>
      <c r="BE521" s="140">
        <f>IF(N521="základní",J521,0)</f>
        <v>0</v>
      </c>
      <c r="BF521" s="140">
        <f>IF(N521="snížená",J521,0)</f>
        <v>0</v>
      </c>
      <c r="BG521" s="140">
        <f>IF(N521="zákl. přenesená",J521,0)</f>
        <v>0</v>
      </c>
      <c r="BH521" s="140">
        <f>IF(N521="sníž. přenesená",J521,0)</f>
        <v>0</v>
      </c>
      <c r="BI521" s="140">
        <f>IF(N521="nulová",J521,0)</f>
        <v>0</v>
      </c>
      <c r="BJ521" s="18" t="s">
        <v>80</v>
      </c>
      <c r="BK521" s="140">
        <f>ROUND(I521*H521,2)</f>
        <v>0</v>
      </c>
      <c r="BL521" s="18" t="s">
        <v>156</v>
      </c>
      <c r="BM521" s="139" t="s">
        <v>1011</v>
      </c>
    </row>
    <row r="522" spans="2:65" s="1" customFormat="1" ht="10.199999999999999">
      <c r="B522" s="33"/>
      <c r="D522" s="141" t="s">
        <v>135</v>
      </c>
      <c r="F522" s="142" t="s">
        <v>1012</v>
      </c>
      <c r="I522" s="143"/>
      <c r="L522" s="33"/>
      <c r="M522" s="147"/>
      <c r="T522" s="54"/>
      <c r="AT522" s="18" t="s">
        <v>135</v>
      </c>
      <c r="AU522" s="18" t="s">
        <v>82</v>
      </c>
    </row>
    <row r="523" spans="2:65" s="1" customFormat="1" ht="10.199999999999999">
      <c r="B523" s="33"/>
      <c r="D523" s="168" t="s">
        <v>183</v>
      </c>
      <c r="F523" s="169" t="s">
        <v>1013</v>
      </c>
      <c r="I523" s="143"/>
      <c r="L523" s="33"/>
      <c r="M523" s="147"/>
      <c r="T523" s="54"/>
      <c r="AT523" s="18" t="s">
        <v>183</v>
      </c>
      <c r="AU523" s="18" t="s">
        <v>82</v>
      </c>
    </row>
    <row r="524" spans="2:65" s="12" customFormat="1" ht="10.199999999999999">
      <c r="B524" s="148"/>
      <c r="D524" s="141" t="s">
        <v>159</v>
      </c>
      <c r="E524" s="149" t="s">
        <v>19</v>
      </c>
      <c r="F524" s="150" t="s">
        <v>1014</v>
      </c>
      <c r="H524" s="151">
        <v>29.238</v>
      </c>
      <c r="I524" s="152"/>
      <c r="L524" s="148"/>
      <c r="M524" s="153"/>
      <c r="T524" s="154"/>
      <c r="AT524" s="149" t="s">
        <v>159</v>
      </c>
      <c r="AU524" s="149" t="s">
        <v>82</v>
      </c>
      <c r="AV524" s="12" t="s">
        <v>82</v>
      </c>
      <c r="AW524" s="12" t="s">
        <v>33</v>
      </c>
      <c r="AX524" s="12" t="s">
        <v>80</v>
      </c>
      <c r="AY524" s="149" t="s">
        <v>126</v>
      </c>
    </row>
    <row r="525" spans="2:65" s="1" customFormat="1" ht="21.75" customHeight="1">
      <c r="B525" s="33"/>
      <c r="C525" s="128" t="s">
        <v>1015</v>
      </c>
      <c r="D525" s="128" t="s">
        <v>129</v>
      </c>
      <c r="E525" s="129" t="s">
        <v>1016</v>
      </c>
      <c r="F525" s="130" t="s">
        <v>1017</v>
      </c>
      <c r="G525" s="131" t="s">
        <v>487</v>
      </c>
      <c r="H525" s="132">
        <v>23.029</v>
      </c>
      <c r="I525" s="133"/>
      <c r="J525" s="134">
        <f>ROUND(I525*H525,2)</f>
        <v>0</v>
      </c>
      <c r="K525" s="130" t="s">
        <v>180</v>
      </c>
      <c r="L525" s="33"/>
      <c r="M525" s="135" t="s">
        <v>19</v>
      </c>
      <c r="N525" s="136" t="s">
        <v>43</v>
      </c>
      <c r="P525" s="137">
        <f>O525*H525</f>
        <v>0</v>
      </c>
      <c r="Q525" s="137">
        <v>0</v>
      </c>
      <c r="R525" s="137">
        <f>Q525*H525</f>
        <v>0</v>
      </c>
      <c r="S525" s="137">
        <v>0</v>
      </c>
      <c r="T525" s="138">
        <f>S525*H525</f>
        <v>0</v>
      </c>
      <c r="AR525" s="139" t="s">
        <v>156</v>
      </c>
      <c r="AT525" s="139" t="s">
        <v>129</v>
      </c>
      <c r="AU525" s="139" t="s">
        <v>82</v>
      </c>
      <c r="AY525" s="18" t="s">
        <v>126</v>
      </c>
      <c r="BE525" s="140">
        <f>IF(N525="základní",J525,0)</f>
        <v>0</v>
      </c>
      <c r="BF525" s="140">
        <f>IF(N525="snížená",J525,0)</f>
        <v>0</v>
      </c>
      <c r="BG525" s="140">
        <f>IF(N525="zákl. přenesená",J525,0)</f>
        <v>0</v>
      </c>
      <c r="BH525" s="140">
        <f>IF(N525="sníž. přenesená",J525,0)</f>
        <v>0</v>
      </c>
      <c r="BI525" s="140">
        <f>IF(N525="nulová",J525,0)</f>
        <v>0</v>
      </c>
      <c r="BJ525" s="18" t="s">
        <v>80</v>
      </c>
      <c r="BK525" s="140">
        <f>ROUND(I525*H525,2)</f>
        <v>0</v>
      </c>
      <c r="BL525" s="18" t="s">
        <v>156</v>
      </c>
      <c r="BM525" s="139" t="s">
        <v>1018</v>
      </c>
    </row>
    <row r="526" spans="2:65" s="1" customFormat="1" ht="19.2">
      <c r="B526" s="33"/>
      <c r="D526" s="141" t="s">
        <v>135</v>
      </c>
      <c r="F526" s="142" t="s">
        <v>1019</v>
      </c>
      <c r="I526" s="143"/>
      <c r="L526" s="33"/>
      <c r="M526" s="147"/>
      <c r="T526" s="54"/>
      <c r="AT526" s="18" t="s">
        <v>135</v>
      </c>
      <c r="AU526" s="18" t="s">
        <v>82</v>
      </c>
    </row>
    <row r="527" spans="2:65" s="1" customFormat="1" ht="10.199999999999999">
      <c r="B527" s="33"/>
      <c r="D527" s="168" t="s">
        <v>183</v>
      </c>
      <c r="F527" s="169" t="s">
        <v>1020</v>
      </c>
      <c r="I527" s="143"/>
      <c r="L527" s="33"/>
      <c r="M527" s="147"/>
      <c r="T527" s="54"/>
      <c r="AT527" s="18" t="s">
        <v>183</v>
      </c>
      <c r="AU527" s="18" t="s">
        <v>82</v>
      </c>
    </row>
    <row r="528" spans="2:65" s="1" customFormat="1" ht="21.75" customHeight="1">
      <c r="B528" s="33"/>
      <c r="C528" s="128" t="s">
        <v>1021</v>
      </c>
      <c r="D528" s="128" t="s">
        <v>129</v>
      </c>
      <c r="E528" s="129" t="s">
        <v>1022</v>
      </c>
      <c r="F528" s="130" t="s">
        <v>1023</v>
      </c>
      <c r="G528" s="131" t="s">
        <v>487</v>
      </c>
      <c r="H528" s="132">
        <v>29.238</v>
      </c>
      <c r="I528" s="133"/>
      <c r="J528" s="134">
        <f>ROUND(I528*H528,2)</f>
        <v>0</v>
      </c>
      <c r="K528" s="130" t="s">
        <v>180</v>
      </c>
      <c r="L528" s="33"/>
      <c r="M528" s="135" t="s">
        <v>19</v>
      </c>
      <c r="N528" s="136" t="s">
        <v>43</v>
      </c>
      <c r="P528" s="137">
        <f>O528*H528</f>
        <v>0</v>
      </c>
      <c r="Q528" s="137">
        <v>0</v>
      </c>
      <c r="R528" s="137">
        <f>Q528*H528</f>
        <v>0</v>
      </c>
      <c r="S528" s="137">
        <v>0</v>
      </c>
      <c r="T528" s="138">
        <f>S528*H528</f>
        <v>0</v>
      </c>
      <c r="AR528" s="139" t="s">
        <v>156</v>
      </c>
      <c r="AT528" s="139" t="s">
        <v>129</v>
      </c>
      <c r="AU528" s="139" t="s">
        <v>82</v>
      </c>
      <c r="AY528" s="18" t="s">
        <v>126</v>
      </c>
      <c r="BE528" s="140">
        <f>IF(N528="základní",J528,0)</f>
        <v>0</v>
      </c>
      <c r="BF528" s="140">
        <f>IF(N528="snížená",J528,0)</f>
        <v>0</v>
      </c>
      <c r="BG528" s="140">
        <f>IF(N528="zákl. přenesená",J528,0)</f>
        <v>0</v>
      </c>
      <c r="BH528" s="140">
        <f>IF(N528="sníž. přenesená",J528,0)</f>
        <v>0</v>
      </c>
      <c r="BI528" s="140">
        <f>IF(N528="nulová",J528,0)</f>
        <v>0</v>
      </c>
      <c r="BJ528" s="18" t="s">
        <v>80</v>
      </c>
      <c r="BK528" s="140">
        <f>ROUND(I528*H528,2)</f>
        <v>0</v>
      </c>
      <c r="BL528" s="18" t="s">
        <v>156</v>
      </c>
      <c r="BM528" s="139" t="s">
        <v>1024</v>
      </c>
    </row>
    <row r="529" spans="2:65" s="1" customFormat="1" ht="19.2">
      <c r="B529" s="33"/>
      <c r="D529" s="141" t="s">
        <v>135</v>
      </c>
      <c r="F529" s="142" t="s">
        <v>1025</v>
      </c>
      <c r="I529" s="143"/>
      <c r="L529" s="33"/>
      <c r="M529" s="147"/>
      <c r="T529" s="54"/>
      <c r="AT529" s="18" t="s">
        <v>135</v>
      </c>
      <c r="AU529" s="18" t="s">
        <v>82</v>
      </c>
    </row>
    <row r="530" spans="2:65" s="1" customFormat="1" ht="10.199999999999999">
      <c r="B530" s="33"/>
      <c r="D530" s="168" t="s">
        <v>183</v>
      </c>
      <c r="F530" s="169" t="s">
        <v>1026</v>
      </c>
      <c r="I530" s="143"/>
      <c r="L530" s="33"/>
      <c r="M530" s="147"/>
      <c r="T530" s="54"/>
      <c r="AT530" s="18" t="s">
        <v>183</v>
      </c>
      <c r="AU530" s="18" t="s">
        <v>82</v>
      </c>
    </row>
    <row r="531" spans="2:65" s="1" customFormat="1" ht="21.75" customHeight="1">
      <c r="B531" s="33"/>
      <c r="C531" s="128" t="s">
        <v>1027</v>
      </c>
      <c r="D531" s="128" t="s">
        <v>129</v>
      </c>
      <c r="E531" s="129" t="s">
        <v>1028</v>
      </c>
      <c r="F531" s="130" t="s">
        <v>1029</v>
      </c>
      <c r="G531" s="131" t="s">
        <v>487</v>
      </c>
      <c r="H531" s="132">
        <v>0.97499999999999998</v>
      </c>
      <c r="I531" s="133"/>
      <c r="J531" s="134">
        <f>ROUND(I531*H531,2)</f>
        <v>0</v>
      </c>
      <c r="K531" s="130" t="s">
        <v>180</v>
      </c>
      <c r="L531" s="33"/>
      <c r="M531" s="135" t="s">
        <v>19</v>
      </c>
      <c r="N531" s="136" t="s">
        <v>43</v>
      </c>
      <c r="P531" s="137">
        <f>O531*H531</f>
        <v>0</v>
      </c>
      <c r="Q531" s="137">
        <v>2.5018699999999998</v>
      </c>
      <c r="R531" s="137">
        <f>Q531*H531</f>
        <v>2.4393232499999997</v>
      </c>
      <c r="S531" s="137">
        <v>0</v>
      </c>
      <c r="T531" s="138">
        <f>S531*H531</f>
        <v>0</v>
      </c>
      <c r="AR531" s="139" t="s">
        <v>156</v>
      </c>
      <c r="AT531" s="139" t="s">
        <v>129</v>
      </c>
      <c r="AU531" s="139" t="s">
        <v>82</v>
      </c>
      <c r="AY531" s="18" t="s">
        <v>126</v>
      </c>
      <c r="BE531" s="140">
        <f>IF(N531="základní",J531,0)</f>
        <v>0</v>
      </c>
      <c r="BF531" s="140">
        <f>IF(N531="snížená",J531,0)</f>
        <v>0</v>
      </c>
      <c r="BG531" s="140">
        <f>IF(N531="zákl. přenesená",J531,0)</f>
        <v>0</v>
      </c>
      <c r="BH531" s="140">
        <f>IF(N531="sníž. přenesená",J531,0)</f>
        <v>0</v>
      </c>
      <c r="BI531" s="140">
        <f>IF(N531="nulová",J531,0)</f>
        <v>0</v>
      </c>
      <c r="BJ531" s="18" t="s">
        <v>80</v>
      </c>
      <c r="BK531" s="140">
        <f>ROUND(I531*H531,2)</f>
        <v>0</v>
      </c>
      <c r="BL531" s="18" t="s">
        <v>156</v>
      </c>
      <c r="BM531" s="139" t="s">
        <v>1030</v>
      </c>
    </row>
    <row r="532" spans="2:65" s="1" customFormat="1" ht="10.199999999999999">
      <c r="B532" s="33"/>
      <c r="D532" s="141" t="s">
        <v>135</v>
      </c>
      <c r="F532" s="142" t="s">
        <v>1031</v>
      </c>
      <c r="I532" s="143"/>
      <c r="L532" s="33"/>
      <c r="M532" s="147"/>
      <c r="T532" s="54"/>
      <c r="AT532" s="18" t="s">
        <v>135</v>
      </c>
      <c r="AU532" s="18" t="s">
        <v>82</v>
      </c>
    </row>
    <row r="533" spans="2:65" s="1" customFormat="1" ht="10.199999999999999">
      <c r="B533" s="33"/>
      <c r="D533" s="168" t="s">
        <v>183</v>
      </c>
      <c r="F533" s="169" t="s">
        <v>1032</v>
      </c>
      <c r="I533" s="143"/>
      <c r="L533" s="33"/>
      <c r="M533" s="147"/>
      <c r="T533" s="54"/>
      <c r="AT533" s="18" t="s">
        <v>183</v>
      </c>
      <c r="AU533" s="18" t="s">
        <v>82</v>
      </c>
    </row>
    <row r="534" spans="2:65" s="12" customFormat="1" ht="10.199999999999999">
      <c r="B534" s="148"/>
      <c r="D534" s="141" t="s">
        <v>159</v>
      </c>
      <c r="E534" s="149" t="s">
        <v>19</v>
      </c>
      <c r="F534" s="150" t="s">
        <v>1033</v>
      </c>
      <c r="H534" s="151">
        <v>0.97499999999999998</v>
      </c>
      <c r="I534" s="152"/>
      <c r="L534" s="148"/>
      <c r="M534" s="153"/>
      <c r="T534" s="154"/>
      <c r="AT534" s="149" t="s">
        <v>159</v>
      </c>
      <c r="AU534" s="149" t="s">
        <v>82</v>
      </c>
      <c r="AV534" s="12" t="s">
        <v>82</v>
      </c>
      <c r="AW534" s="12" t="s">
        <v>33</v>
      </c>
      <c r="AX534" s="12" t="s">
        <v>80</v>
      </c>
      <c r="AY534" s="149" t="s">
        <v>126</v>
      </c>
    </row>
    <row r="535" spans="2:65" s="1" customFormat="1" ht="16.5" customHeight="1">
      <c r="B535" s="33"/>
      <c r="C535" s="128" t="s">
        <v>1034</v>
      </c>
      <c r="D535" s="128" t="s">
        <v>129</v>
      </c>
      <c r="E535" s="129" t="s">
        <v>1035</v>
      </c>
      <c r="F535" s="130" t="s">
        <v>1036</v>
      </c>
      <c r="G535" s="131" t="s">
        <v>155</v>
      </c>
      <c r="H535" s="132">
        <v>13.61</v>
      </c>
      <c r="I535" s="133"/>
      <c r="J535" s="134">
        <f>ROUND(I535*H535,2)</f>
        <v>0</v>
      </c>
      <c r="K535" s="130" t="s">
        <v>180</v>
      </c>
      <c r="L535" s="33"/>
      <c r="M535" s="135" t="s">
        <v>19</v>
      </c>
      <c r="N535" s="136" t="s">
        <v>43</v>
      </c>
      <c r="P535" s="137">
        <f>O535*H535</f>
        <v>0</v>
      </c>
      <c r="Q535" s="137">
        <v>0.1157</v>
      </c>
      <c r="R535" s="137">
        <f>Q535*H535</f>
        <v>1.5746769999999999</v>
      </c>
      <c r="S535" s="137">
        <v>0</v>
      </c>
      <c r="T535" s="138">
        <f>S535*H535</f>
        <v>0</v>
      </c>
      <c r="AR535" s="139" t="s">
        <v>156</v>
      </c>
      <c r="AT535" s="139" t="s">
        <v>129</v>
      </c>
      <c r="AU535" s="139" t="s">
        <v>82</v>
      </c>
      <c r="AY535" s="18" t="s">
        <v>126</v>
      </c>
      <c r="BE535" s="140">
        <f>IF(N535="základní",J535,0)</f>
        <v>0</v>
      </c>
      <c r="BF535" s="140">
        <f>IF(N535="snížená",J535,0)</f>
        <v>0</v>
      </c>
      <c r="BG535" s="140">
        <f>IF(N535="zákl. přenesená",J535,0)</f>
        <v>0</v>
      </c>
      <c r="BH535" s="140">
        <f>IF(N535="sníž. přenesená",J535,0)</f>
        <v>0</v>
      </c>
      <c r="BI535" s="140">
        <f>IF(N535="nulová",J535,0)</f>
        <v>0</v>
      </c>
      <c r="BJ535" s="18" t="s">
        <v>80</v>
      </c>
      <c r="BK535" s="140">
        <f>ROUND(I535*H535,2)</f>
        <v>0</v>
      </c>
      <c r="BL535" s="18" t="s">
        <v>156</v>
      </c>
      <c r="BM535" s="139" t="s">
        <v>1037</v>
      </c>
    </row>
    <row r="536" spans="2:65" s="1" customFormat="1" ht="19.2">
      <c r="B536" s="33"/>
      <c r="D536" s="141" t="s">
        <v>135</v>
      </c>
      <c r="F536" s="142" t="s">
        <v>1038</v>
      </c>
      <c r="I536" s="143"/>
      <c r="L536" s="33"/>
      <c r="M536" s="147"/>
      <c r="T536" s="54"/>
      <c r="AT536" s="18" t="s">
        <v>135</v>
      </c>
      <c r="AU536" s="18" t="s">
        <v>82</v>
      </c>
    </row>
    <row r="537" spans="2:65" s="1" customFormat="1" ht="10.199999999999999">
      <c r="B537" s="33"/>
      <c r="D537" s="168" t="s">
        <v>183</v>
      </c>
      <c r="F537" s="169" t="s">
        <v>1039</v>
      </c>
      <c r="I537" s="143"/>
      <c r="L537" s="33"/>
      <c r="M537" s="147"/>
      <c r="T537" s="54"/>
      <c r="AT537" s="18" t="s">
        <v>183</v>
      </c>
      <c r="AU537" s="18" t="s">
        <v>82</v>
      </c>
    </row>
    <row r="538" spans="2:65" s="13" customFormat="1" ht="10.199999999999999">
      <c r="B538" s="155"/>
      <c r="D538" s="141" t="s">
        <v>159</v>
      </c>
      <c r="E538" s="156" t="s">
        <v>19</v>
      </c>
      <c r="F538" s="157" t="s">
        <v>1040</v>
      </c>
      <c r="H538" s="156" t="s">
        <v>19</v>
      </c>
      <c r="I538" s="158"/>
      <c r="L538" s="155"/>
      <c r="M538" s="159"/>
      <c r="T538" s="160"/>
      <c r="AT538" s="156" t="s">
        <v>159</v>
      </c>
      <c r="AU538" s="156" t="s">
        <v>82</v>
      </c>
      <c r="AV538" s="13" t="s">
        <v>80</v>
      </c>
      <c r="AW538" s="13" t="s">
        <v>33</v>
      </c>
      <c r="AX538" s="13" t="s">
        <v>72</v>
      </c>
      <c r="AY538" s="156" t="s">
        <v>126</v>
      </c>
    </row>
    <row r="539" spans="2:65" s="12" customFormat="1" ht="10.199999999999999">
      <c r="B539" s="148"/>
      <c r="D539" s="141" t="s">
        <v>159</v>
      </c>
      <c r="E539" s="149" t="s">
        <v>19</v>
      </c>
      <c r="F539" s="150" t="s">
        <v>1041</v>
      </c>
      <c r="H539" s="151">
        <v>5.5839999999999996</v>
      </c>
      <c r="I539" s="152"/>
      <c r="L539" s="148"/>
      <c r="M539" s="153"/>
      <c r="T539" s="154"/>
      <c r="AT539" s="149" t="s">
        <v>159</v>
      </c>
      <c r="AU539" s="149" t="s">
        <v>82</v>
      </c>
      <c r="AV539" s="12" t="s">
        <v>82</v>
      </c>
      <c r="AW539" s="12" t="s">
        <v>33</v>
      </c>
      <c r="AX539" s="12" t="s">
        <v>72</v>
      </c>
      <c r="AY539" s="149" t="s">
        <v>126</v>
      </c>
    </row>
    <row r="540" spans="2:65" s="12" customFormat="1" ht="10.199999999999999">
      <c r="B540" s="148"/>
      <c r="D540" s="141" t="s">
        <v>159</v>
      </c>
      <c r="E540" s="149" t="s">
        <v>19</v>
      </c>
      <c r="F540" s="150" t="s">
        <v>1042</v>
      </c>
      <c r="H540" s="151">
        <v>4.4640000000000004</v>
      </c>
      <c r="I540" s="152"/>
      <c r="L540" s="148"/>
      <c r="M540" s="153"/>
      <c r="T540" s="154"/>
      <c r="AT540" s="149" t="s">
        <v>159</v>
      </c>
      <c r="AU540" s="149" t="s">
        <v>82</v>
      </c>
      <c r="AV540" s="12" t="s">
        <v>82</v>
      </c>
      <c r="AW540" s="12" t="s">
        <v>33</v>
      </c>
      <c r="AX540" s="12" t="s">
        <v>72</v>
      </c>
      <c r="AY540" s="149" t="s">
        <v>126</v>
      </c>
    </row>
    <row r="541" spans="2:65" s="12" customFormat="1" ht="10.199999999999999">
      <c r="B541" s="148"/>
      <c r="D541" s="141" t="s">
        <v>159</v>
      </c>
      <c r="E541" s="149" t="s">
        <v>19</v>
      </c>
      <c r="F541" s="150" t="s">
        <v>1043</v>
      </c>
      <c r="H541" s="151">
        <v>3.5619999999999998</v>
      </c>
      <c r="I541" s="152"/>
      <c r="L541" s="148"/>
      <c r="M541" s="153"/>
      <c r="T541" s="154"/>
      <c r="AT541" s="149" t="s">
        <v>159</v>
      </c>
      <c r="AU541" s="149" t="s">
        <v>82</v>
      </c>
      <c r="AV541" s="12" t="s">
        <v>82</v>
      </c>
      <c r="AW541" s="12" t="s">
        <v>33</v>
      </c>
      <c r="AX541" s="12" t="s">
        <v>72</v>
      </c>
      <c r="AY541" s="149" t="s">
        <v>126</v>
      </c>
    </row>
    <row r="542" spans="2:65" s="14" customFormat="1" ht="10.199999999999999">
      <c r="B542" s="161"/>
      <c r="D542" s="141" t="s">
        <v>159</v>
      </c>
      <c r="E542" s="162" t="s">
        <v>19</v>
      </c>
      <c r="F542" s="163" t="s">
        <v>173</v>
      </c>
      <c r="H542" s="164">
        <v>13.61</v>
      </c>
      <c r="I542" s="165"/>
      <c r="L542" s="161"/>
      <c r="M542" s="166"/>
      <c r="T542" s="167"/>
      <c r="AT542" s="162" t="s">
        <v>159</v>
      </c>
      <c r="AU542" s="162" t="s">
        <v>82</v>
      </c>
      <c r="AV542" s="14" t="s">
        <v>156</v>
      </c>
      <c r="AW542" s="14" t="s">
        <v>33</v>
      </c>
      <c r="AX542" s="14" t="s">
        <v>80</v>
      </c>
      <c r="AY542" s="162" t="s">
        <v>126</v>
      </c>
    </row>
    <row r="543" spans="2:65" s="1" customFormat="1" ht="16.5" customHeight="1">
      <c r="B543" s="33"/>
      <c r="C543" s="128" t="s">
        <v>1044</v>
      </c>
      <c r="D543" s="128" t="s">
        <v>129</v>
      </c>
      <c r="E543" s="129" t="s">
        <v>1045</v>
      </c>
      <c r="F543" s="130" t="s">
        <v>1046</v>
      </c>
      <c r="G543" s="131" t="s">
        <v>155</v>
      </c>
      <c r="H543" s="132">
        <v>14.45</v>
      </c>
      <c r="I543" s="133"/>
      <c r="J543" s="134">
        <f>ROUND(I543*H543,2)</f>
        <v>0</v>
      </c>
      <c r="K543" s="130" t="s">
        <v>19</v>
      </c>
      <c r="L543" s="33"/>
      <c r="M543" s="135" t="s">
        <v>19</v>
      </c>
      <c r="N543" s="136" t="s">
        <v>43</v>
      </c>
      <c r="P543" s="137">
        <f>O543*H543</f>
        <v>0</v>
      </c>
      <c r="Q543" s="137">
        <v>2.7E-2</v>
      </c>
      <c r="R543" s="137">
        <f>Q543*H543</f>
        <v>0.39015</v>
      </c>
      <c r="S543" s="137">
        <v>0</v>
      </c>
      <c r="T543" s="138">
        <f>S543*H543</f>
        <v>0</v>
      </c>
      <c r="AR543" s="139" t="s">
        <v>156</v>
      </c>
      <c r="AT543" s="139" t="s">
        <v>129</v>
      </c>
      <c r="AU543" s="139" t="s">
        <v>82</v>
      </c>
      <c r="AY543" s="18" t="s">
        <v>126</v>
      </c>
      <c r="BE543" s="140">
        <f>IF(N543="základní",J543,0)</f>
        <v>0</v>
      </c>
      <c r="BF543" s="140">
        <f>IF(N543="snížená",J543,0)</f>
        <v>0</v>
      </c>
      <c r="BG543" s="140">
        <f>IF(N543="zákl. přenesená",J543,0)</f>
        <v>0</v>
      </c>
      <c r="BH543" s="140">
        <f>IF(N543="sníž. přenesená",J543,0)</f>
        <v>0</v>
      </c>
      <c r="BI543" s="140">
        <f>IF(N543="nulová",J543,0)</f>
        <v>0</v>
      </c>
      <c r="BJ543" s="18" t="s">
        <v>80</v>
      </c>
      <c r="BK543" s="140">
        <f>ROUND(I543*H543,2)</f>
        <v>0</v>
      </c>
      <c r="BL543" s="18" t="s">
        <v>156</v>
      </c>
      <c r="BM543" s="139" t="s">
        <v>1047</v>
      </c>
    </row>
    <row r="544" spans="2:65" s="1" customFormat="1" ht="19.2">
      <c r="B544" s="33"/>
      <c r="D544" s="141" t="s">
        <v>135</v>
      </c>
      <c r="F544" s="142" t="s">
        <v>1048</v>
      </c>
      <c r="I544" s="143"/>
      <c r="L544" s="33"/>
      <c r="M544" s="147"/>
      <c r="T544" s="54"/>
      <c r="AT544" s="18" t="s">
        <v>135</v>
      </c>
      <c r="AU544" s="18" t="s">
        <v>82</v>
      </c>
    </row>
    <row r="545" spans="2:65" s="12" customFormat="1" ht="10.199999999999999">
      <c r="B545" s="148"/>
      <c r="D545" s="141" t="s">
        <v>159</v>
      </c>
      <c r="E545" s="149" t="s">
        <v>19</v>
      </c>
      <c r="F545" s="150" t="s">
        <v>1049</v>
      </c>
      <c r="H545" s="151">
        <v>14.45</v>
      </c>
      <c r="I545" s="152"/>
      <c r="L545" s="148"/>
      <c r="M545" s="153"/>
      <c r="T545" s="154"/>
      <c r="AT545" s="149" t="s">
        <v>159</v>
      </c>
      <c r="AU545" s="149" t="s">
        <v>82</v>
      </c>
      <c r="AV545" s="12" t="s">
        <v>82</v>
      </c>
      <c r="AW545" s="12" t="s">
        <v>33</v>
      </c>
      <c r="AX545" s="12" t="s">
        <v>80</v>
      </c>
      <c r="AY545" s="149" t="s">
        <v>126</v>
      </c>
    </row>
    <row r="546" spans="2:65" s="1" customFormat="1" ht="16.5" customHeight="1">
      <c r="B546" s="33"/>
      <c r="C546" s="128" t="s">
        <v>1050</v>
      </c>
      <c r="D546" s="128" t="s">
        <v>129</v>
      </c>
      <c r="E546" s="129" t="s">
        <v>1051</v>
      </c>
      <c r="F546" s="130" t="s">
        <v>1052</v>
      </c>
      <c r="G546" s="131" t="s">
        <v>487</v>
      </c>
      <c r="H546" s="132">
        <v>52.267000000000003</v>
      </c>
      <c r="I546" s="133"/>
      <c r="J546" s="134">
        <f>ROUND(I546*H546,2)</f>
        <v>0</v>
      </c>
      <c r="K546" s="130" t="s">
        <v>180</v>
      </c>
      <c r="L546" s="33"/>
      <c r="M546" s="135" t="s">
        <v>19</v>
      </c>
      <c r="N546" s="136" t="s">
        <v>43</v>
      </c>
      <c r="P546" s="137">
        <f>O546*H546</f>
        <v>0</v>
      </c>
      <c r="Q546" s="137">
        <v>3.0200000000000001E-3</v>
      </c>
      <c r="R546" s="137">
        <f>Q546*H546</f>
        <v>0.15784634</v>
      </c>
      <c r="S546" s="137">
        <v>0</v>
      </c>
      <c r="T546" s="138">
        <f>S546*H546</f>
        <v>0</v>
      </c>
      <c r="AR546" s="139" t="s">
        <v>156</v>
      </c>
      <c r="AT546" s="139" t="s">
        <v>129</v>
      </c>
      <c r="AU546" s="139" t="s">
        <v>82</v>
      </c>
      <c r="AY546" s="18" t="s">
        <v>126</v>
      </c>
      <c r="BE546" s="140">
        <f>IF(N546="základní",J546,0)</f>
        <v>0</v>
      </c>
      <c r="BF546" s="140">
        <f>IF(N546="snížená",J546,0)</f>
        <v>0</v>
      </c>
      <c r="BG546" s="140">
        <f>IF(N546="zákl. přenesená",J546,0)</f>
        <v>0</v>
      </c>
      <c r="BH546" s="140">
        <f>IF(N546="sníž. přenesená",J546,0)</f>
        <v>0</v>
      </c>
      <c r="BI546" s="140">
        <f>IF(N546="nulová",J546,0)</f>
        <v>0</v>
      </c>
      <c r="BJ546" s="18" t="s">
        <v>80</v>
      </c>
      <c r="BK546" s="140">
        <f>ROUND(I546*H546,2)</f>
        <v>0</v>
      </c>
      <c r="BL546" s="18" t="s">
        <v>156</v>
      </c>
      <c r="BM546" s="139" t="s">
        <v>1053</v>
      </c>
    </row>
    <row r="547" spans="2:65" s="1" customFormat="1" ht="10.199999999999999">
      <c r="B547" s="33"/>
      <c r="D547" s="141" t="s">
        <v>135</v>
      </c>
      <c r="F547" s="142" t="s">
        <v>1054</v>
      </c>
      <c r="I547" s="143"/>
      <c r="L547" s="33"/>
      <c r="M547" s="147"/>
      <c r="T547" s="54"/>
      <c r="AT547" s="18" t="s">
        <v>135</v>
      </c>
      <c r="AU547" s="18" t="s">
        <v>82</v>
      </c>
    </row>
    <row r="548" spans="2:65" s="1" customFormat="1" ht="10.199999999999999">
      <c r="B548" s="33"/>
      <c r="D548" s="168" t="s">
        <v>183</v>
      </c>
      <c r="F548" s="169" t="s">
        <v>1055</v>
      </c>
      <c r="I548" s="143"/>
      <c r="L548" s="33"/>
      <c r="M548" s="147"/>
      <c r="T548" s="54"/>
      <c r="AT548" s="18" t="s">
        <v>183</v>
      </c>
      <c r="AU548" s="18" t="s">
        <v>82</v>
      </c>
    </row>
    <row r="549" spans="2:65" s="12" customFormat="1" ht="10.199999999999999">
      <c r="B549" s="148"/>
      <c r="D549" s="141" t="s">
        <v>159</v>
      </c>
      <c r="E549" s="149" t="s">
        <v>19</v>
      </c>
      <c r="F549" s="150" t="s">
        <v>1056</v>
      </c>
      <c r="H549" s="151">
        <v>52.267000000000003</v>
      </c>
      <c r="I549" s="152"/>
      <c r="L549" s="148"/>
      <c r="M549" s="153"/>
      <c r="T549" s="154"/>
      <c r="AT549" s="149" t="s">
        <v>159</v>
      </c>
      <c r="AU549" s="149" t="s">
        <v>82</v>
      </c>
      <c r="AV549" s="12" t="s">
        <v>82</v>
      </c>
      <c r="AW549" s="12" t="s">
        <v>33</v>
      </c>
      <c r="AX549" s="12" t="s">
        <v>80</v>
      </c>
      <c r="AY549" s="149" t="s">
        <v>126</v>
      </c>
    </row>
    <row r="550" spans="2:65" s="1" customFormat="1" ht="16.5" customHeight="1">
      <c r="B550" s="33"/>
      <c r="C550" s="128" t="s">
        <v>1057</v>
      </c>
      <c r="D550" s="128" t="s">
        <v>129</v>
      </c>
      <c r="E550" s="129" t="s">
        <v>1058</v>
      </c>
      <c r="F550" s="130" t="s">
        <v>1059</v>
      </c>
      <c r="G550" s="131" t="s">
        <v>304</v>
      </c>
      <c r="H550" s="132">
        <v>1.0660000000000001</v>
      </c>
      <c r="I550" s="133"/>
      <c r="J550" s="134">
        <f>ROUND(I550*H550,2)</f>
        <v>0</v>
      </c>
      <c r="K550" s="130" t="s">
        <v>180</v>
      </c>
      <c r="L550" s="33"/>
      <c r="M550" s="135" t="s">
        <v>19</v>
      </c>
      <c r="N550" s="136" t="s">
        <v>43</v>
      </c>
      <c r="P550" s="137">
        <f>O550*H550</f>
        <v>0</v>
      </c>
      <c r="Q550" s="137">
        <v>1.06277</v>
      </c>
      <c r="R550" s="137">
        <f>Q550*H550</f>
        <v>1.13291282</v>
      </c>
      <c r="S550" s="137">
        <v>0</v>
      </c>
      <c r="T550" s="138">
        <f>S550*H550</f>
        <v>0</v>
      </c>
      <c r="AR550" s="139" t="s">
        <v>156</v>
      </c>
      <c r="AT550" s="139" t="s">
        <v>129</v>
      </c>
      <c r="AU550" s="139" t="s">
        <v>82</v>
      </c>
      <c r="AY550" s="18" t="s">
        <v>126</v>
      </c>
      <c r="BE550" s="140">
        <f>IF(N550="základní",J550,0)</f>
        <v>0</v>
      </c>
      <c r="BF550" s="140">
        <f>IF(N550="snížená",J550,0)</f>
        <v>0</v>
      </c>
      <c r="BG550" s="140">
        <f>IF(N550="zákl. přenesená",J550,0)</f>
        <v>0</v>
      </c>
      <c r="BH550" s="140">
        <f>IF(N550="sníž. přenesená",J550,0)</f>
        <v>0</v>
      </c>
      <c r="BI550" s="140">
        <f>IF(N550="nulová",J550,0)</f>
        <v>0</v>
      </c>
      <c r="BJ550" s="18" t="s">
        <v>80</v>
      </c>
      <c r="BK550" s="140">
        <f>ROUND(I550*H550,2)</f>
        <v>0</v>
      </c>
      <c r="BL550" s="18" t="s">
        <v>156</v>
      </c>
      <c r="BM550" s="139" t="s">
        <v>1060</v>
      </c>
    </row>
    <row r="551" spans="2:65" s="1" customFormat="1" ht="10.199999999999999">
      <c r="B551" s="33"/>
      <c r="D551" s="141" t="s">
        <v>135</v>
      </c>
      <c r="F551" s="142" t="s">
        <v>1061</v>
      </c>
      <c r="I551" s="143"/>
      <c r="L551" s="33"/>
      <c r="M551" s="147"/>
      <c r="T551" s="54"/>
      <c r="AT551" s="18" t="s">
        <v>135</v>
      </c>
      <c r="AU551" s="18" t="s">
        <v>82</v>
      </c>
    </row>
    <row r="552" spans="2:65" s="1" customFormat="1" ht="10.199999999999999">
      <c r="B552" s="33"/>
      <c r="D552" s="168" t="s">
        <v>183</v>
      </c>
      <c r="F552" s="169" t="s">
        <v>1062</v>
      </c>
      <c r="I552" s="143"/>
      <c r="L552" s="33"/>
      <c r="M552" s="147"/>
      <c r="T552" s="54"/>
      <c r="AT552" s="18" t="s">
        <v>183</v>
      </c>
      <c r="AU552" s="18" t="s">
        <v>82</v>
      </c>
    </row>
    <row r="553" spans="2:65" s="13" customFormat="1" ht="10.199999999999999">
      <c r="B553" s="155"/>
      <c r="D553" s="141" t="s">
        <v>159</v>
      </c>
      <c r="E553" s="156" t="s">
        <v>19</v>
      </c>
      <c r="F553" s="157" t="s">
        <v>1063</v>
      </c>
      <c r="H553" s="156" t="s">
        <v>19</v>
      </c>
      <c r="I553" s="158"/>
      <c r="L553" s="155"/>
      <c r="M553" s="159"/>
      <c r="T553" s="160"/>
      <c r="AT553" s="156" t="s">
        <v>159</v>
      </c>
      <c r="AU553" s="156" t="s">
        <v>82</v>
      </c>
      <c r="AV553" s="13" t="s">
        <v>80</v>
      </c>
      <c r="AW553" s="13" t="s">
        <v>33</v>
      </c>
      <c r="AX553" s="13" t="s">
        <v>72</v>
      </c>
      <c r="AY553" s="156" t="s">
        <v>126</v>
      </c>
    </row>
    <row r="554" spans="2:65" s="12" customFormat="1" ht="20.399999999999999">
      <c r="B554" s="148"/>
      <c r="D554" s="141" t="s">
        <v>159</v>
      </c>
      <c r="E554" s="149" t="s">
        <v>19</v>
      </c>
      <c r="F554" s="150" t="s">
        <v>1064</v>
      </c>
      <c r="H554" s="151">
        <v>1.0660000000000001</v>
      </c>
      <c r="I554" s="152"/>
      <c r="L554" s="148"/>
      <c r="M554" s="153"/>
      <c r="T554" s="154"/>
      <c r="AT554" s="149" t="s">
        <v>159</v>
      </c>
      <c r="AU554" s="149" t="s">
        <v>82</v>
      </c>
      <c r="AV554" s="12" t="s">
        <v>82</v>
      </c>
      <c r="AW554" s="12" t="s">
        <v>33</v>
      </c>
      <c r="AX554" s="12" t="s">
        <v>72</v>
      </c>
      <c r="AY554" s="149" t="s">
        <v>126</v>
      </c>
    </row>
    <row r="555" spans="2:65" s="14" customFormat="1" ht="10.199999999999999">
      <c r="B555" s="161"/>
      <c r="D555" s="141" t="s">
        <v>159</v>
      </c>
      <c r="E555" s="162" t="s">
        <v>19</v>
      </c>
      <c r="F555" s="163" t="s">
        <v>173</v>
      </c>
      <c r="H555" s="164">
        <v>1.0660000000000001</v>
      </c>
      <c r="I555" s="165"/>
      <c r="L555" s="161"/>
      <c r="M555" s="166"/>
      <c r="T555" s="167"/>
      <c r="AT555" s="162" t="s">
        <v>159</v>
      </c>
      <c r="AU555" s="162" t="s">
        <v>82</v>
      </c>
      <c r="AV555" s="14" t="s">
        <v>156</v>
      </c>
      <c r="AW555" s="14" t="s">
        <v>33</v>
      </c>
      <c r="AX555" s="14" t="s">
        <v>80</v>
      </c>
      <c r="AY555" s="162" t="s">
        <v>126</v>
      </c>
    </row>
    <row r="556" spans="2:65" s="1" customFormat="1" ht="24.15" customHeight="1">
      <c r="B556" s="33"/>
      <c r="C556" s="128" t="s">
        <v>1065</v>
      </c>
      <c r="D556" s="128" t="s">
        <v>129</v>
      </c>
      <c r="E556" s="129" t="s">
        <v>1066</v>
      </c>
      <c r="F556" s="130" t="s">
        <v>1067</v>
      </c>
      <c r="G556" s="131" t="s">
        <v>304</v>
      </c>
      <c r="H556" s="132">
        <v>1.47</v>
      </c>
      <c r="I556" s="133"/>
      <c r="J556" s="134">
        <f>ROUND(I556*H556,2)</f>
        <v>0</v>
      </c>
      <c r="K556" s="130" t="s">
        <v>19</v>
      </c>
      <c r="L556" s="33"/>
      <c r="M556" s="135" t="s">
        <v>19</v>
      </c>
      <c r="N556" s="136" t="s">
        <v>43</v>
      </c>
      <c r="P556" s="137">
        <f>O556*H556</f>
        <v>0</v>
      </c>
      <c r="Q556" s="137">
        <v>1.06277</v>
      </c>
      <c r="R556" s="137">
        <f>Q556*H556</f>
        <v>1.5622719</v>
      </c>
      <c r="S556" s="137">
        <v>0</v>
      </c>
      <c r="T556" s="138">
        <f>S556*H556</f>
        <v>0</v>
      </c>
      <c r="AR556" s="139" t="s">
        <v>156</v>
      </c>
      <c r="AT556" s="139" t="s">
        <v>129</v>
      </c>
      <c r="AU556" s="139" t="s">
        <v>82</v>
      </c>
      <c r="AY556" s="18" t="s">
        <v>126</v>
      </c>
      <c r="BE556" s="140">
        <f>IF(N556="základní",J556,0)</f>
        <v>0</v>
      </c>
      <c r="BF556" s="140">
        <f>IF(N556="snížená",J556,0)</f>
        <v>0</v>
      </c>
      <c r="BG556" s="140">
        <f>IF(N556="zákl. přenesená",J556,0)</f>
        <v>0</v>
      </c>
      <c r="BH556" s="140">
        <f>IF(N556="sníž. přenesená",J556,0)</f>
        <v>0</v>
      </c>
      <c r="BI556" s="140">
        <f>IF(N556="nulová",J556,0)</f>
        <v>0</v>
      </c>
      <c r="BJ556" s="18" t="s">
        <v>80</v>
      </c>
      <c r="BK556" s="140">
        <f>ROUND(I556*H556,2)</f>
        <v>0</v>
      </c>
      <c r="BL556" s="18" t="s">
        <v>156</v>
      </c>
      <c r="BM556" s="139" t="s">
        <v>1068</v>
      </c>
    </row>
    <row r="557" spans="2:65" s="1" customFormat="1" ht="19.2">
      <c r="B557" s="33"/>
      <c r="D557" s="141" t="s">
        <v>135</v>
      </c>
      <c r="F557" s="142" t="s">
        <v>1067</v>
      </c>
      <c r="I557" s="143"/>
      <c r="L557" s="33"/>
      <c r="M557" s="147"/>
      <c r="T557" s="54"/>
      <c r="AT557" s="18" t="s">
        <v>135</v>
      </c>
      <c r="AU557" s="18" t="s">
        <v>82</v>
      </c>
    </row>
    <row r="558" spans="2:65" s="13" customFormat="1" ht="10.199999999999999">
      <c r="B558" s="155"/>
      <c r="D558" s="141" t="s">
        <v>159</v>
      </c>
      <c r="E558" s="156" t="s">
        <v>19</v>
      </c>
      <c r="F558" s="157" t="s">
        <v>1063</v>
      </c>
      <c r="H558" s="156" t="s">
        <v>19</v>
      </c>
      <c r="I558" s="158"/>
      <c r="L558" s="155"/>
      <c r="M558" s="159"/>
      <c r="T558" s="160"/>
      <c r="AT558" s="156" t="s">
        <v>159</v>
      </c>
      <c r="AU558" s="156" t="s">
        <v>82</v>
      </c>
      <c r="AV558" s="13" t="s">
        <v>80</v>
      </c>
      <c r="AW558" s="13" t="s">
        <v>33</v>
      </c>
      <c r="AX558" s="13" t="s">
        <v>72</v>
      </c>
      <c r="AY558" s="156" t="s">
        <v>126</v>
      </c>
    </row>
    <row r="559" spans="2:65" s="12" customFormat="1" ht="10.199999999999999">
      <c r="B559" s="148"/>
      <c r="D559" s="141" t="s">
        <v>159</v>
      </c>
      <c r="E559" s="149" t="s">
        <v>19</v>
      </c>
      <c r="F559" s="150" t="s">
        <v>1069</v>
      </c>
      <c r="H559" s="151">
        <v>0.438</v>
      </c>
      <c r="I559" s="152"/>
      <c r="L559" s="148"/>
      <c r="M559" s="153"/>
      <c r="T559" s="154"/>
      <c r="AT559" s="149" t="s">
        <v>159</v>
      </c>
      <c r="AU559" s="149" t="s">
        <v>82</v>
      </c>
      <c r="AV559" s="12" t="s">
        <v>82</v>
      </c>
      <c r="AW559" s="12" t="s">
        <v>33</v>
      </c>
      <c r="AX559" s="12" t="s">
        <v>72</v>
      </c>
      <c r="AY559" s="149" t="s">
        <v>126</v>
      </c>
    </row>
    <row r="560" spans="2:65" s="12" customFormat="1" ht="10.199999999999999">
      <c r="B560" s="148"/>
      <c r="D560" s="141" t="s">
        <v>159</v>
      </c>
      <c r="E560" s="149" t="s">
        <v>19</v>
      </c>
      <c r="F560" s="150" t="s">
        <v>1070</v>
      </c>
      <c r="H560" s="151">
        <v>1.2999999999999999E-2</v>
      </c>
      <c r="I560" s="152"/>
      <c r="L560" s="148"/>
      <c r="M560" s="153"/>
      <c r="T560" s="154"/>
      <c r="AT560" s="149" t="s">
        <v>159</v>
      </c>
      <c r="AU560" s="149" t="s">
        <v>82</v>
      </c>
      <c r="AV560" s="12" t="s">
        <v>82</v>
      </c>
      <c r="AW560" s="12" t="s">
        <v>33</v>
      </c>
      <c r="AX560" s="12" t="s">
        <v>72</v>
      </c>
      <c r="AY560" s="149" t="s">
        <v>126</v>
      </c>
    </row>
    <row r="561" spans="2:65" s="12" customFormat="1" ht="10.199999999999999">
      <c r="B561" s="148"/>
      <c r="D561" s="141" t="s">
        <v>159</v>
      </c>
      <c r="E561" s="149" t="s">
        <v>19</v>
      </c>
      <c r="F561" s="150" t="s">
        <v>1071</v>
      </c>
      <c r="H561" s="151">
        <v>0.98599999999999999</v>
      </c>
      <c r="I561" s="152"/>
      <c r="L561" s="148"/>
      <c r="M561" s="153"/>
      <c r="T561" s="154"/>
      <c r="AT561" s="149" t="s">
        <v>159</v>
      </c>
      <c r="AU561" s="149" t="s">
        <v>82</v>
      </c>
      <c r="AV561" s="12" t="s">
        <v>82</v>
      </c>
      <c r="AW561" s="12" t="s">
        <v>33</v>
      </c>
      <c r="AX561" s="12" t="s">
        <v>72</v>
      </c>
      <c r="AY561" s="149" t="s">
        <v>126</v>
      </c>
    </row>
    <row r="562" spans="2:65" s="12" customFormat="1" ht="20.399999999999999">
      <c r="B562" s="148"/>
      <c r="D562" s="141" t="s">
        <v>159</v>
      </c>
      <c r="E562" s="149" t="s">
        <v>19</v>
      </c>
      <c r="F562" s="150" t="s">
        <v>1072</v>
      </c>
      <c r="H562" s="151">
        <v>1.0999999999999999E-2</v>
      </c>
      <c r="I562" s="152"/>
      <c r="L562" s="148"/>
      <c r="M562" s="153"/>
      <c r="T562" s="154"/>
      <c r="AT562" s="149" t="s">
        <v>159</v>
      </c>
      <c r="AU562" s="149" t="s">
        <v>82</v>
      </c>
      <c r="AV562" s="12" t="s">
        <v>82</v>
      </c>
      <c r="AW562" s="12" t="s">
        <v>33</v>
      </c>
      <c r="AX562" s="12" t="s">
        <v>72</v>
      </c>
      <c r="AY562" s="149" t="s">
        <v>126</v>
      </c>
    </row>
    <row r="563" spans="2:65" s="12" customFormat="1" ht="20.399999999999999">
      <c r="B563" s="148"/>
      <c r="D563" s="141" t="s">
        <v>159</v>
      </c>
      <c r="E563" s="149" t="s">
        <v>19</v>
      </c>
      <c r="F563" s="150" t="s">
        <v>1073</v>
      </c>
      <c r="H563" s="151">
        <v>2.1999999999999999E-2</v>
      </c>
      <c r="I563" s="152"/>
      <c r="L563" s="148"/>
      <c r="M563" s="153"/>
      <c r="T563" s="154"/>
      <c r="AT563" s="149" t="s">
        <v>159</v>
      </c>
      <c r="AU563" s="149" t="s">
        <v>82</v>
      </c>
      <c r="AV563" s="12" t="s">
        <v>82</v>
      </c>
      <c r="AW563" s="12" t="s">
        <v>33</v>
      </c>
      <c r="AX563" s="12" t="s">
        <v>72</v>
      </c>
      <c r="AY563" s="149" t="s">
        <v>126</v>
      </c>
    </row>
    <row r="564" spans="2:65" s="14" customFormat="1" ht="10.199999999999999">
      <c r="B564" s="161"/>
      <c r="D564" s="141" t="s">
        <v>159</v>
      </c>
      <c r="E564" s="162" t="s">
        <v>19</v>
      </c>
      <c r="F564" s="163" t="s">
        <v>173</v>
      </c>
      <c r="H564" s="164">
        <v>1.47</v>
      </c>
      <c r="I564" s="165"/>
      <c r="L564" s="161"/>
      <c r="M564" s="166"/>
      <c r="T564" s="167"/>
      <c r="AT564" s="162" t="s">
        <v>159</v>
      </c>
      <c r="AU564" s="162" t="s">
        <v>82</v>
      </c>
      <c r="AV564" s="14" t="s">
        <v>156</v>
      </c>
      <c r="AW564" s="14" t="s">
        <v>33</v>
      </c>
      <c r="AX564" s="14" t="s">
        <v>80</v>
      </c>
      <c r="AY564" s="162" t="s">
        <v>126</v>
      </c>
    </row>
    <row r="565" spans="2:65" s="1" customFormat="1" ht="16.5" customHeight="1">
      <c r="B565" s="33"/>
      <c r="C565" s="128" t="s">
        <v>1074</v>
      </c>
      <c r="D565" s="128" t="s">
        <v>129</v>
      </c>
      <c r="E565" s="129" t="s">
        <v>1075</v>
      </c>
      <c r="F565" s="130" t="s">
        <v>1076</v>
      </c>
      <c r="G565" s="131" t="s">
        <v>155</v>
      </c>
      <c r="H565" s="132">
        <v>643.5</v>
      </c>
      <c r="I565" s="133"/>
      <c r="J565" s="134">
        <f>ROUND(I565*H565,2)</f>
        <v>0</v>
      </c>
      <c r="K565" s="130" t="s">
        <v>180</v>
      </c>
      <c r="L565" s="33"/>
      <c r="M565" s="135" t="s">
        <v>19</v>
      </c>
      <c r="N565" s="136" t="s">
        <v>43</v>
      </c>
      <c r="P565" s="137">
        <f>O565*H565</f>
        <v>0</v>
      </c>
      <c r="Q565" s="137">
        <v>0.11</v>
      </c>
      <c r="R565" s="137">
        <f>Q565*H565</f>
        <v>70.784999999999997</v>
      </c>
      <c r="S565" s="137">
        <v>0</v>
      </c>
      <c r="T565" s="138">
        <f>S565*H565</f>
        <v>0</v>
      </c>
      <c r="AR565" s="139" t="s">
        <v>156</v>
      </c>
      <c r="AT565" s="139" t="s">
        <v>129</v>
      </c>
      <c r="AU565" s="139" t="s">
        <v>82</v>
      </c>
      <c r="AY565" s="18" t="s">
        <v>126</v>
      </c>
      <c r="BE565" s="140">
        <f>IF(N565="základní",J565,0)</f>
        <v>0</v>
      </c>
      <c r="BF565" s="140">
        <f>IF(N565="snížená",J565,0)</f>
        <v>0</v>
      </c>
      <c r="BG565" s="140">
        <f>IF(N565="zákl. přenesená",J565,0)</f>
        <v>0</v>
      </c>
      <c r="BH565" s="140">
        <f>IF(N565="sníž. přenesená",J565,0)</f>
        <v>0</v>
      </c>
      <c r="BI565" s="140">
        <f>IF(N565="nulová",J565,0)</f>
        <v>0</v>
      </c>
      <c r="BJ565" s="18" t="s">
        <v>80</v>
      </c>
      <c r="BK565" s="140">
        <f>ROUND(I565*H565,2)</f>
        <v>0</v>
      </c>
      <c r="BL565" s="18" t="s">
        <v>156</v>
      </c>
      <c r="BM565" s="139" t="s">
        <v>1077</v>
      </c>
    </row>
    <row r="566" spans="2:65" s="1" customFormat="1" ht="10.199999999999999">
      <c r="B566" s="33"/>
      <c r="D566" s="141" t="s">
        <v>135</v>
      </c>
      <c r="F566" s="142" t="s">
        <v>1078</v>
      </c>
      <c r="I566" s="143"/>
      <c r="L566" s="33"/>
      <c r="M566" s="147"/>
      <c r="T566" s="54"/>
      <c r="AT566" s="18" t="s">
        <v>135</v>
      </c>
      <c r="AU566" s="18" t="s">
        <v>82</v>
      </c>
    </row>
    <row r="567" spans="2:65" s="1" customFormat="1" ht="10.199999999999999">
      <c r="B567" s="33"/>
      <c r="D567" s="168" t="s">
        <v>183</v>
      </c>
      <c r="F567" s="169" t="s">
        <v>1079</v>
      </c>
      <c r="I567" s="143"/>
      <c r="L567" s="33"/>
      <c r="M567" s="147"/>
      <c r="T567" s="54"/>
      <c r="AT567" s="18" t="s">
        <v>183</v>
      </c>
      <c r="AU567" s="18" t="s">
        <v>82</v>
      </c>
    </row>
    <row r="568" spans="2:65" s="12" customFormat="1" ht="10.199999999999999">
      <c r="B568" s="148"/>
      <c r="D568" s="141" t="s">
        <v>159</v>
      </c>
      <c r="E568" s="149" t="s">
        <v>19</v>
      </c>
      <c r="F568" s="150" t="s">
        <v>1080</v>
      </c>
      <c r="H568" s="151">
        <v>207.8</v>
      </c>
      <c r="I568" s="152"/>
      <c r="L568" s="148"/>
      <c r="M568" s="153"/>
      <c r="T568" s="154"/>
      <c r="AT568" s="149" t="s">
        <v>159</v>
      </c>
      <c r="AU568" s="149" t="s">
        <v>82</v>
      </c>
      <c r="AV568" s="12" t="s">
        <v>82</v>
      </c>
      <c r="AW568" s="12" t="s">
        <v>33</v>
      </c>
      <c r="AX568" s="12" t="s">
        <v>72</v>
      </c>
      <c r="AY568" s="149" t="s">
        <v>126</v>
      </c>
    </row>
    <row r="569" spans="2:65" s="12" customFormat="1" ht="10.199999999999999">
      <c r="B569" s="148"/>
      <c r="D569" s="141" t="s">
        <v>159</v>
      </c>
      <c r="E569" s="149" t="s">
        <v>19</v>
      </c>
      <c r="F569" s="150" t="s">
        <v>1081</v>
      </c>
      <c r="H569" s="151">
        <v>85.8</v>
      </c>
      <c r="I569" s="152"/>
      <c r="L569" s="148"/>
      <c r="M569" s="153"/>
      <c r="T569" s="154"/>
      <c r="AT569" s="149" t="s">
        <v>159</v>
      </c>
      <c r="AU569" s="149" t="s">
        <v>82</v>
      </c>
      <c r="AV569" s="12" t="s">
        <v>82</v>
      </c>
      <c r="AW569" s="12" t="s">
        <v>33</v>
      </c>
      <c r="AX569" s="12" t="s">
        <v>72</v>
      </c>
      <c r="AY569" s="149" t="s">
        <v>126</v>
      </c>
    </row>
    <row r="570" spans="2:65" s="12" customFormat="1" ht="10.199999999999999">
      <c r="B570" s="148"/>
      <c r="D570" s="141" t="s">
        <v>159</v>
      </c>
      <c r="E570" s="149" t="s">
        <v>19</v>
      </c>
      <c r="F570" s="150" t="s">
        <v>1082</v>
      </c>
      <c r="H570" s="151">
        <v>193.1</v>
      </c>
      <c r="I570" s="152"/>
      <c r="L570" s="148"/>
      <c r="M570" s="153"/>
      <c r="T570" s="154"/>
      <c r="AT570" s="149" t="s">
        <v>159</v>
      </c>
      <c r="AU570" s="149" t="s">
        <v>82</v>
      </c>
      <c r="AV570" s="12" t="s">
        <v>82</v>
      </c>
      <c r="AW570" s="12" t="s">
        <v>33</v>
      </c>
      <c r="AX570" s="12" t="s">
        <v>72</v>
      </c>
      <c r="AY570" s="149" t="s">
        <v>126</v>
      </c>
    </row>
    <row r="571" spans="2:65" s="12" customFormat="1" ht="10.199999999999999">
      <c r="B571" s="148"/>
      <c r="D571" s="141" t="s">
        <v>159</v>
      </c>
      <c r="E571" s="149" t="s">
        <v>19</v>
      </c>
      <c r="F571" s="150" t="s">
        <v>1083</v>
      </c>
      <c r="H571" s="151">
        <v>126.2</v>
      </c>
      <c r="I571" s="152"/>
      <c r="L571" s="148"/>
      <c r="M571" s="153"/>
      <c r="T571" s="154"/>
      <c r="AT571" s="149" t="s">
        <v>159</v>
      </c>
      <c r="AU571" s="149" t="s">
        <v>82</v>
      </c>
      <c r="AV571" s="12" t="s">
        <v>82</v>
      </c>
      <c r="AW571" s="12" t="s">
        <v>33</v>
      </c>
      <c r="AX571" s="12" t="s">
        <v>72</v>
      </c>
      <c r="AY571" s="149" t="s">
        <v>126</v>
      </c>
    </row>
    <row r="572" spans="2:65" s="12" customFormat="1" ht="10.199999999999999">
      <c r="B572" s="148"/>
      <c r="D572" s="141" t="s">
        <v>159</v>
      </c>
      <c r="E572" s="149" t="s">
        <v>19</v>
      </c>
      <c r="F572" s="150" t="s">
        <v>1084</v>
      </c>
      <c r="H572" s="151">
        <v>30.6</v>
      </c>
      <c r="I572" s="152"/>
      <c r="L572" s="148"/>
      <c r="M572" s="153"/>
      <c r="T572" s="154"/>
      <c r="AT572" s="149" t="s">
        <v>159</v>
      </c>
      <c r="AU572" s="149" t="s">
        <v>82</v>
      </c>
      <c r="AV572" s="12" t="s">
        <v>82</v>
      </c>
      <c r="AW572" s="12" t="s">
        <v>33</v>
      </c>
      <c r="AX572" s="12" t="s">
        <v>72</v>
      </c>
      <c r="AY572" s="149" t="s">
        <v>126</v>
      </c>
    </row>
    <row r="573" spans="2:65" s="14" customFormat="1" ht="10.199999999999999">
      <c r="B573" s="161"/>
      <c r="D573" s="141" t="s">
        <v>159</v>
      </c>
      <c r="E573" s="162" t="s">
        <v>19</v>
      </c>
      <c r="F573" s="163" t="s">
        <v>173</v>
      </c>
      <c r="H573" s="164">
        <v>643.5</v>
      </c>
      <c r="I573" s="165"/>
      <c r="L573" s="161"/>
      <c r="M573" s="166"/>
      <c r="T573" s="167"/>
      <c r="AT573" s="162" t="s">
        <v>159</v>
      </c>
      <c r="AU573" s="162" t="s">
        <v>82</v>
      </c>
      <c r="AV573" s="14" t="s">
        <v>156</v>
      </c>
      <c r="AW573" s="14" t="s">
        <v>33</v>
      </c>
      <c r="AX573" s="14" t="s">
        <v>80</v>
      </c>
      <c r="AY573" s="162" t="s">
        <v>126</v>
      </c>
    </row>
    <row r="574" spans="2:65" s="1" customFormat="1" ht="16.5" customHeight="1">
      <c r="B574" s="33"/>
      <c r="C574" s="128" t="s">
        <v>1085</v>
      </c>
      <c r="D574" s="128" t="s">
        <v>129</v>
      </c>
      <c r="E574" s="129" t="s">
        <v>1086</v>
      </c>
      <c r="F574" s="130" t="s">
        <v>1087</v>
      </c>
      <c r="G574" s="131" t="s">
        <v>155</v>
      </c>
      <c r="H574" s="132">
        <v>870.99099999999999</v>
      </c>
      <c r="I574" s="133"/>
      <c r="J574" s="134">
        <f>ROUND(I574*H574,2)</f>
        <v>0</v>
      </c>
      <c r="K574" s="130" t="s">
        <v>180</v>
      </c>
      <c r="L574" s="33"/>
      <c r="M574" s="135" t="s">
        <v>19</v>
      </c>
      <c r="N574" s="136" t="s">
        <v>43</v>
      </c>
      <c r="P574" s="137">
        <f>O574*H574</f>
        <v>0</v>
      </c>
      <c r="Q574" s="137">
        <v>1.2999999999999999E-4</v>
      </c>
      <c r="R574" s="137">
        <f>Q574*H574</f>
        <v>0.11322882999999999</v>
      </c>
      <c r="S574" s="137">
        <v>0</v>
      </c>
      <c r="T574" s="138">
        <f>S574*H574</f>
        <v>0</v>
      </c>
      <c r="AR574" s="139" t="s">
        <v>156</v>
      </c>
      <c r="AT574" s="139" t="s">
        <v>129</v>
      </c>
      <c r="AU574" s="139" t="s">
        <v>82</v>
      </c>
      <c r="AY574" s="18" t="s">
        <v>126</v>
      </c>
      <c r="BE574" s="140">
        <f>IF(N574="základní",J574,0)</f>
        <v>0</v>
      </c>
      <c r="BF574" s="140">
        <f>IF(N574="snížená",J574,0)</f>
        <v>0</v>
      </c>
      <c r="BG574" s="140">
        <f>IF(N574="zákl. přenesená",J574,0)</f>
        <v>0</v>
      </c>
      <c r="BH574" s="140">
        <f>IF(N574="sníž. přenesená",J574,0)</f>
        <v>0</v>
      </c>
      <c r="BI574" s="140">
        <f>IF(N574="nulová",J574,0)</f>
        <v>0</v>
      </c>
      <c r="BJ574" s="18" t="s">
        <v>80</v>
      </c>
      <c r="BK574" s="140">
        <f>ROUND(I574*H574,2)</f>
        <v>0</v>
      </c>
      <c r="BL574" s="18" t="s">
        <v>156</v>
      </c>
      <c r="BM574" s="139" t="s">
        <v>1088</v>
      </c>
    </row>
    <row r="575" spans="2:65" s="1" customFormat="1" ht="10.199999999999999">
      <c r="B575" s="33"/>
      <c r="D575" s="141" t="s">
        <v>135</v>
      </c>
      <c r="F575" s="142" t="s">
        <v>1089</v>
      </c>
      <c r="I575" s="143"/>
      <c r="L575" s="33"/>
      <c r="M575" s="147"/>
      <c r="T575" s="54"/>
      <c r="AT575" s="18" t="s">
        <v>135</v>
      </c>
      <c r="AU575" s="18" t="s">
        <v>82</v>
      </c>
    </row>
    <row r="576" spans="2:65" s="1" customFormat="1" ht="10.199999999999999">
      <c r="B576" s="33"/>
      <c r="D576" s="168" t="s">
        <v>183</v>
      </c>
      <c r="F576" s="169" t="s">
        <v>1090</v>
      </c>
      <c r="I576" s="143"/>
      <c r="L576" s="33"/>
      <c r="M576" s="147"/>
      <c r="T576" s="54"/>
      <c r="AT576" s="18" t="s">
        <v>183</v>
      </c>
      <c r="AU576" s="18" t="s">
        <v>82</v>
      </c>
    </row>
    <row r="577" spans="2:65" s="12" customFormat="1" ht="10.199999999999999">
      <c r="B577" s="148"/>
      <c r="D577" s="141" t="s">
        <v>159</v>
      </c>
      <c r="E577" s="149" t="s">
        <v>19</v>
      </c>
      <c r="F577" s="150" t="s">
        <v>1091</v>
      </c>
      <c r="H577" s="151">
        <v>208.84100000000001</v>
      </c>
      <c r="I577" s="152"/>
      <c r="L577" s="148"/>
      <c r="M577" s="153"/>
      <c r="T577" s="154"/>
      <c r="AT577" s="149" t="s">
        <v>159</v>
      </c>
      <c r="AU577" s="149" t="s">
        <v>82</v>
      </c>
      <c r="AV577" s="12" t="s">
        <v>82</v>
      </c>
      <c r="AW577" s="12" t="s">
        <v>33</v>
      </c>
      <c r="AX577" s="12" t="s">
        <v>72</v>
      </c>
      <c r="AY577" s="149" t="s">
        <v>126</v>
      </c>
    </row>
    <row r="578" spans="2:65" s="12" customFormat="1" ht="10.199999999999999">
      <c r="B578" s="148"/>
      <c r="D578" s="141" t="s">
        <v>159</v>
      </c>
      <c r="E578" s="149" t="s">
        <v>19</v>
      </c>
      <c r="F578" s="150" t="s">
        <v>1092</v>
      </c>
      <c r="H578" s="151">
        <v>171.6</v>
      </c>
      <c r="I578" s="152"/>
      <c r="L578" s="148"/>
      <c r="M578" s="153"/>
      <c r="T578" s="154"/>
      <c r="AT578" s="149" t="s">
        <v>159</v>
      </c>
      <c r="AU578" s="149" t="s">
        <v>82</v>
      </c>
      <c r="AV578" s="12" t="s">
        <v>82</v>
      </c>
      <c r="AW578" s="12" t="s">
        <v>33</v>
      </c>
      <c r="AX578" s="12" t="s">
        <v>72</v>
      </c>
      <c r="AY578" s="149" t="s">
        <v>126</v>
      </c>
    </row>
    <row r="579" spans="2:65" s="12" customFormat="1" ht="10.199999999999999">
      <c r="B579" s="148"/>
      <c r="D579" s="141" t="s">
        <v>159</v>
      </c>
      <c r="E579" s="149" t="s">
        <v>19</v>
      </c>
      <c r="F579" s="150" t="s">
        <v>1082</v>
      </c>
      <c r="H579" s="151">
        <v>193.1</v>
      </c>
      <c r="I579" s="152"/>
      <c r="L579" s="148"/>
      <c r="M579" s="153"/>
      <c r="T579" s="154"/>
      <c r="AT579" s="149" t="s">
        <v>159</v>
      </c>
      <c r="AU579" s="149" t="s">
        <v>82</v>
      </c>
      <c r="AV579" s="12" t="s">
        <v>82</v>
      </c>
      <c r="AW579" s="12" t="s">
        <v>33</v>
      </c>
      <c r="AX579" s="12" t="s">
        <v>72</v>
      </c>
      <c r="AY579" s="149" t="s">
        <v>126</v>
      </c>
    </row>
    <row r="580" spans="2:65" s="12" customFormat="1" ht="10.199999999999999">
      <c r="B580" s="148"/>
      <c r="D580" s="141" t="s">
        <v>159</v>
      </c>
      <c r="E580" s="149" t="s">
        <v>19</v>
      </c>
      <c r="F580" s="150" t="s">
        <v>1093</v>
      </c>
      <c r="H580" s="151">
        <v>252.4</v>
      </c>
      <c r="I580" s="152"/>
      <c r="L580" s="148"/>
      <c r="M580" s="153"/>
      <c r="T580" s="154"/>
      <c r="AT580" s="149" t="s">
        <v>159</v>
      </c>
      <c r="AU580" s="149" t="s">
        <v>82</v>
      </c>
      <c r="AV580" s="12" t="s">
        <v>82</v>
      </c>
      <c r="AW580" s="12" t="s">
        <v>33</v>
      </c>
      <c r="AX580" s="12" t="s">
        <v>72</v>
      </c>
      <c r="AY580" s="149" t="s">
        <v>126</v>
      </c>
    </row>
    <row r="581" spans="2:65" s="12" customFormat="1" ht="10.199999999999999">
      <c r="B581" s="148"/>
      <c r="D581" s="141" t="s">
        <v>159</v>
      </c>
      <c r="E581" s="149" t="s">
        <v>19</v>
      </c>
      <c r="F581" s="150" t="s">
        <v>1084</v>
      </c>
      <c r="H581" s="151">
        <v>30.6</v>
      </c>
      <c r="I581" s="152"/>
      <c r="L581" s="148"/>
      <c r="M581" s="153"/>
      <c r="T581" s="154"/>
      <c r="AT581" s="149" t="s">
        <v>159</v>
      </c>
      <c r="AU581" s="149" t="s">
        <v>82</v>
      </c>
      <c r="AV581" s="12" t="s">
        <v>82</v>
      </c>
      <c r="AW581" s="12" t="s">
        <v>33</v>
      </c>
      <c r="AX581" s="12" t="s">
        <v>72</v>
      </c>
      <c r="AY581" s="149" t="s">
        <v>126</v>
      </c>
    </row>
    <row r="582" spans="2:65" s="12" customFormat="1" ht="10.199999999999999">
      <c r="B582" s="148"/>
      <c r="D582" s="141" t="s">
        <v>159</v>
      </c>
      <c r="E582" s="149" t="s">
        <v>19</v>
      </c>
      <c r="F582" s="150" t="s">
        <v>1094</v>
      </c>
      <c r="H582" s="151">
        <v>14.45</v>
      </c>
      <c r="I582" s="152"/>
      <c r="L582" s="148"/>
      <c r="M582" s="153"/>
      <c r="T582" s="154"/>
      <c r="AT582" s="149" t="s">
        <v>159</v>
      </c>
      <c r="AU582" s="149" t="s">
        <v>82</v>
      </c>
      <c r="AV582" s="12" t="s">
        <v>82</v>
      </c>
      <c r="AW582" s="12" t="s">
        <v>33</v>
      </c>
      <c r="AX582" s="12" t="s">
        <v>72</v>
      </c>
      <c r="AY582" s="149" t="s">
        <v>126</v>
      </c>
    </row>
    <row r="583" spans="2:65" s="14" customFormat="1" ht="10.199999999999999">
      <c r="B583" s="161"/>
      <c r="D583" s="141" t="s">
        <v>159</v>
      </c>
      <c r="E583" s="162" t="s">
        <v>19</v>
      </c>
      <c r="F583" s="163" t="s">
        <v>173</v>
      </c>
      <c r="H583" s="164">
        <v>870.99099999999999</v>
      </c>
      <c r="I583" s="165"/>
      <c r="L583" s="161"/>
      <c r="M583" s="166"/>
      <c r="T583" s="167"/>
      <c r="AT583" s="162" t="s">
        <v>159</v>
      </c>
      <c r="AU583" s="162" t="s">
        <v>82</v>
      </c>
      <c r="AV583" s="14" t="s">
        <v>156</v>
      </c>
      <c r="AW583" s="14" t="s">
        <v>33</v>
      </c>
      <c r="AX583" s="14" t="s">
        <v>80</v>
      </c>
      <c r="AY583" s="162" t="s">
        <v>126</v>
      </c>
    </row>
    <row r="584" spans="2:65" s="1" customFormat="1" ht="16.5" customHeight="1">
      <c r="B584" s="33"/>
      <c r="C584" s="128" t="s">
        <v>1095</v>
      </c>
      <c r="D584" s="128" t="s">
        <v>129</v>
      </c>
      <c r="E584" s="129" t="s">
        <v>1096</v>
      </c>
      <c r="F584" s="130" t="s">
        <v>1097</v>
      </c>
      <c r="G584" s="131" t="s">
        <v>155</v>
      </c>
      <c r="H584" s="132">
        <v>22.62</v>
      </c>
      <c r="I584" s="133"/>
      <c r="J584" s="134">
        <f>ROUND(I584*H584,2)</f>
        <v>0</v>
      </c>
      <c r="K584" s="130" t="s">
        <v>180</v>
      </c>
      <c r="L584" s="33"/>
      <c r="M584" s="135" t="s">
        <v>19</v>
      </c>
      <c r="N584" s="136" t="s">
        <v>43</v>
      </c>
      <c r="P584" s="137">
        <f>O584*H584</f>
        <v>0</v>
      </c>
      <c r="Q584" s="137">
        <v>9.3359999999999999E-2</v>
      </c>
      <c r="R584" s="137">
        <f>Q584*H584</f>
        <v>2.1118032000000002</v>
      </c>
      <c r="S584" s="137">
        <v>0</v>
      </c>
      <c r="T584" s="138">
        <f>S584*H584</f>
        <v>0</v>
      </c>
      <c r="AR584" s="139" t="s">
        <v>156</v>
      </c>
      <c r="AT584" s="139" t="s">
        <v>129</v>
      </c>
      <c r="AU584" s="139" t="s">
        <v>82</v>
      </c>
      <c r="AY584" s="18" t="s">
        <v>126</v>
      </c>
      <c r="BE584" s="140">
        <f>IF(N584="základní",J584,0)</f>
        <v>0</v>
      </c>
      <c r="BF584" s="140">
        <f>IF(N584="snížená",J584,0)</f>
        <v>0</v>
      </c>
      <c r="BG584" s="140">
        <f>IF(N584="zákl. přenesená",J584,0)</f>
        <v>0</v>
      </c>
      <c r="BH584" s="140">
        <f>IF(N584="sníž. přenesená",J584,0)</f>
        <v>0</v>
      </c>
      <c r="BI584" s="140">
        <f>IF(N584="nulová",J584,0)</f>
        <v>0</v>
      </c>
      <c r="BJ584" s="18" t="s">
        <v>80</v>
      </c>
      <c r="BK584" s="140">
        <f>ROUND(I584*H584,2)</f>
        <v>0</v>
      </c>
      <c r="BL584" s="18" t="s">
        <v>156</v>
      </c>
      <c r="BM584" s="139" t="s">
        <v>1098</v>
      </c>
    </row>
    <row r="585" spans="2:65" s="1" customFormat="1" ht="19.2">
      <c r="B585" s="33"/>
      <c r="D585" s="141" t="s">
        <v>135</v>
      </c>
      <c r="F585" s="142" t="s">
        <v>1099</v>
      </c>
      <c r="I585" s="143"/>
      <c r="L585" s="33"/>
      <c r="M585" s="147"/>
      <c r="T585" s="54"/>
      <c r="AT585" s="18" t="s">
        <v>135</v>
      </c>
      <c r="AU585" s="18" t="s">
        <v>82</v>
      </c>
    </row>
    <row r="586" spans="2:65" s="1" customFormat="1" ht="10.199999999999999">
      <c r="B586" s="33"/>
      <c r="D586" s="168" t="s">
        <v>183</v>
      </c>
      <c r="F586" s="169" t="s">
        <v>1100</v>
      </c>
      <c r="I586" s="143"/>
      <c r="L586" s="33"/>
      <c r="M586" s="147"/>
      <c r="T586" s="54"/>
      <c r="AT586" s="18" t="s">
        <v>183</v>
      </c>
      <c r="AU586" s="18" t="s">
        <v>82</v>
      </c>
    </row>
    <row r="587" spans="2:65" s="12" customFormat="1" ht="10.199999999999999">
      <c r="B587" s="148"/>
      <c r="D587" s="141" t="s">
        <v>159</v>
      </c>
      <c r="E587" s="149" t="s">
        <v>19</v>
      </c>
      <c r="F587" s="150" t="s">
        <v>1101</v>
      </c>
      <c r="H587" s="151">
        <v>22.62</v>
      </c>
      <c r="I587" s="152"/>
      <c r="L587" s="148"/>
      <c r="M587" s="153"/>
      <c r="T587" s="154"/>
      <c r="AT587" s="149" t="s">
        <v>159</v>
      </c>
      <c r="AU587" s="149" t="s">
        <v>82</v>
      </c>
      <c r="AV587" s="12" t="s">
        <v>82</v>
      </c>
      <c r="AW587" s="12" t="s">
        <v>33</v>
      </c>
      <c r="AX587" s="12" t="s">
        <v>80</v>
      </c>
      <c r="AY587" s="149" t="s">
        <v>126</v>
      </c>
    </row>
    <row r="588" spans="2:65" s="1" customFormat="1" ht="21.75" customHeight="1">
      <c r="B588" s="33"/>
      <c r="C588" s="128" t="s">
        <v>1102</v>
      </c>
      <c r="D588" s="128" t="s">
        <v>129</v>
      </c>
      <c r="E588" s="129" t="s">
        <v>1103</v>
      </c>
      <c r="F588" s="130" t="s">
        <v>1104</v>
      </c>
      <c r="G588" s="131" t="s">
        <v>228</v>
      </c>
      <c r="H588" s="132">
        <v>579.15</v>
      </c>
      <c r="I588" s="133"/>
      <c r="J588" s="134">
        <f>ROUND(I588*H588,2)</f>
        <v>0</v>
      </c>
      <c r="K588" s="130" t="s">
        <v>180</v>
      </c>
      <c r="L588" s="33"/>
      <c r="M588" s="135" t="s">
        <v>19</v>
      </c>
      <c r="N588" s="136" t="s">
        <v>43</v>
      </c>
      <c r="P588" s="137">
        <f>O588*H588</f>
        <v>0</v>
      </c>
      <c r="Q588" s="137">
        <v>2.0000000000000002E-5</v>
      </c>
      <c r="R588" s="137">
        <f>Q588*H588</f>
        <v>1.1583000000000001E-2</v>
      </c>
      <c r="S588" s="137">
        <v>0</v>
      </c>
      <c r="T588" s="138">
        <f>S588*H588</f>
        <v>0</v>
      </c>
      <c r="AR588" s="139" t="s">
        <v>260</v>
      </c>
      <c r="AT588" s="139" t="s">
        <v>129</v>
      </c>
      <c r="AU588" s="139" t="s">
        <v>82</v>
      </c>
      <c r="AY588" s="18" t="s">
        <v>126</v>
      </c>
      <c r="BE588" s="140">
        <f>IF(N588="základní",J588,0)</f>
        <v>0</v>
      </c>
      <c r="BF588" s="140">
        <f>IF(N588="snížená",J588,0)</f>
        <v>0</v>
      </c>
      <c r="BG588" s="140">
        <f>IF(N588="zákl. přenesená",J588,0)</f>
        <v>0</v>
      </c>
      <c r="BH588" s="140">
        <f>IF(N588="sníž. přenesená",J588,0)</f>
        <v>0</v>
      </c>
      <c r="BI588" s="140">
        <f>IF(N588="nulová",J588,0)</f>
        <v>0</v>
      </c>
      <c r="BJ588" s="18" t="s">
        <v>80</v>
      </c>
      <c r="BK588" s="140">
        <f>ROUND(I588*H588,2)</f>
        <v>0</v>
      </c>
      <c r="BL588" s="18" t="s">
        <v>260</v>
      </c>
      <c r="BM588" s="139" t="s">
        <v>1105</v>
      </c>
    </row>
    <row r="589" spans="2:65" s="1" customFormat="1" ht="10.199999999999999">
      <c r="B589" s="33"/>
      <c r="D589" s="141" t="s">
        <v>135</v>
      </c>
      <c r="F589" s="142" t="s">
        <v>1106</v>
      </c>
      <c r="I589" s="143"/>
      <c r="L589" s="33"/>
      <c r="M589" s="147"/>
      <c r="T589" s="54"/>
      <c r="AT589" s="18" t="s">
        <v>135</v>
      </c>
      <c r="AU589" s="18" t="s">
        <v>82</v>
      </c>
    </row>
    <row r="590" spans="2:65" s="1" customFormat="1" ht="10.199999999999999">
      <c r="B590" s="33"/>
      <c r="D590" s="168" t="s">
        <v>183</v>
      </c>
      <c r="F590" s="169" t="s">
        <v>1107</v>
      </c>
      <c r="I590" s="143"/>
      <c r="L590" s="33"/>
      <c r="M590" s="147"/>
      <c r="T590" s="54"/>
      <c r="AT590" s="18" t="s">
        <v>183</v>
      </c>
      <c r="AU590" s="18" t="s">
        <v>82</v>
      </c>
    </row>
    <row r="591" spans="2:65" s="12" customFormat="1" ht="10.199999999999999">
      <c r="B591" s="148"/>
      <c r="D591" s="141" t="s">
        <v>159</v>
      </c>
      <c r="E591" s="149" t="s">
        <v>19</v>
      </c>
      <c r="F591" s="150" t="s">
        <v>1108</v>
      </c>
      <c r="H591" s="151">
        <v>579.15</v>
      </c>
      <c r="I591" s="152"/>
      <c r="L591" s="148"/>
      <c r="M591" s="153"/>
      <c r="T591" s="154"/>
      <c r="AT591" s="149" t="s">
        <v>159</v>
      </c>
      <c r="AU591" s="149" t="s">
        <v>82</v>
      </c>
      <c r="AV591" s="12" t="s">
        <v>82</v>
      </c>
      <c r="AW591" s="12" t="s">
        <v>33</v>
      </c>
      <c r="AX591" s="12" t="s">
        <v>80</v>
      </c>
      <c r="AY591" s="149" t="s">
        <v>126</v>
      </c>
    </row>
    <row r="592" spans="2:65" s="11" customFormat="1" ht="22.8" customHeight="1">
      <c r="B592" s="116"/>
      <c r="D592" s="117" t="s">
        <v>71</v>
      </c>
      <c r="E592" s="126" t="s">
        <v>133</v>
      </c>
      <c r="F592" s="126" t="s">
        <v>1109</v>
      </c>
      <c r="I592" s="119"/>
      <c r="J592" s="127">
        <f>BK592</f>
        <v>0</v>
      </c>
      <c r="L592" s="116"/>
      <c r="M592" s="121"/>
      <c r="P592" s="122">
        <f>SUM(P593:P606)</f>
        <v>0</v>
      </c>
      <c r="R592" s="122">
        <f>SUM(R593:R606)</f>
        <v>0.15153000000000003</v>
      </c>
      <c r="T592" s="123">
        <f>SUM(T593:T606)</f>
        <v>0</v>
      </c>
      <c r="AR592" s="117" t="s">
        <v>80</v>
      </c>
      <c r="AT592" s="124" t="s">
        <v>71</v>
      </c>
      <c r="AU592" s="124" t="s">
        <v>80</v>
      </c>
      <c r="AY592" s="117" t="s">
        <v>126</v>
      </c>
      <c r="BK592" s="125">
        <f>SUM(BK593:BK606)</f>
        <v>0</v>
      </c>
    </row>
    <row r="593" spans="2:65" s="1" customFormat="1" ht="16.5" customHeight="1">
      <c r="B593" s="33"/>
      <c r="C593" s="128" t="s">
        <v>1110</v>
      </c>
      <c r="D593" s="128" t="s">
        <v>129</v>
      </c>
      <c r="E593" s="129" t="s">
        <v>1111</v>
      </c>
      <c r="F593" s="130" t="s">
        <v>1112</v>
      </c>
      <c r="G593" s="131" t="s">
        <v>254</v>
      </c>
      <c r="H593" s="132">
        <v>5</v>
      </c>
      <c r="I593" s="133"/>
      <c r="J593" s="134">
        <f>ROUND(I593*H593,2)</f>
        <v>0</v>
      </c>
      <c r="K593" s="130" t="s">
        <v>180</v>
      </c>
      <c r="L593" s="33"/>
      <c r="M593" s="135" t="s">
        <v>19</v>
      </c>
      <c r="N593" s="136" t="s">
        <v>43</v>
      </c>
      <c r="P593" s="137">
        <f>O593*H593</f>
        <v>0</v>
      </c>
      <c r="Q593" s="137">
        <v>1.7770000000000001E-2</v>
      </c>
      <c r="R593" s="137">
        <f>Q593*H593</f>
        <v>8.8850000000000012E-2</v>
      </c>
      <c r="S593" s="137">
        <v>0</v>
      </c>
      <c r="T593" s="138">
        <f>S593*H593</f>
        <v>0</v>
      </c>
      <c r="AR593" s="139" t="s">
        <v>156</v>
      </c>
      <c r="AT593" s="139" t="s">
        <v>129</v>
      </c>
      <c r="AU593" s="139" t="s">
        <v>82</v>
      </c>
      <c r="AY593" s="18" t="s">
        <v>126</v>
      </c>
      <c r="BE593" s="140">
        <f>IF(N593="základní",J593,0)</f>
        <v>0</v>
      </c>
      <c r="BF593" s="140">
        <f>IF(N593="snížená",J593,0)</f>
        <v>0</v>
      </c>
      <c r="BG593" s="140">
        <f>IF(N593="zákl. přenesená",J593,0)</f>
        <v>0</v>
      </c>
      <c r="BH593" s="140">
        <f>IF(N593="sníž. přenesená",J593,0)</f>
        <v>0</v>
      </c>
      <c r="BI593" s="140">
        <f>IF(N593="nulová",J593,0)</f>
        <v>0</v>
      </c>
      <c r="BJ593" s="18" t="s">
        <v>80</v>
      </c>
      <c r="BK593" s="140">
        <f>ROUND(I593*H593,2)</f>
        <v>0</v>
      </c>
      <c r="BL593" s="18" t="s">
        <v>156</v>
      </c>
      <c r="BM593" s="139" t="s">
        <v>1113</v>
      </c>
    </row>
    <row r="594" spans="2:65" s="1" customFormat="1" ht="19.2">
      <c r="B594" s="33"/>
      <c r="D594" s="141" t="s">
        <v>135</v>
      </c>
      <c r="F594" s="142" t="s">
        <v>1114</v>
      </c>
      <c r="I594" s="143"/>
      <c r="L594" s="33"/>
      <c r="M594" s="147"/>
      <c r="T594" s="54"/>
      <c r="AT594" s="18" t="s">
        <v>135</v>
      </c>
      <c r="AU594" s="18" t="s">
        <v>82</v>
      </c>
    </row>
    <row r="595" spans="2:65" s="1" customFormat="1" ht="10.199999999999999">
      <c r="B595" s="33"/>
      <c r="D595" s="168" t="s">
        <v>183</v>
      </c>
      <c r="F595" s="169" t="s">
        <v>1115</v>
      </c>
      <c r="I595" s="143"/>
      <c r="L595" s="33"/>
      <c r="M595" s="147"/>
      <c r="T595" s="54"/>
      <c r="AT595" s="18" t="s">
        <v>183</v>
      </c>
      <c r="AU595" s="18" t="s">
        <v>82</v>
      </c>
    </row>
    <row r="596" spans="2:65" s="12" customFormat="1" ht="10.199999999999999">
      <c r="B596" s="148"/>
      <c r="D596" s="141" t="s">
        <v>159</v>
      </c>
      <c r="E596" s="149" t="s">
        <v>19</v>
      </c>
      <c r="F596" s="150" t="s">
        <v>1116</v>
      </c>
      <c r="H596" s="151">
        <v>4</v>
      </c>
      <c r="I596" s="152"/>
      <c r="L596" s="148"/>
      <c r="M596" s="153"/>
      <c r="T596" s="154"/>
      <c r="AT596" s="149" t="s">
        <v>159</v>
      </c>
      <c r="AU596" s="149" t="s">
        <v>82</v>
      </c>
      <c r="AV596" s="12" t="s">
        <v>82</v>
      </c>
      <c r="AW596" s="12" t="s">
        <v>33</v>
      </c>
      <c r="AX596" s="12" t="s">
        <v>72</v>
      </c>
      <c r="AY596" s="149" t="s">
        <v>126</v>
      </c>
    </row>
    <row r="597" spans="2:65" s="12" customFormat="1" ht="10.199999999999999">
      <c r="B597" s="148"/>
      <c r="D597" s="141" t="s">
        <v>159</v>
      </c>
      <c r="E597" s="149" t="s">
        <v>19</v>
      </c>
      <c r="F597" s="150" t="s">
        <v>1117</v>
      </c>
      <c r="H597" s="151">
        <v>1</v>
      </c>
      <c r="I597" s="152"/>
      <c r="L597" s="148"/>
      <c r="M597" s="153"/>
      <c r="T597" s="154"/>
      <c r="AT597" s="149" t="s">
        <v>159</v>
      </c>
      <c r="AU597" s="149" t="s">
        <v>82</v>
      </c>
      <c r="AV597" s="12" t="s">
        <v>82</v>
      </c>
      <c r="AW597" s="12" t="s">
        <v>33</v>
      </c>
      <c r="AX597" s="12" t="s">
        <v>72</v>
      </c>
      <c r="AY597" s="149" t="s">
        <v>126</v>
      </c>
    </row>
    <row r="598" spans="2:65" s="14" customFormat="1" ht="10.199999999999999">
      <c r="B598" s="161"/>
      <c r="D598" s="141" t="s">
        <v>159</v>
      </c>
      <c r="E598" s="162" t="s">
        <v>19</v>
      </c>
      <c r="F598" s="163" t="s">
        <v>173</v>
      </c>
      <c r="H598" s="164">
        <v>5</v>
      </c>
      <c r="I598" s="165"/>
      <c r="L598" s="161"/>
      <c r="M598" s="166"/>
      <c r="T598" s="167"/>
      <c r="AT598" s="162" t="s">
        <v>159</v>
      </c>
      <c r="AU598" s="162" t="s">
        <v>82</v>
      </c>
      <c r="AV598" s="14" t="s">
        <v>156</v>
      </c>
      <c r="AW598" s="14" t="s">
        <v>33</v>
      </c>
      <c r="AX598" s="14" t="s">
        <v>80</v>
      </c>
      <c r="AY598" s="162" t="s">
        <v>126</v>
      </c>
    </row>
    <row r="599" spans="2:65" s="1" customFormat="1" ht="16.5" customHeight="1">
      <c r="B599" s="33"/>
      <c r="C599" s="180" t="s">
        <v>1118</v>
      </c>
      <c r="D599" s="180" t="s">
        <v>123</v>
      </c>
      <c r="E599" s="181" t="s">
        <v>1119</v>
      </c>
      <c r="F599" s="182" t="s">
        <v>1120</v>
      </c>
      <c r="G599" s="183" t="s">
        <v>254</v>
      </c>
      <c r="H599" s="184">
        <v>4</v>
      </c>
      <c r="I599" s="185"/>
      <c r="J599" s="186">
        <f>ROUND(I599*H599,2)</f>
        <v>0</v>
      </c>
      <c r="K599" s="182" t="s">
        <v>180</v>
      </c>
      <c r="L599" s="187"/>
      <c r="M599" s="188" t="s">
        <v>19</v>
      </c>
      <c r="N599" s="189" t="s">
        <v>43</v>
      </c>
      <c r="P599" s="137">
        <f>O599*H599</f>
        <v>0</v>
      </c>
      <c r="Q599" s="137">
        <v>1.2489999999999999E-2</v>
      </c>
      <c r="R599" s="137">
        <f>Q599*H599</f>
        <v>4.9959999999999997E-2</v>
      </c>
      <c r="S599" s="137">
        <v>0</v>
      </c>
      <c r="T599" s="138">
        <f>S599*H599</f>
        <v>0</v>
      </c>
      <c r="AR599" s="139" t="s">
        <v>207</v>
      </c>
      <c r="AT599" s="139" t="s">
        <v>123</v>
      </c>
      <c r="AU599" s="139" t="s">
        <v>82</v>
      </c>
      <c r="AY599" s="18" t="s">
        <v>126</v>
      </c>
      <c r="BE599" s="140">
        <f>IF(N599="základní",J599,0)</f>
        <v>0</v>
      </c>
      <c r="BF599" s="140">
        <f>IF(N599="snížená",J599,0)</f>
        <v>0</v>
      </c>
      <c r="BG599" s="140">
        <f>IF(N599="zákl. přenesená",J599,0)</f>
        <v>0</v>
      </c>
      <c r="BH599" s="140">
        <f>IF(N599="sníž. přenesená",J599,0)</f>
        <v>0</v>
      </c>
      <c r="BI599" s="140">
        <f>IF(N599="nulová",J599,0)</f>
        <v>0</v>
      </c>
      <c r="BJ599" s="18" t="s">
        <v>80</v>
      </c>
      <c r="BK599" s="140">
        <f>ROUND(I599*H599,2)</f>
        <v>0</v>
      </c>
      <c r="BL599" s="18" t="s">
        <v>156</v>
      </c>
      <c r="BM599" s="139" t="s">
        <v>1121</v>
      </c>
    </row>
    <row r="600" spans="2:65" s="1" customFormat="1" ht="10.199999999999999">
      <c r="B600" s="33"/>
      <c r="D600" s="141" t="s">
        <v>135</v>
      </c>
      <c r="F600" s="142" t="s">
        <v>1120</v>
      </c>
      <c r="I600" s="143"/>
      <c r="L600" s="33"/>
      <c r="M600" s="147"/>
      <c r="T600" s="54"/>
      <c r="AT600" s="18" t="s">
        <v>135</v>
      </c>
      <c r="AU600" s="18" t="s">
        <v>82</v>
      </c>
    </row>
    <row r="601" spans="2:65" s="1" customFormat="1" ht="19.2">
      <c r="B601" s="33"/>
      <c r="D601" s="141" t="s">
        <v>1122</v>
      </c>
      <c r="F601" s="190" t="s">
        <v>1123</v>
      </c>
      <c r="I601" s="143"/>
      <c r="L601" s="33"/>
      <c r="M601" s="147"/>
      <c r="T601" s="54"/>
      <c r="AT601" s="18" t="s">
        <v>1122</v>
      </c>
      <c r="AU601" s="18" t="s">
        <v>82</v>
      </c>
    </row>
    <row r="602" spans="2:65" s="12" customFormat="1" ht="10.199999999999999">
      <c r="B602" s="148"/>
      <c r="D602" s="141" t="s">
        <v>159</v>
      </c>
      <c r="E602" s="149" t="s">
        <v>19</v>
      </c>
      <c r="F602" s="150" t="s">
        <v>1116</v>
      </c>
      <c r="H602" s="151">
        <v>4</v>
      </c>
      <c r="I602" s="152"/>
      <c r="L602" s="148"/>
      <c r="M602" s="153"/>
      <c r="T602" s="154"/>
      <c r="AT602" s="149" t="s">
        <v>159</v>
      </c>
      <c r="AU602" s="149" t="s">
        <v>82</v>
      </c>
      <c r="AV602" s="12" t="s">
        <v>82</v>
      </c>
      <c r="AW602" s="12" t="s">
        <v>33</v>
      </c>
      <c r="AX602" s="12" t="s">
        <v>80</v>
      </c>
      <c r="AY602" s="149" t="s">
        <v>126</v>
      </c>
    </row>
    <row r="603" spans="2:65" s="1" customFormat="1" ht="16.5" customHeight="1">
      <c r="B603" s="33"/>
      <c r="C603" s="180" t="s">
        <v>1124</v>
      </c>
      <c r="D603" s="180" t="s">
        <v>123</v>
      </c>
      <c r="E603" s="181" t="s">
        <v>1125</v>
      </c>
      <c r="F603" s="182" t="s">
        <v>1126</v>
      </c>
      <c r="G603" s="183" t="s">
        <v>254</v>
      </c>
      <c r="H603" s="184">
        <v>1</v>
      </c>
      <c r="I603" s="185"/>
      <c r="J603" s="186">
        <f>ROUND(I603*H603,2)</f>
        <v>0</v>
      </c>
      <c r="K603" s="182" t="s">
        <v>19</v>
      </c>
      <c r="L603" s="187"/>
      <c r="M603" s="188" t="s">
        <v>19</v>
      </c>
      <c r="N603" s="189" t="s">
        <v>43</v>
      </c>
      <c r="P603" s="137">
        <f>O603*H603</f>
        <v>0</v>
      </c>
      <c r="Q603" s="137">
        <v>1.272E-2</v>
      </c>
      <c r="R603" s="137">
        <f>Q603*H603</f>
        <v>1.272E-2</v>
      </c>
      <c r="S603" s="137">
        <v>0</v>
      </c>
      <c r="T603" s="138">
        <f>S603*H603</f>
        <v>0</v>
      </c>
      <c r="AR603" s="139" t="s">
        <v>207</v>
      </c>
      <c r="AT603" s="139" t="s">
        <v>123</v>
      </c>
      <c r="AU603" s="139" t="s">
        <v>82</v>
      </c>
      <c r="AY603" s="18" t="s">
        <v>126</v>
      </c>
      <c r="BE603" s="140">
        <f>IF(N603="základní",J603,0)</f>
        <v>0</v>
      </c>
      <c r="BF603" s="140">
        <f>IF(N603="snížená",J603,0)</f>
        <v>0</v>
      </c>
      <c r="BG603" s="140">
        <f>IF(N603="zákl. přenesená",J603,0)</f>
        <v>0</v>
      </c>
      <c r="BH603" s="140">
        <f>IF(N603="sníž. přenesená",J603,0)</f>
        <v>0</v>
      </c>
      <c r="BI603" s="140">
        <f>IF(N603="nulová",J603,0)</f>
        <v>0</v>
      </c>
      <c r="BJ603" s="18" t="s">
        <v>80</v>
      </c>
      <c r="BK603" s="140">
        <f>ROUND(I603*H603,2)</f>
        <v>0</v>
      </c>
      <c r="BL603" s="18" t="s">
        <v>156</v>
      </c>
      <c r="BM603" s="139" t="s">
        <v>1127</v>
      </c>
    </row>
    <row r="604" spans="2:65" s="1" customFormat="1" ht="10.199999999999999">
      <c r="B604" s="33"/>
      <c r="D604" s="141" t="s">
        <v>135</v>
      </c>
      <c r="F604" s="142" t="s">
        <v>1126</v>
      </c>
      <c r="I604" s="143"/>
      <c r="L604" s="33"/>
      <c r="M604" s="147"/>
      <c r="T604" s="54"/>
      <c r="AT604" s="18" t="s">
        <v>135</v>
      </c>
      <c r="AU604" s="18" t="s">
        <v>82</v>
      </c>
    </row>
    <row r="605" spans="2:65" s="1" customFormat="1" ht="19.2">
      <c r="B605" s="33"/>
      <c r="D605" s="141" t="s">
        <v>1122</v>
      </c>
      <c r="F605" s="190" t="s">
        <v>1123</v>
      </c>
      <c r="I605" s="143"/>
      <c r="L605" s="33"/>
      <c r="M605" s="147"/>
      <c r="T605" s="54"/>
      <c r="AT605" s="18" t="s">
        <v>1122</v>
      </c>
      <c r="AU605" s="18" t="s">
        <v>82</v>
      </c>
    </row>
    <row r="606" spans="2:65" s="12" customFormat="1" ht="10.199999999999999">
      <c r="B606" s="148"/>
      <c r="D606" s="141" t="s">
        <v>159</v>
      </c>
      <c r="E606" s="149" t="s">
        <v>19</v>
      </c>
      <c r="F606" s="150" t="s">
        <v>1128</v>
      </c>
      <c r="H606" s="151">
        <v>1</v>
      </c>
      <c r="I606" s="152"/>
      <c r="L606" s="148"/>
      <c r="M606" s="153"/>
      <c r="T606" s="154"/>
      <c r="AT606" s="149" t="s">
        <v>159</v>
      </c>
      <c r="AU606" s="149" t="s">
        <v>82</v>
      </c>
      <c r="AV606" s="12" t="s">
        <v>82</v>
      </c>
      <c r="AW606" s="12" t="s">
        <v>33</v>
      </c>
      <c r="AX606" s="12" t="s">
        <v>80</v>
      </c>
      <c r="AY606" s="149" t="s">
        <v>126</v>
      </c>
    </row>
    <row r="607" spans="2:65" s="11" customFormat="1" ht="22.8" customHeight="1">
      <c r="B607" s="116"/>
      <c r="D607" s="117" t="s">
        <v>71</v>
      </c>
      <c r="E607" s="126" t="s">
        <v>186</v>
      </c>
      <c r="F607" s="126" t="s">
        <v>187</v>
      </c>
      <c r="I607" s="119"/>
      <c r="J607" s="127">
        <f>BK607</f>
        <v>0</v>
      </c>
      <c r="L607" s="116"/>
      <c r="M607" s="121"/>
      <c r="P607" s="122">
        <f>SUM(P608:P631)</f>
        <v>0</v>
      </c>
      <c r="R607" s="122">
        <f>SUM(R608:R631)</f>
        <v>0</v>
      </c>
      <c r="T607" s="123">
        <f>SUM(T608:T631)</f>
        <v>0</v>
      </c>
      <c r="AR607" s="117" t="s">
        <v>80</v>
      </c>
      <c r="AT607" s="124" t="s">
        <v>71</v>
      </c>
      <c r="AU607" s="124" t="s">
        <v>80</v>
      </c>
      <c r="AY607" s="117" t="s">
        <v>126</v>
      </c>
      <c r="BK607" s="125">
        <f>SUM(BK608:BK631)</f>
        <v>0</v>
      </c>
    </row>
    <row r="608" spans="2:65" s="1" customFormat="1" ht="21.75" customHeight="1">
      <c r="B608" s="33"/>
      <c r="C608" s="128" t="s">
        <v>1129</v>
      </c>
      <c r="D608" s="128" t="s">
        <v>129</v>
      </c>
      <c r="E608" s="129" t="s">
        <v>1130</v>
      </c>
      <c r="F608" s="130" t="s">
        <v>1131</v>
      </c>
      <c r="G608" s="131" t="s">
        <v>487</v>
      </c>
      <c r="H608" s="132">
        <v>84</v>
      </c>
      <c r="I608" s="133"/>
      <c r="J608" s="134">
        <f>ROUND(I608*H608,2)</f>
        <v>0</v>
      </c>
      <c r="K608" s="130" t="s">
        <v>180</v>
      </c>
      <c r="L608" s="33"/>
      <c r="M608" s="135" t="s">
        <v>19</v>
      </c>
      <c r="N608" s="136" t="s">
        <v>43</v>
      </c>
      <c r="P608" s="137">
        <f>O608*H608</f>
        <v>0</v>
      </c>
      <c r="Q608" s="137">
        <v>0</v>
      </c>
      <c r="R608" s="137">
        <f>Q608*H608</f>
        <v>0</v>
      </c>
      <c r="S608" s="137">
        <v>0</v>
      </c>
      <c r="T608" s="138">
        <f>S608*H608</f>
        <v>0</v>
      </c>
      <c r="AR608" s="139" t="s">
        <v>156</v>
      </c>
      <c r="AT608" s="139" t="s">
        <v>129</v>
      </c>
      <c r="AU608" s="139" t="s">
        <v>82</v>
      </c>
      <c r="AY608" s="18" t="s">
        <v>126</v>
      </c>
      <c r="BE608" s="140">
        <f>IF(N608="základní",J608,0)</f>
        <v>0</v>
      </c>
      <c r="BF608" s="140">
        <f>IF(N608="snížená",J608,0)</f>
        <v>0</v>
      </c>
      <c r="BG608" s="140">
        <f>IF(N608="zákl. přenesená",J608,0)</f>
        <v>0</v>
      </c>
      <c r="BH608" s="140">
        <f>IF(N608="sníž. přenesená",J608,0)</f>
        <v>0</v>
      </c>
      <c r="BI608" s="140">
        <f>IF(N608="nulová",J608,0)</f>
        <v>0</v>
      </c>
      <c r="BJ608" s="18" t="s">
        <v>80</v>
      </c>
      <c r="BK608" s="140">
        <f>ROUND(I608*H608,2)</f>
        <v>0</v>
      </c>
      <c r="BL608" s="18" t="s">
        <v>156</v>
      </c>
      <c r="BM608" s="139" t="s">
        <v>1132</v>
      </c>
    </row>
    <row r="609" spans="2:65" s="1" customFormat="1" ht="19.2">
      <c r="B609" s="33"/>
      <c r="D609" s="141" t="s">
        <v>135</v>
      </c>
      <c r="F609" s="142" t="s">
        <v>1133</v>
      </c>
      <c r="I609" s="143"/>
      <c r="L609" s="33"/>
      <c r="M609" s="147"/>
      <c r="T609" s="54"/>
      <c r="AT609" s="18" t="s">
        <v>135</v>
      </c>
      <c r="AU609" s="18" t="s">
        <v>82</v>
      </c>
    </row>
    <row r="610" spans="2:65" s="1" customFormat="1" ht="10.199999999999999">
      <c r="B610" s="33"/>
      <c r="D610" s="168" t="s">
        <v>183</v>
      </c>
      <c r="F610" s="169" t="s">
        <v>1134</v>
      </c>
      <c r="I610" s="143"/>
      <c r="L610" s="33"/>
      <c r="M610" s="147"/>
      <c r="T610" s="54"/>
      <c r="AT610" s="18" t="s">
        <v>183</v>
      </c>
      <c r="AU610" s="18" t="s">
        <v>82</v>
      </c>
    </row>
    <row r="611" spans="2:65" s="12" customFormat="1" ht="10.199999999999999">
      <c r="B611" s="148"/>
      <c r="D611" s="141" t="s">
        <v>159</v>
      </c>
      <c r="E611" s="149" t="s">
        <v>19</v>
      </c>
      <c r="F611" s="150" t="s">
        <v>1135</v>
      </c>
      <c r="H611" s="151">
        <v>84</v>
      </c>
      <c r="I611" s="152"/>
      <c r="L611" s="148"/>
      <c r="M611" s="153"/>
      <c r="T611" s="154"/>
      <c r="AT611" s="149" t="s">
        <v>159</v>
      </c>
      <c r="AU611" s="149" t="s">
        <v>82</v>
      </c>
      <c r="AV611" s="12" t="s">
        <v>82</v>
      </c>
      <c r="AW611" s="12" t="s">
        <v>33</v>
      </c>
      <c r="AX611" s="12" t="s">
        <v>80</v>
      </c>
      <c r="AY611" s="149" t="s">
        <v>126</v>
      </c>
    </row>
    <row r="612" spans="2:65" s="1" customFormat="1" ht="24.15" customHeight="1">
      <c r="B612" s="33"/>
      <c r="C612" s="128" t="s">
        <v>1136</v>
      </c>
      <c r="D612" s="128" t="s">
        <v>129</v>
      </c>
      <c r="E612" s="129" t="s">
        <v>1137</v>
      </c>
      <c r="F612" s="130" t="s">
        <v>1138</v>
      </c>
      <c r="G612" s="131" t="s">
        <v>487</v>
      </c>
      <c r="H612" s="132">
        <v>4200</v>
      </c>
      <c r="I612" s="133"/>
      <c r="J612" s="134">
        <f>ROUND(I612*H612,2)</f>
        <v>0</v>
      </c>
      <c r="K612" s="130" t="s">
        <v>180</v>
      </c>
      <c r="L612" s="33"/>
      <c r="M612" s="135" t="s">
        <v>19</v>
      </c>
      <c r="N612" s="136" t="s">
        <v>43</v>
      </c>
      <c r="P612" s="137">
        <f>O612*H612</f>
        <v>0</v>
      </c>
      <c r="Q612" s="137">
        <v>0</v>
      </c>
      <c r="R612" s="137">
        <f>Q612*H612</f>
        <v>0</v>
      </c>
      <c r="S612" s="137">
        <v>0</v>
      </c>
      <c r="T612" s="138">
        <f>S612*H612</f>
        <v>0</v>
      </c>
      <c r="AR612" s="139" t="s">
        <v>156</v>
      </c>
      <c r="AT612" s="139" t="s">
        <v>129</v>
      </c>
      <c r="AU612" s="139" t="s">
        <v>82</v>
      </c>
      <c r="AY612" s="18" t="s">
        <v>126</v>
      </c>
      <c r="BE612" s="140">
        <f>IF(N612="základní",J612,0)</f>
        <v>0</v>
      </c>
      <c r="BF612" s="140">
        <f>IF(N612="snížená",J612,0)</f>
        <v>0</v>
      </c>
      <c r="BG612" s="140">
        <f>IF(N612="zákl. přenesená",J612,0)</f>
        <v>0</v>
      </c>
      <c r="BH612" s="140">
        <f>IF(N612="sníž. přenesená",J612,0)</f>
        <v>0</v>
      </c>
      <c r="BI612" s="140">
        <f>IF(N612="nulová",J612,0)</f>
        <v>0</v>
      </c>
      <c r="BJ612" s="18" t="s">
        <v>80</v>
      </c>
      <c r="BK612" s="140">
        <f>ROUND(I612*H612,2)</f>
        <v>0</v>
      </c>
      <c r="BL612" s="18" t="s">
        <v>156</v>
      </c>
      <c r="BM612" s="139" t="s">
        <v>1139</v>
      </c>
    </row>
    <row r="613" spans="2:65" s="1" customFormat="1" ht="19.2">
      <c r="B613" s="33"/>
      <c r="D613" s="141" t="s">
        <v>135</v>
      </c>
      <c r="F613" s="142" t="s">
        <v>1140</v>
      </c>
      <c r="I613" s="143"/>
      <c r="L613" s="33"/>
      <c r="M613" s="147"/>
      <c r="T613" s="54"/>
      <c r="AT613" s="18" t="s">
        <v>135</v>
      </c>
      <c r="AU613" s="18" t="s">
        <v>82</v>
      </c>
    </row>
    <row r="614" spans="2:65" s="1" customFormat="1" ht="10.199999999999999">
      <c r="B614" s="33"/>
      <c r="D614" s="168" t="s">
        <v>183</v>
      </c>
      <c r="F614" s="169" t="s">
        <v>1141</v>
      </c>
      <c r="I614" s="143"/>
      <c r="L614" s="33"/>
      <c r="M614" s="147"/>
      <c r="T614" s="54"/>
      <c r="AT614" s="18" t="s">
        <v>183</v>
      </c>
      <c r="AU614" s="18" t="s">
        <v>82</v>
      </c>
    </row>
    <row r="615" spans="2:65" s="12" customFormat="1" ht="10.199999999999999">
      <c r="B615" s="148"/>
      <c r="D615" s="141" t="s">
        <v>159</v>
      </c>
      <c r="E615" s="149" t="s">
        <v>19</v>
      </c>
      <c r="F615" s="150" t="s">
        <v>1142</v>
      </c>
      <c r="H615" s="151">
        <v>4200</v>
      </c>
      <c r="I615" s="152"/>
      <c r="L615" s="148"/>
      <c r="M615" s="153"/>
      <c r="T615" s="154"/>
      <c r="AT615" s="149" t="s">
        <v>159</v>
      </c>
      <c r="AU615" s="149" t="s">
        <v>82</v>
      </c>
      <c r="AV615" s="12" t="s">
        <v>82</v>
      </c>
      <c r="AW615" s="12" t="s">
        <v>33</v>
      </c>
      <c r="AX615" s="12" t="s">
        <v>80</v>
      </c>
      <c r="AY615" s="149" t="s">
        <v>126</v>
      </c>
    </row>
    <row r="616" spans="2:65" s="1" customFormat="1" ht="21.75" customHeight="1">
      <c r="B616" s="33"/>
      <c r="C616" s="128" t="s">
        <v>1143</v>
      </c>
      <c r="D616" s="128" t="s">
        <v>129</v>
      </c>
      <c r="E616" s="129" t="s">
        <v>1144</v>
      </c>
      <c r="F616" s="130" t="s">
        <v>1145</v>
      </c>
      <c r="G616" s="131" t="s">
        <v>487</v>
      </c>
      <c r="H616" s="132">
        <v>84</v>
      </c>
      <c r="I616" s="133"/>
      <c r="J616" s="134">
        <f>ROUND(I616*H616,2)</f>
        <v>0</v>
      </c>
      <c r="K616" s="130" t="s">
        <v>180</v>
      </c>
      <c r="L616" s="33"/>
      <c r="M616" s="135" t="s">
        <v>19</v>
      </c>
      <c r="N616" s="136" t="s">
        <v>43</v>
      </c>
      <c r="P616" s="137">
        <f>O616*H616</f>
        <v>0</v>
      </c>
      <c r="Q616" s="137">
        <v>0</v>
      </c>
      <c r="R616" s="137">
        <f>Q616*H616</f>
        <v>0</v>
      </c>
      <c r="S616" s="137">
        <v>0</v>
      </c>
      <c r="T616" s="138">
        <f>S616*H616</f>
        <v>0</v>
      </c>
      <c r="AR616" s="139" t="s">
        <v>156</v>
      </c>
      <c r="AT616" s="139" t="s">
        <v>129</v>
      </c>
      <c r="AU616" s="139" t="s">
        <v>82</v>
      </c>
      <c r="AY616" s="18" t="s">
        <v>126</v>
      </c>
      <c r="BE616" s="140">
        <f>IF(N616="základní",J616,0)</f>
        <v>0</v>
      </c>
      <c r="BF616" s="140">
        <f>IF(N616="snížená",J616,0)</f>
        <v>0</v>
      </c>
      <c r="BG616" s="140">
        <f>IF(N616="zákl. přenesená",J616,0)</f>
        <v>0</v>
      </c>
      <c r="BH616" s="140">
        <f>IF(N616="sníž. přenesená",J616,0)</f>
        <v>0</v>
      </c>
      <c r="BI616" s="140">
        <f>IF(N616="nulová",J616,0)</f>
        <v>0</v>
      </c>
      <c r="BJ616" s="18" t="s">
        <v>80</v>
      </c>
      <c r="BK616" s="140">
        <f>ROUND(I616*H616,2)</f>
        <v>0</v>
      </c>
      <c r="BL616" s="18" t="s">
        <v>156</v>
      </c>
      <c r="BM616" s="139" t="s">
        <v>1146</v>
      </c>
    </row>
    <row r="617" spans="2:65" s="1" customFormat="1" ht="19.2">
      <c r="B617" s="33"/>
      <c r="D617" s="141" t="s">
        <v>135</v>
      </c>
      <c r="F617" s="142" t="s">
        <v>1147</v>
      </c>
      <c r="I617" s="143"/>
      <c r="L617" s="33"/>
      <c r="M617" s="147"/>
      <c r="T617" s="54"/>
      <c r="AT617" s="18" t="s">
        <v>135</v>
      </c>
      <c r="AU617" s="18" t="s">
        <v>82</v>
      </c>
    </row>
    <row r="618" spans="2:65" s="1" customFormat="1" ht="10.199999999999999">
      <c r="B618" s="33"/>
      <c r="D618" s="168" t="s">
        <v>183</v>
      </c>
      <c r="F618" s="169" t="s">
        <v>1148</v>
      </c>
      <c r="I618" s="143"/>
      <c r="L618" s="33"/>
      <c r="M618" s="147"/>
      <c r="T618" s="54"/>
      <c r="AT618" s="18" t="s">
        <v>183</v>
      </c>
      <c r="AU618" s="18" t="s">
        <v>82</v>
      </c>
    </row>
    <row r="619" spans="2:65" s="1" customFormat="1" ht="21.75" customHeight="1">
      <c r="B619" s="33"/>
      <c r="C619" s="128" t="s">
        <v>1149</v>
      </c>
      <c r="D619" s="128" t="s">
        <v>129</v>
      </c>
      <c r="E619" s="129" t="s">
        <v>1150</v>
      </c>
      <c r="F619" s="130" t="s">
        <v>1151</v>
      </c>
      <c r="G619" s="131" t="s">
        <v>155</v>
      </c>
      <c r="H619" s="132">
        <v>812.1</v>
      </c>
      <c r="I619" s="133"/>
      <c r="J619" s="134">
        <f>ROUND(I619*H619,2)</f>
        <v>0</v>
      </c>
      <c r="K619" s="130" t="s">
        <v>180</v>
      </c>
      <c r="L619" s="33"/>
      <c r="M619" s="135" t="s">
        <v>19</v>
      </c>
      <c r="N619" s="136" t="s">
        <v>43</v>
      </c>
      <c r="P619" s="137">
        <f>O619*H619</f>
        <v>0</v>
      </c>
      <c r="Q619" s="137">
        <v>0</v>
      </c>
      <c r="R619" s="137">
        <f>Q619*H619</f>
        <v>0</v>
      </c>
      <c r="S619" s="137">
        <v>0</v>
      </c>
      <c r="T619" s="138">
        <f>S619*H619</f>
        <v>0</v>
      </c>
      <c r="AR619" s="139" t="s">
        <v>156</v>
      </c>
      <c r="AT619" s="139" t="s">
        <v>129</v>
      </c>
      <c r="AU619" s="139" t="s">
        <v>82</v>
      </c>
      <c r="AY619" s="18" t="s">
        <v>126</v>
      </c>
      <c r="BE619" s="140">
        <f>IF(N619="základní",J619,0)</f>
        <v>0</v>
      </c>
      <c r="BF619" s="140">
        <f>IF(N619="snížená",J619,0)</f>
        <v>0</v>
      </c>
      <c r="BG619" s="140">
        <f>IF(N619="zákl. přenesená",J619,0)</f>
        <v>0</v>
      </c>
      <c r="BH619" s="140">
        <f>IF(N619="sníž. přenesená",J619,0)</f>
        <v>0</v>
      </c>
      <c r="BI619" s="140">
        <f>IF(N619="nulová",J619,0)</f>
        <v>0</v>
      </c>
      <c r="BJ619" s="18" t="s">
        <v>80</v>
      </c>
      <c r="BK619" s="140">
        <f>ROUND(I619*H619,2)</f>
        <v>0</v>
      </c>
      <c r="BL619" s="18" t="s">
        <v>156</v>
      </c>
      <c r="BM619" s="139" t="s">
        <v>1152</v>
      </c>
    </row>
    <row r="620" spans="2:65" s="1" customFormat="1" ht="10.199999999999999">
      <c r="B620" s="33"/>
      <c r="D620" s="141" t="s">
        <v>135</v>
      </c>
      <c r="F620" s="142" t="s">
        <v>1153</v>
      </c>
      <c r="I620" s="143"/>
      <c r="L620" s="33"/>
      <c r="M620" s="147"/>
      <c r="T620" s="54"/>
      <c r="AT620" s="18" t="s">
        <v>135</v>
      </c>
      <c r="AU620" s="18" t="s">
        <v>82</v>
      </c>
    </row>
    <row r="621" spans="2:65" s="1" customFormat="1" ht="10.199999999999999">
      <c r="B621" s="33"/>
      <c r="D621" s="168" t="s">
        <v>183</v>
      </c>
      <c r="F621" s="169" t="s">
        <v>1154</v>
      </c>
      <c r="I621" s="143"/>
      <c r="L621" s="33"/>
      <c r="M621" s="147"/>
      <c r="T621" s="54"/>
      <c r="AT621" s="18" t="s">
        <v>183</v>
      </c>
      <c r="AU621" s="18" t="s">
        <v>82</v>
      </c>
    </row>
    <row r="622" spans="2:65" s="13" customFormat="1" ht="10.199999999999999">
      <c r="B622" s="155"/>
      <c r="D622" s="141" t="s">
        <v>159</v>
      </c>
      <c r="E622" s="156" t="s">
        <v>19</v>
      </c>
      <c r="F622" s="157" t="s">
        <v>1155</v>
      </c>
      <c r="H622" s="156" t="s">
        <v>19</v>
      </c>
      <c r="I622" s="158"/>
      <c r="L622" s="155"/>
      <c r="M622" s="159"/>
      <c r="T622" s="160"/>
      <c r="AT622" s="156" t="s">
        <v>159</v>
      </c>
      <c r="AU622" s="156" t="s">
        <v>82</v>
      </c>
      <c r="AV622" s="13" t="s">
        <v>80</v>
      </c>
      <c r="AW622" s="13" t="s">
        <v>33</v>
      </c>
      <c r="AX622" s="13" t="s">
        <v>72</v>
      </c>
      <c r="AY622" s="156" t="s">
        <v>126</v>
      </c>
    </row>
    <row r="623" spans="2:65" s="12" customFormat="1" ht="10.199999999999999">
      <c r="B623" s="148"/>
      <c r="D623" s="141" t="s">
        <v>159</v>
      </c>
      <c r="E623" s="149" t="s">
        <v>19</v>
      </c>
      <c r="F623" s="150" t="s">
        <v>1156</v>
      </c>
      <c r="H623" s="151">
        <v>680.1</v>
      </c>
      <c r="I623" s="152"/>
      <c r="L623" s="148"/>
      <c r="M623" s="153"/>
      <c r="T623" s="154"/>
      <c r="AT623" s="149" t="s">
        <v>159</v>
      </c>
      <c r="AU623" s="149" t="s">
        <v>82</v>
      </c>
      <c r="AV623" s="12" t="s">
        <v>82</v>
      </c>
      <c r="AW623" s="12" t="s">
        <v>33</v>
      </c>
      <c r="AX623" s="12" t="s">
        <v>72</v>
      </c>
      <c r="AY623" s="149" t="s">
        <v>126</v>
      </c>
    </row>
    <row r="624" spans="2:65" s="12" customFormat="1" ht="10.199999999999999">
      <c r="B624" s="148"/>
      <c r="D624" s="141" t="s">
        <v>159</v>
      </c>
      <c r="E624" s="149" t="s">
        <v>19</v>
      </c>
      <c r="F624" s="150" t="s">
        <v>1157</v>
      </c>
      <c r="H624" s="151">
        <v>132</v>
      </c>
      <c r="I624" s="152"/>
      <c r="L624" s="148"/>
      <c r="M624" s="153"/>
      <c r="T624" s="154"/>
      <c r="AT624" s="149" t="s">
        <v>159</v>
      </c>
      <c r="AU624" s="149" t="s">
        <v>82</v>
      </c>
      <c r="AV624" s="12" t="s">
        <v>82</v>
      </c>
      <c r="AW624" s="12" t="s">
        <v>33</v>
      </c>
      <c r="AX624" s="12" t="s">
        <v>72</v>
      </c>
      <c r="AY624" s="149" t="s">
        <v>126</v>
      </c>
    </row>
    <row r="625" spans="2:65" s="14" customFormat="1" ht="10.199999999999999">
      <c r="B625" s="161"/>
      <c r="D625" s="141" t="s">
        <v>159</v>
      </c>
      <c r="E625" s="162" t="s">
        <v>19</v>
      </c>
      <c r="F625" s="163" t="s">
        <v>173</v>
      </c>
      <c r="H625" s="164">
        <v>812.1</v>
      </c>
      <c r="I625" s="165"/>
      <c r="L625" s="161"/>
      <c r="M625" s="166"/>
      <c r="T625" s="167"/>
      <c r="AT625" s="162" t="s">
        <v>159</v>
      </c>
      <c r="AU625" s="162" t="s">
        <v>82</v>
      </c>
      <c r="AV625" s="14" t="s">
        <v>156</v>
      </c>
      <c r="AW625" s="14" t="s">
        <v>33</v>
      </c>
      <c r="AX625" s="14" t="s">
        <v>80</v>
      </c>
      <c r="AY625" s="162" t="s">
        <v>126</v>
      </c>
    </row>
    <row r="626" spans="2:65" s="1" customFormat="1" ht="24.15" customHeight="1">
      <c r="B626" s="33"/>
      <c r="C626" s="128" t="s">
        <v>1158</v>
      </c>
      <c r="D626" s="128" t="s">
        <v>129</v>
      </c>
      <c r="E626" s="129" t="s">
        <v>1159</v>
      </c>
      <c r="F626" s="130" t="s">
        <v>1160</v>
      </c>
      <c r="G626" s="131" t="s">
        <v>254</v>
      </c>
      <c r="H626" s="132">
        <v>1</v>
      </c>
      <c r="I626" s="133"/>
      <c r="J626" s="134">
        <f>ROUND(I626*H626,2)</f>
        <v>0</v>
      </c>
      <c r="K626" s="130" t="s">
        <v>180</v>
      </c>
      <c r="L626" s="33"/>
      <c r="M626" s="135" t="s">
        <v>19</v>
      </c>
      <c r="N626" s="136" t="s">
        <v>43</v>
      </c>
      <c r="P626" s="137">
        <f>O626*H626</f>
        <v>0</v>
      </c>
      <c r="Q626" s="137">
        <v>0</v>
      </c>
      <c r="R626" s="137">
        <f>Q626*H626</f>
        <v>0</v>
      </c>
      <c r="S626" s="137">
        <v>0</v>
      </c>
      <c r="T626" s="138">
        <f>S626*H626</f>
        <v>0</v>
      </c>
      <c r="AR626" s="139" t="s">
        <v>156</v>
      </c>
      <c r="AT626" s="139" t="s">
        <v>129</v>
      </c>
      <c r="AU626" s="139" t="s">
        <v>82</v>
      </c>
      <c r="AY626" s="18" t="s">
        <v>126</v>
      </c>
      <c r="BE626" s="140">
        <f>IF(N626="základní",J626,0)</f>
        <v>0</v>
      </c>
      <c r="BF626" s="140">
        <f>IF(N626="snížená",J626,0)</f>
        <v>0</v>
      </c>
      <c r="BG626" s="140">
        <f>IF(N626="zákl. přenesená",J626,0)</f>
        <v>0</v>
      </c>
      <c r="BH626" s="140">
        <f>IF(N626="sníž. přenesená",J626,0)</f>
        <v>0</v>
      </c>
      <c r="BI626" s="140">
        <f>IF(N626="nulová",J626,0)</f>
        <v>0</v>
      </c>
      <c r="BJ626" s="18" t="s">
        <v>80</v>
      </c>
      <c r="BK626" s="140">
        <f>ROUND(I626*H626,2)</f>
        <v>0</v>
      </c>
      <c r="BL626" s="18" t="s">
        <v>156</v>
      </c>
      <c r="BM626" s="139" t="s">
        <v>1161</v>
      </c>
    </row>
    <row r="627" spans="2:65" s="1" customFormat="1" ht="19.2">
      <c r="B627" s="33"/>
      <c r="D627" s="141" t="s">
        <v>135</v>
      </c>
      <c r="F627" s="142" t="s">
        <v>1162</v>
      </c>
      <c r="I627" s="143"/>
      <c r="L627" s="33"/>
      <c r="M627" s="147"/>
      <c r="T627" s="54"/>
      <c r="AT627" s="18" t="s">
        <v>135</v>
      </c>
      <c r="AU627" s="18" t="s">
        <v>82</v>
      </c>
    </row>
    <row r="628" spans="2:65" s="1" customFormat="1" ht="10.199999999999999">
      <c r="B628" s="33"/>
      <c r="D628" s="168" t="s">
        <v>183</v>
      </c>
      <c r="F628" s="169" t="s">
        <v>1163</v>
      </c>
      <c r="I628" s="143"/>
      <c r="L628" s="33"/>
      <c r="M628" s="147"/>
      <c r="T628" s="54"/>
      <c r="AT628" s="18" t="s">
        <v>183</v>
      </c>
      <c r="AU628" s="18" t="s">
        <v>82</v>
      </c>
    </row>
    <row r="629" spans="2:65" s="1" customFormat="1" ht="16.5" customHeight="1">
      <c r="B629" s="33"/>
      <c r="C629" s="128" t="s">
        <v>1164</v>
      </c>
      <c r="D629" s="128" t="s">
        <v>129</v>
      </c>
      <c r="E629" s="129" t="s">
        <v>1165</v>
      </c>
      <c r="F629" s="130" t="s">
        <v>1166</v>
      </c>
      <c r="G629" s="131" t="s">
        <v>487</v>
      </c>
      <c r="H629" s="132">
        <v>84</v>
      </c>
      <c r="I629" s="133"/>
      <c r="J629" s="134">
        <f>ROUND(I629*H629,2)</f>
        <v>0</v>
      </c>
      <c r="K629" s="130" t="s">
        <v>180</v>
      </c>
      <c r="L629" s="33"/>
      <c r="M629" s="135" t="s">
        <v>19</v>
      </c>
      <c r="N629" s="136" t="s">
        <v>43</v>
      </c>
      <c r="P629" s="137">
        <f>O629*H629</f>
        <v>0</v>
      </c>
      <c r="Q629" s="137">
        <v>0</v>
      </c>
      <c r="R629" s="137">
        <f>Q629*H629</f>
        <v>0</v>
      </c>
      <c r="S629" s="137">
        <v>0</v>
      </c>
      <c r="T629" s="138">
        <f>S629*H629</f>
        <v>0</v>
      </c>
      <c r="AR629" s="139" t="s">
        <v>156</v>
      </c>
      <c r="AT629" s="139" t="s">
        <v>129</v>
      </c>
      <c r="AU629" s="139" t="s">
        <v>82</v>
      </c>
      <c r="AY629" s="18" t="s">
        <v>126</v>
      </c>
      <c r="BE629" s="140">
        <f>IF(N629="základní",J629,0)</f>
        <v>0</v>
      </c>
      <c r="BF629" s="140">
        <f>IF(N629="snížená",J629,0)</f>
        <v>0</v>
      </c>
      <c r="BG629" s="140">
        <f>IF(N629="zákl. přenesená",J629,0)</f>
        <v>0</v>
      </c>
      <c r="BH629" s="140">
        <f>IF(N629="sníž. přenesená",J629,0)</f>
        <v>0</v>
      </c>
      <c r="BI629" s="140">
        <f>IF(N629="nulová",J629,0)</f>
        <v>0</v>
      </c>
      <c r="BJ629" s="18" t="s">
        <v>80</v>
      </c>
      <c r="BK629" s="140">
        <f>ROUND(I629*H629,2)</f>
        <v>0</v>
      </c>
      <c r="BL629" s="18" t="s">
        <v>156</v>
      </c>
      <c r="BM629" s="139" t="s">
        <v>1167</v>
      </c>
    </row>
    <row r="630" spans="2:65" s="1" customFormat="1" ht="10.199999999999999">
      <c r="B630" s="33"/>
      <c r="D630" s="141" t="s">
        <v>135</v>
      </c>
      <c r="F630" s="142" t="s">
        <v>1168</v>
      </c>
      <c r="I630" s="143"/>
      <c r="L630" s="33"/>
      <c r="M630" s="147"/>
      <c r="T630" s="54"/>
      <c r="AT630" s="18" t="s">
        <v>135</v>
      </c>
      <c r="AU630" s="18" t="s">
        <v>82</v>
      </c>
    </row>
    <row r="631" spans="2:65" s="1" customFormat="1" ht="10.199999999999999">
      <c r="B631" s="33"/>
      <c r="D631" s="168" t="s">
        <v>183</v>
      </c>
      <c r="F631" s="169" t="s">
        <v>1169</v>
      </c>
      <c r="I631" s="143"/>
      <c r="L631" s="33"/>
      <c r="M631" s="147"/>
      <c r="T631" s="54"/>
      <c r="AT631" s="18" t="s">
        <v>183</v>
      </c>
      <c r="AU631" s="18" t="s">
        <v>82</v>
      </c>
    </row>
    <row r="632" spans="2:65" s="11" customFormat="1" ht="22.8" customHeight="1">
      <c r="B632" s="116"/>
      <c r="D632" s="117" t="s">
        <v>71</v>
      </c>
      <c r="E632" s="126" t="s">
        <v>1170</v>
      </c>
      <c r="F632" s="126" t="s">
        <v>1171</v>
      </c>
      <c r="I632" s="119"/>
      <c r="J632" s="127">
        <f>BK632</f>
        <v>0</v>
      </c>
      <c r="L632" s="116"/>
      <c r="M632" s="121"/>
      <c r="P632" s="122">
        <f>SUM(P633:P671)</f>
        <v>0</v>
      </c>
      <c r="R632" s="122">
        <f>SUM(R633:R671)</f>
        <v>0.89884443999999997</v>
      </c>
      <c r="T632" s="123">
        <f>SUM(T633:T671)</f>
        <v>0</v>
      </c>
      <c r="AR632" s="117" t="s">
        <v>80</v>
      </c>
      <c r="AT632" s="124" t="s">
        <v>71</v>
      </c>
      <c r="AU632" s="124" t="s">
        <v>80</v>
      </c>
      <c r="AY632" s="117" t="s">
        <v>126</v>
      </c>
      <c r="BK632" s="125">
        <f>SUM(BK633:BK671)</f>
        <v>0</v>
      </c>
    </row>
    <row r="633" spans="2:65" s="1" customFormat="1" ht="16.5" customHeight="1">
      <c r="B633" s="33"/>
      <c r="C633" s="128" t="s">
        <v>1172</v>
      </c>
      <c r="D633" s="128" t="s">
        <v>129</v>
      </c>
      <c r="E633" s="129" t="s">
        <v>1173</v>
      </c>
      <c r="F633" s="130" t="s">
        <v>1174</v>
      </c>
      <c r="G633" s="131" t="s">
        <v>254</v>
      </c>
      <c r="H633" s="132">
        <v>50</v>
      </c>
      <c r="I633" s="133"/>
      <c r="J633" s="134">
        <f>ROUND(I633*H633,2)</f>
        <v>0</v>
      </c>
      <c r="K633" s="130" t="s">
        <v>19</v>
      </c>
      <c r="L633" s="33"/>
      <c r="M633" s="135" t="s">
        <v>19</v>
      </c>
      <c r="N633" s="136" t="s">
        <v>43</v>
      </c>
      <c r="P633" s="137">
        <f>O633*H633</f>
        <v>0</v>
      </c>
      <c r="Q633" s="137">
        <v>6.0000000000000002E-5</v>
      </c>
      <c r="R633" s="137">
        <f>Q633*H633</f>
        <v>3.0000000000000001E-3</v>
      </c>
      <c r="S633" s="137">
        <v>0</v>
      </c>
      <c r="T633" s="138">
        <f>S633*H633</f>
        <v>0</v>
      </c>
      <c r="AR633" s="139" t="s">
        <v>156</v>
      </c>
      <c r="AT633" s="139" t="s">
        <v>129</v>
      </c>
      <c r="AU633" s="139" t="s">
        <v>82</v>
      </c>
      <c r="AY633" s="18" t="s">
        <v>126</v>
      </c>
      <c r="BE633" s="140">
        <f>IF(N633="základní",J633,0)</f>
        <v>0</v>
      </c>
      <c r="BF633" s="140">
        <f>IF(N633="snížená",J633,0)</f>
        <v>0</v>
      </c>
      <c r="BG633" s="140">
        <f>IF(N633="zákl. přenesená",J633,0)</f>
        <v>0</v>
      </c>
      <c r="BH633" s="140">
        <f>IF(N633="sníž. přenesená",J633,0)</f>
        <v>0</v>
      </c>
      <c r="BI633" s="140">
        <f>IF(N633="nulová",J633,0)</f>
        <v>0</v>
      </c>
      <c r="BJ633" s="18" t="s">
        <v>80</v>
      </c>
      <c r="BK633" s="140">
        <f>ROUND(I633*H633,2)</f>
        <v>0</v>
      </c>
      <c r="BL633" s="18" t="s">
        <v>156</v>
      </c>
      <c r="BM633" s="139" t="s">
        <v>1175</v>
      </c>
    </row>
    <row r="634" spans="2:65" s="1" customFormat="1" ht="10.199999999999999">
      <c r="B634" s="33"/>
      <c r="D634" s="141" t="s">
        <v>135</v>
      </c>
      <c r="F634" s="142" t="s">
        <v>1176</v>
      </c>
      <c r="I634" s="143"/>
      <c r="L634" s="33"/>
      <c r="M634" s="147"/>
      <c r="T634" s="54"/>
      <c r="AT634" s="18" t="s">
        <v>135</v>
      </c>
      <c r="AU634" s="18" t="s">
        <v>82</v>
      </c>
    </row>
    <row r="635" spans="2:65" s="12" customFormat="1" ht="10.199999999999999">
      <c r="B635" s="148"/>
      <c r="D635" s="141" t="s">
        <v>159</v>
      </c>
      <c r="E635" s="149" t="s">
        <v>19</v>
      </c>
      <c r="F635" s="150" t="s">
        <v>1177</v>
      </c>
      <c r="H635" s="151">
        <v>50</v>
      </c>
      <c r="I635" s="152"/>
      <c r="L635" s="148"/>
      <c r="M635" s="153"/>
      <c r="T635" s="154"/>
      <c r="AT635" s="149" t="s">
        <v>159</v>
      </c>
      <c r="AU635" s="149" t="s">
        <v>82</v>
      </c>
      <c r="AV635" s="12" t="s">
        <v>82</v>
      </c>
      <c r="AW635" s="12" t="s">
        <v>33</v>
      </c>
      <c r="AX635" s="12" t="s">
        <v>80</v>
      </c>
      <c r="AY635" s="149" t="s">
        <v>126</v>
      </c>
    </row>
    <row r="636" spans="2:65" s="1" customFormat="1" ht="16.5" customHeight="1">
      <c r="B636" s="33"/>
      <c r="C636" s="180" t="s">
        <v>186</v>
      </c>
      <c r="D636" s="180" t="s">
        <v>123</v>
      </c>
      <c r="E636" s="181" t="s">
        <v>1178</v>
      </c>
      <c r="F636" s="182" t="s">
        <v>1179</v>
      </c>
      <c r="G636" s="183" t="s">
        <v>304</v>
      </c>
      <c r="H636" s="184">
        <v>1.4999999999999999E-2</v>
      </c>
      <c r="I636" s="185"/>
      <c r="J636" s="186">
        <f>ROUND(I636*H636,2)</f>
        <v>0</v>
      </c>
      <c r="K636" s="182" t="s">
        <v>180</v>
      </c>
      <c r="L636" s="187"/>
      <c r="M636" s="188" t="s">
        <v>19</v>
      </c>
      <c r="N636" s="189" t="s">
        <v>43</v>
      </c>
      <c r="P636" s="137">
        <f>O636*H636</f>
        <v>0</v>
      </c>
      <c r="Q636" s="137">
        <v>1</v>
      </c>
      <c r="R636" s="137">
        <f>Q636*H636</f>
        <v>1.4999999999999999E-2</v>
      </c>
      <c r="S636" s="137">
        <v>0</v>
      </c>
      <c r="T636" s="138">
        <f>S636*H636</f>
        <v>0</v>
      </c>
      <c r="AR636" s="139" t="s">
        <v>207</v>
      </c>
      <c r="AT636" s="139" t="s">
        <v>123</v>
      </c>
      <c r="AU636" s="139" t="s">
        <v>82</v>
      </c>
      <c r="AY636" s="18" t="s">
        <v>126</v>
      </c>
      <c r="BE636" s="140">
        <f>IF(N636="základní",J636,0)</f>
        <v>0</v>
      </c>
      <c r="BF636" s="140">
        <f>IF(N636="snížená",J636,0)</f>
        <v>0</v>
      </c>
      <c r="BG636" s="140">
        <f>IF(N636="zákl. přenesená",J636,0)</f>
        <v>0</v>
      </c>
      <c r="BH636" s="140">
        <f>IF(N636="sníž. přenesená",J636,0)</f>
        <v>0</v>
      </c>
      <c r="BI636" s="140">
        <f>IF(N636="nulová",J636,0)</f>
        <v>0</v>
      </c>
      <c r="BJ636" s="18" t="s">
        <v>80</v>
      </c>
      <c r="BK636" s="140">
        <f>ROUND(I636*H636,2)</f>
        <v>0</v>
      </c>
      <c r="BL636" s="18" t="s">
        <v>156</v>
      </c>
      <c r="BM636" s="139" t="s">
        <v>1180</v>
      </c>
    </row>
    <row r="637" spans="2:65" s="1" customFormat="1" ht="10.199999999999999">
      <c r="B637" s="33"/>
      <c r="D637" s="141" t="s">
        <v>135</v>
      </c>
      <c r="F637" s="142" t="s">
        <v>1179</v>
      </c>
      <c r="I637" s="143"/>
      <c r="L637" s="33"/>
      <c r="M637" s="147"/>
      <c r="T637" s="54"/>
      <c r="AT637" s="18" t="s">
        <v>135</v>
      </c>
      <c r="AU637" s="18" t="s">
        <v>82</v>
      </c>
    </row>
    <row r="638" spans="2:65" s="1" customFormat="1" ht="19.2">
      <c r="B638" s="33"/>
      <c r="D638" s="141" t="s">
        <v>1122</v>
      </c>
      <c r="F638" s="190" t="s">
        <v>1181</v>
      </c>
      <c r="I638" s="143"/>
      <c r="L638" s="33"/>
      <c r="M638" s="147"/>
      <c r="T638" s="54"/>
      <c r="AT638" s="18" t="s">
        <v>1122</v>
      </c>
      <c r="AU638" s="18" t="s">
        <v>82</v>
      </c>
    </row>
    <row r="639" spans="2:65" s="12" customFormat="1" ht="10.199999999999999">
      <c r="B639" s="148"/>
      <c r="D639" s="141" t="s">
        <v>159</v>
      </c>
      <c r="E639" s="149" t="s">
        <v>19</v>
      </c>
      <c r="F639" s="150" t="s">
        <v>1182</v>
      </c>
      <c r="H639" s="151">
        <v>1.4999999999999999E-2</v>
      </c>
      <c r="I639" s="152"/>
      <c r="L639" s="148"/>
      <c r="M639" s="153"/>
      <c r="T639" s="154"/>
      <c r="AT639" s="149" t="s">
        <v>159</v>
      </c>
      <c r="AU639" s="149" t="s">
        <v>82</v>
      </c>
      <c r="AV639" s="12" t="s">
        <v>82</v>
      </c>
      <c r="AW639" s="12" t="s">
        <v>33</v>
      </c>
      <c r="AX639" s="12" t="s">
        <v>80</v>
      </c>
      <c r="AY639" s="149" t="s">
        <v>126</v>
      </c>
    </row>
    <row r="640" spans="2:65" s="1" customFormat="1" ht="16.5" customHeight="1">
      <c r="B640" s="33"/>
      <c r="C640" s="128" t="s">
        <v>1170</v>
      </c>
      <c r="D640" s="128" t="s">
        <v>129</v>
      </c>
      <c r="E640" s="129" t="s">
        <v>1183</v>
      </c>
      <c r="F640" s="130" t="s">
        <v>1184</v>
      </c>
      <c r="G640" s="131" t="s">
        <v>254</v>
      </c>
      <c r="H640" s="132">
        <v>10</v>
      </c>
      <c r="I640" s="133"/>
      <c r="J640" s="134">
        <f>ROUND(I640*H640,2)</f>
        <v>0</v>
      </c>
      <c r="K640" s="130" t="s">
        <v>180</v>
      </c>
      <c r="L640" s="33"/>
      <c r="M640" s="135" t="s">
        <v>19</v>
      </c>
      <c r="N640" s="136" t="s">
        <v>43</v>
      </c>
      <c r="P640" s="137">
        <f>O640*H640</f>
        <v>0</v>
      </c>
      <c r="Q640" s="137">
        <v>1.1E-4</v>
      </c>
      <c r="R640" s="137">
        <f>Q640*H640</f>
        <v>1.1000000000000001E-3</v>
      </c>
      <c r="S640" s="137">
        <v>0</v>
      </c>
      <c r="T640" s="138">
        <f>S640*H640</f>
        <v>0</v>
      </c>
      <c r="AR640" s="139" t="s">
        <v>156</v>
      </c>
      <c r="AT640" s="139" t="s">
        <v>129</v>
      </c>
      <c r="AU640" s="139" t="s">
        <v>82</v>
      </c>
      <c r="AY640" s="18" t="s">
        <v>126</v>
      </c>
      <c r="BE640" s="140">
        <f>IF(N640="základní",J640,0)</f>
        <v>0</v>
      </c>
      <c r="BF640" s="140">
        <f>IF(N640="snížená",J640,0)</f>
        <v>0</v>
      </c>
      <c r="BG640" s="140">
        <f>IF(N640="zákl. přenesená",J640,0)</f>
        <v>0</v>
      </c>
      <c r="BH640" s="140">
        <f>IF(N640="sníž. přenesená",J640,0)</f>
        <v>0</v>
      </c>
      <c r="BI640" s="140">
        <f>IF(N640="nulová",J640,0)</f>
        <v>0</v>
      </c>
      <c r="BJ640" s="18" t="s">
        <v>80</v>
      </c>
      <c r="BK640" s="140">
        <f>ROUND(I640*H640,2)</f>
        <v>0</v>
      </c>
      <c r="BL640" s="18" t="s">
        <v>156</v>
      </c>
      <c r="BM640" s="139" t="s">
        <v>1185</v>
      </c>
    </row>
    <row r="641" spans="2:65" s="1" customFormat="1" ht="10.199999999999999">
      <c r="B641" s="33"/>
      <c r="D641" s="141" t="s">
        <v>135</v>
      </c>
      <c r="F641" s="142" t="s">
        <v>1186</v>
      </c>
      <c r="I641" s="143"/>
      <c r="L641" s="33"/>
      <c r="M641" s="147"/>
      <c r="T641" s="54"/>
      <c r="AT641" s="18" t="s">
        <v>135</v>
      </c>
      <c r="AU641" s="18" t="s">
        <v>82</v>
      </c>
    </row>
    <row r="642" spans="2:65" s="1" customFormat="1" ht="10.199999999999999">
      <c r="B642" s="33"/>
      <c r="D642" s="168" t="s">
        <v>183</v>
      </c>
      <c r="F642" s="169" t="s">
        <v>1187</v>
      </c>
      <c r="I642" s="143"/>
      <c r="L642" s="33"/>
      <c r="M642" s="147"/>
      <c r="T642" s="54"/>
      <c r="AT642" s="18" t="s">
        <v>183</v>
      </c>
      <c r="AU642" s="18" t="s">
        <v>82</v>
      </c>
    </row>
    <row r="643" spans="2:65" s="12" customFormat="1" ht="10.199999999999999">
      <c r="B643" s="148"/>
      <c r="D643" s="141" t="s">
        <v>159</v>
      </c>
      <c r="E643" s="149" t="s">
        <v>19</v>
      </c>
      <c r="F643" s="150" t="s">
        <v>1188</v>
      </c>
      <c r="H643" s="151">
        <v>10</v>
      </c>
      <c r="I643" s="152"/>
      <c r="L643" s="148"/>
      <c r="M643" s="153"/>
      <c r="T643" s="154"/>
      <c r="AT643" s="149" t="s">
        <v>159</v>
      </c>
      <c r="AU643" s="149" t="s">
        <v>82</v>
      </c>
      <c r="AV643" s="12" t="s">
        <v>82</v>
      </c>
      <c r="AW643" s="12" t="s">
        <v>33</v>
      </c>
      <c r="AX643" s="12" t="s">
        <v>80</v>
      </c>
      <c r="AY643" s="149" t="s">
        <v>126</v>
      </c>
    </row>
    <row r="644" spans="2:65" s="1" customFormat="1" ht="16.5" customHeight="1">
      <c r="B644" s="33"/>
      <c r="C644" s="180" t="s">
        <v>258</v>
      </c>
      <c r="D644" s="180" t="s">
        <v>123</v>
      </c>
      <c r="E644" s="181" t="s">
        <v>1189</v>
      </c>
      <c r="F644" s="182" t="s">
        <v>1190</v>
      </c>
      <c r="G644" s="183" t="s">
        <v>254</v>
      </c>
      <c r="H644" s="184">
        <v>10</v>
      </c>
      <c r="I644" s="185"/>
      <c r="J644" s="186">
        <f>ROUND(I644*H644,2)</f>
        <v>0</v>
      </c>
      <c r="K644" s="182" t="s">
        <v>180</v>
      </c>
      <c r="L644" s="187"/>
      <c r="M644" s="188" t="s">
        <v>19</v>
      </c>
      <c r="N644" s="189" t="s">
        <v>43</v>
      </c>
      <c r="P644" s="137">
        <f>O644*H644</f>
        <v>0</v>
      </c>
      <c r="Q644" s="137">
        <v>1.2E-2</v>
      </c>
      <c r="R644" s="137">
        <f>Q644*H644</f>
        <v>0.12</v>
      </c>
      <c r="S644" s="137">
        <v>0</v>
      </c>
      <c r="T644" s="138">
        <f>S644*H644</f>
        <v>0</v>
      </c>
      <c r="AR644" s="139" t="s">
        <v>207</v>
      </c>
      <c r="AT644" s="139" t="s">
        <v>123</v>
      </c>
      <c r="AU644" s="139" t="s">
        <v>82</v>
      </c>
      <c r="AY644" s="18" t="s">
        <v>126</v>
      </c>
      <c r="BE644" s="140">
        <f>IF(N644="základní",J644,0)</f>
        <v>0</v>
      </c>
      <c r="BF644" s="140">
        <f>IF(N644="snížená",J644,0)</f>
        <v>0</v>
      </c>
      <c r="BG644" s="140">
        <f>IF(N644="zákl. přenesená",J644,0)</f>
        <v>0</v>
      </c>
      <c r="BH644" s="140">
        <f>IF(N644="sníž. přenesená",J644,0)</f>
        <v>0</v>
      </c>
      <c r="BI644" s="140">
        <f>IF(N644="nulová",J644,0)</f>
        <v>0</v>
      </c>
      <c r="BJ644" s="18" t="s">
        <v>80</v>
      </c>
      <c r="BK644" s="140">
        <f>ROUND(I644*H644,2)</f>
        <v>0</v>
      </c>
      <c r="BL644" s="18" t="s">
        <v>156</v>
      </c>
      <c r="BM644" s="139" t="s">
        <v>1191</v>
      </c>
    </row>
    <row r="645" spans="2:65" s="1" customFormat="1" ht="10.199999999999999">
      <c r="B645" s="33"/>
      <c r="D645" s="141" t="s">
        <v>135</v>
      </c>
      <c r="F645" s="142" t="s">
        <v>1190</v>
      </c>
      <c r="I645" s="143"/>
      <c r="L645" s="33"/>
      <c r="M645" s="147"/>
      <c r="T645" s="54"/>
      <c r="AT645" s="18" t="s">
        <v>135</v>
      </c>
      <c r="AU645" s="18" t="s">
        <v>82</v>
      </c>
    </row>
    <row r="646" spans="2:65" s="1" customFormat="1" ht="24.15" customHeight="1">
      <c r="B646" s="33"/>
      <c r="C646" s="128" t="s">
        <v>1192</v>
      </c>
      <c r="D646" s="128" t="s">
        <v>129</v>
      </c>
      <c r="E646" s="129" t="s">
        <v>1193</v>
      </c>
      <c r="F646" s="130" t="s">
        <v>1194</v>
      </c>
      <c r="G646" s="131" t="s">
        <v>132</v>
      </c>
      <c r="H646" s="132">
        <v>1</v>
      </c>
      <c r="I646" s="133"/>
      <c r="J646" s="134">
        <f>ROUND(I646*H646,2)</f>
        <v>0</v>
      </c>
      <c r="K646" s="130" t="s">
        <v>19</v>
      </c>
      <c r="L646" s="33"/>
      <c r="M646" s="135" t="s">
        <v>19</v>
      </c>
      <c r="N646" s="136" t="s">
        <v>43</v>
      </c>
      <c r="P646" s="137">
        <f>O646*H646</f>
        <v>0</v>
      </c>
      <c r="Q646" s="137">
        <v>0</v>
      </c>
      <c r="R646" s="137">
        <f>Q646*H646</f>
        <v>0</v>
      </c>
      <c r="S646" s="137">
        <v>0</v>
      </c>
      <c r="T646" s="138">
        <f>S646*H646</f>
        <v>0</v>
      </c>
      <c r="AR646" s="139" t="s">
        <v>1195</v>
      </c>
      <c r="AT646" s="139" t="s">
        <v>129</v>
      </c>
      <c r="AU646" s="139" t="s">
        <v>82</v>
      </c>
      <c r="AY646" s="18" t="s">
        <v>126</v>
      </c>
      <c r="BE646" s="140">
        <f>IF(N646="základní",J646,0)</f>
        <v>0</v>
      </c>
      <c r="BF646" s="140">
        <f>IF(N646="snížená",J646,0)</f>
        <v>0</v>
      </c>
      <c r="BG646" s="140">
        <f>IF(N646="zákl. přenesená",J646,0)</f>
        <v>0</v>
      </c>
      <c r="BH646" s="140">
        <f>IF(N646="sníž. přenesená",J646,0)</f>
        <v>0</v>
      </c>
      <c r="BI646" s="140">
        <f>IF(N646="nulová",J646,0)</f>
        <v>0</v>
      </c>
      <c r="BJ646" s="18" t="s">
        <v>80</v>
      </c>
      <c r="BK646" s="140">
        <f>ROUND(I646*H646,2)</f>
        <v>0</v>
      </c>
      <c r="BL646" s="18" t="s">
        <v>1195</v>
      </c>
      <c r="BM646" s="139" t="s">
        <v>1196</v>
      </c>
    </row>
    <row r="647" spans="2:65" s="1" customFormat="1" ht="10.199999999999999">
      <c r="B647" s="33"/>
      <c r="D647" s="141" t="s">
        <v>135</v>
      </c>
      <c r="F647" s="142" t="s">
        <v>1194</v>
      </c>
      <c r="I647" s="143"/>
      <c r="L647" s="33"/>
      <c r="M647" s="147"/>
      <c r="T647" s="54"/>
      <c r="AT647" s="18" t="s">
        <v>135</v>
      </c>
      <c r="AU647" s="18" t="s">
        <v>82</v>
      </c>
    </row>
    <row r="648" spans="2:65" s="1" customFormat="1" ht="16.5" customHeight="1">
      <c r="B648" s="33"/>
      <c r="C648" s="128" t="s">
        <v>1197</v>
      </c>
      <c r="D648" s="128" t="s">
        <v>129</v>
      </c>
      <c r="E648" s="129" t="s">
        <v>1198</v>
      </c>
      <c r="F648" s="130" t="s">
        <v>1199</v>
      </c>
      <c r="G648" s="131" t="s">
        <v>155</v>
      </c>
      <c r="H648" s="132">
        <v>87.197999999999993</v>
      </c>
      <c r="I648" s="133"/>
      <c r="J648" s="134">
        <f>ROUND(I648*H648,2)</f>
        <v>0</v>
      </c>
      <c r="K648" s="130" t="s">
        <v>180</v>
      </c>
      <c r="L648" s="33"/>
      <c r="M648" s="135" t="s">
        <v>19</v>
      </c>
      <c r="N648" s="136" t="s">
        <v>43</v>
      </c>
      <c r="P648" s="137">
        <f>O648*H648</f>
        <v>0</v>
      </c>
      <c r="Q648" s="137">
        <v>4.0000000000000002E-4</v>
      </c>
      <c r="R648" s="137">
        <f>Q648*H648</f>
        <v>3.4879199999999999E-2</v>
      </c>
      <c r="S648" s="137">
        <v>0</v>
      </c>
      <c r="T648" s="138">
        <f>S648*H648</f>
        <v>0</v>
      </c>
      <c r="AR648" s="139" t="s">
        <v>156</v>
      </c>
      <c r="AT648" s="139" t="s">
        <v>129</v>
      </c>
      <c r="AU648" s="139" t="s">
        <v>82</v>
      </c>
      <c r="AY648" s="18" t="s">
        <v>126</v>
      </c>
      <c r="BE648" s="140">
        <f>IF(N648="základní",J648,0)</f>
        <v>0</v>
      </c>
      <c r="BF648" s="140">
        <f>IF(N648="snížená",J648,0)</f>
        <v>0</v>
      </c>
      <c r="BG648" s="140">
        <f>IF(N648="zákl. přenesená",J648,0)</f>
        <v>0</v>
      </c>
      <c r="BH648" s="140">
        <f>IF(N648="sníž. přenesená",J648,0)</f>
        <v>0</v>
      </c>
      <c r="BI648" s="140">
        <f>IF(N648="nulová",J648,0)</f>
        <v>0</v>
      </c>
      <c r="BJ648" s="18" t="s">
        <v>80</v>
      </c>
      <c r="BK648" s="140">
        <f>ROUND(I648*H648,2)</f>
        <v>0</v>
      </c>
      <c r="BL648" s="18" t="s">
        <v>156</v>
      </c>
      <c r="BM648" s="139" t="s">
        <v>1200</v>
      </c>
    </row>
    <row r="649" spans="2:65" s="1" customFormat="1" ht="10.199999999999999">
      <c r="B649" s="33"/>
      <c r="D649" s="141" t="s">
        <v>135</v>
      </c>
      <c r="F649" s="142" t="s">
        <v>1199</v>
      </c>
      <c r="I649" s="143"/>
      <c r="L649" s="33"/>
      <c r="M649" s="147"/>
      <c r="T649" s="54"/>
      <c r="AT649" s="18" t="s">
        <v>135</v>
      </c>
      <c r="AU649" s="18" t="s">
        <v>82</v>
      </c>
    </row>
    <row r="650" spans="2:65" s="1" customFormat="1" ht="10.199999999999999">
      <c r="B650" s="33"/>
      <c r="D650" s="168" t="s">
        <v>183</v>
      </c>
      <c r="F650" s="169" t="s">
        <v>1201</v>
      </c>
      <c r="I650" s="143"/>
      <c r="L650" s="33"/>
      <c r="M650" s="147"/>
      <c r="T650" s="54"/>
      <c r="AT650" s="18" t="s">
        <v>183</v>
      </c>
      <c r="AU650" s="18" t="s">
        <v>82</v>
      </c>
    </row>
    <row r="651" spans="2:65" s="12" customFormat="1" ht="10.199999999999999">
      <c r="B651" s="148"/>
      <c r="D651" s="141" t="s">
        <v>159</v>
      </c>
      <c r="E651" s="149" t="s">
        <v>19</v>
      </c>
      <c r="F651" s="150" t="s">
        <v>1202</v>
      </c>
      <c r="H651" s="151">
        <v>65.358000000000004</v>
      </c>
      <c r="I651" s="152"/>
      <c r="L651" s="148"/>
      <c r="M651" s="153"/>
      <c r="T651" s="154"/>
      <c r="AT651" s="149" t="s">
        <v>159</v>
      </c>
      <c r="AU651" s="149" t="s">
        <v>82</v>
      </c>
      <c r="AV651" s="12" t="s">
        <v>82</v>
      </c>
      <c r="AW651" s="12" t="s">
        <v>33</v>
      </c>
      <c r="AX651" s="12" t="s">
        <v>72</v>
      </c>
      <c r="AY651" s="149" t="s">
        <v>126</v>
      </c>
    </row>
    <row r="652" spans="2:65" s="12" customFormat="1" ht="10.199999999999999">
      <c r="B652" s="148"/>
      <c r="D652" s="141" t="s">
        <v>159</v>
      </c>
      <c r="E652" s="149" t="s">
        <v>19</v>
      </c>
      <c r="F652" s="150" t="s">
        <v>1203</v>
      </c>
      <c r="H652" s="151">
        <v>21.84</v>
      </c>
      <c r="I652" s="152"/>
      <c r="L652" s="148"/>
      <c r="M652" s="153"/>
      <c r="T652" s="154"/>
      <c r="AT652" s="149" t="s">
        <v>159</v>
      </c>
      <c r="AU652" s="149" t="s">
        <v>82</v>
      </c>
      <c r="AV652" s="12" t="s">
        <v>82</v>
      </c>
      <c r="AW652" s="12" t="s">
        <v>33</v>
      </c>
      <c r="AX652" s="12" t="s">
        <v>72</v>
      </c>
      <c r="AY652" s="149" t="s">
        <v>126</v>
      </c>
    </row>
    <row r="653" spans="2:65" s="14" customFormat="1" ht="10.199999999999999">
      <c r="B653" s="161"/>
      <c r="D653" s="141" t="s">
        <v>159</v>
      </c>
      <c r="E653" s="162" t="s">
        <v>19</v>
      </c>
      <c r="F653" s="163" t="s">
        <v>173</v>
      </c>
      <c r="H653" s="164">
        <v>87.197999999999993</v>
      </c>
      <c r="I653" s="165"/>
      <c r="L653" s="161"/>
      <c r="M653" s="166"/>
      <c r="T653" s="167"/>
      <c r="AT653" s="162" t="s">
        <v>159</v>
      </c>
      <c r="AU653" s="162" t="s">
        <v>82</v>
      </c>
      <c r="AV653" s="14" t="s">
        <v>156</v>
      </c>
      <c r="AW653" s="14" t="s">
        <v>33</v>
      </c>
      <c r="AX653" s="14" t="s">
        <v>80</v>
      </c>
      <c r="AY653" s="162" t="s">
        <v>126</v>
      </c>
    </row>
    <row r="654" spans="2:65" s="1" customFormat="1" ht="16.5" customHeight="1">
      <c r="B654" s="33"/>
      <c r="C654" s="128" t="s">
        <v>1204</v>
      </c>
      <c r="D654" s="128" t="s">
        <v>129</v>
      </c>
      <c r="E654" s="129" t="s">
        <v>1205</v>
      </c>
      <c r="F654" s="130" t="s">
        <v>1206</v>
      </c>
      <c r="G654" s="131" t="s">
        <v>155</v>
      </c>
      <c r="H654" s="132">
        <v>43.598999999999997</v>
      </c>
      <c r="I654" s="133"/>
      <c r="J654" s="134">
        <f>ROUND(I654*H654,2)</f>
        <v>0</v>
      </c>
      <c r="K654" s="130" t="s">
        <v>19</v>
      </c>
      <c r="L654" s="33"/>
      <c r="M654" s="135" t="s">
        <v>19</v>
      </c>
      <c r="N654" s="136" t="s">
        <v>43</v>
      </c>
      <c r="P654" s="137">
        <f>O654*H654</f>
        <v>0</v>
      </c>
      <c r="Q654" s="137">
        <v>0</v>
      </c>
      <c r="R654" s="137">
        <f>Q654*H654</f>
        <v>0</v>
      </c>
      <c r="S654" s="137">
        <v>0</v>
      </c>
      <c r="T654" s="138">
        <f>S654*H654</f>
        <v>0</v>
      </c>
      <c r="AR654" s="139" t="s">
        <v>156</v>
      </c>
      <c r="AT654" s="139" t="s">
        <v>129</v>
      </c>
      <c r="AU654" s="139" t="s">
        <v>82</v>
      </c>
      <c r="AY654" s="18" t="s">
        <v>126</v>
      </c>
      <c r="BE654" s="140">
        <f>IF(N654="základní",J654,0)</f>
        <v>0</v>
      </c>
      <c r="BF654" s="140">
        <f>IF(N654="snížená",J654,0)</f>
        <v>0</v>
      </c>
      <c r="BG654" s="140">
        <f>IF(N654="zákl. přenesená",J654,0)</f>
        <v>0</v>
      </c>
      <c r="BH654" s="140">
        <f>IF(N654="sníž. přenesená",J654,0)</f>
        <v>0</v>
      </c>
      <c r="BI654" s="140">
        <f>IF(N654="nulová",J654,0)</f>
        <v>0</v>
      </c>
      <c r="BJ654" s="18" t="s">
        <v>80</v>
      </c>
      <c r="BK654" s="140">
        <f>ROUND(I654*H654,2)</f>
        <v>0</v>
      </c>
      <c r="BL654" s="18" t="s">
        <v>156</v>
      </c>
      <c r="BM654" s="139" t="s">
        <v>1207</v>
      </c>
    </row>
    <row r="655" spans="2:65" s="1" customFormat="1" ht="10.199999999999999">
      <c r="B655" s="33"/>
      <c r="D655" s="141" t="s">
        <v>135</v>
      </c>
      <c r="F655" s="142" t="s">
        <v>1206</v>
      </c>
      <c r="I655" s="143"/>
      <c r="L655" s="33"/>
      <c r="M655" s="147"/>
      <c r="T655" s="54"/>
      <c r="AT655" s="18" t="s">
        <v>135</v>
      </c>
      <c r="AU655" s="18" t="s">
        <v>82</v>
      </c>
    </row>
    <row r="656" spans="2:65" s="12" customFormat="1" ht="10.199999999999999">
      <c r="B656" s="148"/>
      <c r="D656" s="141" t="s">
        <v>159</v>
      </c>
      <c r="E656" s="149" t="s">
        <v>19</v>
      </c>
      <c r="F656" s="150" t="s">
        <v>1208</v>
      </c>
      <c r="H656" s="151">
        <v>43.598999999999997</v>
      </c>
      <c r="I656" s="152"/>
      <c r="L656" s="148"/>
      <c r="M656" s="153"/>
      <c r="T656" s="154"/>
      <c r="AT656" s="149" t="s">
        <v>159</v>
      </c>
      <c r="AU656" s="149" t="s">
        <v>82</v>
      </c>
      <c r="AV656" s="12" t="s">
        <v>82</v>
      </c>
      <c r="AW656" s="12" t="s">
        <v>33</v>
      </c>
      <c r="AX656" s="12" t="s">
        <v>80</v>
      </c>
      <c r="AY656" s="149" t="s">
        <v>126</v>
      </c>
    </row>
    <row r="657" spans="2:65" s="1" customFormat="1" ht="16.5" customHeight="1">
      <c r="B657" s="33"/>
      <c r="C657" s="128" t="s">
        <v>1209</v>
      </c>
      <c r="D657" s="128" t="s">
        <v>129</v>
      </c>
      <c r="E657" s="129" t="s">
        <v>1210</v>
      </c>
      <c r="F657" s="130" t="s">
        <v>1211</v>
      </c>
      <c r="G657" s="131" t="s">
        <v>228</v>
      </c>
      <c r="H657" s="132">
        <v>32.5</v>
      </c>
      <c r="I657" s="133"/>
      <c r="J657" s="134">
        <f>ROUND(I657*H657,2)</f>
        <v>0</v>
      </c>
      <c r="K657" s="130" t="s">
        <v>180</v>
      </c>
      <c r="L657" s="33"/>
      <c r="M657" s="135" t="s">
        <v>19</v>
      </c>
      <c r="N657" s="136" t="s">
        <v>43</v>
      </c>
      <c r="P657" s="137">
        <f>O657*H657</f>
        <v>0</v>
      </c>
      <c r="Q657" s="137">
        <v>1.804E-2</v>
      </c>
      <c r="R657" s="137">
        <f>Q657*H657</f>
        <v>0.58630000000000004</v>
      </c>
      <c r="S657" s="137">
        <v>0</v>
      </c>
      <c r="T657" s="138">
        <f>S657*H657</f>
        <v>0</v>
      </c>
      <c r="AR657" s="139" t="s">
        <v>156</v>
      </c>
      <c r="AT657" s="139" t="s">
        <v>129</v>
      </c>
      <c r="AU657" s="139" t="s">
        <v>82</v>
      </c>
      <c r="AY657" s="18" t="s">
        <v>126</v>
      </c>
      <c r="BE657" s="140">
        <f>IF(N657="základní",J657,0)</f>
        <v>0</v>
      </c>
      <c r="BF657" s="140">
        <f>IF(N657="snížená",J657,0)</f>
        <v>0</v>
      </c>
      <c r="BG657" s="140">
        <f>IF(N657="zákl. přenesená",J657,0)</f>
        <v>0</v>
      </c>
      <c r="BH657" s="140">
        <f>IF(N657="sníž. přenesená",J657,0)</f>
        <v>0</v>
      </c>
      <c r="BI657" s="140">
        <f>IF(N657="nulová",J657,0)</f>
        <v>0</v>
      </c>
      <c r="BJ657" s="18" t="s">
        <v>80</v>
      </c>
      <c r="BK657" s="140">
        <f>ROUND(I657*H657,2)</f>
        <v>0</v>
      </c>
      <c r="BL657" s="18" t="s">
        <v>156</v>
      </c>
      <c r="BM657" s="139" t="s">
        <v>1212</v>
      </c>
    </row>
    <row r="658" spans="2:65" s="1" customFormat="1" ht="19.2">
      <c r="B658" s="33"/>
      <c r="D658" s="141" t="s">
        <v>135</v>
      </c>
      <c r="F658" s="142" t="s">
        <v>1213</v>
      </c>
      <c r="I658" s="143"/>
      <c r="L658" s="33"/>
      <c r="M658" s="147"/>
      <c r="T658" s="54"/>
      <c r="AT658" s="18" t="s">
        <v>135</v>
      </c>
      <c r="AU658" s="18" t="s">
        <v>82</v>
      </c>
    </row>
    <row r="659" spans="2:65" s="1" customFormat="1" ht="10.199999999999999">
      <c r="B659" s="33"/>
      <c r="D659" s="168" t="s">
        <v>183</v>
      </c>
      <c r="F659" s="169" t="s">
        <v>1214</v>
      </c>
      <c r="I659" s="143"/>
      <c r="L659" s="33"/>
      <c r="M659" s="147"/>
      <c r="T659" s="54"/>
      <c r="AT659" s="18" t="s">
        <v>183</v>
      </c>
      <c r="AU659" s="18" t="s">
        <v>82</v>
      </c>
    </row>
    <row r="660" spans="2:65" s="12" customFormat="1" ht="10.199999999999999">
      <c r="B660" s="148"/>
      <c r="D660" s="141" t="s">
        <v>159</v>
      </c>
      <c r="E660" s="149" t="s">
        <v>19</v>
      </c>
      <c r="F660" s="150" t="s">
        <v>1215</v>
      </c>
      <c r="H660" s="151">
        <v>32.5</v>
      </c>
      <c r="I660" s="152"/>
      <c r="L660" s="148"/>
      <c r="M660" s="153"/>
      <c r="T660" s="154"/>
      <c r="AT660" s="149" t="s">
        <v>159</v>
      </c>
      <c r="AU660" s="149" t="s">
        <v>82</v>
      </c>
      <c r="AV660" s="12" t="s">
        <v>82</v>
      </c>
      <c r="AW660" s="12" t="s">
        <v>33</v>
      </c>
      <c r="AX660" s="12" t="s">
        <v>80</v>
      </c>
      <c r="AY660" s="149" t="s">
        <v>126</v>
      </c>
    </row>
    <row r="661" spans="2:65" s="1" customFormat="1" ht="21.75" customHeight="1">
      <c r="B661" s="33"/>
      <c r="C661" s="128" t="s">
        <v>1216</v>
      </c>
      <c r="D661" s="128" t="s">
        <v>129</v>
      </c>
      <c r="E661" s="129" t="s">
        <v>1217</v>
      </c>
      <c r="F661" s="130" t="s">
        <v>1218</v>
      </c>
      <c r="G661" s="131" t="s">
        <v>228</v>
      </c>
      <c r="H661" s="132">
        <v>32.5</v>
      </c>
      <c r="I661" s="133"/>
      <c r="J661" s="134">
        <f>ROUND(I661*H661,2)</f>
        <v>0</v>
      </c>
      <c r="K661" s="130" t="s">
        <v>180</v>
      </c>
      <c r="L661" s="33"/>
      <c r="M661" s="135" t="s">
        <v>19</v>
      </c>
      <c r="N661" s="136" t="s">
        <v>43</v>
      </c>
      <c r="P661" s="137">
        <f>O661*H661</f>
        <v>0</v>
      </c>
      <c r="Q661" s="137">
        <v>2.63E-3</v>
      </c>
      <c r="R661" s="137">
        <f>Q661*H661</f>
        <v>8.5474999999999995E-2</v>
      </c>
      <c r="S661" s="137">
        <v>0</v>
      </c>
      <c r="T661" s="138">
        <f>S661*H661</f>
        <v>0</v>
      </c>
      <c r="AR661" s="139" t="s">
        <v>156</v>
      </c>
      <c r="AT661" s="139" t="s">
        <v>129</v>
      </c>
      <c r="AU661" s="139" t="s">
        <v>82</v>
      </c>
      <c r="AY661" s="18" t="s">
        <v>126</v>
      </c>
      <c r="BE661" s="140">
        <f>IF(N661="základní",J661,0)</f>
        <v>0</v>
      </c>
      <c r="BF661" s="140">
        <f>IF(N661="snížená",J661,0)</f>
        <v>0</v>
      </c>
      <c r="BG661" s="140">
        <f>IF(N661="zákl. přenesená",J661,0)</f>
        <v>0</v>
      </c>
      <c r="BH661" s="140">
        <f>IF(N661="sníž. přenesená",J661,0)</f>
        <v>0</v>
      </c>
      <c r="BI661" s="140">
        <f>IF(N661="nulová",J661,0)</f>
        <v>0</v>
      </c>
      <c r="BJ661" s="18" t="s">
        <v>80</v>
      </c>
      <c r="BK661" s="140">
        <f>ROUND(I661*H661,2)</f>
        <v>0</v>
      </c>
      <c r="BL661" s="18" t="s">
        <v>156</v>
      </c>
      <c r="BM661" s="139" t="s">
        <v>1219</v>
      </c>
    </row>
    <row r="662" spans="2:65" s="1" customFormat="1" ht="19.2">
      <c r="B662" s="33"/>
      <c r="D662" s="141" t="s">
        <v>135</v>
      </c>
      <c r="F662" s="142" t="s">
        <v>1220</v>
      </c>
      <c r="I662" s="143"/>
      <c r="L662" s="33"/>
      <c r="M662" s="147"/>
      <c r="T662" s="54"/>
      <c r="AT662" s="18" t="s">
        <v>135</v>
      </c>
      <c r="AU662" s="18" t="s">
        <v>82</v>
      </c>
    </row>
    <row r="663" spans="2:65" s="1" customFormat="1" ht="10.199999999999999">
      <c r="B663" s="33"/>
      <c r="D663" s="168" t="s">
        <v>183</v>
      </c>
      <c r="F663" s="169" t="s">
        <v>1221</v>
      </c>
      <c r="I663" s="143"/>
      <c r="L663" s="33"/>
      <c r="M663" s="147"/>
      <c r="T663" s="54"/>
      <c r="AT663" s="18" t="s">
        <v>183</v>
      </c>
      <c r="AU663" s="18" t="s">
        <v>82</v>
      </c>
    </row>
    <row r="664" spans="2:65" s="1" customFormat="1" ht="16.5" customHeight="1">
      <c r="B664" s="33"/>
      <c r="C664" s="128" t="s">
        <v>1222</v>
      </c>
      <c r="D664" s="128" t="s">
        <v>129</v>
      </c>
      <c r="E664" s="129" t="s">
        <v>1223</v>
      </c>
      <c r="F664" s="130" t="s">
        <v>1224</v>
      </c>
      <c r="G664" s="131" t="s">
        <v>155</v>
      </c>
      <c r="H664" s="132">
        <v>1327.2560000000001</v>
      </c>
      <c r="I664" s="133"/>
      <c r="J664" s="134">
        <f>ROUND(I664*H664,2)</f>
        <v>0</v>
      </c>
      <c r="K664" s="130" t="s">
        <v>180</v>
      </c>
      <c r="L664" s="33"/>
      <c r="M664" s="135" t="s">
        <v>19</v>
      </c>
      <c r="N664" s="136" t="s">
        <v>43</v>
      </c>
      <c r="P664" s="137">
        <f>O664*H664</f>
        <v>0</v>
      </c>
      <c r="Q664" s="137">
        <v>4.0000000000000003E-5</v>
      </c>
      <c r="R664" s="137">
        <f>Q664*H664</f>
        <v>5.3090240000000011E-2</v>
      </c>
      <c r="S664" s="137">
        <v>0</v>
      </c>
      <c r="T664" s="138">
        <f>S664*H664</f>
        <v>0</v>
      </c>
      <c r="AR664" s="139" t="s">
        <v>156</v>
      </c>
      <c r="AT664" s="139" t="s">
        <v>129</v>
      </c>
      <c r="AU664" s="139" t="s">
        <v>82</v>
      </c>
      <c r="AY664" s="18" t="s">
        <v>126</v>
      </c>
      <c r="BE664" s="140">
        <f>IF(N664="základní",J664,0)</f>
        <v>0</v>
      </c>
      <c r="BF664" s="140">
        <f>IF(N664="snížená",J664,0)</f>
        <v>0</v>
      </c>
      <c r="BG664" s="140">
        <f>IF(N664="zákl. přenesená",J664,0)</f>
        <v>0</v>
      </c>
      <c r="BH664" s="140">
        <f>IF(N664="sníž. přenesená",J664,0)</f>
        <v>0</v>
      </c>
      <c r="BI664" s="140">
        <f>IF(N664="nulová",J664,0)</f>
        <v>0</v>
      </c>
      <c r="BJ664" s="18" t="s">
        <v>80</v>
      </c>
      <c r="BK664" s="140">
        <f>ROUND(I664*H664,2)</f>
        <v>0</v>
      </c>
      <c r="BL664" s="18" t="s">
        <v>156</v>
      </c>
      <c r="BM664" s="139" t="s">
        <v>1225</v>
      </c>
    </row>
    <row r="665" spans="2:65" s="1" customFormat="1" ht="10.199999999999999">
      <c r="B665" s="33"/>
      <c r="D665" s="141" t="s">
        <v>135</v>
      </c>
      <c r="F665" s="142" t="s">
        <v>1226</v>
      </c>
      <c r="I665" s="143"/>
      <c r="L665" s="33"/>
      <c r="M665" s="147"/>
      <c r="T665" s="54"/>
      <c r="AT665" s="18" t="s">
        <v>135</v>
      </c>
      <c r="AU665" s="18" t="s">
        <v>82</v>
      </c>
    </row>
    <row r="666" spans="2:65" s="1" customFormat="1" ht="10.199999999999999">
      <c r="B666" s="33"/>
      <c r="D666" s="168" t="s">
        <v>183</v>
      </c>
      <c r="F666" s="169" t="s">
        <v>1227</v>
      </c>
      <c r="I666" s="143"/>
      <c r="L666" s="33"/>
      <c r="M666" s="147"/>
      <c r="T666" s="54"/>
      <c r="AT666" s="18" t="s">
        <v>183</v>
      </c>
      <c r="AU666" s="18" t="s">
        <v>82</v>
      </c>
    </row>
    <row r="667" spans="2:65" s="12" customFormat="1" ht="10.199999999999999">
      <c r="B667" s="148"/>
      <c r="D667" s="141" t="s">
        <v>159</v>
      </c>
      <c r="E667" s="149" t="s">
        <v>19</v>
      </c>
      <c r="F667" s="150" t="s">
        <v>1228</v>
      </c>
      <c r="H667" s="151">
        <v>338.04899999999998</v>
      </c>
      <c r="I667" s="152"/>
      <c r="L667" s="148"/>
      <c r="M667" s="153"/>
      <c r="T667" s="154"/>
      <c r="AT667" s="149" t="s">
        <v>159</v>
      </c>
      <c r="AU667" s="149" t="s">
        <v>82</v>
      </c>
      <c r="AV667" s="12" t="s">
        <v>82</v>
      </c>
      <c r="AW667" s="12" t="s">
        <v>33</v>
      </c>
      <c r="AX667" s="12" t="s">
        <v>72</v>
      </c>
      <c r="AY667" s="149" t="s">
        <v>126</v>
      </c>
    </row>
    <row r="668" spans="2:65" s="12" customFormat="1" ht="10.199999999999999">
      <c r="B668" s="148"/>
      <c r="D668" s="141" t="s">
        <v>159</v>
      </c>
      <c r="E668" s="149" t="s">
        <v>19</v>
      </c>
      <c r="F668" s="150" t="s">
        <v>1229</v>
      </c>
      <c r="H668" s="151">
        <v>332.21699999999998</v>
      </c>
      <c r="I668" s="152"/>
      <c r="L668" s="148"/>
      <c r="M668" s="153"/>
      <c r="T668" s="154"/>
      <c r="AT668" s="149" t="s">
        <v>159</v>
      </c>
      <c r="AU668" s="149" t="s">
        <v>82</v>
      </c>
      <c r="AV668" s="12" t="s">
        <v>82</v>
      </c>
      <c r="AW668" s="12" t="s">
        <v>33</v>
      </c>
      <c r="AX668" s="12" t="s">
        <v>72</v>
      </c>
      <c r="AY668" s="149" t="s">
        <v>126</v>
      </c>
    </row>
    <row r="669" spans="2:65" s="12" customFormat="1" ht="10.199999999999999">
      <c r="B669" s="148"/>
      <c r="D669" s="141" t="s">
        <v>159</v>
      </c>
      <c r="E669" s="149" t="s">
        <v>19</v>
      </c>
      <c r="F669" s="150" t="s">
        <v>1230</v>
      </c>
      <c r="H669" s="151">
        <v>333.84500000000003</v>
      </c>
      <c r="I669" s="152"/>
      <c r="L669" s="148"/>
      <c r="M669" s="153"/>
      <c r="T669" s="154"/>
      <c r="AT669" s="149" t="s">
        <v>159</v>
      </c>
      <c r="AU669" s="149" t="s">
        <v>82</v>
      </c>
      <c r="AV669" s="12" t="s">
        <v>82</v>
      </c>
      <c r="AW669" s="12" t="s">
        <v>33</v>
      </c>
      <c r="AX669" s="12" t="s">
        <v>72</v>
      </c>
      <c r="AY669" s="149" t="s">
        <v>126</v>
      </c>
    </row>
    <row r="670" spans="2:65" s="12" customFormat="1" ht="10.199999999999999">
      <c r="B670" s="148"/>
      <c r="D670" s="141" t="s">
        <v>159</v>
      </c>
      <c r="E670" s="149" t="s">
        <v>19</v>
      </c>
      <c r="F670" s="150" t="s">
        <v>1231</v>
      </c>
      <c r="H670" s="151">
        <v>323.14499999999998</v>
      </c>
      <c r="I670" s="152"/>
      <c r="L670" s="148"/>
      <c r="M670" s="153"/>
      <c r="T670" s="154"/>
      <c r="AT670" s="149" t="s">
        <v>159</v>
      </c>
      <c r="AU670" s="149" t="s">
        <v>82</v>
      </c>
      <c r="AV670" s="12" t="s">
        <v>82</v>
      </c>
      <c r="AW670" s="12" t="s">
        <v>33</v>
      </c>
      <c r="AX670" s="12" t="s">
        <v>72</v>
      </c>
      <c r="AY670" s="149" t="s">
        <v>126</v>
      </c>
    </row>
    <row r="671" spans="2:65" s="14" customFormat="1" ht="10.199999999999999">
      <c r="B671" s="161"/>
      <c r="D671" s="141" t="s">
        <v>159</v>
      </c>
      <c r="E671" s="162" t="s">
        <v>19</v>
      </c>
      <c r="F671" s="163" t="s">
        <v>173</v>
      </c>
      <c r="H671" s="164">
        <v>1327.2560000000001</v>
      </c>
      <c r="I671" s="165"/>
      <c r="L671" s="161"/>
      <c r="M671" s="166"/>
      <c r="T671" s="167"/>
      <c r="AT671" s="162" t="s">
        <v>159</v>
      </c>
      <c r="AU671" s="162" t="s">
        <v>82</v>
      </c>
      <c r="AV671" s="14" t="s">
        <v>156</v>
      </c>
      <c r="AW671" s="14" t="s">
        <v>33</v>
      </c>
      <c r="AX671" s="14" t="s">
        <v>80</v>
      </c>
      <c r="AY671" s="162" t="s">
        <v>126</v>
      </c>
    </row>
    <row r="672" spans="2:65" s="11" customFormat="1" ht="22.8" customHeight="1">
      <c r="B672" s="116"/>
      <c r="D672" s="117" t="s">
        <v>71</v>
      </c>
      <c r="E672" s="126" t="s">
        <v>258</v>
      </c>
      <c r="F672" s="126" t="s">
        <v>259</v>
      </c>
      <c r="I672" s="119"/>
      <c r="J672" s="127">
        <f>BK672</f>
        <v>0</v>
      </c>
      <c r="L672" s="116"/>
      <c r="M672" s="121"/>
      <c r="P672" s="122">
        <f>SUM(P673:P1052)</f>
        <v>0</v>
      </c>
      <c r="R672" s="122">
        <f>SUM(R673:R1052)</f>
        <v>1.2022917999999998</v>
      </c>
      <c r="T672" s="123">
        <f>SUM(T673:T1052)</f>
        <v>308.67444918000012</v>
      </c>
      <c r="AR672" s="117" t="s">
        <v>80</v>
      </c>
      <c r="AT672" s="124" t="s">
        <v>71</v>
      </c>
      <c r="AU672" s="124" t="s">
        <v>80</v>
      </c>
      <c r="AY672" s="117" t="s">
        <v>126</v>
      </c>
      <c r="BK672" s="125">
        <f>SUM(BK673:BK1052)</f>
        <v>0</v>
      </c>
    </row>
    <row r="673" spans="2:65" s="1" customFormat="1" ht="16.5" customHeight="1">
      <c r="B673" s="33"/>
      <c r="C673" s="128" t="s">
        <v>1232</v>
      </c>
      <c r="D673" s="128" t="s">
        <v>129</v>
      </c>
      <c r="E673" s="129" t="s">
        <v>1233</v>
      </c>
      <c r="F673" s="130" t="s">
        <v>1234</v>
      </c>
      <c r="G673" s="131" t="s">
        <v>155</v>
      </c>
      <c r="H673" s="132">
        <v>18.408000000000001</v>
      </c>
      <c r="I673" s="133"/>
      <c r="J673" s="134">
        <f>ROUND(I673*H673,2)</f>
        <v>0</v>
      </c>
      <c r="K673" s="130" t="s">
        <v>180</v>
      </c>
      <c r="L673" s="33"/>
      <c r="M673" s="135" t="s">
        <v>19</v>
      </c>
      <c r="N673" s="136" t="s">
        <v>43</v>
      </c>
      <c r="P673" s="137">
        <f>O673*H673</f>
        <v>0</v>
      </c>
      <c r="Q673" s="137">
        <v>0</v>
      </c>
      <c r="R673" s="137">
        <f>Q673*H673</f>
        <v>0</v>
      </c>
      <c r="S673" s="137">
        <v>6.6E-4</v>
      </c>
      <c r="T673" s="138">
        <f>S673*H673</f>
        <v>1.214928E-2</v>
      </c>
      <c r="AR673" s="139" t="s">
        <v>260</v>
      </c>
      <c r="AT673" s="139" t="s">
        <v>129</v>
      </c>
      <c r="AU673" s="139" t="s">
        <v>82</v>
      </c>
      <c r="AY673" s="18" t="s">
        <v>126</v>
      </c>
      <c r="BE673" s="140">
        <f>IF(N673="základní",J673,0)</f>
        <v>0</v>
      </c>
      <c r="BF673" s="140">
        <f>IF(N673="snížená",J673,0)</f>
        <v>0</v>
      </c>
      <c r="BG673" s="140">
        <f>IF(N673="zákl. přenesená",J673,0)</f>
        <v>0</v>
      </c>
      <c r="BH673" s="140">
        <f>IF(N673="sníž. přenesená",J673,0)</f>
        <v>0</v>
      </c>
      <c r="BI673" s="140">
        <f>IF(N673="nulová",J673,0)</f>
        <v>0</v>
      </c>
      <c r="BJ673" s="18" t="s">
        <v>80</v>
      </c>
      <c r="BK673" s="140">
        <f>ROUND(I673*H673,2)</f>
        <v>0</v>
      </c>
      <c r="BL673" s="18" t="s">
        <v>260</v>
      </c>
      <c r="BM673" s="139" t="s">
        <v>1235</v>
      </c>
    </row>
    <row r="674" spans="2:65" s="1" customFormat="1" ht="10.199999999999999">
      <c r="B674" s="33"/>
      <c r="D674" s="141" t="s">
        <v>135</v>
      </c>
      <c r="F674" s="142" t="s">
        <v>1236</v>
      </c>
      <c r="I674" s="143"/>
      <c r="L674" s="33"/>
      <c r="M674" s="147"/>
      <c r="T674" s="54"/>
      <c r="AT674" s="18" t="s">
        <v>135</v>
      </c>
      <c r="AU674" s="18" t="s">
        <v>82</v>
      </c>
    </row>
    <row r="675" spans="2:65" s="1" customFormat="1" ht="10.199999999999999">
      <c r="B675" s="33"/>
      <c r="D675" s="168" t="s">
        <v>183</v>
      </c>
      <c r="F675" s="169" t="s">
        <v>1237</v>
      </c>
      <c r="I675" s="143"/>
      <c r="L675" s="33"/>
      <c r="M675" s="147"/>
      <c r="T675" s="54"/>
      <c r="AT675" s="18" t="s">
        <v>183</v>
      </c>
      <c r="AU675" s="18" t="s">
        <v>82</v>
      </c>
    </row>
    <row r="676" spans="2:65" s="12" customFormat="1" ht="10.199999999999999">
      <c r="B676" s="148"/>
      <c r="D676" s="141" t="s">
        <v>159</v>
      </c>
      <c r="E676" s="149" t="s">
        <v>19</v>
      </c>
      <c r="F676" s="150" t="s">
        <v>1238</v>
      </c>
      <c r="H676" s="151">
        <v>9</v>
      </c>
      <c r="I676" s="152"/>
      <c r="L676" s="148"/>
      <c r="M676" s="153"/>
      <c r="T676" s="154"/>
      <c r="AT676" s="149" t="s">
        <v>159</v>
      </c>
      <c r="AU676" s="149" t="s">
        <v>82</v>
      </c>
      <c r="AV676" s="12" t="s">
        <v>82</v>
      </c>
      <c r="AW676" s="12" t="s">
        <v>33</v>
      </c>
      <c r="AX676" s="12" t="s">
        <v>72</v>
      </c>
      <c r="AY676" s="149" t="s">
        <v>126</v>
      </c>
    </row>
    <row r="677" spans="2:65" s="12" customFormat="1" ht="10.199999999999999">
      <c r="B677" s="148"/>
      <c r="D677" s="141" t="s">
        <v>159</v>
      </c>
      <c r="E677" s="149" t="s">
        <v>19</v>
      </c>
      <c r="F677" s="150" t="s">
        <v>1239</v>
      </c>
      <c r="H677" s="151">
        <v>9.4079999999999995</v>
      </c>
      <c r="I677" s="152"/>
      <c r="L677" s="148"/>
      <c r="M677" s="153"/>
      <c r="T677" s="154"/>
      <c r="AT677" s="149" t="s">
        <v>159</v>
      </c>
      <c r="AU677" s="149" t="s">
        <v>82</v>
      </c>
      <c r="AV677" s="12" t="s">
        <v>82</v>
      </c>
      <c r="AW677" s="12" t="s">
        <v>33</v>
      </c>
      <c r="AX677" s="12" t="s">
        <v>72</v>
      </c>
      <c r="AY677" s="149" t="s">
        <v>126</v>
      </c>
    </row>
    <row r="678" spans="2:65" s="14" customFormat="1" ht="10.199999999999999">
      <c r="B678" s="161"/>
      <c r="D678" s="141" t="s">
        <v>159</v>
      </c>
      <c r="E678" s="162" t="s">
        <v>19</v>
      </c>
      <c r="F678" s="163" t="s">
        <v>173</v>
      </c>
      <c r="H678" s="164">
        <v>18.408000000000001</v>
      </c>
      <c r="I678" s="165"/>
      <c r="L678" s="161"/>
      <c r="M678" s="166"/>
      <c r="T678" s="167"/>
      <c r="AT678" s="162" t="s">
        <v>159</v>
      </c>
      <c r="AU678" s="162" t="s">
        <v>82</v>
      </c>
      <c r="AV678" s="14" t="s">
        <v>156</v>
      </c>
      <c r="AW678" s="14" t="s">
        <v>33</v>
      </c>
      <c r="AX678" s="14" t="s">
        <v>80</v>
      </c>
      <c r="AY678" s="162" t="s">
        <v>126</v>
      </c>
    </row>
    <row r="679" spans="2:65" s="1" customFormat="1" ht="16.5" customHeight="1">
      <c r="B679" s="33"/>
      <c r="C679" s="128" t="s">
        <v>1240</v>
      </c>
      <c r="D679" s="128" t="s">
        <v>129</v>
      </c>
      <c r="E679" s="129" t="s">
        <v>1241</v>
      </c>
      <c r="F679" s="130" t="s">
        <v>1242</v>
      </c>
      <c r="G679" s="131" t="s">
        <v>155</v>
      </c>
      <c r="H679" s="132">
        <v>315.80900000000003</v>
      </c>
      <c r="I679" s="133"/>
      <c r="J679" s="134">
        <f>ROUND(I679*H679,2)</f>
        <v>0</v>
      </c>
      <c r="K679" s="130" t="s">
        <v>180</v>
      </c>
      <c r="L679" s="33"/>
      <c r="M679" s="135" t="s">
        <v>19</v>
      </c>
      <c r="N679" s="136" t="s">
        <v>43</v>
      </c>
      <c r="P679" s="137">
        <f>O679*H679</f>
        <v>0</v>
      </c>
      <c r="Q679" s="137">
        <v>0</v>
      </c>
      <c r="R679" s="137">
        <f>Q679*H679</f>
        <v>0</v>
      </c>
      <c r="S679" s="137">
        <v>4.1000000000000003E-3</v>
      </c>
      <c r="T679" s="138">
        <f>S679*H679</f>
        <v>1.2948169000000003</v>
      </c>
      <c r="AR679" s="139" t="s">
        <v>260</v>
      </c>
      <c r="AT679" s="139" t="s">
        <v>129</v>
      </c>
      <c r="AU679" s="139" t="s">
        <v>82</v>
      </c>
      <c r="AY679" s="18" t="s">
        <v>126</v>
      </c>
      <c r="BE679" s="140">
        <f>IF(N679="základní",J679,0)</f>
        <v>0</v>
      </c>
      <c r="BF679" s="140">
        <f>IF(N679="snížená",J679,0)</f>
        <v>0</v>
      </c>
      <c r="BG679" s="140">
        <f>IF(N679="zákl. přenesená",J679,0)</f>
        <v>0</v>
      </c>
      <c r="BH679" s="140">
        <f>IF(N679="sníž. přenesená",J679,0)</f>
        <v>0</v>
      </c>
      <c r="BI679" s="140">
        <f>IF(N679="nulová",J679,0)</f>
        <v>0</v>
      </c>
      <c r="BJ679" s="18" t="s">
        <v>80</v>
      </c>
      <c r="BK679" s="140">
        <f>ROUND(I679*H679,2)</f>
        <v>0</v>
      </c>
      <c r="BL679" s="18" t="s">
        <v>260</v>
      </c>
      <c r="BM679" s="139" t="s">
        <v>1243</v>
      </c>
    </row>
    <row r="680" spans="2:65" s="1" customFormat="1" ht="19.2">
      <c r="B680" s="33"/>
      <c r="D680" s="141" t="s">
        <v>135</v>
      </c>
      <c r="F680" s="142" t="s">
        <v>1244</v>
      </c>
      <c r="I680" s="143"/>
      <c r="L680" s="33"/>
      <c r="M680" s="147"/>
      <c r="T680" s="54"/>
      <c r="AT680" s="18" t="s">
        <v>135</v>
      </c>
      <c r="AU680" s="18" t="s">
        <v>82</v>
      </c>
    </row>
    <row r="681" spans="2:65" s="1" customFormat="1" ht="10.199999999999999">
      <c r="B681" s="33"/>
      <c r="D681" s="168" t="s">
        <v>183</v>
      </c>
      <c r="F681" s="169" t="s">
        <v>1245</v>
      </c>
      <c r="I681" s="143"/>
      <c r="L681" s="33"/>
      <c r="M681" s="147"/>
      <c r="T681" s="54"/>
      <c r="AT681" s="18" t="s">
        <v>183</v>
      </c>
      <c r="AU681" s="18" t="s">
        <v>82</v>
      </c>
    </row>
    <row r="682" spans="2:65" s="12" customFormat="1" ht="10.199999999999999">
      <c r="B682" s="148"/>
      <c r="D682" s="141" t="s">
        <v>159</v>
      </c>
      <c r="E682" s="149" t="s">
        <v>19</v>
      </c>
      <c r="F682" s="150" t="s">
        <v>1246</v>
      </c>
      <c r="H682" s="151">
        <v>315.80900000000003</v>
      </c>
      <c r="I682" s="152"/>
      <c r="L682" s="148"/>
      <c r="M682" s="153"/>
      <c r="T682" s="154"/>
      <c r="AT682" s="149" t="s">
        <v>159</v>
      </c>
      <c r="AU682" s="149" t="s">
        <v>82</v>
      </c>
      <c r="AV682" s="12" t="s">
        <v>82</v>
      </c>
      <c r="AW682" s="12" t="s">
        <v>33</v>
      </c>
      <c r="AX682" s="12" t="s">
        <v>80</v>
      </c>
      <c r="AY682" s="149" t="s">
        <v>126</v>
      </c>
    </row>
    <row r="683" spans="2:65" s="1" customFormat="1" ht="16.5" customHeight="1">
      <c r="B683" s="33"/>
      <c r="C683" s="128" t="s">
        <v>1247</v>
      </c>
      <c r="D683" s="128" t="s">
        <v>129</v>
      </c>
      <c r="E683" s="129" t="s">
        <v>1248</v>
      </c>
      <c r="F683" s="130" t="s">
        <v>1249</v>
      </c>
      <c r="G683" s="131" t="s">
        <v>155</v>
      </c>
      <c r="H683" s="132">
        <v>33.320999999999998</v>
      </c>
      <c r="I683" s="133"/>
      <c r="J683" s="134">
        <f>ROUND(I683*H683,2)</f>
        <v>0</v>
      </c>
      <c r="K683" s="130" t="s">
        <v>180</v>
      </c>
      <c r="L683" s="33"/>
      <c r="M683" s="135" t="s">
        <v>19</v>
      </c>
      <c r="N683" s="136" t="s">
        <v>43</v>
      </c>
      <c r="P683" s="137">
        <f>O683*H683</f>
        <v>0</v>
      </c>
      <c r="Q683" s="137">
        <v>0</v>
      </c>
      <c r="R683" s="137">
        <f>Q683*H683</f>
        <v>0</v>
      </c>
      <c r="S683" s="137">
        <v>2.1999999999999999E-2</v>
      </c>
      <c r="T683" s="138">
        <f>S683*H683</f>
        <v>0.73306199999999988</v>
      </c>
      <c r="AR683" s="139" t="s">
        <v>260</v>
      </c>
      <c r="AT683" s="139" t="s">
        <v>129</v>
      </c>
      <c r="AU683" s="139" t="s">
        <v>82</v>
      </c>
      <c r="AY683" s="18" t="s">
        <v>126</v>
      </c>
      <c r="BE683" s="140">
        <f>IF(N683="základní",J683,0)</f>
        <v>0</v>
      </c>
      <c r="BF683" s="140">
        <f>IF(N683="snížená",J683,0)</f>
        <v>0</v>
      </c>
      <c r="BG683" s="140">
        <f>IF(N683="zákl. přenesená",J683,0)</f>
        <v>0</v>
      </c>
      <c r="BH683" s="140">
        <f>IF(N683="sníž. přenesená",J683,0)</f>
        <v>0</v>
      </c>
      <c r="BI683" s="140">
        <f>IF(N683="nulová",J683,0)</f>
        <v>0</v>
      </c>
      <c r="BJ683" s="18" t="s">
        <v>80</v>
      </c>
      <c r="BK683" s="140">
        <f>ROUND(I683*H683,2)</f>
        <v>0</v>
      </c>
      <c r="BL683" s="18" t="s">
        <v>260</v>
      </c>
      <c r="BM683" s="139" t="s">
        <v>1250</v>
      </c>
    </row>
    <row r="684" spans="2:65" s="1" customFormat="1" ht="10.199999999999999">
      <c r="B684" s="33"/>
      <c r="D684" s="141" t="s">
        <v>135</v>
      </c>
      <c r="F684" s="142" t="s">
        <v>1251</v>
      </c>
      <c r="I684" s="143"/>
      <c r="L684" s="33"/>
      <c r="M684" s="147"/>
      <c r="T684" s="54"/>
      <c r="AT684" s="18" t="s">
        <v>135</v>
      </c>
      <c r="AU684" s="18" t="s">
        <v>82</v>
      </c>
    </row>
    <row r="685" spans="2:65" s="1" customFormat="1" ht="10.199999999999999">
      <c r="B685" s="33"/>
      <c r="D685" s="168" t="s">
        <v>183</v>
      </c>
      <c r="F685" s="169" t="s">
        <v>1252</v>
      </c>
      <c r="I685" s="143"/>
      <c r="L685" s="33"/>
      <c r="M685" s="147"/>
      <c r="T685" s="54"/>
      <c r="AT685" s="18" t="s">
        <v>183</v>
      </c>
      <c r="AU685" s="18" t="s">
        <v>82</v>
      </c>
    </row>
    <row r="686" spans="2:65" s="12" customFormat="1" ht="10.199999999999999">
      <c r="B686" s="148"/>
      <c r="D686" s="141" t="s">
        <v>159</v>
      </c>
      <c r="E686" s="149" t="s">
        <v>19</v>
      </c>
      <c r="F686" s="150" t="s">
        <v>1253</v>
      </c>
      <c r="H686" s="151">
        <v>33.320999999999998</v>
      </c>
      <c r="I686" s="152"/>
      <c r="L686" s="148"/>
      <c r="M686" s="153"/>
      <c r="T686" s="154"/>
      <c r="AT686" s="149" t="s">
        <v>159</v>
      </c>
      <c r="AU686" s="149" t="s">
        <v>82</v>
      </c>
      <c r="AV686" s="12" t="s">
        <v>82</v>
      </c>
      <c r="AW686" s="12" t="s">
        <v>33</v>
      </c>
      <c r="AX686" s="12" t="s">
        <v>80</v>
      </c>
      <c r="AY686" s="149" t="s">
        <v>126</v>
      </c>
    </row>
    <row r="687" spans="2:65" s="1" customFormat="1" ht="16.5" customHeight="1">
      <c r="B687" s="33"/>
      <c r="C687" s="128" t="s">
        <v>1254</v>
      </c>
      <c r="D687" s="128" t="s">
        <v>129</v>
      </c>
      <c r="E687" s="129" t="s">
        <v>1255</v>
      </c>
      <c r="F687" s="130" t="s">
        <v>1256</v>
      </c>
      <c r="G687" s="131" t="s">
        <v>228</v>
      </c>
      <c r="H687" s="132">
        <v>28.5</v>
      </c>
      <c r="I687" s="133"/>
      <c r="J687" s="134">
        <f>ROUND(I687*H687,2)</f>
        <v>0</v>
      </c>
      <c r="K687" s="130" t="s">
        <v>180</v>
      </c>
      <c r="L687" s="33"/>
      <c r="M687" s="135" t="s">
        <v>19</v>
      </c>
      <c r="N687" s="136" t="s">
        <v>43</v>
      </c>
      <c r="P687" s="137">
        <f>O687*H687</f>
        <v>0</v>
      </c>
      <c r="Q687" s="137">
        <v>0</v>
      </c>
      <c r="R687" s="137">
        <f>Q687*H687</f>
        <v>0</v>
      </c>
      <c r="S687" s="137">
        <v>1.4E-2</v>
      </c>
      <c r="T687" s="138">
        <f>S687*H687</f>
        <v>0.39900000000000002</v>
      </c>
      <c r="AR687" s="139" t="s">
        <v>260</v>
      </c>
      <c r="AT687" s="139" t="s">
        <v>129</v>
      </c>
      <c r="AU687" s="139" t="s">
        <v>82</v>
      </c>
      <c r="AY687" s="18" t="s">
        <v>126</v>
      </c>
      <c r="BE687" s="140">
        <f>IF(N687="základní",J687,0)</f>
        <v>0</v>
      </c>
      <c r="BF687" s="140">
        <f>IF(N687="snížená",J687,0)</f>
        <v>0</v>
      </c>
      <c r="BG687" s="140">
        <f>IF(N687="zákl. přenesená",J687,0)</f>
        <v>0</v>
      </c>
      <c r="BH687" s="140">
        <f>IF(N687="sníž. přenesená",J687,0)</f>
        <v>0</v>
      </c>
      <c r="BI687" s="140">
        <f>IF(N687="nulová",J687,0)</f>
        <v>0</v>
      </c>
      <c r="BJ687" s="18" t="s">
        <v>80</v>
      </c>
      <c r="BK687" s="140">
        <f>ROUND(I687*H687,2)</f>
        <v>0</v>
      </c>
      <c r="BL687" s="18" t="s">
        <v>260</v>
      </c>
      <c r="BM687" s="139" t="s">
        <v>1257</v>
      </c>
    </row>
    <row r="688" spans="2:65" s="1" customFormat="1" ht="10.199999999999999">
      <c r="B688" s="33"/>
      <c r="D688" s="141" t="s">
        <v>135</v>
      </c>
      <c r="F688" s="142" t="s">
        <v>1258</v>
      </c>
      <c r="I688" s="143"/>
      <c r="L688" s="33"/>
      <c r="M688" s="147"/>
      <c r="T688" s="54"/>
      <c r="AT688" s="18" t="s">
        <v>135</v>
      </c>
      <c r="AU688" s="18" t="s">
        <v>82</v>
      </c>
    </row>
    <row r="689" spans="2:65" s="1" customFormat="1" ht="10.199999999999999">
      <c r="B689" s="33"/>
      <c r="D689" s="168" t="s">
        <v>183</v>
      </c>
      <c r="F689" s="169" t="s">
        <v>1259</v>
      </c>
      <c r="I689" s="143"/>
      <c r="L689" s="33"/>
      <c r="M689" s="147"/>
      <c r="T689" s="54"/>
      <c r="AT689" s="18" t="s">
        <v>183</v>
      </c>
      <c r="AU689" s="18" t="s">
        <v>82</v>
      </c>
    </row>
    <row r="690" spans="2:65" s="12" customFormat="1" ht="10.199999999999999">
      <c r="B690" s="148"/>
      <c r="D690" s="141" t="s">
        <v>159</v>
      </c>
      <c r="E690" s="149" t="s">
        <v>19</v>
      </c>
      <c r="F690" s="150" t="s">
        <v>1260</v>
      </c>
      <c r="H690" s="151">
        <v>28.5</v>
      </c>
      <c r="I690" s="152"/>
      <c r="L690" s="148"/>
      <c r="M690" s="153"/>
      <c r="T690" s="154"/>
      <c r="AT690" s="149" t="s">
        <v>159</v>
      </c>
      <c r="AU690" s="149" t="s">
        <v>82</v>
      </c>
      <c r="AV690" s="12" t="s">
        <v>82</v>
      </c>
      <c r="AW690" s="12" t="s">
        <v>33</v>
      </c>
      <c r="AX690" s="12" t="s">
        <v>80</v>
      </c>
      <c r="AY690" s="149" t="s">
        <v>126</v>
      </c>
    </row>
    <row r="691" spans="2:65" s="1" customFormat="1" ht="16.5" customHeight="1">
      <c r="B691" s="33"/>
      <c r="C691" s="128" t="s">
        <v>1261</v>
      </c>
      <c r="D691" s="128" t="s">
        <v>129</v>
      </c>
      <c r="E691" s="129" t="s">
        <v>1262</v>
      </c>
      <c r="F691" s="130" t="s">
        <v>1263</v>
      </c>
      <c r="G691" s="131" t="s">
        <v>228</v>
      </c>
      <c r="H691" s="132">
        <v>21</v>
      </c>
      <c r="I691" s="133"/>
      <c r="J691" s="134">
        <f>ROUND(I691*H691,2)</f>
        <v>0</v>
      </c>
      <c r="K691" s="130" t="s">
        <v>180</v>
      </c>
      <c r="L691" s="33"/>
      <c r="M691" s="135" t="s">
        <v>19</v>
      </c>
      <c r="N691" s="136" t="s">
        <v>43</v>
      </c>
      <c r="P691" s="137">
        <f>O691*H691</f>
        <v>0</v>
      </c>
      <c r="Q691" s="137">
        <v>0</v>
      </c>
      <c r="R691" s="137">
        <f>Q691*H691</f>
        <v>0</v>
      </c>
      <c r="S691" s="137">
        <v>1.2319999999999999E-2</v>
      </c>
      <c r="T691" s="138">
        <f>S691*H691</f>
        <v>0.25872000000000001</v>
      </c>
      <c r="AR691" s="139" t="s">
        <v>260</v>
      </c>
      <c r="AT691" s="139" t="s">
        <v>129</v>
      </c>
      <c r="AU691" s="139" t="s">
        <v>82</v>
      </c>
      <c r="AY691" s="18" t="s">
        <v>126</v>
      </c>
      <c r="BE691" s="140">
        <f>IF(N691="základní",J691,0)</f>
        <v>0</v>
      </c>
      <c r="BF691" s="140">
        <f>IF(N691="snížená",J691,0)</f>
        <v>0</v>
      </c>
      <c r="BG691" s="140">
        <f>IF(N691="zákl. přenesená",J691,0)</f>
        <v>0</v>
      </c>
      <c r="BH691" s="140">
        <f>IF(N691="sníž. přenesená",J691,0)</f>
        <v>0</v>
      </c>
      <c r="BI691" s="140">
        <f>IF(N691="nulová",J691,0)</f>
        <v>0</v>
      </c>
      <c r="BJ691" s="18" t="s">
        <v>80</v>
      </c>
      <c r="BK691" s="140">
        <f>ROUND(I691*H691,2)</f>
        <v>0</v>
      </c>
      <c r="BL691" s="18" t="s">
        <v>260</v>
      </c>
      <c r="BM691" s="139" t="s">
        <v>1264</v>
      </c>
    </row>
    <row r="692" spans="2:65" s="1" customFormat="1" ht="19.2">
      <c r="B692" s="33"/>
      <c r="D692" s="141" t="s">
        <v>135</v>
      </c>
      <c r="F692" s="142" t="s">
        <v>1265</v>
      </c>
      <c r="I692" s="143"/>
      <c r="L692" s="33"/>
      <c r="M692" s="147"/>
      <c r="T692" s="54"/>
      <c r="AT692" s="18" t="s">
        <v>135</v>
      </c>
      <c r="AU692" s="18" t="s">
        <v>82</v>
      </c>
    </row>
    <row r="693" spans="2:65" s="1" customFormat="1" ht="10.199999999999999">
      <c r="B693" s="33"/>
      <c r="D693" s="168" t="s">
        <v>183</v>
      </c>
      <c r="F693" s="169" t="s">
        <v>1266</v>
      </c>
      <c r="I693" s="143"/>
      <c r="L693" s="33"/>
      <c r="M693" s="147"/>
      <c r="T693" s="54"/>
      <c r="AT693" s="18" t="s">
        <v>183</v>
      </c>
      <c r="AU693" s="18" t="s">
        <v>82</v>
      </c>
    </row>
    <row r="694" spans="2:65" s="13" customFormat="1" ht="20.399999999999999">
      <c r="B694" s="155"/>
      <c r="D694" s="141" t="s">
        <v>159</v>
      </c>
      <c r="E694" s="156" t="s">
        <v>19</v>
      </c>
      <c r="F694" s="157" t="s">
        <v>1267</v>
      </c>
      <c r="H694" s="156" t="s">
        <v>19</v>
      </c>
      <c r="I694" s="158"/>
      <c r="L694" s="155"/>
      <c r="M694" s="159"/>
      <c r="T694" s="160"/>
      <c r="AT694" s="156" t="s">
        <v>159</v>
      </c>
      <c r="AU694" s="156" t="s">
        <v>82</v>
      </c>
      <c r="AV694" s="13" t="s">
        <v>80</v>
      </c>
      <c r="AW694" s="13" t="s">
        <v>33</v>
      </c>
      <c r="AX694" s="13" t="s">
        <v>72</v>
      </c>
      <c r="AY694" s="156" t="s">
        <v>126</v>
      </c>
    </row>
    <row r="695" spans="2:65" s="12" customFormat="1" ht="10.199999999999999">
      <c r="B695" s="148"/>
      <c r="D695" s="141" t="s">
        <v>159</v>
      </c>
      <c r="E695" s="149" t="s">
        <v>19</v>
      </c>
      <c r="F695" s="150" t="s">
        <v>1268</v>
      </c>
      <c r="H695" s="151">
        <v>13.8</v>
      </c>
      <c r="I695" s="152"/>
      <c r="L695" s="148"/>
      <c r="M695" s="153"/>
      <c r="T695" s="154"/>
      <c r="AT695" s="149" t="s">
        <v>159</v>
      </c>
      <c r="AU695" s="149" t="s">
        <v>82</v>
      </c>
      <c r="AV695" s="12" t="s">
        <v>82</v>
      </c>
      <c r="AW695" s="12" t="s">
        <v>33</v>
      </c>
      <c r="AX695" s="12" t="s">
        <v>72</v>
      </c>
      <c r="AY695" s="149" t="s">
        <v>126</v>
      </c>
    </row>
    <row r="696" spans="2:65" s="12" customFormat="1" ht="10.199999999999999">
      <c r="B696" s="148"/>
      <c r="D696" s="141" t="s">
        <v>159</v>
      </c>
      <c r="E696" s="149" t="s">
        <v>19</v>
      </c>
      <c r="F696" s="150" t="s">
        <v>1269</v>
      </c>
      <c r="H696" s="151">
        <v>3</v>
      </c>
      <c r="I696" s="152"/>
      <c r="L696" s="148"/>
      <c r="M696" s="153"/>
      <c r="T696" s="154"/>
      <c r="AT696" s="149" t="s">
        <v>159</v>
      </c>
      <c r="AU696" s="149" t="s">
        <v>82</v>
      </c>
      <c r="AV696" s="12" t="s">
        <v>82</v>
      </c>
      <c r="AW696" s="12" t="s">
        <v>33</v>
      </c>
      <c r="AX696" s="12" t="s">
        <v>72</v>
      </c>
      <c r="AY696" s="149" t="s">
        <v>126</v>
      </c>
    </row>
    <row r="697" spans="2:65" s="12" customFormat="1" ht="10.199999999999999">
      <c r="B697" s="148"/>
      <c r="D697" s="141" t="s">
        <v>159</v>
      </c>
      <c r="E697" s="149" t="s">
        <v>19</v>
      </c>
      <c r="F697" s="150" t="s">
        <v>1270</v>
      </c>
      <c r="H697" s="151">
        <v>2.4</v>
      </c>
      <c r="I697" s="152"/>
      <c r="L697" s="148"/>
      <c r="M697" s="153"/>
      <c r="T697" s="154"/>
      <c r="AT697" s="149" t="s">
        <v>159</v>
      </c>
      <c r="AU697" s="149" t="s">
        <v>82</v>
      </c>
      <c r="AV697" s="12" t="s">
        <v>82</v>
      </c>
      <c r="AW697" s="12" t="s">
        <v>33</v>
      </c>
      <c r="AX697" s="12" t="s">
        <v>72</v>
      </c>
      <c r="AY697" s="149" t="s">
        <v>126</v>
      </c>
    </row>
    <row r="698" spans="2:65" s="12" customFormat="1" ht="10.199999999999999">
      <c r="B698" s="148"/>
      <c r="D698" s="141" t="s">
        <v>159</v>
      </c>
      <c r="E698" s="149" t="s">
        <v>19</v>
      </c>
      <c r="F698" s="150" t="s">
        <v>1271</v>
      </c>
      <c r="H698" s="151">
        <v>1.8</v>
      </c>
      <c r="I698" s="152"/>
      <c r="L698" s="148"/>
      <c r="M698" s="153"/>
      <c r="T698" s="154"/>
      <c r="AT698" s="149" t="s">
        <v>159</v>
      </c>
      <c r="AU698" s="149" t="s">
        <v>82</v>
      </c>
      <c r="AV698" s="12" t="s">
        <v>82</v>
      </c>
      <c r="AW698" s="12" t="s">
        <v>33</v>
      </c>
      <c r="AX698" s="12" t="s">
        <v>72</v>
      </c>
      <c r="AY698" s="149" t="s">
        <v>126</v>
      </c>
    </row>
    <row r="699" spans="2:65" s="14" customFormat="1" ht="10.199999999999999">
      <c r="B699" s="161"/>
      <c r="D699" s="141" t="s">
        <v>159</v>
      </c>
      <c r="E699" s="162" t="s">
        <v>19</v>
      </c>
      <c r="F699" s="163" t="s">
        <v>173</v>
      </c>
      <c r="H699" s="164">
        <v>21</v>
      </c>
      <c r="I699" s="165"/>
      <c r="L699" s="161"/>
      <c r="M699" s="166"/>
      <c r="T699" s="167"/>
      <c r="AT699" s="162" t="s">
        <v>159</v>
      </c>
      <c r="AU699" s="162" t="s">
        <v>82</v>
      </c>
      <c r="AV699" s="14" t="s">
        <v>156</v>
      </c>
      <c r="AW699" s="14" t="s">
        <v>33</v>
      </c>
      <c r="AX699" s="14" t="s">
        <v>80</v>
      </c>
      <c r="AY699" s="162" t="s">
        <v>126</v>
      </c>
    </row>
    <row r="700" spans="2:65" s="1" customFormat="1" ht="16.5" customHeight="1">
      <c r="B700" s="33"/>
      <c r="C700" s="128" t="s">
        <v>1272</v>
      </c>
      <c r="D700" s="128" t="s">
        <v>129</v>
      </c>
      <c r="E700" s="129" t="s">
        <v>1273</v>
      </c>
      <c r="F700" s="130" t="s">
        <v>1274</v>
      </c>
      <c r="G700" s="131" t="s">
        <v>228</v>
      </c>
      <c r="H700" s="132">
        <v>66.475999999999999</v>
      </c>
      <c r="I700" s="133"/>
      <c r="J700" s="134">
        <f>ROUND(I700*H700,2)</f>
        <v>0</v>
      </c>
      <c r="K700" s="130" t="s">
        <v>180</v>
      </c>
      <c r="L700" s="33"/>
      <c r="M700" s="135" t="s">
        <v>19</v>
      </c>
      <c r="N700" s="136" t="s">
        <v>43</v>
      </c>
      <c r="P700" s="137">
        <f>O700*H700</f>
        <v>0</v>
      </c>
      <c r="Q700" s="137">
        <v>0</v>
      </c>
      <c r="R700" s="137">
        <f>Q700*H700</f>
        <v>0</v>
      </c>
      <c r="S700" s="137">
        <v>1.2319999999999999E-2</v>
      </c>
      <c r="T700" s="138">
        <f>S700*H700</f>
        <v>0.81898431999999999</v>
      </c>
      <c r="AR700" s="139" t="s">
        <v>260</v>
      </c>
      <c r="AT700" s="139" t="s">
        <v>129</v>
      </c>
      <c r="AU700" s="139" t="s">
        <v>82</v>
      </c>
      <c r="AY700" s="18" t="s">
        <v>126</v>
      </c>
      <c r="BE700" s="140">
        <f>IF(N700="základní",J700,0)</f>
        <v>0</v>
      </c>
      <c r="BF700" s="140">
        <f>IF(N700="snížená",J700,0)</f>
        <v>0</v>
      </c>
      <c r="BG700" s="140">
        <f>IF(N700="zákl. přenesená",J700,0)</f>
        <v>0</v>
      </c>
      <c r="BH700" s="140">
        <f>IF(N700="sníž. přenesená",J700,0)</f>
        <v>0</v>
      </c>
      <c r="BI700" s="140">
        <f>IF(N700="nulová",J700,0)</f>
        <v>0</v>
      </c>
      <c r="BJ700" s="18" t="s">
        <v>80</v>
      </c>
      <c r="BK700" s="140">
        <f>ROUND(I700*H700,2)</f>
        <v>0</v>
      </c>
      <c r="BL700" s="18" t="s">
        <v>260</v>
      </c>
      <c r="BM700" s="139" t="s">
        <v>1275</v>
      </c>
    </row>
    <row r="701" spans="2:65" s="1" customFormat="1" ht="19.2">
      <c r="B701" s="33"/>
      <c r="D701" s="141" t="s">
        <v>135</v>
      </c>
      <c r="F701" s="142" t="s">
        <v>1276</v>
      </c>
      <c r="I701" s="143"/>
      <c r="L701" s="33"/>
      <c r="M701" s="147"/>
      <c r="T701" s="54"/>
      <c r="AT701" s="18" t="s">
        <v>135</v>
      </c>
      <c r="AU701" s="18" t="s">
        <v>82</v>
      </c>
    </row>
    <row r="702" spans="2:65" s="1" customFormat="1" ht="10.199999999999999">
      <c r="B702" s="33"/>
      <c r="D702" s="168" t="s">
        <v>183</v>
      </c>
      <c r="F702" s="169" t="s">
        <v>1277</v>
      </c>
      <c r="I702" s="143"/>
      <c r="L702" s="33"/>
      <c r="M702" s="147"/>
      <c r="T702" s="54"/>
      <c r="AT702" s="18" t="s">
        <v>183</v>
      </c>
      <c r="AU702" s="18" t="s">
        <v>82</v>
      </c>
    </row>
    <row r="703" spans="2:65" s="13" customFormat="1" ht="10.199999999999999">
      <c r="B703" s="155"/>
      <c r="D703" s="141" t="s">
        <v>159</v>
      </c>
      <c r="E703" s="156" t="s">
        <v>19</v>
      </c>
      <c r="F703" s="157" t="s">
        <v>1278</v>
      </c>
      <c r="H703" s="156" t="s">
        <v>19</v>
      </c>
      <c r="I703" s="158"/>
      <c r="L703" s="155"/>
      <c r="M703" s="159"/>
      <c r="T703" s="160"/>
      <c r="AT703" s="156" t="s">
        <v>159</v>
      </c>
      <c r="AU703" s="156" t="s">
        <v>82</v>
      </c>
      <c r="AV703" s="13" t="s">
        <v>80</v>
      </c>
      <c r="AW703" s="13" t="s">
        <v>33</v>
      </c>
      <c r="AX703" s="13" t="s">
        <v>72</v>
      </c>
      <c r="AY703" s="156" t="s">
        <v>126</v>
      </c>
    </row>
    <row r="704" spans="2:65" s="12" customFormat="1" ht="10.199999999999999">
      <c r="B704" s="148"/>
      <c r="D704" s="141" t="s">
        <v>159</v>
      </c>
      <c r="E704" s="149" t="s">
        <v>19</v>
      </c>
      <c r="F704" s="150" t="s">
        <v>1279</v>
      </c>
      <c r="H704" s="151">
        <v>66.475999999999999</v>
      </c>
      <c r="I704" s="152"/>
      <c r="L704" s="148"/>
      <c r="M704" s="153"/>
      <c r="T704" s="154"/>
      <c r="AT704" s="149" t="s">
        <v>159</v>
      </c>
      <c r="AU704" s="149" t="s">
        <v>82</v>
      </c>
      <c r="AV704" s="12" t="s">
        <v>82</v>
      </c>
      <c r="AW704" s="12" t="s">
        <v>33</v>
      </c>
      <c r="AX704" s="12" t="s">
        <v>80</v>
      </c>
      <c r="AY704" s="149" t="s">
        <v>126</v>
      </c>
    </row>
    <row r="705" spans="2:65" s="1" customFormat="1" ht="16.5" customHeight="1">
      <c r="B705" s="33"/>
      <c r="C705" s="128" t="s">
        <v>1280</v>
      </c>
      <c r="D705" s="128" t="s">
        <v>129</v>
      </c>
      <c r="E705" s="129" t="s">
        <v>1281</v>
      </c>
      <c r="F705" s="130" t="s">
        <v>1282</v>
      </c>
      <c r="G705" s="131" t="s">
        <v>228</v>
      </c>
      <c r="H705" s="132">
        <v>201.6</v>
      </c>
      <c r="I705" s="133"/>
      <c r="J705" s="134">
        <f>ROUND(I705*H705,2)</f>
        <v>0</v>
      </c>
      <c r="K705" s="130" t="s">
        <v>180</v>
      </c>
      <c r="L705" s="33"/>
      <c r="M705" s="135" t="s">
        <v>19</v>
      </c>
      <c r="N705" s="136" t="s">
        <v>43</v>
      </c>
      <c r="P705" s="137">
        <f>O705*H705</f>
        <v>0</v>
      </c>
      <c r="Q705" s="137">
        <v>0</v>
      </c>
      <c r="R705" s="137">
        <f>Q705*H705</f>
        <v>0</v>
      </c>
      <c r="S705" s="137">
        <v>2.4750000000000001E-2</v>
      </c>
      <c r="T705" s="138">
        <f>S705*H705</f>
        <v>4.9896000000000003</v>
      </c>
      <c r="AR705" s="139" t="s">
        <v>260</v>
      </c>
      <c r="AT705" s="139" t="s">
        <v>129</v>
      </c>
      <c r="AU705" s="139" t="s">
        <v>82</v>
      </c>
      <c r="AY705" s="18" t="s">
        <v>126</v>
      </c>
      <c r="BE705" s="140">
        <f>IF(N705="základní",J705,0)</f>
        <v>0</v>
      </c>
      <c r="BF705" s="140">
        <f>IF(N705="snížená",J705,0)</f>
        <v>0</v>
      </c>
      <c r="BG705" s="140">
        <f>IF(N705="zákl. přenesená",J705,0)</f>
        <v>0</v>
      </c>
      <c r="BH705" s="140">
        <f>IF(N705="sníž. přenesená",J705,0)</f>
        <v>0</v>
      </c>
      <c r="BI705" s="140">
        <f>IF(N705="nulová",J705,0)</f>
        <v>0</v>
      </c>
      <c r="BJ705" s="18" t="s">
        <v>80</v>
      </c>
      <c r="BK705" s="140">
        <f>ROUND(I705*H705,2)</f>
        <v>0</v>
      </c>
      <c r="BL705" s="18" t="s">
        <v>260</v>
      </c>
      <c r="BM705" s="139" t="s">
        <v>1283</v>
      </c>
    </row>
    <row r="706" spans="2:65" s="1" customFormat="1" ht="19.2">
      <c r="B706" s="33"/>
      <c r="D706" s="141" t="s">
        <v>135</v>
      </c>
      <c r="F706" s="142" t="s">
        <v>1284</v>
      </c>
      <c r="I706" s="143"/>
      <c r="L706" s="33"/>
      <c r="M706" s="147"/>
      <c r="T706" s="54"/>
      <c r="AT706" s="18" t="s">
        <v>135</v>
      </c>
      <c r="AU706" s="18" t="s">
        <v>82</v>
      </c>
    </row>
    <row r="707" spans="2:65" s="1" customFormat="1" ht="10.199999999999999">
      <c r="B707" s="33"/>
      <c r="D707" s="168" t="s">
        <v>183</v>
      </c>
      <c r="F707" s="169" t="s">
        <v>1285</v>
      </c>
      <c r="I707" s="143"/>
      <c r="L707" s="33"/>
      <c r="M707" s="147"/>
      <c r="T707" s="54"/>
      <c r="AT707" s="18" t="s">
        <v>183</v>
      </c>
      <c r="AU707" s="18" t="s">
        <v>82</v>
      </c>
    </row>
    <row r="708" spans="2:65" s="13" customFormat="1" ht="20.399999999999999">
      <c r="B708" s="155"/>
      <c r="D708" s="141" t="s">
        <v>159</v>
      </c>
      <c r="E708" s="156" t="s">
        <v>19</v>
      </c>
      <c r="F708" s="157" t="s">
        <v>1286</v>
      </c>
      <c r="H708" s="156" t="s">
        <v>19</v>
      </c>
      <c r="I708" s="158"/>
      <c r="L708" s="155"/>
      <c r="M708" s="159"/>
      <c r="T708" s="160"/>
      <c r="AT708" s="156" t="s">
        <v>159</v>
      </c>
      <c r="AU708" s="156" t="s">
        <v>82</v>
      </c>
      <c r="AV708" s="13" t="s">
        <v>80</v>
      </c>
      <c r="AW708" s="13" t="s">
        <v>33</v>
      </c>
      <c r="AX708" s="13" t="s">
        <v>72</v>
      </c>
      <c r="AY708" s="156" t="s">
        <v>126</v>
      </c>
    </row>
    <row r="709" spans="2:65" s="12" customFormat="1" ht="10.199999999999999">
      <c r="B709" s="148"/>
      <c r="D709" s="141" t="s">
        <v>159</v>
      </c>
      <c r="E709" s="149" t="s">
        <v>19</v>
      </c>
      <c r="F709" s="150" t="s">
        <v>1287</v>
      </c>
      <c r="H709" s="151">
        <v>31.8</v>
      </c>
      <c r="I709" s="152"/>
      <c r="L709" s="148"/>
      <c r="M709" s="153"/>
      <c r="T709" s="154"/>
      <c r="AT709" s="149" t="s">
        <v>159</v>
      </c>
      <c r="AU709" s="149" t="s">
        <v>82</v>
      </c>
      <c r="AV709" s="12" t="s">
        <v>82</v>
      </c>
      <c r="AW709" s="12" t="s">
        <v>33</v>
      </c>
      <c r="AX709" s="12" t="s">
        <v>72</v>
      </c>
      <c r="AY709" s="149" t="s">
        <v>126</v>
      </c>
    </row>
    <row r="710" spans="2:65" s="12" customFormat="1" ht="10.199999999999999">
      <c r="B710" s="148"/>
      <c r="D710" s="141" t="s">
        <v>159</v>
      </c>
      <c r="E710" s="149" t="s">
        <v>19</v>
      </c>
      <c r="F710" s="150" t="s">
        <v>1288</v>
      </c>
      <c r="H710" s="151">
        <v>19.2</v>
      </c>
      <c r="I710" s="152"/>
      <c r="L710" s="148"/>
      <c r="M710" s="153"/>
      <c r="T710" s="154"/>
      <c r="AT710" s="149" t="s">
        <v>159</v>
      </c>
      <c r="AU710" s="149" t="s">
        <v>82</v>
      </c>
      <c r="AV710" s="12" t="s">
        <v>82</v>
      </c>
      <c r="AW710" s="12" t="s">
        <v>33</v>
      </c>
      <c r="AX710" s="12" t="s">
        <v>72</v>
      </c>
      <c r="AY710" s="149" t="s">
        <v>126</v>
      </c>
    </row>
    <row r="711" spans="2:65" s="12" customFormat="1" ht="10.199999999999999">
      <c r="B711" s="148"/>
      <c r="D711" s="141" t="s">
        <v>159</v>
      </c>
      <c r="E711" s="149" t="s">
        <v>19</v>
      </c>
      <c r="F711" s="150" t="s">
        <v>1289</v>
      </c>
      <c r="H711" s="151">
        <v>45</v>
      </c>
      <c r="I711" s="152"/>
      <c r="L711" s="148"/>
      <c r="M711" s="153"/>
      <c r="T711" s="154"/>
      <c r="AT711" s="149" t="s">
        <v>159</v>
      </c>
      <c r="AU711" s="149" t="s">
        <v>82</v>
      </c>
      <c r="AV711" s="12" t="s">
        <v>82</v>
      </c>
      <c r="AW711" s="12" t="s">
        <v>33</v>
      </c>
      <c r="AX711" s="12" t="s">
        <v>72</v>
      </c>
      <c r="AY711" s="149" t="s">
        <v>126</v>
      </c>
    </row>
    <row r="712" spans="2:65" s="12" customFormat="1" ht="10.199999999999999">
      <c r="B712" s="148"/>
      <c r="D712" s="141" t="s">
        <v>159</v>
      </c>
      <c r="E712" s="149" t="s">
        <v>19</v>
      </c>
      <c r="F712" s="150" t="s">
        <v>1290</v>
      </c>
      <c r="H712" s="151">
        <v>3</v>
      </c>
      <c r="I712" s="152"/>
      <c r="L712" s="148"/>
      <c r="M712" s="153"/>
      <c r="T712" s="154"/>
      <c r="AT712" s="149" t="s">
        <v>159</v>
      </c>
      <c r="AU712" s="149" t="s">
        <v>82</v>
      </c>
      <c r="AV712" s="12" t="s">
        <v>82</v>
      </c>
      <c r="AW712" s="12" t="s">
        <v>33</v>
      </c>
      <c r="AX712" s="12" t="s">
        <v>72</v>
      </c>
      <c r="AY712" s="149" t="s">
        <v>126</v>
      </c>
    </row>
    <row r="713" spans="2:65" s="15" customFormat="1" ht="10.199999999999999">
      <c r="B713" s="173"/>
      <c r="D713" s="141" t="s">
        <v>159</v>
      </c>
      <c r="E713" s="174" t="s">
        <v>19</v>
      </c>
      <c r="F713" s="175" t="s">
        <v>639</v>
      </c>
      <c r="H713" s="176">
        <v>99</v>
      </c>
      <c r="I713" s="177"/>
      <c r="L713" s="173"/>
      <c r="M713" s="178"/>
      <c r="T713" s="179"/>
      <c r="AT713" s="174" t="s">
        <v>159</v>
      </c>
      <c r="AU713" s="174" t="s">
        <v>82</v>
      </c>
      <c r="AV713" s="15" t="s">
        <v>125</v>
      </c>
      <c r="AW713" s="15" t="s">
        <v>33</v>
      </c>
      <c r="AX713" s="15" t="s">
        <v>72</v>
      </c>
      <c r="AY713" s="174" t="s">
        <v>126</v>
      </c>
    </row>
    <row r="714" spans="2:65" s="12" customFormat="1" ht="10.199999999999999">
      <c r="B714" s="148"/>
      <c r="D714" s="141" t="s">
        <v>159</v>
      </c>
      <c r="E714" s="149" t="s">
        <v>19</v>
      </c>
      <c r="F714" s="150" t="s">
        <v>1291</v>
      </c>
      <c r="H714" s="151">
        <v>102.6</v>
      </c>
      <c r="I714" s="152"/>
      <c r="L714" s="148"/>
      <c r="M714" s="153"/>
      <c r="T714" s="154"/>
      <c r="AT714" s="149" t="s">
        <v>159</v>
      </c>
      <c r="AU714" s="149" t="s">
        <v>82</v>
      </c>
      <c r="AV714" s="12" t="s">
        <v>82</v>
      </c>
      <c r="AW714" s="12" t="s">
        <v>33</v>
      </c>
      <c r="AX714" s="12" t="s">
        <v>72</v>
      </c>
      <c r="AY714" s="149" t="s">
        <v>126</v>
      </c>
    </row>
    <row r="715" spans="2:65" s="14" customFormat="1" ht="10.199999999999999">
      <c r="B715" s="161"/>
      <c r="D715" s="141" t="s">
        <v>159</v>
      </c>
      <c r="E715" s="162" t="s">
        <v>19</v>
      </c>
      <c r="F715" s="163" t="s">
        <v>173</v>
      </c>
      <c r="H715" s="164">
        <v>201.6</v>
      </c>
      <c r="I715" s="165"/>
      <c r="L715" s="161"/>
      <c r="M715" s="166"/>
      <c r="T715" s="167"/>
      <c r="AT715" s="162" t="s">
        <v>159</v>
      </c>
      <c r="AU715" s="162" t="s">
        <v>82</v>
      </c>
      <c r="AV715" s="14" t="s">
        <v>156</v>
      </c>
      <c r="AW715" s="14" t="s">
        <v>33</v>
      </c>
      <c r="AX715" s="14" t="s">
        <v>80</v>
      </c>
      <c r="AY715" s="162" t="s">
        <v>126</v>
      </c>
    </row>
    <row r="716" spans="2:65" s="1" customFormat="1" ht="16.5" customHeight="1">
      <c r="B716" s="33"/>
      <c r="C716" s="128" t="s">
        <v>1292</v>
      </c>
      <c r="D716" s="128" t="s">
        <v>129</v>
      </c>
      <c r="E716" s="129" t="s">
        <v>1293</v>
      </c>
      <c r="F716" s="130" t="s">
        <v>1294</v>
      </c>
      <c r="G716" s="131" t="s">
        <v>155</v>
      </c>
      <c r="H716" s="132">
        <v>324.80900000000003</v>
      </c>
      <c r="I716" s="133"/>
      <c r="J716" s="134">
        <f>ROUND(I716*H716,2)</f>
        <v>0</v>
      </c>
      <c r="K716" s="130" t="s">
        <v>180</v>
      </c>
      <c r="L716" s="33"/>
      <c r="M716" s="135" t="s">
        <v>19</v>
      </c>
      <c r="N716" s="136" t="s">
        <v>43</v>
      </c>
      <c r="P716" s="137">
        <f>O716*H716</f>
        <v>0</v>
      </c>
      <c r="Q716" s="137">
        <v>0</v>
      </c>
      <c r="R716" s="137">
        <f>Q716*H716</f>
        <v>0</v>
      </c>
      <c r="S716" s="137">
        <v>1.4999999999999999E-2</v>
      </c>
      <c r="T716" s="138">
        <f>S716*H716</f>
        <v>4.8721350000000001</v>
      </c>
      <c r="AR716" s="139" t="s">
        <v>260</v>
      </c>
      <c r="AT716" s="139" t="s">
        <v>129</v>
      </c>
      <c r="AU716" s="139" t="s">
        <v>82</v>
      </c>
      <c r="AY716" s="18" t="s">
        <v>126</v>
      </c>
      <c r="BE716" s="140">
        <f>IF(N716="základní",J716,0)</f>
        <v>0</v>
      </c>
      <c r="BF716" s="140">
        <f>IF(N716="snížená",J716,0)</f>
        <v>0</v>
      </c>
      <c r="BG716" s="140">
        <f>IF(N716="zákl. přenesená",J716,0)</f>
        <v>0</v>
      </c>
      <c r="BH716" s="140">
        <f>IF(N716="sníž. přenesená",J716,0)</f>
        <v>0</v>
      </c>
      <c r="BI716" s="140">
        <f>IF(N716="nulová",J716,0)</f>
        <v>0</v>
      </c>
      <c r="BJ716" s="18" t="s">
        <v>80</v>
      </c>
      <c r="BK716" s="140">
        <f>ROUND(I716*H716,2)</f>
        <v>0</v>
      </c>
      <c r="BL716" s="18" t="s">
        <v>260</v>
      </c>
      <c r="BM716" s="139" t="s">
        <v>1295</v>
      </c>
    </row>
    <row r="717" spans="2:65" s="1" customFormat="1" ht="19.2">
      <c r="B717" s="33"/>
      <c r="D717" s="141" t="s">
        <v>135</v>
      </c>
      <c r="F717" s="142" t="s">
        <v>1296</v>
      </c>
      <c r="I717" s="143"/>
      <c r="L717" s="33"/>
      <c r="M717" s="147"/>
      <c r="T717" s="54"/>
      <c r="AT717" s="18" t="s">
        <v>135</v>
      </c>
      <c r="AU717" s="18" t="s">
        <v>82</v>
      </c>
    </row>
    <row r="718" spans="2:65" s="1" customFormat="1" ht="10.199999999999999">
      <c r="B718" s="33"/>
      <c r="D718" s="168" t="s">
        <v>183</v>
      </c>
      <c r="F718" s="169" t="s">
        <v>1297</v>
      </c>
      <c r="I718" s="143"/>
      <c r="L718" s="33"/>
      <c r="M718" s="147"/>
      <c r="T718" s="54"/>
      <c r="AT718" s="18" t="s">
        <v>183</v>
      </c>
      <c r="AU718" s="18" t="s">
        <v>82</v>
      </c>
    </row>
    <row r="719" spans="2:65" s="12" customFormat="1" ht="10.199999999999999">
      <c r="B719" s="148"/>
      <c r="D719" s="141" t="s">
        <v>159</v>
      </c>
      <c r="E719" s="149" t="s">
        <v>19</v>
      </c>
      <c r="F719" s="150" t="s">
        <v>1246</v>
      </c>
      <c r="H719" s="151">
        <v>315.80900000000003</v>
      </c>
      <c r="I719" s="152"/>
      <c r="L719" s="148"/>
      <c r="M719" s="153"/>
      <c r="T719" s="154"/>
      <c r="AT719" s="149" t="s">
        <v>159</v>
      </c>
      <c r="AU719" s="149" t="s">
        <v>82</v>
      </c>
      <c r="AV719" s="12" t="s">
        <v>82</v>
      </c>
      <c r="AW719" s="12" t="s">
        <v>33</v>
      </c>
      <c r="AX719" s="12" t="s">
        <v>72</v>
      </c>
      <c r="AY719" s="149" t="s">
        <v>126</v>
      </c>
    </row>
    <row r="720" spans="2:65" s="12" customFormat="1" ht="10.199999999999999">
      <c r="B720" s="148"/>
      <c r="D720" s="141" t="s">
        <v>159</v>
      </c>
      <c r="E720" s="149" t="s">
        <v>19</v>
      </c>
      <c r="F720" s="150" t="s">
        <v>1298</v>
      </c>
      <c r="H720" s="151">
        <v>9</v>
      </c>
      <c r="I720" s="152"/>
      <c r="L720" s="148"/>
      <c r="M720" s="153"/>
      <c r="T720" s="154"/>
      <c r="AT720" s="149" t="s">
        <v>159</v>
      </c>
      <c r="AU720" s="149" t="s">
        <v>82</v>
      </c>
      <c r="AV720" s="12" t="s">
        <v>82</v>
      </c>
      <c r="AW720" s="12" t="s">
        <v>33</v>
      </c>
      <c r="AX720" s="12" t="s">
        <v>72</v>
      </c>
      <c r="AY720" s="149" t="s">
        <v>126</v>
      </c>
    </row>
    <row r="721" spans="2:65" s="14" customFormat="1" ht="10.199999999999999">
      <c r="B721" s="161"/>
      <c r="D721" s="141" t="s">
        <v>159</v>
      </c>
      <c r="E721" s="162" t="s">
        <v>19</v>
      </c>
      <c r="F721" s="163" t="s">
        <v>173</v>
      </c>
      <c r="H721" s="164">
        <v>324.80900000000003</v>
      </c>
      <c r="I721" s="165"/>
      <c r="L721" s="161"/>
      <c r="M721" s="166"/>
      <c r="T721" s="167"/>
      <c r="AT721" s="162" t="s">
        <v>159</v>
      </c>
      <c r="AU721" s="162" t="s">
        <v>82</v>
      </c>
      <c r="AV721" s="14" t="s">
        <v>156</v>
      </c>
      <c r="AW721" s="14" t="s">
        <v>33</v>
      </c>
      <c r="AX721" s="14" t="s">
        <v>80</v>
      </c>
      <c r="AY721" s="162" t="s">
        <v>126</v>
      </c>
    </row>
    <row r="722" spans="2:65" s="1" customFormat="1" ht="16.5" customHeight="1">
      <c r="B722" s="33"/>
      <c r="C722" s="128" t="s">
        <v>1299</v>
      </c>
      <c r="D722" s="128" t="s">
        <v>129</v>
      </c>
      <c r="E722" s="129" t="s">
        <v>1300</v>
      </c>
      <c r="F722" s="130" t="s">
        <v>1301</v>
      </c>
      <c r="G722" s="131" t="s">
        <v>155</v>
      </c>
      <c r="H722" s="132">
        <v>242.17</v>
      </c>
      <c r="I722" s="133"/>
      <c r="J722" s="134">
        <f>ROUND(I722*H722,2)</f>
        <v>0</v>
      </c>
      <c r="K722" s="130" t="s">
        <v>180</v>
      </c>
      <c r="L722" s="33"/>
      <c r="M722" s="135" t="s">
        <v>19</v>
      </c>
      <c r="N722" s="136" t="s">
        <v>43</v>
      </c>
      <c r="P722" s="137">
        <f>O722*H722</f>
        <v>0</v>
      </c>
      <c r="Q722" s="137">
        <v>0</v>
      </c>
      <c r="R722" s="137">
        <f>Q722*H722</f>
        <v>0</v>
      </c>
      <c r="S722" s="137">
        <v>1.7999999999999999E-2</v>
      </c>
      <c r="T722" s="138">
        <f>S722*H722</f>
        <v>4.3590599999999995</v>
      </c>
      <c r="AR722" s="139" t="s">
        <v>260</v>
      </c>
      <c r="AT722" s="139" t="s">
        <v>129</v>
      </c>
      <c r="AU722" s="139" t="s">
        <v>82</v>
      </c>
      <c r="AY722" s="18" t="s">
        <v>126</v>
      </c>
      <c r="BE722" s="140">
        <f>IF(N722="základní",J722,0)</f>
        <v>0</v>
      </c>
      <c r="BF722" s="140">
        <f>IF(N722="snížená",J722,0)</f>
        <v>0</v>
      </c>
      <c r="BG722" s="140">
        <f>IF(N722="zákl. přenesená",J722,0)</f>
        <v>0</v>
      </c>
      <c r="BH722" s="140">
        <f>IF(N722="sníž. přenesená",J722,0)</f>
        <v>0</v>
      </c>
      <c r="BI722" s="140">
        <f>IF(N722="nulová",J722,0)</f>
        <v>0</v>
      </c>
      <c r="BJ722" s="18" t="s">
        <v>80</v>
      </c>
      <c r="BK722" s="140">
        <f>ROUND(I722*H722,2)</f>
        <v>0</v>
      </c>
      <c r="BL722" s="18" t="s">
        <v>260</v>
      </c>
      <c r="BM722" s="139" t="s">
        <v>1302</v>
      </c>
    </row>
    <row r="723" spans="2:65" s="1" customFormat="1" ht="10.199999999999999">
      <c r="B723" s="33"/>
      <c r="D723" s="141" t="s">
        <v>135</v>
      </c>
      <c r="F723" s="142" t="s">
        <v>1303</v>
      </c>
      <c r="I723" s="143"/>
      <c r="L723" s="33"/>
      <c r="M723" s="147"/>
      <c r="T723" s="54"/>
      <c r="AT723" s="18" t="s">
        <v>135</v>
      </c>
      <c r="AU723" s="18" t="s">
        <v>82</v>
      </c>
    </row>
    <row r="724" spans="2:65" s="1" customFormat="1" ht="10.199999999999999">
      <c r="B724" s="33"/>
      <c r="D724" s="168" t="s">
        <v>183</v>
      </c>
      <c r="F724" s="169" t="s">
        <v>1304</v>
      </c>
      <c r="I724" s="143"/>
      <c r="L724" s="33"/>
      <c r="M724" s="147"/>
      <c r="T724" s="54"/>
      <c r="AT724" s="18" t="s">
        <v>183</v>
      </c>
      <c r="AU724" s="18" t="s">
        <v>82</v>
      </c>
    </row>
    <row r="725" spans="2:65" s="1" customFormat="1" ht="16.5" customHeight="1">
      <c r="B725" s="33"/>
      <c r="C725" s="128" t="s">
        <v>1305</v>
      </c>
      <c r="D725" s="128" t="s">
        <v>129</v>
      </c>
      <c r="E725" s="129" t="s">
        <v>1306</v>
      </c>
      <c r="F725" s="130" t="s">
        <v>1307</v>
      </c>
      <c r="G725" s="131" t="s">
        <v>155</v>
      </c>
      <c r="H725" s="132">
        <v>242.17</v>
      </c>
      <c r="I725" s="133"/>
      <c r="J725" s="134">
        <f>ROUND(I725*H725,2)</f>
        <v>0</v>
      </c>
      <c r="K725" s="130" t="s">
        <v>180</v>
      </c>
      <c r="L725" s="33"/>
      <c r="M725" s="135" t="s">
        <v>19</v>
      </c>
      <c r="N725" s="136" t="s">
        <v>43</v>
      </c>
      <c r="P725" s="137">
        <f>O725*H725</f>
        <v>0</v>
      </c>
      <c r="Q725" s="137">
        <v>0</v>
      </c>
      <c r="R725" s="137">
        <f>Q725*H725</f>
        <v>0</v>
      </c>
      <c r="S725" s="137">
        <v>0.03</v>
      </c>
      <c r="T725" s="138">
        <f>S725*H725</f>
        <v>7.2650999999999994</v>
      </c>
      <c r="AR725" s="139" t="s">
        <v>260</v>
      </c>
      <c r="AT725" s="139" t="s">
        <v>129</v>
      </c>
      <c r="AU725" s="139" t="s">
        <v>82</v>
      </c>
      <c r="AY725" s="18" t="s">
        <v>126</v>
      </c>
      <c r="BE725" s="140">
        <f>IF(N725="základní",J725,0)</f>
        <v>0</v>
      </c>
      <c r="BF725" s="140">
        <f>IF(N725="snížená",J725,0)</f>
        <v>0</v>
      </c>
      <c r="BG725" s="140">
        <f>IF(N725="zákl. přenesená",J725,0)</f>
        <v>0</v>
      </c>
      <c r="BH725" s="140">
        <f>IF(N725="sníž. přenesená",J725,0)</f>
        <v>0</v>
      </c>
      <c r="BI725" s="140">
        <f>IF(N725="nulová",J725,0)</f>
        <v>0</v>
      </c>
      <c r="BJ725" s="18" t="s">
        <v>80</v>
      </c>
      <c r="BK725" s="140">
        <f>ROUND(I725*H725,2)</f>
        <v>0</v>
      </c>
      <c r="BL725" s="18" t="s">
        <v>260</v>
      </c>
      <c r="BM725" s="139" t="s">
        <v>1308</v>
      </c>
    </row>
    <row r="726" spans="2:65" s="1" customFormat="1" ht="10.199999999999999">
      <c r="B726" s="33"/>
      <c r="D726" s="141" t="s">
        <v>135</v>
      </c>
      <c r="F726" s="142" t="s">
        <v>1309</v>
      </c>
      <c r="I726" s="143"/>
      <c r="L726" s="33"/>
      <c r="M726" s="147"/>
      <c r="T726" s="54"/>
      <c r="AT726" s="18" t="s">
        <v>135</v>
      </c>
      <c r="AU726" s="18" t="s">
        <v>82</v>
      </c>
    </row>
    <row r="727" spans="2:65" s="1" customFormat="1" ht="10.199999999999999">
      <c r="B727" s="33"/>
      <c r="D727" s="168" t="s">
        <v>183</v>
      </c>
      <c r="F727" s="169" t="s">
        <v>1310</v>
      </c>
      <c r="I727" s="143"/>
      <c r="L727" s="33"/>
      <c r="M727" s="147"/>
      <c r="T727" s="54"/>
      <c r="AT727" s="18" t="s">
        <v>183</v>
      </c>
      <c r="AU727" s="18" t="s">
        <v>82</v>
      </c>
    </row>
    <row r="728" spans="2:65" s="13" customFormat="1" ht="10.199999999999999">
      <c r="B728" s="155"/>
      <c r="D728" s="141" t="s">
        <v>159</v>
      </c>
      <c r="E728" s="156" t="s">
        <v>19</v>
      </c>
      <c r="F728" s="157" t="s">
        <v>1311</v>
      </c>
      <c r="H728" s="156" t="s">
        <v>19</v>
      </c>
      <c r="I728" s="158"/>
      <c r="L728" s="155"/>
      <c r="M728" s="159"/>
      <c r="T728" s="160"/>
      <c r="AT728" s="156" t="s">
        <v>159</v>
      </c>
      <c r="AU728" s="156" t="s">
        <v>82</v>
      </c>
      <c r="AV728" s="13" t="s">
        <v>80</v>
      </c>
      <c r="AW728" s="13" t="s">
        <v>33</v>
      </c>
      <c r="AX728" s="13" t="s">
        <v>72</v>
      </c>
      <c r="AY728" s="156" t="s">
        <v>126</v>
      </c>
    </row>
    <row r="729" spans="2:65" s="12" customFormat="1" ht="10.199999999999999">
      <c r="B729" s="148"/>
      <c r="D729" s="141" t="s">
        <v>159</v>
      </c>
      <c r="E729" s="149" t="s">
        <v>19</v>
      </c>
      <c r="F729" s="150" t="s">
        <v>1312</v>
      </c>
      <c r="H729" s="151">
        <v>90.49</v>
      </c>
      <c r="I729" s="152"/>
      <c r="L729" s="148"/>
      <c r="M729" s="153"/>
      <c r="T729" s="154"/>
      <c r="AT729" s="149" t="s">
        <v>159</v>
      </c>
      <c r="AU729" s="149" t="s">
        <v>82</v>
      </c>
      <c r="AV729" s="12" t="s">
        <v>82</v>
      </c>
      <c r="AW729" s="12" t="s">
        <v>33</v>
      </c>
      <c r="AX729" s="12" t="s">
        <v>72</v>
      </c>
      <c r="AY729" s="149" t="s">
        <v>126</v>
      </c>
    </row>
    <row r="730" spans="2:65" s="12" customFormat="1" ht="10.199999999999999">
      <c r="B730" s="148"/>
      <c r="D730" s="141" t="s">
        <v>159</v>
      </c>
      <c r="E730" s="149" t="s">
        <v>19</v>
      </c>
      <c r="F730" s="150" t="s">
        <v>1313</v>
      </c>
      <c r="H730" s="151">
        <v>151.68</v>
      </c>
      <c r="I730" s="152"/>
      <c r="L730" s="148"/>
      <c r="M730" s="153"/>
      <c r="T730" s="154"/>
      <c r="AT730" s="149" t="s">
        <v>159</v>
      </c>
      <c r="AU730" s="149" t="s">
        <v>82</v>
      </c>
      <c r="AV730" s="12" t="s">
        <v>82</v>
      </c>
      <c r="AW730" s="12" t="s">
        <v>33</v>
      </c>
      <c r="AX730" s="12" t="s">
        <v>72</v>
      </c>
      <c r="AY730" s="149" t="s">
        <v>126</v>
      </c>
    </row>
    <row r="731" spans="2:65" s="14" customFormat="1" ht="10.199999999999999">
      <c r="B731" s="161"/>
      <c r="D731" s="141" t="s">
        <v>159</v>
      </c>
      <c r="E731" s="162" t="s">
        <v>19</v>
      </c>
      <c r="F731" s="163" t="s">
        <v>173</v>
      </c>
      <c r="H731" s="164">
        <v>242.17</v>
      </c>
      <c r="I731" s="165"/>
      <c r="L731" s="161"/>
      <c r="M731" s="166"/>
      <c r="T731" s="167"/>
      <c r="AT731" s="162" t="s">
        <v>159</v>
      </c>
      <c r="AU731" s="162" t="s">
        <v>82</v>
      </c>
      <c r="AV731" s="14" t="s">
        <v>156</v>
      </c>
      <c r="AW731" s="14" t="s">
        <v>33</v>
      </c>
      <c r="AX731" s="14" t="s">
        <v>80</v>
      </c>
      <c r="AY731" s="162" t="s">
        <v>126</v>
      </c>
    </row>
    <row r="732" spans="2:65" s="1" customFormat="1" ht="16.5" customHeight="1">
      <c r="B732" s="33"/>
      <c r="C732" s="128" t="s">
        <v>1314</v>
      </c>
      <c r="D732" s="128" t="s">
        <v>129</v>
      </c>
      <c r="E732" s="129" t="s">
        <v>1315</v>
      </c>
      <c r="F732" s="130" t="s">
        <v>1316</v>
      </c>
      <c r="G732" s="131" t="s">
        <v>155</v>
      </c>
      <c r="H732" s="132">
        <v>495.31</v>
      </c>
      <c r="I732" s="133"/>
      <c r="J732" s="134">
        <f>ROUND(I732*H732,2)</f>
        <v>0</v>
      </c>
      <c r="K732" s="130" t="s">
        <v>180</v>
      </c>
      <c r="L732" s="33"/>
      <c r="M732" s="135" t="s">
        <v>19</v>
      </c>
      <c r="N732" s="136" t="s">
        <v>43</v>
      </c>
      <c r="P732" s="137">
        <f>O732*H732</f>
        <v>0</v>
      </c>
      <c r="Q732" s="137">
        <v>0</v>
      </c>
      <c r="R732" s="137">
        <f>Q732*H732</f>
        <v>0</v>
      </c>
      <c r="S732" s="137">
        <v>1.4E-2</v>
      </c>
      <c r="T732" s="138">
        <f>S732*H732</f>
        <v>6.9343400000000006</v>
      </c>
      <c r="AR732" s="139" t="s">
        <v>260</v>
      </c>
      <c r="AT732" s="139" t="s">
        <v>129</v>
      </c>
      <c r="AU732" s="139" t="s">
        <v>82</v>
      </c>
      <c r="AY732" s="18" t="s">
        <v>126</v>
      </c>
      <c r="BE732" s="140">
        <f>IF(N732="základní",J732,0)</f>
        <v>0</v>
      </c>
      <c r="BF732" s="140">
        <f>IF(N732="snížená",J732,0)</f>
        <v>0</v>
      </c>
      <c r="BG732" s="140">
        <f>IF(N732="zákl. přenesená",J732,0)</f>
        <v>0</v>
      </c>
      <c r="BH732" s="140">
        <f>IF(N732="sníž. přenesená",J732,0)</f>
        <v>0</v>
      </c>
      <c r="BI732" s="140">
        <f>IF(N732="nulová",J732,0)</f>
        <v>0</v>
      </c>
      <c r="BJ732" s="18" t="s">
        <v>80</v>
      </c>
      <c r="BK732" s="140">
        <f>ROUND(I732*H732,2)</f>
        <v>0</v>
      </c>
      <c r="BL732" s="18" t="s">
        <v>260</v>
      </c>
      <c r="BM732" s="139" t="s">
        <v>1317</v>
      </c>
    </row>
    <row r="733" spans="2:65" s="1" customFormat="1" ht="10.199999999999999">
      <c r="B733" s="33"/>
      <c r="D733" s="141" t="s">
        <v>135</v>
      </c>
      <c r="F733" s="142" t="s">
        <v>1318</v>
      </c>
      <c r="I733" s="143"/>
      <c r="L733" s="33"/>
      <c r="M733" s="147"/>
      <c r="T733" s="54"/>
      <c r="AT733" s="18" t="s">
        <v>135</v>
      </c>
      <c r="AU733" s="18" t="s">
        <v>82</v>
      </c>
    </row>
    <row r="734" spans="2:65" s="1" customFormat="1" ht="10.199999999999999">
      <c r="B734" s="33"/>
      <c r="D734" s="168" t="s">
        <v>183</v>
      </c>
      <c r="F734" s="169" t="s">
        <v>1319</v>
      </c>
      <c r="I734" s="143"/>
      <c r="L734" s="33"/>
      <c r="M734" s="147"/>
      <c r="T734" s="54"/>
      <c r="AT734" s="18" t="s">
        <v>183</v>
      </c>
      <c r="AU734" s="18" t="s">
        <v>82</v>
      </c>
    </row>
    <row r="735" spans="2:65" s="13" customFormat="1" ht="10.199999999999999">
      <c r="B735" s="155"/>
      <c r="D735" s="141" t="s">
        <v>159</v>
      </c>
      <c r="E735" s="156" t="s">
        <v>19</v>
      </c>
      <c r="F735" s="157" t="s">
        <v>1311</v>
      </c>
      <c r="H735" s="156" t="s">
        <v>19</v>
      </c>
      <c r="I735" s="158"/>
      <c r="L735" s="155"/>
      <c r="M735" s="159"/>
      <c r="T735" s="160"/>
      <c r="AT735" s="156" t="s">
        <v>159</v>
      </c>
      <c r="AU735" s="156" t="s">
        <v>82</v>
      </c>
      <c r="AV735" s="13" t="s">
        <v>80</v>
      </c>
      <c r="AW735" s="13" t="s">
        <v>33</v>
      </c>
      <c r="AX735" s="13" t="s">
        <v>72</v>
      </c>
      <c r="AY735" s="156" t="s">
        <v>126</v>
      </c>
    </row>
    <row r="736" spans="2:65" s="12" customFormat="1" ht="10.199999999999999">
      <c r="B736" s="148"/>
      <c r="D736" s="141" t="s">
        <v>159</v>
      </c>
      <c r="E736" s="149" t="s">
        <v>19</v>
      </c>
      <c r="F736" s="150" t="s">
        <v>1312</v>
      </c>
      <c r="H736" s="151">
        <v>90.49</v>
      </c>
      <c r="I736" s="152"/>
      <c r="L736" s="148"/>
      <c r="M736" s="153"/>
      <c r="T736" s="154"/>
      <c r="AT736" s="149" t="s">
        <v>159</v>
      </c>
      <c r="AU736" s="149" t="s">
        <v>82</v>
      </c>
      <c r="AV736" s="12" t="s">
        <v>82</v>
      </c>
      <c r="AW736" s="12" t="s">
        <v>33</v>
      </c>
      <c r="AX736" s="12" t="s">
        <v>72</v>
      </c>
      <c r="AY736" s="149" t="s">
        <v>126</v>
      </c>
    </row>
    <row r="737" spans="2:65" s="12" customFormat="1" ht="10.199999999999999">
      <c r="B737" s="148"/>
      <c r="D737" s="141" t="s">
        <v>159</v>
      </c>
      <c r="E737" s="149" t="s">
        <v>19</v>
      </c>
      <c r="F737" s="150" t="s">
        <v>1313</v>
      </c>
      <c r="H737" s="151">
        <v>151.68</v>
      </c>
      <c r="I737" s="152"/>
      <c r="L737" s="148"/>
      <c r="M737" s="153"/>
      <c r="T737" s="154"/>
      <c r="AT737" s="149" t="s">
        <v>159</v>
      </c>
      <c r="AU737" s="149" t="s">
        <v>82</v>
      </c>
      <c r="AV737" s="12" t="s">
        <v>82</v>
      </c>
      <c r="AW737" s="12" t="s">
        <v>33</v>
      </c>
      <c r="AX737" s="12" t="s">
        <v>72</v>
      </c>
      <c r="AY737" s="149" t="s">
        <v>126</v>
      </c>
    </row>
    <row r="738" spans="2:65" s="15" customFormat="1" ht="10.199999999999999">
      <c r="B738" s="173"/>
      <c r="D738" s="141" t="s">
        <v>159</v>
      </c>
      <c r="E738" s="174" t="s">
        <v>19</v>
      </c>
      <c r="F738" s="175" t="s">
        <v>639</v>
      </c>
      <c r="H738" s="176">
        <v>242.17</v>
      </c>
      <c r="I738" s="177"/>
      <c r="L738" s="173"/>
      <c r="M738" s="178"/>
      <c r="T738" s="179"/>
      <c r="AT738" s="174" t="s">
        <v>159</v>
      </c>
      <c r="AU738" s="174" t="s">
        <v>82</v>
      </c>
      <c r="AV738" s="15" t="s">
        <v>125</v>
      </c>
      <c r="AW738" s="15" t="s">
        <v>33</v>
      </c>
      <c r="AX738" s="15" t="s">
        <v>72</v>
      </c>
      <c r="AY738" s="174" t="s">
        <v>126</v>
      </c>
    </row>
    <row r="739" spans="2:65" s="12" customFormat="1" ht="10.199999999999999">
      <c r="B739" s="148"/>
      <c r="D739" s="141" t="s">
        <v>159</v>
      </c>
      <c r="E739" s="149" t="s">
        <v>19</v>
      </c>
      <c r="F739" s="150" t="s">
        <v>1320</v>
      </c>
      <c r="H739" s="151">
        <v>253.14</v>
      </c>
      <c r="I739" s="152"/>
      <c r="L739" s="148"/>
      <c r="M739" s="153"/>
      <c r="T739" s="154"/>
      <c r="AT739" s="149" t="s">
        <v>159</v>
      </c>
      <c r="AU739" s="149" t="s">
        <v>82</v>
      </c>
      <c r="AV739" s="12" t="s">
        <v>82</v>
      </c>
      <c r="AW739" s="12" t="s">
        <v>33</v>
      </c>
      <c r="AX739" s="12" t="s">
        <v>72</v>
      </c>
      <c r="AY739" s="149" t="s">
        <v>126</v>
      </c>
    </row>
    <row r="740" spans="2:65" s="14" customFormat="1" ht="10.199999999999999">
      <c r="B740" s="161"/>
      <c r="D740" s="141" t="s">
        <v>159</v>
      </c>
      <c r="E740" s="162" t="s">
        <v>19</v>
      </c>
      <c r="F740" s="163" t="s">
        <v>173</v>
      </c>
      <c r="H740" s="164">
        <v>495.31</v>
      </c>
      <c r="I740" s="165"/>
      <c r="L740" s="161"/>
      <c r="M740" s="166"/>
      <c r="T740" s="167"/>
      <c r="AT740" s="162" t="s">
        <v>159</v>
      </c>
      <c r="AU740" s="162" t="s">
        <v>82</v>
      </c>
      <c r="AV740" s="14" t="s">
        <v>156</v>
      </c>
      <c r="AW740" s="14" t="s">
        <v>33</v>
      </c>
      <c r="AX740" s="14" t="s">
        <v>80</v>
      </c>
      <c r="AY740" s="162" t="s">
        <v>126</v>
      </c>
    </row>
    <row r="741" spans="2:65" s="1" customFormat="1" ht="16.5" customHeight="1">
      <c r="B741" s="33"/>
      <c r="C741" s="128" t="s">
        <v>1321</v>
      </c>
      <c r="D741" s="128" t="s">
        <v>129</v>
      </c>
      <c r="E741" s="129" t="s">
        <v>1322</v>
      </c>
      <c r="F741" s="130" t="s">
        <v>1323</v>
      </c>
      <c r="G741" s="131" t="s">
        <v>228</v>
      </c>
      <c r="H741" s="132">
        <v>57</v>
      </c>
      <c r="I741" s="133"/>
      <c r="J741" s="134">
        <f>ROUND(I741*H741,2)</f>
        <v>0</v>
      </c>
      <c r="K741" s="130" t="s">
        <v>180</v>
      </c>
      <c r="L741" s="33"/>
      <c r="M741" s="135" t="s">
        <v>19</v>
      </c>
      <c r="N741" s="136" t="s">
        <v>43</v>
      </c>
      <c r="P741" s="137">
        <f>O741*H741</f>
        <v>0</v>
      </c>
      <c r="Q741" s="137">
        <v>0</v>
      </c>
      <c r="R741" s="137">
        <f>Q741*H741</f>
        <v>0</v>
      </c>
      <c r="S741" s="137">
        <v>3.3000000000000002E-2</v>
      </c>
      <c r="T741" s="138">
        <f>S741*H741</f>
        <v>1.881</v>
      </c>
      <c r="AR741" s="139" t="s">
        <v>260</v>
      </c>
      <c r="AT741" s="139" t="s">
        <v>129</v>
      </c>
      <c r="AU741" s="139" t="s">
        <v>82</v>
      </c>
      <c r="AY741" s="18" t="s">
        <v>126</v>
      </c>
      <c r="BE741" s="140">
        <f>IF(N741="základní",J741,0)</f>
        <v>0</v>
      </c>
      <c r="BF741" s="140">
        <f>IF(N741="snížená",J741,0)</f>
        <v>0</v>
      </c>
      <c r="BG741" s="140">
        <f>IF(N741="zákl. přenesená",J741,0)</f>
        <v>0</v>
      </c>
      <c r="BH741" s="140">
        <f>IF(N741="sníž. přenesená",J741,0)</f>
        <v>0</v>
      </c>
      <c r="BI741" s="140">
        <f>IF(N741="nulová",J741,0)</f>
        <v>0</v>
      </c>
      <c r="BJ741" s="18" t="s">
        <v>80</v>
      </c>
      <c r="BK741" s="140">
        <f>ROUND(I741*H741,2)</f>
        <v>0</v>
      </c>
      <c r="BL741" s="18" t="s">
        <v>260</v>
      </c>
      <c r="BM741" s="139" t="s">
        <v>1324</v>
      </c>
    </row>
    <row r="742" spans="2:65" s="1" customFormat="1" ht="10.199999999999999">
      <c r="B742" s="33"/>
      <c r="D742" s="141" t="s">
        <v>135</v>
      </c>
      <c r="F742" s="142" t="s">
        <v>1325</v>
      </c>
      <c r="I742" s="143"/>
      <c r="L742" s="33"/>
      <c r="M742" s="147"/>
      <c r="T742" s="54"/>
      <c r="AT742" s="18" t="s">
        <v>135</v>
      </c>
      <c r="AU742" s="18" t="s">
        <v>82</v>
      </c>
    </row>
    <row r="743" spans="2:65" s="1" customFormat="1" ht="10.199999999999999">
      <c r="B743" s="33"/>
      <c r="D743" s="168" t="s">
        <v>183</v>
      </c>
      <c r="F743" s="169" t="s">
        <v>1326</v>
      </c>
      <c r="I743" s="143"/>
      <c r="L743" s="33"/>
      <c r="M743" s="147"/>
      <c r="T743" s="54"/>
      <c r="AT743" s="18" t="s">
        <v>183</v>
      </c>
      <c r="AU743" s="18" t="s">
        <v>82</v>
      </c>
    </row>
    <row r="744" spans="2:65" s="13" customFormat="1" ht="10.199999999999999">
      <c r="B744" s="155"/>
      <c r="D744" s="141" t="s">
        <v>159</v>
      </c>
      <c r="E744" s="156" t="s">
        <v>19</v>
      </c>
      <c r="F744" s="157" t="s">
        <v>1327</v>
      </c>
      <c r="H744" s="156" t="s">
        <v>19</v>
      </c>
      <c r="I744" s="158"/>
      <c r="L744" s="155"/>
      <c r="M744" s="159"/>
      <c r="T744" s="160"/>
      <c r="AT744" s="156" t="s">
        <v>159</v>
      </c>
      <c r="AU744" s="156" t="s">
        <v>82</v>
      </c>
      <c r="AV744" s="13" t="s">
        <v>80</v>
      </c>
      <c r="AW744" s="13" t="s">
        <v>33</v>
      </c>
      <c r="AX744" s="13" t="s">
        <v>72</v>
      </c>
      <c r="AY744" s="156" t="s">
        <v>126</v>
      </c>
    </row>
    <row r="745" spans="2:65" s="12" customFormat="1" ht="10.199999999999999">
      <c r="B745" s="148"/>
      <c r="D745" s="141" t="s">
        <v>159</v>
      </c>
      <c r="E745" s="149" t="s">
        <v>19</v>
      </c>
      <c r="F745" s="150" t="s">
        <v>1328</v>
      </c>
      <c r="H745" s="151">
        <v>18</v>
      </c>
      <c r="I745" s="152"/>
      <c r="L745" s="148"/>
      <c r="M745" s="153"/>
      <c r="T745" s="154"/>
      <c r="AT745" s="149" t="s">
        <v>159</v>
      </c>
      <c r="AU745" s="149" t="s">
        <v>82</v>
      </c>
      <c r="AV745" s="12" t="s">
        <v>82</v>
      </c>
      <c r="AW745" s="12" t="s">
        <v>33</v>
      </c>
      <c r="AX745" s="12" t="s">
        <v>72</v>
      </c>
      <c r="AY745" s="149" t="s">
        <v>126</v>
      </c>
    </row>
    <row r="746" spans="2:65" s="12" customFormat="1" ht="10.199999999999999">
      <c r="B746" s="148"/>
      <c r="D746" s="141" t="s">
        <v>159</v>
      </c>
      <c r="E746" s="149" t="s">
        <v>19</v>
      </c>
      <c r="F746" s="150" t="s">
        <v>1329</v>
      </c>
      <c r="H746" s="151">
        <v>39</v>
      </c>
      <c r="I746" s="152"/>
      <c r="L746" s="148"/>
      <c r="M746" s="153"/>
      <c r="T746" s="154"/>
      <c r="AT746" s="149" t="s">
        <v>159</v>
      </c>
      <c r="AU746" s="149" t="s">
        <v>82</v>
      </c>
      <c r="AV746" s="12" t="s">
        <v>82</v>
      </c>
      <c r="AW746" s="12" t="s">
        <v>33</v>
      </c>
      <c r="AX746" s="12" t="s">
        <v>72</v>
      </c>
      <c r="AY746" s="149" t="s">
        <v>126</v>
      </c>
    </row>
    <row r="747" spans="2:65" s="14" customFormat="1" ht="10.199999999999999">
      <c r="B747" s="161"/>
      <c r="D747" s="141" t="s">
        <v>159</v>
      </c>
      <c r="E747" s="162" t="s">
        <v>19</v>
      </c>
      <c r="F747" s="163" t="s">
        <v>173</v>
      </c>
      <c r="H747" s="164">
        <v>57</v>
      </c>
      <c r="I747" s="165"/>
      <c r="L747" s="161"/>
      <c r="M747" s="166"/>
      <c r="T747" s="167"/>
      <c r="AT747" s="162" t="s">
        <v>159</v>
      </c>
      <c r="AU747" s="162" t="s">
        <v>82</v>
      </c>
      <c r="AV747" s="14" t="s">
        <v>156</v>
      </c>
      <c r="AW747" s="14" t="s">
        <v>33</v>
      </c>
      <c r="AX747" s="14" t="s">
        <v>80</v>
      </c>
      <c r="AY747" s="162" t="s">
        <v>126</v>
      </c>
    </row>
    <row r="748" spans="2:65" s="1" customFormat="1" ht="16.5" customHeight="1">
      <c r="B748" s="33"/>
      <c r="C748" s="128" t="s">
        <v>1330</v>
      </c>
      <c r="D748" s="128" t="s">
        <v>129</v>
      </c>
      <c r="E748" s="129" t="s">
        <v>1331</v>
      </c>
      <c r="F748" s="130" t="s">
        <v>1332</v>
      </c>
      <c r="G748" s="131" t="s">
        <v>228</v>
      </c>
      <c r="H748" s="132">
        <v>231.95</v>
      </c>
      <c r="I748" s="133"/>
      <c r="J748" s="134">
        <f>ROUND(I748*H748,2)</f>
        <v>0</v>
      </c>
      <c r="K748" s="130" t="s">
        <v>180</v>
      </c>
      <c r="L748" s="33"/>
      <c r="M748" s="135" t="s">
        <v>19</v>
      </c>
      <c r="N748" s="136" t="s">
        <v>43</v>
      </c>
      <c r="P748" s="137">
        <f>O748*H748</f>
        <v>0</v>
      </c>
      <c r="Q748" s="137">
        <v>0</v>
      </c>
      <c r="R748" s="137">
        <f>Q748*H748</f>
        <v>0</v>
      </c>
      <c r="S748" s="137">
        <v>3.3000000000000002E-2</v>
      </c>
      <c r="T748" s="138">
        <f>S748*H748</f>
        <v>7.65435</v>
      </c>
      <c r="AR748" s="139" t="s">
        <v>260</v>
      </c>
      <c r="AT748" s="139" t="s">
        <v>129</v>
      </c>
      <c r="AU748" s="139" t="s">
        <v>82</v>
      </c>
      <c r="AY748" s="18" t="s">
        <v>126</v>
      </c>
      <c r="BE748" s="140">
        <f>IF(N748="základní",J748,0)</f>
        <v>0</v>
      </c>
      <c r="BF748" s="140">
        <f>IF(N748="snížená",J748,0)</f>
        <v>0</v>
      </c>
      <c r="BG748" s="140">
        <f>IF(N748="zákl. přenesená",J748,0)</f>
        <v>0</v>
      </c>
      <c r="BH748" s="140">
        <f>IF(N748="sníž. přenesená",J748,0)</f>
        <v>0</v>
      </c>
      <c r="BI748" s="140">
        <f>IF(N748="nulová",J748,0)</f>
        <v>0</v>
      </c>
      <c r="BJ748" s="18" t="s">
        <v>80</v>
      </c>
      <c r="BK748" s="140">
        <f>ROUND(I748*H748,2)</f>
        <v>0</v>
      </c>
      <c r="BL748" s="18" t="s">
        <v>260</v>
      </c>
      <c r="BM748" s="139" t="s">
        <v>1333</v>
      </c>
    </row>
    <row r="749" spans="2:65" s="1" customFormat="1" ht="10.199999999999999">
      <c r="B749" s="33"/>
      <c r="D749" s="141" t="s">
        <v>135</v>
      </c>
      <c r="F749" s="142" t="s">
        <v>1334</v>
      </c>
      <c r="I749" s="143"/>
      <c r="L749" s="33"/>
      <c r="M749" s="147"/>
      <c r="T749" s="54"/>
      <c r="AT749" s="18" t="s">
        <v>135</v>
      </c>
      <c r="AU749" s="18" t="s">
        <v>82</v>
      </c>
    </row>
    <row r="750" spans="2:65" s="1" customFormat="1" ht="10.199999999999999">
      <c r="B750" s="33"/>
      <c r="D750" s="168" t="s">
        <v>183</v>
      </c>
      <c r="F750" s="169" t="s">
        <v>1335</v>
      </c>
      <c r="I750" s="143"/>
      <c r="L750" s="33"/>
      <c r="M750" s="147"/>
      <c r="T750" s="54"/>
      <c r="AT750" s="18" t="s">
        <v>183</v>
      </c>
      <c r="AU750" s="18" t="s">
        <v>82</v>
      </c>
    </row>
    <row r="751" spans="2:65" s="12" customFormat="1" ht="10.199999999999999">
      <c r="B751" s="148"/>
      <c r="D751" s="141" t="s">
        <v>159</v>
      </c>
      <c r="E751" s="149" t="s">
        <v>19</v>
      </c>
      <c r="F751" s="150" t="s">
        <v>1336</v>
      </c>
      <c r="H751" s="151">
        <v>37.5</v>
      </c>
      <c r="I751" s="152"/>
      <c r="L751" s="148"/>
      <c r="M751" s="153"/>
      <c r="T751" s="154"/>
      <c r="AT751" s="149" t="s">
        <v>159</v>
      </c>
      <c r="AU751" s="149" t="s">
        <v>82</v>
      </c>
      <c r="AV751" s="12" t="s">
        <v>82</v>
      </c>
      <c r="AW751" s="12" t="s">
        <v>33</v>
      </c>
      <c r="AX751" s="12" t="s">
        <v>72</v>
      </c>
      <c r="AY751" s="149" t="s">
        <v>126</v>
      </c>
    </row>
    <row r="752" spans="2:65" s="15" customFormat="1" ht="10.199999999999999">
      <c r="B752" s="173"/>
      <c r="D752" s="141" t="s">
        <v>159</v>
      </c>
      <c r="E752" s="174" t="s">
        <v>19</v>
      </c>
      <c r="F752" s="175" t="s">
        <v>639</v>
      </c>
      <c r="H752" s="176">
        <v>37.5</v>
      </c>
      <c r="I752" s="177"/>
      <c r="L752" s="173"/>
      <c r="M752" s="178"/>
      <c r="T752" s="179"/>
      <c r="AT752" s="174" t="s">
        <v>159</v>
      </c>
      <c r="AU752" s="174" t="s">
        <v>82</v>
      </c>
      <c r="AV752" s="15" t="s">
        <v>125</v>
      </c>
      <c r="AW752" s="15" t="s">
        <v>33</v>
      </c>
      <c r="AX752" s="15" t="s">
        <v>72</v>
      </c>
      <c r="AY752" s="174" t="s">
        <v>126</v>
      </c>
    </row>
    <row r="753" spans="2:65" s="13" customFormat="1" ht="10.199999999999999">
      <c r="B753" s="155"/>
      <c r="D753" s="141" t="s">
        <v>159</v>
      </c>
      <c r="E753" s="156" t="s">
        <v>19</v>
      </c>
      <c r="F753" s="157" t="s">
        <v>1337</v>
      </c>
      <c r="H753" s="156" t="s">
        <v>19</v>
      </c>
      <c r="I753" s="158"/>
      <c r="L753" s="155"/>
      <c r="M753" s="159"/>
      <c r="T753" s="160"/>
      <c r="AT753" s="156" t="s">
        <v>159</v>
      </c>
      <c r="AU753" s="156" t="s">
        <v>82</v>
      </c>
      <c r="AV753" s="13" t="s">
        <v>80</v>
      </c>
      <c r="AW753" s="13" t="s">
        <v>33</v>
      </c>
      <c r="AX753" s="13" t="s">
        <v>72</v>
      </c>
      <c r="AY753" s="156" t="s">
        <v>126</v>
      </c>
    </row>
    <row r="754" spans="2:65" s="12" customFormat="1" ht="10.199999999999999">
      <c r="B754" s="148"/>
      <c r="D754" s="141" t="s">
        <v>159</v>
      </c>
      <c r="E754" s="149" t="s">
        <v>19</v>
      </c>
      <c r="F754" s="150" t="s">
        <v>1338</v>
      </c>
      <c r="H754" s="151">
        <v>109.6</v>
      </c>
      <c r="I754" s="152"/>
      <c r="L754" s="148"/>
      <c r="M754" s="153"/>
      <c r="T754" s="154"/>
      <c r="AT754" s="149" t="s">
        <v>159</v>
      </c>
      <c r="AU754" s="149" t="s">
        <v>82</v>
      </c>
      <c r="AV754" s="12" t="s">
        <v>82</v>
      </c>
      <c r="AW754" s="12" t="s">
        <v>33</v>
      </c>
      <c r="AX754" s="12" t="s">
        <v>72</v>
      </c>
      <c r="AY754" s="149" t="s">
        <v>126</v>
      </c>
    </row>
    <row r="755" spans="2:65" s="13" customFormat="1" ht="10.199999999999999">
      <c r="B755" s="155"/>
      <c r="D755" s="141" t="s">
        <v>159</v>
      </c>
      <c r="E755" s="156" t="s">
        <v>19</v>
      </c>
      <c r="F755" s="157" t="s">
        <v>1339</v>
      </c>
      <c r="H755" s="156" t="s">
        <v>19</v>
      </c>
      <c r="I755" s="158"/>
      <c r="L755" s="155"/>
      <c r="M755" s="159"/>
      <c r="T755" s="160"/>
      <c r="AT755" s="156" t="s">
        <v>159</v>
      </c>
      <c r="AU755" s="156" t="s">
        <v>82</v>
      </c>
      <c r="AV755" s="13" t="s">
        <v>80</v>
      </c>
      <c r="AW755" s="13" t="s">
        <v>33</v>
      </c>
      <c r="AX755" s="13" t="s">
        <v>72</v>
      </c>
      <c r="AY755" s="156" t="s">
        <v>126</v>
      </c>
    </row>
    <row r="756" spans="2:65" s="12" customFormat="1" ht="10.199999999999999">
      <c r="B756" s="148"/>
      <c r="D756" s="141" t="s">
        <v>159</v>
      </c>
      <c r="E756" s="149" t="s">
        <v>19</v>
      </c>
      <c r="F756" s="150" t="s">
        <v>1340</v>
      </c>
      <c r="H756" s="151">
        <v>84.85</v>
      </c>
      <c r="I756" s="152"/>
      <c r="L756" s="148"/>
      <c r="M756" s="153"/>
      <c r="T756" s="154"/>
      <c r="AT756" s="149" t="s">
        <v>159</v>
      </c>
      <c r="AU756" s="149" t="s">
        <v>82</v>
      </c>
      <c r="AV756" s="12" t="s">
        <v>82</v>
      </c>
      <c r="AW756" s="12" t="s">
        <v>33</v>
      </c>
      <c r="AX756" s="12" t="s">
        <v>72</v>
      </c>
      <c r="AY756" s="149" t="s">
        <v>126</v>
      </c>
    </row>
    <row r="757" spans="2:65" s="15" customFormat="1" ht="10.199999999999999">
      <c r="B757" s="173"/>
      <c r="D757" s="141" t="s">
        <v>159</v>
      </c>
      <c r="E757" s="174" t="s">
        <v>19</v>
      </c>
      <c r="F757" s="175" t="s">
        <v>639</v>
      </c>
      <c r="H757" s="176">
        <v>194.45</v>
      </c>
      <c r="I757" s="177"/>
      <c r="L757" s="173"/>
      <c r="M757" s="178"/>
      <c r="T757" s="179"/>
      <c r="AT757" s="174" t="s">
        <v>159</v>
      </c>
      <c r="AU757" s="174" t="s">
        <v>82</v>
      </c>
      <c r="AV757" s="15" t="s">
        <v>125</v>
      </c>
      <c r="AW757" s="15" t="s">
        <v>33</v>
      </c>
      <c r="AX757" s="15" t="s">
        <v>72</v>
      </c>
      <c r="AY757" s="174" t="s">
        <v>126</v>
      </c>
    </row>
    <row r="758" spans="2:65" s="14" customFormat="1" ht="10.199999999999999">
      <c r="B758" s="161"/>
      <c r="D758" s="141" t="s">
        <v>159</v>
      </c>
      <c r="E758" s="162" t="s">
        <v>19</v>
      </c>
      <c r="F758" s="163" t="s">
        <v>173</v>
      </c>
      <c r="H758" s="164">
        <v>231.95</v>
      </c>
      <c r="I758" s="165"/>
      <c r="L758" s="161"/>
      <c r="M758" s="166"/>
      <c r="T758" s="167"/>
      <c r="AT758" s="162" t="s">
        <v>159</v>
      </c>
      <c r="AU758" s="162" t="s">
        <v>82</v>
      </c>
      <c r="AV758" s="14" t="s">
        <v>156</v>
      </c>
      <c r="AW758" s="14" t="s">
        <v>33</v>
      </c>
      <c r="AX758" s="14" t="s">
        <v>80</v>
      </c>
      <c r="AY758" s="162" t="s">
        <v>126</v>
      </c>
    </row>
    <row r="759" spans="2:65" s="1" customFormat="1" ht="16.5" customHeight="1">
      <c r="B759" s="33"/>
      <c r="C759" s="128" t="s">
        <v>1341</v>
      </c>
      <c r="D759" s="128" t="s">
        <v>129</v>
      </c>
      <c r="E759" s="129" t="s">
        <v>1342</v>
      </c>
      <c r="F759" s="130" t="s">
        <v>1343</v>
      </c>
      <c r="G759" s="131" t="s">
        <v>155</v>
      </c>
      <c r="H759" s="132">
        <v>22.5</v>
      </c>
      <c r="I759" s="133"/>
      <c r="J759" s="134">
        <f>ROUND(I759*H759,2)</f>
        <v>0</v>
      </c>
      <c r="K759" s="130" t="s">
        <v>180</v>
      </c>
      <c r="L759" s="33"/>
      <c r="M759" s="135" t="s">
        <v>19</v>
      </c>
      <c r="N759" s="136" t="s">
        <v>43</v>
      </c>
      <c r="P759" s="137">
        <f>O759*H759</f>
        <v>0</v>
      </c>
      <c r="Q759" s="137">
        <v>0</v>
      </c>
      <c r="R759" s="137">
        <f>Q759*H759</f>
        <v>0</v>
      </c>
      <c r="S759" s="137">
        <v>0.04</v>
      </c>
      <c r="T759" s="138">
        <f>S759*H759</f>
        <v>0.9</v>
      </c>
      <c r="AR759" s="139" t="s">
        <v>260</v>
      </c>
      <c r="AT759" s="139" t="s">
        <v>129</v>
      </c>
      <c r="AU759" s="139" t="s">
        <v>82</v>
      </c>
      <c r="AY759" s="18" t="s">
        <v>126</v>
      </c>
      <c r="BE759" s="140">
        <f>IF(N759="základní",J759,0)</f>
        <v>0</v>
      </c>
      <c r="BF759" s="140">
        <f>IF(N759="snížená",J759,0)</f>
        <v>0</v>
      </c>
      <c r="BG759" s="140">
        <f>IF(N759="zákl. přenesená",J759,0)</f>
        <v>0</v>
      </c>
      <c r="BH759" s="140">
        <f>IF(N759="sníž. přenesená",J759,0)</f>
        <v>0</v>
      </c>
      <c r="BI759" s="140">
        <f>IF(N759="nulová",J759,0)</f>
        <v>0</v>
      </c>
      <c r="BJ759" s="18" t="s">
        <v>80</v>
      </c>
      <c r="BK759" s="140">
        <f>ROUND(I759*H759,2)</f>
        <v>0</v>
      </c>
      <c r="BL759" s="18" t="s">
        <v>260</v>
      </c>
      <c r="BM759" s="139" t="s">
        <v>1344</v>
      </c>
    </row>
    <row r="760" spans="2:65" s="1" customFormat="1" ht="10.199999999999999">
      <c r="B760" s="33"/>
      <c r="D760" s="141" t="s">
        <v>135</v>
      </c>
      <c r="F760" s="142" t="s">
        <v>1345</v>
      </c>
      <c r="I760" s="143"/>
      <c r="L760" s="33"/>
      <c r="M760" s="147"/>
      <c r="T760" s="54"/>
      <c r="AT760" s="18" t="s">
        <v>135</v>
      </c>
      <c r="AU760" s="18" t="s">
        <v>82</v>
      </c>
    </row>
    <row r="761" spans="2:65" s="1" customFormat="1" ht="10.199999999999999">
      <c r="B761" s="33"/>
      <c r="D761" s="168" t="s">
        <v>183</v>
      </c>
      <c r="F761" s="169" t="s">
        <v>1346</v>
      </c>
      <c r="I761" s="143"/>
      <c r="L761" s="33"/>
      <c r="M761" s="147"/>
      <c r="T761" s="54"/>
      <c r="AT761" s="18" t="s">
        <v>183</v>
      </c>
      <c r="AU761" s="18" t="s">
        <v>82</v>
      </c>
    </row>
    <row r="762" spans="2:65" s="12" customFormat="1" ht="10.199999999999999">
      <c r="B762" s="148"/>
      <c r="D762" s="141" t="s">
        <v>159</v>
      </c>
      <c r="E762" s="149" t="s">
        <v>19</v>
      </c>
      <c r="F762" s="150" t="s">
        <v>1347</v>
      </c>
      <c r="H762" s="151">
        <v>22.5</v>
      </c>
      <c r="I762" s="152"/>
      <c r="L762" s="148"/>
      <c r="M762" s="153"/>
      <c r="T762" s="154"/>
      <c r="AT762" s="149" t="s">
        <v>159</v>
      </c>
      <c r="AU762" s="149" t="s">
        <v>82</v>
      </c>
      <c r="AV762" s="12" t="s">
        <v>82</v>
      </c>
      <c r="AW762" s="12" t="s">
        <v>33</v>
      </c>
      <c r="AX762" s="12" t="s">
        <v>80</v>
      </c>
      <c r="AY762" s="149" t="s">
        <v>126</v>
      </c>
    </row>
    <row r="763" spans="2:65" s="1" customFormat="1" ht="16.5" customHeight="1">
      <c r="B763" s="33"/>
      <c r="C763" s="128" t="s">
        <v>1348</v>
      </c>
      <c r="D763" s="128" t="s">
        <v>129</v>
      </c>
      <c r="E763" s="129" t="s">
        <v>1349</v>
      </c>
      <c r="F763" s="130" t="s">
        <v>1350</v>
      </c>
      <c r="G763" s="131" t="s">
        <v>155</v>
      </c>
      <c r="H763" s="132">
        <v>315.80900000000003</v>
      </c>
      <c r="I763" s="133"/>
      <c r="J763" s="134">
        <f>ROUND(I763*H763,2)</f>
        <v>0</v>
      </c>
      <c r="K763" s="130" t="s">
        <v>180</v>
      </c>
      <c r="L763" s="33"/>
      <c r="M763" s="135" t="s">
        <v>19</v>
      </c>
      <c r="N763" s="136" t="s">
        <v>43</v>
      </c>
      <c r="P763" s="137">
        <f>O763*H763</f>
        <v>0</v>
      </c>
      <c r="Q763" s="137">
        <v>2.0000000000000001E-4</v>
      </c>
      <c r="R763" s="137">
        <f>Q763*H763</f>
        <v>6.3161800000000004E-2</v>
      </c>
      <c r="S763" s="137">
        <v>1.7780000000000001E-2</v>
      </c>
      <c r="T763" s="138">
        <f>S763*H763</f>
        <v>5.6150840200000003</v>
      </c>
      <c r="AR763" s="139" t="s">
        <v>260</v>
      </c>
      <c r="AT763" s="139" t="s">
        <v>129</v>
      </c>
      <c r="AU763" s="139" t="s">
        <v>82</v>
      </c>
      <c r="AY763" s="18" t="s">
        <v>126</v>
      </c>
      <c r="BE763" s="140">
        <f>IF(N763="základní",J763,0)</f>
        <v>0</v>
      </c>
      <c r="BF763" s="140">
        <f>IF(N763="snížená",J763,0)</f>
        <v>0</v>
      </c>
      <c r="BG763" s="140">
        <f>IF(N763="zákl. přenesená",J763,0)</f>
        <v>0</v>
      </c>
      <c r="BH763" s="140">
        <f>IF(N763="sníž. přenesená",J763,0)</f>
        <v>0</v>
      </c>
      <c r="BI763" s="140">
        <f>IF(N763="nulová",J763,0)</f>
        <v>0</v>
      </c>
      <c r="BJ763" s="18" t="s">
        <v>80</v>
      </c>
      <c r="BK763" s="140">
        <f>ROUND(I763*H763,2)</f>
        <v>0</v>
      </c>
      <c r="BL763" s="18" t="s">
        <v>260</v>
      </c>
      <c r="BM763" s="139" t="s">
        <v>1351</v>
      </c>
    </row>
    <row r="764" spans="2:65" s="1" customFormat="1" ht="10.199999999999999">
      <c r="B764" s="33"/>
      <c r="D764" s="141" t="s">
        <v>135</v>
      </c>
      <c r="F764" s="142" t="s">
        <v>1352</v>
      </c>
      <c r="I764" s="143"/>
      <c r="L764" s="33"/>
      <c r="M764" s="147"/>
      <c r="T764" s="54"/>
      <c r="AT764" s="18" t="s">
        <v>135</v>
      </c>
      <c r="AU764" s="18" t="s">
        <v>82</v>
      </c>
    </row>
    <row r="765" spans="2:65" s="1" customFormat="1" ht="10.199999999999999">
      <c r="B765" s="33"/>
      <c r="D765" s="168" t="s">
        <v>183</v>
      </c>
      <c r="F765" s="169" t="s">
        <v>1353</v>
      </c>
      <c r="I765" s="143"/>
      <c r="L765" s="33"/>
      <c r="M765" s="147"/>
      <c r="T765" s="54"/>
      <c r="AT765" s="18" t="s">
        <v>183</v>
      </c>
      <c r="AU765" s="18" t="s">
        <v>82</v>
      </c>
    </row>
    <row r="766" spans="2:65" s="13" customFormat="1" ht="10.199999999999999">
      <c r="B766" s="155"/>
      <c r="D766" s="141" t="s">
        <v>159</v>
      </c>
      <c r="E766" s="156" t="s">
        <v>19</v>
      </c>
      <c r="F766" s="157" t="s">
        <v>1354</v>
      </c>
      <c r="H766" s="156" t="s">
        <v>19</v>
      </c>
      <c r="I766" s="158"/>
      <c r="L766" s="155"/>
      <c r="M766" s="159"/>
      <c r="T766" s="160"/>
      <c r="AT766" s="156" t="s">
        <v>159</v>
      </c>
      <c r="AU766" s="156" t="s">
        <v>82</v>
      </c>
      <c r="AV766" s="13" t="s">
        <v>80</v>
      </c>
      <c r="AW766" s="13" t="s">
        <v>33</v>
      </c>
      <c r="AX766" s="13" t="s">
        <v>72</v>
      </c>
      <c r="AY766" s="156" t="s">
        <v>126</v>
      </c>
    </row>
    <row r="767" spans="2:65" s="13" customFormat="1" ht="10.199999999999999">
      <c r="B767" s="155"/>
      <c r="D767" s="141" t="s">
        <v>159</v>
      </c>
      <c r="E767" s="156" t="s">
        <v>19</v>
      </c>
      <c r="F767" s="157" t="s">
        <v>1355</v>
      </c>
      <c r="H767" s="156" t="s">
        <v>19</v>
      </c>
      <c r="I767" s="158"/>
      <c r="L767" s="155"/>
      <c r="M767" s="159"/>
      <c r="T767" s="160"/>
      <c r="AT767" s="156" t="s">
        <v>159</v>
      </c>
      <c r="AU767" s="156" t="s">
        <v>82</v>
      </c>
      <c r="AV767" s="13" t="s">
        <v>80</v>
      </c>
      <c r="AW767" s="13" t="s">
        <v>33</v>
      </c>
      <c r="AX767" s="13" t="s">
        <v>72</v>
      </c>
      <c r="AY767" s="156" t="s">
        <v>126</v>
      </c>
    </row>
    <row r="768" spans="2:65" s="12" customFormat="1" ht="10.199999999999999">
      <c r="B768" s="148"/>
      <c r="D768" s="141" t="s">
        <v>159</v>
      </c>
      <c r="E768" s="149" t="s">
        <v>19</v>
      </c>
      <c r="F768" s="150" t="s">
        <v>1356</v>
      </c>
      <c r="H768" s="151">
        <v>196.41499999999999</v>
      </c>
      <c r="I768" s="152"/>
      <c r="L768" s="148"/>
      <c r="M768" s="153"/>
      <c r="T768" s="154"/>
      <c r="AT768" s="149" t="s">
        <v>159</v>
      </c>
      <c r="AU768" s="149" t="s">
        <v>82</v>
      </c>
      <c r="AV768" s="12" t="s">
        <v>82</v>
      </c>
      <c r="AW768" s="12" t="s">
        <v>33</v>
      </c>
      <c r="AX768" s="12" t="s">
        <v>72</v>
      </c>
      <c r="AY768" s="149" t="s">
        <v>126</v>
      </c>
    </row>
    <row r="769" spans="2:65" s="12" customFormat="1" ht="10.199999999999999">
      <c r="B769" s="148"/>
      <c r="D769" s="141" t="s">
        <v>159</v>
      </c>
      <c r="E769" s="149" t="s">
        <v>19</v>
      </c>
      <c r="F769" s="150" t="s">
        <v>1357</v>
      </c>
      <c r="H769" s="151">
        <v>119.39400000000001</v>
      </c>
      <c r="I769" s="152"/>
      <c r="L769" s="148"/>
      <c r="M769" s="153"/>
      <c r="T769" s="154"/>
      <c r="AT769" s="149" t="s">
        <v>159</v>
      </c>
      <c r="AU769" s="149" t="s">
        <v>82</v>
      </c>
      <c r="AV769" s="12" t="s">
        <v>82</v>
      </c>
      <c r="AW769" s="12" t="s">
        <v>33</v>
      </c>
      <c r="AX769" s="12" t="s">
        <v>72</v>
      </c>
      <c r="AY769" s="149" t="s">
        <v>126</v>
      </c>
    </row>
    <row r="770" spans="2:65" s="14" customFormat="1" ht="10.199999999999999">
      <c r="B770" s="161"/>
      <c r="D770" s="141" t="s">
        <v>159</v>
      </c>
      <c r="E770" s="162" t="s">
        <v>19</v>
      </c>
      <c r="F770" s="163" t="s">
        <v>173</v>
      </c>
      <c r="H770" s="164">
        <v>315.80900000000003</v>
      </c>
      <c r="I770" s="165"/>
      <c r="L770" s="161"/>
      <c r="M770" s="166"/>
      <c r="T770" s="167"/>
      <c r="AT770" s="162" t="s">
        <v>159</v>
      </c>
      <c r="AU770" s="162" t="s">
        <v>82</v>
      </c>
      <c r="AV770" s="14" t="s">
        <v>156</v>
      </c>
      <c r="AW770" s="14" t="s">
        <v>33</v>
      </c>
      <c r="AX770" s="14" t="s">
        <v>80</v>
      </c>
      <c r="AY770" s="162" t="s">
        <v>126</v>
      </c>
    </row>
    <row r="771" spans="2:65" s="1" customFormat="1" ht="16.5" customHeight="1">
      <c r="B771" s="33"/>
      <c r="C771" s="128" t="s">
        <v>1358</v>
      </c>
      <c r="D771" s="128" t="s">
        <v>129</v>
      </c>
      <c r="E771" s="129" t="s">
        <v>1359</v>
      </c>
      <c r="F771" s="130" t="s">
        <v>1360</v>
      </c>
      <c r="G771" s="131" t="s">
        <v>155</v>
      </c>
      <c r="H771" s="132">
        <v>9</v>
      </c>
      <c r="I771" s="133"/>
      <c r="J771" s="134">
        <f>ROUND(I771*H771,2)</f>
        <v>0</v>
      </c>
      <c r="K771" s="130" t="s">
        <v>180</v>
      </c>
      <c r="L771" s="33"/>
      <c r="M771" s="135" t="s">
        <v>19</v>
      </c>
      <c r="N771" s="136" t="s">
        <v>43</v>
      </c>
      <c r="P771" s="137">
        <f>O771*H771</f>
        <v>0</v>
      </c>
      <c r="Q771" s="137">
        <v>0</v>
      </c>
      <c r="R771" s="137">
        <f>Q771*H771</f>
        <v>0</v>
      </c>
      <c r="S771" s="137">
        <v>5.94E-3</v>
      </c>
      <c r="T771" s="138">
        <f>S771*H771</f>
        <v>5.3460000000000001E-2</v>
      </c>
      <c r="AR771" s="139" t="s">
        <v>260</v>
      </c>
      <c r="AT771" s="139" t="s">
        <v>129</v>
      </c>
      <c r="AU771" s="139" t="s">
        <v>82</v>
      </c>
      <c r="AY771" s="18" t="s">
        <v>126</v>
      </c>
      <c r="BE771" s="140">
        <f>IF(N771="základní",J771,0)</f>
        <v>0</v>
      </c>
      <c r="BF771" s="140">
        <f>IF(N771="snížená",J771,0)</f>
        <v>0</v>
      </c>
      <c r="BG771" s="140">
        <f>IF(N771="zákl. přenesená",J771,0)</f>
        <v>0</v>
      </c>
      <c r="BH771" s="140">
        <f>IF(N771="sníž. přenesená",J771,0)</f>
        <v>0</v>
      </c>
      <c r="BI771" s="140">
        <f>IF(N771="nulová",J771,0)</f>
        <v>0</v>
      </c>
      <c r="BJ771" s="18" t="s">
        <v>80</v>
      </c>
      <c r="BK771" s="140">
        <f>ROUND(I771*H771,2)</f>
        <v>0</v>
      </c>
      <c r="BL771" s="18" t="s">
        <v>260</v>
      </c>
      <c r="BM771" s="139" t="s">
        <v>1361</v>
      </c>
    </row>
    <row r="772" spans="2:65" s="1" customFormat="1" ht="10.199999999999999">
      <c r="B772" s="33"/>
      <c r="D772" s="141" t="s">
        <v>135</v>
      </c>
      <c r="F772" s="142" t="s">
        <v>1362</v>
      </c>
      <c r="I772" s="143"/>
      <c r="L772" s="33"/>
      <c r="M772" s="147"/>
      <c r="T772" s="54"/>
      <c r="AT772" s="18" t="s">
        <v>135</v>
      </c>
      <c r="AU772" s="18" t="s">
        <v>82</v>
      </c>
    </row>
    <row r="773" spans="2:65" s="1" customFormat="1" ht="10.199999999999999">
      <c r="B773" s="33"/>
      <c r="D773" s="168" t="s">
        <v>183</v>
      </c>
      <c r="F773" s="169" t="s">
        <v>1363</v>
      </c>
      <c r="I773" s="143"/>
      <c r="L773" s="33"/>
      <c r="M773" s="147"/>
      <c r="T773" s="54"/>
      <c r="AT773" s="18" t="s">
        <v>183</v>
      </c>
      <c r="AU773" s="18" t="s">
        <v>82</v>
      </c>
    </row>
    <row r="774" spans="2:65" s="12" customFormat="1" ht="10.199999999999999">
      <c r="B774" s="148"/>
      <c r="D774" s="141" t="s">
        <v>159</v>
      </c>
      <c r="E774" s="149" t="s">
        <v>19</v>
      </c>
      <c r="F774" s="150" t="s">
        <v>1298</v>
      </c>
      <c r="H774" s="151">
        <v>9</v>
      </c>
      <c r="I774" s="152"/>
      <c r="L774" s="148"/>
      <c r="M774" s="153"/>
      <c r="T774" s="154"/>
      <c r="AT774" s="149" t="s">
        <v>159</v>
      </c>
      <c r="AU774" s="149" t="s">
        <v>82</v>
      </c>
      <c r="AV774" s="12" t="s">
        <v>82</v>
      </c>
      <c r="AW774" s="12" t="s">
        <v>33</v>
      </c>
      <c r="AX774" s="12" t="s">
        <v>80</v>
      </c>
      <c r="AY774" s="149" t="s">
        <v>126</v>
      </c>
    </row>
    <row r="775" spans="2:65" s="1" customFormat="1" ht="16.5" customHeight="1">
      <c r="B775" s="33"/>
      <c r="C775" s="128" t="s">
        <v>1364</v>
      </c>
      <c r="D775" s="128" t="s">
        <v>129</v>
      </c>
      <c r="E775" s="129" t="s">
        <v>1365</v>
      </c>
      <c r="F775" s="130" t="s">
        <v>1366</v>
      </c>
      <c r="G775" s="131" t="s">
        <v>228</v>
      </c>
      <c r="H775" s="132">
        <v>31.3</v>
      </c>
      <c r="I775" s="133"/>
      <c r="J775" s="134">
        <f>ROUND(I775*H775,2)</f>
        <v>0</v>
      </c>
      <c r="K775" s="130" t="s">
        <v>180</v>
      </c>
      <c r="L775" s="33"/>
      <c r="M775" s="135" t="s">
        <v>19</v>
      </c>
      <c r="N775" s="136" t="s">
        <v>43</v>
      </c>
      <c r="P775" s="137">
        <f>O775*H775</f>
        <v>0</v>
      </c>
      <c r="Q775" s="137">
        <v>0</v>
      </c>
      <c r="R775" s="137">
        <f>Q775*H775</f>
        <v>0</v>
      </c>
      <c r="S775" s="137">
        <v>1.213E-2</v>
      </c>
      <c r="T775" s="138">
        <f>S775*H775</f>
        <v>0.37966900000000003</v>
      </c>
      <c r="AR775" s="139" t="s">
        <v>260</v>
      </c>
      <c r="AT775" s="139" t="s">
        <v>129</v>
      </c>
      <c r="AU775" s="139" t="s">
        <v>82</v>
      </c>
      <c r="AY775" s="18" t="s">
        <v>126</v>
      </c>
      <c r="BE775" s="140">
        <f>IF(N775="základní",J775,0)</f>
        <v>0</v>
      </c>
      <c r="BF775" s="140">
        <f>IF(N775="snížená",J775,0)</f>
        <v>0</v>
      </c>
      <c r="BG775" s="140">
        <f>IF(N775="zákl. přenesená",J775,0)</f>
        <v>0</v>
      </c>
      <c r="BH775" s="140">
        <f>IF(N775="sníž. přenesená",J775,0)</f>
        <v>0</v>
      </c>
      <c r="BI775" s="140">
        <f>IF(N775="nulová",J775,0)</f>
        <v>0</v>
      </c>
      <c r="BJ775" s="18" t="s">
        <v>80</v>
      </c>
      <c r="BK775" s="140">
        <f>ROUND(I775*H775,2)</f>
        <v>0</v>
      </c>
      <c r="BL775" s="18" t="s">
        <v>260</v>
      </c>
      <c r="BM775" s="139" t="s">
        <v>1367</v>
      </c>
    </row>
    <row r="776" spans="2:65" s="1" customFormat="1" ht="10.199999999999999">
      <c r="B776" s="33"/>
      <c r="D776" s="141" t="s">
        <v>135</v>
      </c>
      <c r="F776" s="142" t="s">
        <v>1368</v>
      </c>
      <c r="I776" s="143"/>
      <c r="L776" s="33"/>
      <c r="M776" s="147"/>
      <c r="T776" s="54"/>
      <c r="AT776" s="18" t="s">
        <v>135</v>
      </c>
      <c r="AU776" s="18" t="s">
        <v>82</v>
      </c>
    </row>
    <row r="777" spans="2:65" s="1" customFormat="1" ht="10.199999999999999">
      <c r="B777" s="33"/>
      <c r="D777" s="168" t="s">
        <v>183</v>
      </c>
      <c r="F777" s="169" t="s">
        <v>1369</v>
      </c>
      <c r="I777" s="143"/>
      <c r="L777" s="33"/>
      <c r="M777" s="147"/>
      <c r="T777" s="54"/>
      <c r="AT777" s="18" t="s">
        <v>183</v>
      </c>
      <c r="AU777" s="18" t="s">
        <v>82</v>
      </c>
    </row>
    <row r="778" spans="2:65" s="12" customFormat="1" ht="10.199999999999999">
      <c r="B778" s="148"/>
      <c r="D778" s="141" t="s">
        <v>159</v>
      </c>
      <c r="E778" s="149" t="s">
        <v>19</v>
      </c>
      <c r="F778" s="150" t="s">
        <v>1370</v>
      </c>
      <c r="H778" s="151">
        <v>31.3</v>
      </c>
      <c r="I778" s="152"/>
      <c r="L778" s="148"/>
      <c r="M778" s="153"/>
      <c r="T778" s="154"/>
      <c r="AT778" s="149" t="s">
        <v>159</v>
      </c>
      <c r="AU778" s="149" t="s">
        <v>82</v>
      </c>
      <c r="AV778" s="12" t="s">
        <v>82</v>
      </c>
      <c r="AW778" s="12" t="s">
        <v>33</v>
      </c>
      <c r="AX778" s="12" t="s">
        <v>80</v>
      </c>
      <c r="AY778" s="149" t="s">
        <v>126</v>
      </c>
    </row>
    <row r="779" spans="2:65" s="1" customFormat="1" ht="16.5" customHeight="1">
      <c r="B779" s="33"/>
      <c r="C779" s="128" t="s">
        <v>1371</v>
      </c>
      <c r="D779" s="128" t="s">
        <v>129</v>
      </c>
      <c r="E779" s="129" t="s">
        <v>1372</v>
      </c>
      <c r="F779" s="130" t="s">
        <v>1373</v>
      </c>
      <c r="G779" s="131" t="s">
        <v>228</v>
      </c>
      <c r="H779" s="132">
        <v>17.55</v>
      </c>
      <c r="I779" s="133"/>
      <c r="J779" s="134">
        <f>ROUND(I779*H779,2)</f>
        <v>0</v>
      </c>
      <c r="K779" s="130" t="s">
        <v>180</v>
      </c>
      <c r="L779" s="33"/>
      <c r="M779" s="135" t="s">
        <v>19</v>
      </c>
      <c r="N779" s="136" t="s">
        <v>43</v>
      </c>
      <c r="P779" s="137">
        <f>O779*H779</f>
        <v>0</v>
      </c>
      <c r="Q779" s="137">
        <v>0</v>
      </c>
      <c r="R779" s="137">
        <f>Q779*H779</f>
        <v>0</v>
      </c>
      <c r="S779" s="137">
        <v>1.9650000000000002E-3</v>
      </c>
      <c r="T779" s="138">
        <f>S779*H779</f>
        <v>3.4485750000000003E-2</v>
      </c>
      <c r="AR779" s="139" t="s">
        <v>260</v>
      </c>
      <c r="AT779" s="139" t="s">
        <v>129</v>
      </c>
      <c r="AU779" s="139" t="s">
        <v>82</v>
      </c>
      <c r="AY779" s="18" t="s">
        <v>126</v>
      </c>
      <c r="BE779" s="140">
        <f>IF(N779="základní",J779,0)</f>
        <v>0</v>
      </c>
      <c r="BF779" s="140">
        <f>IF(N779="snížená",J779,0)</f>
        <v>0</v>
      </c>
      <c r="BG779" s="140">
        <f>IF(N779="zákl. přenesená",J779,0)</f>
        <v>0</v>
      </c>
      <c r="BH779" s="140">
        <f>IF(N779="sníž. přenesená",J779,0)</f>
        <v>0</v>
      </c>
      <c r="BI779" s="140">
        <f>IF(N779="nulová",J779,0)</f>
        <v>0</v>
      </c>
      <c r="BJ779" s="18" t="s">
        <v>80</v>
      </c>
      <c r="BK779" s="140">
        <f>ROUND(I779*H779,2)</f>
        <v>0</v>
      </c>
      <c r="BL779" s="18" t="s">
        <v>260</v>
      </c>
      <c r="BM779" s="139" t="s">
        <v>1374</v>
      </c>
    </row>
    <row r="780" spans="2:65" s="1" customFormat="1" ht="10.199999999999999">
      <c r="B780" s="33"/>
      <c r="D780" s="141" t="s">
        <v>135</v>
      </c>
      <c r="F780" s="142" t="s">
        <v>1375</v>
      </c>
      <c r="I780" s="143"/>
      <c r="L780" s="33"/>
      <c r="M780" s="147"/>
      <c r="T780" s="54"/>
      <c r="AT780" s="18" t="s">
        <v>135</v>
      </c>
      <c r="AU780" s="18" t="s">
        <v>82</v>
      </c>
    </row>
    <row r="781" spans="2:65" s="1" customFormat="1" ht="10.199999999999999">
      <c r="B781" s="33"/>
      <c r="D781" s="168" t="s">
        <v>183</v>
      </c>
      <c r="F781" s="169" t="s">
        <v>1376</v>
      </c>
      <c r="I781" s="143"/>
      <c r="L781" s="33"/>
      <c r="M781" s="147"/>
      <c r="T781" s="54"/>
      <c r="AT781" s="18" t="s">
        <v>183</v>
      </c>
      <c r="AU781" s="18" t="s">
        <v>82</v>
      </c>
    </row>
    <row r="782" spans="2:65" s="12" customFormat="1" ht="10.199999999999999">
      <c r="B782" s="148"/>
      <c r="D782" s="141" t="s">
        <v>159</v>
      </c>
      <c r="E782" s="149" t="s">
        <v>19</v>
      </c>
      <c r="F782" s="150" t="s">
        <v>1377</v>
      </c>
      <c r="H782" s="151">
        <v>17.55</v>
      </c>
      <c r="I782" s="152"/>
      <c r="L782" s="148"/>
      <c r="M782" s="153"/>
      <c r="T782" s="154"/>
      <c r="AT782" s="149" t="s">
        <v>159</v>
      </c>
      <c r="AU782" s="149" t="s">
        <v>82</v>
      </c>
      <c r="AV782" s="12" t="s">
        <v>82</v>
      </c>
      <c r="AW782" s="12" t="s">
        <v>33</v>
      </c>
      <c r="AX782" s="12" t="s">
        <v>80</v>
      </c>
      <c r="AY782" s="149" t="s">
        <v>126</v>
      </c>
    </row>
    <row r="783" spans="2:65" s="1" customFormat="1" ht="16.5" customHeight="1">
      <c r="B783" s="33"/>
      <c r="C783" s="128" t="s">
        <v>1378</v>
      </c>
      <c r="D783" s="128" t="s">
        <v>129</v>
      </c>
      <c r="E783" s="129" t="s">
        <v>1379</v>
      </c>
      <c r="F783" s="130" t="s">
        <v>1380</v>
      </c>
      <c r="G783" s="131" t="s">
        <v>155</v>
      </c>
      <c r="H783" s="132">
        <v>66.641999999999996</v>
      </c>
      <c r="I783" s="133"/>
      <c r="J783" s="134">
        <f>ROUND(I783*H783,2)</f>
        <v>0</v>
      </c>
      <c r="K783" s="130" t="s">
        <v>180</v>
      </c>
      <c r="L783" s="33"/>
      <c r="M783" s="135" t="s">
        <v>19</v>
      </c>
      <c r="N783" s="136" t="s">
        <v>43</v>
      </c>
      <c r="P783" s="137">
        <f>O783*H783</f>
        <v>0</v>
      </c>
      <c r="Q783" s="137">
        <v>0</v>
      </c>
      <c r="R783" s="137">
        <f>Q783*H783</f>
        <v>0</v>
      </c>
      <c r="S783" s="137">
        <v>2.4649999999999998E-2</v>
      </c>
      <c r="T783" s="138">
        <f>S783*H783</f>
        <v>1.6427252999999997</v>
      </c>
      <c r="AR783" s="139" t="s">
        <v>260</v>
      </c>
      <c r="AT783" s="139" t="s">
        <v>129</v>
      </c>
      <c r="AU783" s="139" t="s">
        <v>82</v>
      </c>
      <c r="AY783" s="18" t="s">
        <v>126</v>
      </c>
      <c r="BE783" s="140">
        <f>IF(N783="základní",J783,0)</f>
        <v>0</v>
      </c>
      <c r="BF783" s="140">
        <f>IF(N783="snížená",J783,0)</f>
        <v>0</v>
      </c>
      <c r="BG783" s="140">
        <f>IF(N783="zákl. přenesená",J783,0)</f>
        <v>0</v>
      </c>
      <c r="BH783" s="140">
        <f>IF(N783="sníž. přenesená",J783,0)</f>
        <v>0</v>
      </c>
      <c r="BI783" s="140">
        <f>IF(N783="nulová",J783,0)</f>
        <v>0</v>
      </c>
      <c r="BJ783" s="18" t="s">
        <v>80</v>
      </c>
      <c r="BK783" s="140">
        <f>ROUND(I783*H783,2)</f>
        <v>0</v>
      </c>
      <c r="BL783" s="18" t="s">
        <v>260</v>
      </c>
      <c r="BM783" s="139" t="s">
        <v>1381</v>
      </c>
    </row>
    <row r="784" spans="2:65" s="1" customFormat="1" ht="10.199999999999999">
      <c r="B784" s="33"/>
      <c r="D784" s="141" t="s">
        <v>135</v>
      </c>
      <c r="F784" s="142" t="s">
        <v>1382</v>
      </c>
      <c r="I784" s="143"/>
      <c r="L784" s="33"/>
      <c r="M784" s="147"/>
      <c r="T784" s="54"/>
      <c r="AT784" s="18" t="s">
        <v>135</v>
      </c>
      <c r="AU784" s="18" t="s">
        <v>82</v>
      </c>
    </row>
    <row r="785" spans="2:65" s="1" customFormat="1" ht="10.199999999999999">
      <c r="B785" s="33"/>
      <c r="D785" s="168" t="s">
        <v>183</v>
      </c>
      <c r="F785" s="169" t="s">
        <v>1383</v>
      </c>
      <c r="I785" s="143"/>
      <c r="L785" s="33"/>
      <c r="M785" s="147"/>
      <c r="T785" s="54"/>
      <c r="AT785" s="18" t="s">
        <v>183</v>
      </c>
      <c r="AU785" s="18" t="s">
        <v>82</v>
      </c>
    </row>
    <row r="786" spans="2:65" s="12" customFormat="1" ht="10.199999999999999">
      <c r="B786" s="148"/>
      <c r="D786" s="141" t="s">
        <v>159</v>
      </c>
      <c r="E786" s="149" t="s">
        <v>19</v>
      </c>
      <c r="F786" s="150" t="s">
        <v>1384</v>
      </c>
      <c r="H786" s="151">
        <v>66.641999999999996</v>
      </c>
      <c r="I786" s="152"/>
      <c r="L786" s="148"/>
      <c r="M786" s="153"/>
      <c r="T786" s="154"/>
      <c r="AT786" s="149" t="s">
        <v>159</v>
      </c>
      <c r="AU786" s="149" t="s">
        <v>82</v>
      </c>
      <c r="AV786" s="12" t="s">
        <v>82</v>
      </c>
      <c r="AW786" s="12" t="s">
        <v>33</v>
      </c>
      <c r="AX786" s="12" t="s">
        <v>80</v>
      </c>
      <c r="AY786" s="149" t="s">
        <v>126</v>
      </c>
    </row>
    <row r="787" spans="2:65" s="1" customFormat="1" ht="16.5" customHeight="1">
      <c r="B787" s="33"/>
      <c r="C787" s="128" t="s">
        <v>1385</v>
      </c>
      <c r="D787" s="128" t="s">
        <v>129</v>
      </c>
      <c r="E787" s="129" t="s">
        <v>1386</v>
      </c>
      <c r="F787" s="130" t="s">
        <v>1387</v>
      </c>
      <c r="G787" s="131" t="s">
        <v>155</v>
      </c>
      <c r="H787" s="132">
        <v>168.732</v>
      </c>
      <c r="I787" s="133"/>
      <c r="J787" s="134">
        <f>ROUND(I787*H787,2)</f>
        <v>0</v>
      </c>
      <c r="K787" s="130" t="s">
        <v>180</v>
      </c>
      <c r="L787" s="33"/>
      <c r="M787" s="135" t="s">
        <v>19</v>
      </c>
      <c r="N787" s="136" t="s">
        <v>43</v>
      </c>
      <c r="P787" s="137">
        <f>O787*H787</f>
        <v>0</v>
      </c>
      <c r="Q787" s="137">
        <v>0</v>
      </c>
      <c r="R787" s="137">
        <f>Q787*H787</f>
        <v>0</v>
      </c>
      <c r="S787" s="137">
        <v>1.098E-2</v>
      </c>
      <c r="T787" s="138">
        <f>S787*H787</f>
        <v>1.8526773599999999</v>
      </c>
      <c r="AR787" s="139" t="s">
        <v>260</v>
      </c>
      <c r="AT787" s="139" t="s">
        <v>129</v>
      </c>
      <c r="AU787" s="139" t="s">
        <v>82</v>
      </c>
      <c r="AY787" s="18" t="s">
        <v>126</v>
      </c>
      <c r="BE787" s="140">
        <f>IF(N787="základní",J787,0)</f>
        <v>0</v>
      </c>
      <c r="BF787" s="140">
        <f>IF(N787="snížená",J787,0)</f>
        <v>0</v>
      </c>
      <c r="BG787" s="140">
        <f>IF(N787="zákl. přenesená",J787,0)</f>
        <v>0</v>
      </c>
      <c r="BH787" s="140">
        <f>IF(N787="sníž. přenesená",J787,0)</f>
        <v>0</v>
      </c>
      <c r="BI787" s="140">
        <f>IF(N787="nulová",J787,0)</f>
        <v>0</v>
      </c>
      <c r="BJ787" s="18" t="s">
        <v>80</v>
      </c>
      <c r="BK787" s="140">
        <f>ROUND(I787*H787,2)</f>
        <v>0</v>
      </c>
      <c r="BL787" s="18" t="s">
        <v>260</v>
      </c>
      <c r="BM787" s="139" t="s">
        <v>1388</v>
      </c>
    </row>
    <row r="788" spans="2:65" s="1" customFormat="1" ht="10.199999999999999">
      <c r="B788" s="33"/>
      <c r="D788" s="141" t="s">
        <v>135</v>
      </c>
      <c r="F788" s="142" t="s">
        <v>1389</v>
      </c>
      <c r="I788" s="143"/>
      <c r="L788" s="33"/>
      <c r="M788" s="147"/>
      <c r="T788" s="54"/>
      <c r="AT788" s="18" t="s">
        <v>135</v>
      </c>
      <c r="AU788" s="18" t="s">
        <v>82</v>
      </c>
    </row>
    <row r="789" spans="2:65" s="1" customFormat="1" ht="10.199999999999999">
      <c r="B789" s="33"/>
      <c r="D789" s="168" t="s">
        <v>183</v>
      </c>
      <c r="F789" s="169" t="s">
        <v>1390</v>
      </c>
      <c r="I789" s="143"/>
      <c r="L789" s="33"/>
      <c r="M789" s="147"/>
      <c r="T789" s="54"/>
      <c r="AT789" s="18" t="s">
        <v>183</v>
      </c>
      <c r="AU789" s="18" t="s">
        <v>82</v>
      </c>
    </row>
    <row r="790" spans="2:65" s="13" customFormat="1" ht="10.199999999999999">
      <c r="B790" s="155"/>
      <c r="D790" s="141" t="s">
        <v>159</v>
      </c>
      <c r="E790" s="156" t="s">
        <v>19</v>
      </c>
      <c r="F790" s="157" t="s">
        <v>1391</v>
      </c>
      <c r="H790" s="156" t="s">
        <v>19</v>
      </c>
      <c r="I790" s="158"/>
      <c r="L790" s="155"/>
      <c r="M790" s="159"/>
      <c r="T790" s="160"/>
      <c r="AT790" s="156" t="s">
        <v>159</v>
      </c>
      <c r="AU790" s="156" t="s">
        <v>82</v>
      </c>
      <c r="AV790" s="13" t="s">
        <v>80</v>
      </c>
      <c r="AW790" s="13" t="s">
        <v>33</v>
      </c>
      <c r="AX790" s="13" t="s">
        <v>72</v>
      </c>
      <c r="AY790" s="156" t="s">
        <v>126</v>
      </c>
    </row>
    <row r="791" spans="2:65" s="12" customFormat="1" ht="10.199999999999999">
      <c r="B791" s="148"/>
      <c r="D791" s="141" t="s">
        <v>159</v>
      </c>
      <c r="E791" s="149" t="s">
        <v>19</v>
      </c>
      <c r="F791" s="150" t="s">
        <v>1392</v>
      </c>
      <c r="H791" s="151">
        <v>36.856999999999999</v>
      </c>
      <c r="I791" s="152"/>
      <c r="L791" s="148"/>
      <c r="M791" s="153"/>
      <c r="T791" s="154"/>
      <c r="AT791" s="149" t="s">
        <v>159</v>
      </c>
      <c r="AU791" s="149" t="s">
        <v>82</v>
      </c>
      <c r="AV791" s="12" t="s">
        <v>82</v>
      </c>
      <c r="AW791" s="12" t="s">
        <v>33</v>
      </c>
      <c r="AX791" s="12" t="s">
        <v>72</v>
      </c>
      <c r="AY791" s="149" t="s">
        <v>126</v>
      </c>
    </row>
    <row r="792" spans="2:65" s="12" customFormat="1" ht="10.199999999999999">
      <c r="B792" s="148"/>
      <c r="D792" s="141" t="s">
        <v>159</v>
      </c>
      <c r="E792" s="149" t="s">
        <v>19</v>
      </c>
      <c r="F792" s="150" t="s">
        <v>1393</v>
      </c>
      <c r="H792" s="151">
        <v>38.143999999999998</v>
      </c>
      <c r="I792" s="152"/>
      <c r="L792" s="148"/>
      <c r="M792" s="153"/>
      <c r="T792" s="154"/>
      <c r="AT792" s="149" t="s">
        <v>159</v>
      </c>
      <c r="AU792" s="149" t="s">
        <v>82</v>
      </c>
      <c r="AV792" s="12" t="s">
        <v>82</v>
      </c>
      <c r="AW792" s="12" t="s">
        <v>33</v>
      </c>
      <c r="AX792" s="12" t="s">
        <v>72</v>
      </c>
      <c r="AY792" s="149" t="s">
        <v>126</v>
      </c>
    </row>
    <row r="793" spans="2:65" s="12" customFormat="1" ht="10.199999999999999">
      <c r="B793" s="148"/>
      <c r="D793" s="141" t="s">
        <v>159</v>
      </c>
      <c r="E793" s="149" t="s">
        <v>19</v>
      </c>
      <c r="F793" s="150" t="s">
        <v>1394</v>
      </c>
      <c r="H793" s="151">
        <v>25.988</v>
      </c>
      <c r="I793" s="152"/>
      <c r="L793" s="148"/>
      <c r="M793" s="153"/>
      <c r="T793" s="154"/>
      <c r="AT793" s="149" t="s">
        <v>159</v>
      </c>
      <c r="AU793" s="149" t="s">
        <v>82</v>
      </c>
      <c r="AV793" s="12" t="s">
        <v>82</v>
      </c>
      <c r="AW793" s="12" t="s">
        <v>33</v>
      </c>
      <c r="AX793" s="12" t="s">
        <v>72</v>
      </c>
      <c r="AY793" s="149" t="s">
        <v>126</v>
      </c>
    </row>
    <row r="794" spans="2:65" s="12" customFormat="1" ht="10.199999999999999">
      <c r="B794" s="148"/>
      <c r="D794" s="141" t="s">
        <v>159</v>
      </c>
      <c r="E794" s="149" t="s">
        <v>19</v>
      </c>
      <c r="F794" s="150" t="s">
        <v>1395</v>
      </c>
      <c r="H794" s="151">
        <v>22.716000000000001</v>
      </c>
      <c r="I794" s="152"/>
      <c r="L794" s="148"/>
      <c r="M794" s="153"/>
      <c r="T794" s="154"/>
      <c r="AT794" s="149" t="s">
        <v>159</v>
      </c>
      <c r="AU794" s="149" t="s">
        <v>82</v>
      </c>
      <c r="AV794" s="12" t="s">
        <v>82</v>
      </c>
      <c r="AW794" s="12" t="s">
        <v>33</v>
      </c>
      <c r="AX794" s="12" t="s">
        <v>72</v>
      </c>
      <c r="AY794" s="149" t="s">
        <v>126</v>
      </c>
    </row>
    <row r="795" spans="2:65" s="12" customFormat="1" ht="10.199999999999999">
      <c r="B795" s="148"/>
      <c r="D795" s="141" t="s">
        <v>159</v>
      </c>
      <c r="E795" s="149" t="s">
        <v>19</v>
      </c>
      <c r="F795" s="150" t="s">
        <v>1396</v>
      </c>
      <c r="H795" s="151">
        <v>13.32</v>
      </c>
      <c r="I795" s="152"/>
      <c r="L795" s="148"/>
      <c r="M795" s="153"/>
      <c r="T795" s="154"/>
      <c r="AT795" s="149" t="s">
        <v>159</v>
      </c>
      <c r="AU795" s="149" t="s">
        <v>82</v>
      </c>
      <c r="AV795" s="12" t="s">
        <v>82</v>
      </c>
      <c r="AW795" s="12" t="s">
        <v>33</v>
      </c>
      <c r="AX795" s="12" t="s">
        <v>72</v>
      </c>
      <c r="AY795" s="149" t="s">
        <v>126</v>
      </c>
    </row>
    <row r="796" spans="2:65" s="12" customFormat="1" ht="10.199999999999999">
      <c r="B796" s="148"/>
      <c r="D796" s="141" t="s">
        <v>159</v>
      </c>
      <c r="E796" s="149" t="s">
        <v>19</v>
      </c>
      <c r="F796" s="150" t="s">
        <v>1397</v>
      </c>
      <c r="H796" s="151">
        <v>31.707000000000001</v>
      </c>
      <c r="I796" s="152"/>
      <c r="L796" s="148"/>
      <c r="M796" s="153"/>
      <c r="T796" s="154"/>
      <c r="AT796" s="149" t="s">
        <v>159</v>
      </c>
      <c r="AU796" s="149" t="s">
        <v>82</v>
      </c>
      <c r="AV796" s="12" t="s">
        <v>82</v>
      </c>
      <c r="AW796" s="12" t="s">
        <v>33</v>
      </c>
      <c r="AX796" s="12" t="s">
        <v>72</v>
      </c>
      <c r="AY796" s="149" t="s">
        <v>126</v>
      </c>
    </row>
    <row r="797" spans="2:65" s="14" customFormat="1" ht="10.199999999999999">
      <c r="B797" s="161"/>
      <c r="D797" s="141" t="s">
        <v>159</v>
      </c>
      <c r="E797" s="162" t="s">
        <v>19</v>
      </c>
      <c r="F797" s="163" t="s">
        <v>173</v>
      </c>
      <c r="H797" s="164">
        <v>168.732</v>
      </c>
      <c r="I797" s="165"/>
      <c r="L797" s="161"/>
      <c r="M797" s="166"/>
      <c r="T797" s="167"/>
      <c r="AT797" s="162" t="s">
        <v>159</v>
      </c>
      <c r="AU797" s="162" t="s">
        <v>82</v>
      </c>
      <c r="AV797" s="14" t="s">
        <v>156</v>
      </c>
      <c r="AW797" s="14" t="s">
        <v>33</v>
      </c>
      <c r="AX797" s="14" t="s">
        <v>80</v>
      </c>
      <c r="AY797" s="162" t="s">
        <v>126</v>
      </c>
    </row>
    <row r="798" spans="2:65" s="1" customFormat="1" ht="16.5" customHeight="1">
      <c r="B798" s="33"/>
      <c r="C798" s="128" t="s">
        <v>1398</v>
      </c>
      <c r="D798" s="128" t="s">
        <v>129</v>
      </c>
      <c r="E798" s="129" t="s">
        <v>1399</v>
      </c>
      <c r="F798" s="130" t="s">
        <v>1400</v>
      </c>
      <c r="G798" s="131" t="s">
        <v>155</v>
      </c>
      <c r="H798" s="132">
        <v>235.374</v>
      </c>
      <c r="I798" s="133"/>
      <c r="J798" s="134">
        <f>ROUND(I798*H798,2)</f>
        <v>0</v>
      </c>
      <c r="K798" s="130" t="s">
        <v>180</v>
      </c>
      <c r="L798" s="33"/>
      <c r="M798" s="135" t="s">
        <v>19</v>
      </c>
      <c r="N798" s="136" t="s">
        <v>43</v>
      </c>
      <c r="P798" s="137">
        <f>O798*H798</f>
        <v>0</v>
      </c>
      <c r="Q798" s="137">
        <v>0</v>
      </c>
      <c r="R798" s="137">
        <f>Q798*H798</f>
        <v>0</v>
      </c>
      <c r="S798" s="137">
        <v>8.0000000000000002E-3</v>
      </c>
      <c r="T798" s="138">
        <f>S798*H798</f>
        <v>1.882992</v>
      </c>
      <c r="AR798" s="139" t="s">
        <v>260</v>
      </c>
      <c r="AT798" s="139" t="s">
        <v>129</v>
      </c>
      <c r="AU798" s="139" t="s">
        <v>82</v>
      </c>
      <c r="AY798" s="18" t="s">
        <v>126</v>
      </c>
      <c r="BE798" s="140">
        <f>IF(N798="základní",J798,0)</f>
        <v>0</v>
      </c>
      <c r="BF798" s="140">
        <f>IF(N798="snížená",J798,0)</f>
        <v>0</v>
      </c>
      <c r="BG798" s="140">
        <f>IF(N798="zákl. přenesená",J798,0)</f>
        <v>0</v>
      </c>
      <c r="BH798" s="140">
        <f>IF(N798="sníž. přenesená",J798,0)</f>
        <v>0</v>
      </c>
      <c r="BI798" s="140">
        <f>IF(N798="nulová",J798,0)</f>
        <v>0</v>
      </c>
      <c r="BJ798" s="18" t="s">
        <v>80</v>
      </c>
      <c r="BK798" s="140">
        <f>ROUND(I798*H798,2)</f>
        <v>0</v>
      </c>
      <c r="BL798" s="18" t="s">
        <v>260</v>
      </c>
      <c r="BM798" s="139" t="s">
        <v>1401</v>
      </c>
    </row>
    <row r="799" spans="2:65" s="1" customFormat="1" ht="10.199999999999999">
      <c r="B799" s="33"/>
      <c r="D799" s="141" t="s">
        <v>135</v>
      </c>
      <c r="F799" s="142" t="s">
        <v>1402</v>
      </c>
      <c r="I799" s="143"/>
      <c r="L799" s="33"/>
      <c r="M799" s="147"/>
      <c r="T799" s="54"/>
      <c r="AT799" s="18" t="s">
        <v>135</v>
      </c>
      <c r="AU799" s="18" t="s">
        <v>82</v>
      </c>
    </row>
    <row r="800" spans="2:65" s="1" customFormat="1" ht="10.199999999999999">
      <c r="B800" s="33"/>
      <c r="D800" s="168" t="s">
        <v>183</v>
      </c>
      <c r="F800" s="169" t="s">
        <v>1403</v>
      </c>
      <c r="I800" s="143"/>
      <c r="L800" s="33"/>
      <c r="M800" s="147"/>
      <c r="T800" s="54"/>
      <c r="AT800" s="18" t="s">
        <v>183</v>
      </c>
      <c r="AU800" s="18" t="s">
        <v>82</v>
      </c>
    </row>
    <row r="801" spans="2:65" s="12" customFormat="1" ht="10.199999999999999">
      <c r="B801" s="148"/>
      <c r="D801" s="141" t="s">
        <v>159</v>
      </c>
      <c r="E801" s="149" t="s">
        <v>19</v>
      </c>
      <c r="F801" s="150" t="s">
        <v>1404</v>
      </c>
      <c r="H801" s="151">
        <v>235.374</v>
      </c>
      <c r="I801" s="152"/>
      <c r="L801" s="148"/>
      <c r="M801" s="153"/>
      <c r="T801" s="154"/>
      <c r="AT801" s="149" t="s">
        <v>159</v>
      </c>
      <c r="AU801" s="149" t="s">
        <v>82</v>
      </c>
      <c r="AV801" s="12" t="s">
        <v>82</v>
      </c>
      <c r="AW801" s="12" t="s">
        <v>33</v>
      </c>
      <c r="AX801" s="12" t="s">
        <v>80</v>
      </c>
      <c r="AY801" s="149" t="s">
        <v>126</v>
      </c>
    </row>
    <row r="802" spans="2:65" s="1" customFormat="1" ht="16.5" customHeight="1">
      <c r="B802" s="33"/>
      <c r="C802" s="128" t="s">
        <v>1405</v>
      </c>
      <c r="D802" s="128" t="s">
        <v>129</v>
      </c>
      <c r="E802" s="129" t="s">
        <v>1406</v>
      </c>
      <c r="F802" s="130" t="s">
        <v>1407</v>
      </c>
      <c r="G802" s="131" t="s">
        <v>155</v>
      </c>
      <c r="H802" s="132">
        <v>254.14500000000001</v>
      </c>
      <c r="I802" s="133"/>
      <c r="J802" s="134">
        <f>ROUND(I802*H802,2)</f>
        <v>0</v>
      </c>
      <c r="K802" s="130" t="s">
        <v>180</v>
      </c>
      <c r="L802" s="33"/>
      <c r="M802" s="135" t="s">
        <v>19</v>
      </c>
      <c r="N802" s="136" t="s">
        <v>43</v>
      </c>
      <c r="P802" s="137">
        <f>O802*H802</f>
        <v>0</v>
      </c>
      <c r="Q802" s="137">
        <v>0</v>
      </c>
      <c r="R802" s="137">
        <f>Q802*H802</f>
        <v>0</v>
      </c>
      <c r="S802" s="137">
        <v>2.4649999999999998E-2</v>
      </c>
      <c r="T802" s="138">
        <f>S802*H802</f>
        <v>6.2646742499999997</v>
      </c>
      <c r="AR802" s="139" t="s">
        <v>260</v>
      </c>
      <c r="AT802" s="139" t="s">
        <v>129</v>
      </c>
      <c r="AU802" s="139" t="s">
        <v>82</v>
      </c>
      <c r="AY802" s="18" t="s">
        <v>126</v>
      </c>
      <c r="BE802" s="140">
        <f>IF(N802="základní",J802,0)</f>
        <v>0</v>
      </c>
      <c r="BF802" s="140">
        <f>IF(N802="snížená",J802,0)</f>
        <v>0</v>
      </c>
      <c r="BG802" s="140">
        <f>IF(N802="zákl. přenesená",J802,0)</f>
        <v>0</v>
      </c>
      <c r="BH802" s="140">
        <f>IF(N802="sníž. přenesená",J802,0)</f>
        <v>0</v>
      </c>
      <c r="BI802" s="140">
        <f>IF(N802="nulová",J802,0)</f>
        <v>0</v>
      </c>
      <c r="BJ802" s="18" t="s">
        <v>80</v>
      </c>
      <c r="BK802" s="140">
        <f>ROUND(I802*H802,2)</f>
        <v>0</v>
      </c>
      <c r="BL802" s="18" t="s">
        <v>260</v>
      </c>
      <c r="BM802" s="139" t="s">
        <v>1408</v>
      </c>
    </row>
    <row r="803" spans="2:65" s="1" customFormat="1" ht="10.199999999999999">
      <c r="B803" s="33"/>
      <c r="D803" s="141" t="s">
        <v>135</v>
      </c>
      <c r="F803" s="142" t="s">
        <v>1409</v>
      </c>
      <c r="I803" s="143"/>
      <c r="L803" s="33"/>
      <c r="M803" s="147"/>
      <c r="T803" s="54"/>
      <c r="AT803" s="18" t="s">
        <v>135</v>
      </c>
      <c r="AU803" s="18" t="s">
        <v>82</v>
      </c>
    </row>
    <row r="804" spans="2:65" s="1" customFormat="1" ht="10.199999999999999">
      <c r="B804" s="33"/>
      <c r="D804" s="168" t="s">
        <v>183</v>
      </c>
      <c r="F804" s="169" t="s">
        <v>1410</v>
      </c>
      <c r="I804" s="143"/>
      <c r="L804" s="33"/>
      <c r="M804" s="147"/>
      <c r="T804" s="54"/>
      <c r="AT804" s="18" t="s">
        <v>183</v>
      </c>
      <c r="AU804" s="18" t="s">
        <v>82</v>
      </c>
    </row>
    <row r="805" spans="2:65" s="12" customFormat="1" ht="10.199999999999999">
      <c r="B805" s="148"/>
      <c r="D805" s="141" t="s">
        <v>159</v>
      </c>
      <c r="E805" s="149" t="s">
        <v>19</v>
      </c>
      <c r="F805" s="150" t="s">
        <v>1411</v>
      </c>
      <c r="H805" s="151">
        <v>254.14500000000001</v>
      </c>
      <c r="I805" s="152"/>
      <c r="L805" s="148"/>
      <c r="M805" s="153"/>
      <c r="T805" s="154"/>
      <c r="AT805" s="149" t="s">
        <v>159</v>
      </c>
      <c r="AU805" s="149" t="s">
        <v>82</v>
      </c>
      <c r="AV805" s="12" t="s">
        <v>82</v>
      </c>
      <c r="AW805" s="12" t="s">
        <v>33</v>
      </c>
      <c r="AX805" s="12" t="s">
        <v>80</v>
      </c>
      <c r="AY805" s="149" t="s">
        <v>126</v>
      </c>
    </row>
    <row r="806" spans="2:65" s="1" customFormat="1" ht="16.5" customHeight="1">
      <c r="B806" s="33"/>
      <c r="C806" s="128" t="s">
        <v>1412</v>
      </c>
      <c r="D806" s="128" t="s">
        <v>129</v>
      </c>
      <c r="E806" s="129" t="s">
        <v>1413</v>
      </c>
      <c r="F806" s="130" t="s">
        <v>1414</v>
      </c>
      <c r="G806" s="131" t="s">
        <v>155</v>
      </c>
      <c r="H806" s="132">
        <v>254.14500000000001</v>
      </c>
      <c r="I806" s="133"/>
      <c r="J806" s="134">
        <f>ROUND(I806*H806,2)</f>
        <v>0</v>
      </c>
      <c r="K806" s="130" t="s">
        <v>180</v>
      </c>
      <c r="L806" s="33"/>
      <c r="M806" s="135" t="s">
        <v>19</v>
      </c>
      <c r="N806" s="136" t="s">
        <v>43</v>
      </c>
      <c r="P806" s="137">
        <f>O806*H806</f>
        <v>0</v>
      </c>
      <c r="Q806" s="137">
        <v>0</v>
      </c>
      <c r="R806" s="137">
        <f>Q806*H806</f>
        <v>0</v>
      </c>
      <c r="S806" s="137">
        <v>8.0000000000000002E-3</v>
      </c>
      <c r="T806" s="138">
        <f>S806*H806</f>
        <v>2.0331600000000001</v>
      </c>
      <c r="AR806" s="139" t="s">
        <v>260</v>
      </c>
      <c r="AT806" s="139" t="s">
        <v>129</v>
      </c>
      <c r="AU806" s="139" t="s">
        <v>82</v>
      </c>
      <c r="AY806" s="18" t="s">
        <v>126</v>
      </c>
      <c r="BE806" s="140">
        <f>IF(N806="základní",J806,0)</f>
        <v>0</v>
      </c>
      <c r="BF806" s="140">
        <f>IF(N806="snížená",J806,0)</f>
        <v>0</v>
      </c>
      <c r="BG806" s="140">
        <f>IF(N806="zákl. přenesená",J806,0)</f>
        <v>0</v>
      </c>
      <c r="BH806" s="140">
        <f>IF(N806="sníž. přenesená",J806,0)</f>
        <v>0</v>
      </c>
      <c r="BI806" s="140">
        <f>IF(N806="nulová",J806,0)</f>
        <v>0</v>
      </c>
      <c r="BJ806" s="18" t="s">
        <v>80</v>
      </c>
      <c r="BK806" s="140">
        <f>ROUND(I806*H806,2)</f>
        <v>0</v>
      </c>
      <c r="BL806" s="18" t="s">
        <v>260</v>
      </c>
      <c r="BM806" s="139" t="s">
        <v>1415</v>
      </c>
    </row>
    <row r="807" spans="2:65" s="1" customFormat="1" ht="10.199999999999999">
      <c r="B807" s="33"/>
      <c r="D807" s="141" t="s">
        <v>135</v>
      </c>
      <c r="F807" s="142" t="s">
        <v>1416</v>
      </c>
      <c r="I807" s="143"/>
      <c r="L807" s="33"/>
      <c r="M807" s="147"/>
      <c r="T807" s="54"/>
      <c r="AT807" s="18" t="s">
        <v>135</v>
      </c>
      <c r="AU807" s="18" t="s">
        <v>82</v>
      </c>
    </row>
    <row r="808" spans="2:65" s="1" customFormat="1" ht="10.199999999999999">
      <c r="B808" s="33"/>
      <c r="D808" s="168" t="s">
        <v>183</v>
      </c>
      <c r="F808" s="169" t="s">
        <v>1417</v>
      </c>
      <c r="I808" s="143"/>
      <c r="L808" s="33"/>
      <c r="M808" s="147"/>
      <c r="T808" s="54"/>
      <c r="AT808" s="18" t="s">
        <v>183</v>
      </c>
      <c r="AU808" s="18" t="s">
        <v>82</v>
      </c>
    </row>
    <row r="809" spans="2:65" s="1" customFormat="1" ht="16.5" customHeight="1">
      <c r="B809" s="33"/>
      <c r="C809" s="128" t="s">
        <v>1418</v>
      </c>
      <c r="D809" s="128" t="s">
        <v>129</v>
      </c>
      <c r="E809" s="129" t="s">
        <v>1419</v>
      </c>
      <c r="F809" s="130" t="s">
        <v>1420</v>
      </c>
      <c r="G809" s="131" t="s">
        <v>155</v>
      </c>
      <c r="H809" s="132">
        <v>206.45</v>
      </c>
      <c r="I809" s="133"/>
      <c r="J809" s="134">
        <f>ROUND(I809*H809,2)</f>
        <v>0</v>
      </c>
      <c r="K809" s="130" t="s">
        <v>180</v>
      </c>
      <c r="L809" s="33"/>
      <c r="M809" s="135" t="s">
        <v>19</v>
      </c>
      <c r="N809" s="136" t="s">
        <v>43</v>
      </c>
      <c r="P809" s="137">
        <f>O809*H809</f>
        <v>0</v>
      </c>
      <c r="Q809" s="137">
        <v>0</v>
      </c>
      <c r="R809" s="137">
        <f>Q809*H809</f>
        <v>0</v>
      </c>
      <c r="S809" s="137">
        <v>4.7500000000000001E-2</v>
      </c>
      <c r="T809" s="138">
        <f>S809*H809</f>
        <v>9.8063749999999992</v>
      </c>
      <c r="AR809" s="139" t="s">
        <v>260</v>
      </c>
      <c r="AT809" s="139" t="s">
        <v>129</v>
      </c>
      <c r="AU809" s="139" t="s">
        <v>82</v>
      </c>
      <c r="AY809" s="18" t="s">
        <v>126</v>
      </c>
      <c r="BE809" s="140">
        <f>IF(N809="základní",J809,0)</f>
        <v>0</v>
      </c>
      <c r="BF809" s="140">
        <f>IF(N809="snížená",J809,0)</f>
        <v>0</v>
      </c>
      <c r="BG809" s="140">
        <f>IF(N809="zákl. přenesená",J809,0)</f>
        <v>0</v>
      </c>
      <c r="BH809" s="140">
        <f>IF(N809="sníž. přenesená",J809,0)</f>
        <v>0</v>
      </c>
      <c r="BI809" s="140">
        <f>IF(N809="nulová",J809,0)</f>
        <v>0</v>
      </c>
      <c r="BJ809" s="18" t="s">
        <v>80</v>
      </c>
      <c r="BK809" s="140">
        <f>ROUND(I809*H809,2)</f>
        <v>0</v>
      </c>
      <c r="BL809" s="18" t="s">
        <v>260</v>
      </c>
      <c r="BM809" s="139" t="s">
        <v>1421</v>
      </c>
    </row>
    <row r="810" spans="2:65" s="1" customFormat="1" ht="10.199999999999999">
      <c r="B810" s="33"/>
      <c r="D810" s="141" t="s">
        <v>135</v>
      </c>
      <c r="F810" s="142" t="s">
        <v>1422</v>
      </c>
      <c r="I810" s="143"/>
      <c r="L810" s="33"/>
      <c r="M810" s="147"/>
      <c r="T810" s="54"/>
      <c r="AT810" s="18" t="s">
        <v>135</v>
      </c>
      <c r="AU810" s="18" t="s">
        <v>82</v>
      </c>
    </row>
    <row r="811" spans="2:65" s="1" customFormat="1" ht="10.199999999999999">
      <c r="B811" s="33"/>
      <c r="D811" s="168" t="s">
        <v>183</v>
      </c>
      <c r="F811" s="169" t="s">
        <v>1423</v>
      </c>
      <c r="I811" s="143"/>
      <c r="L811" s="33"/>
      <c r="M811" s="147"/>
      <c r="T811" s="54"/>
      <c r="AT811" s="18" t="s">
        <v>183</v>
      </c>
      <c r="AU811" s="18" t="s">
        <v>82</v>
      </c>
    </row>
    <row r="812" spans="2:65" s="12" customFormat="1" ht="20.399999999999999">
      <c r="B812" s="148"/>
      <c r="D812" s="141" t="s">
        <v>159</v>
      </c>
      <c r="E812" s="149" t="s">
        <v>19</v>
      </c>
      <c r="F812" s="150" t="s">
        <v>1424</v>
      </c>
      <c r="H812" s="151">
        <v>206.45</v>
      </c>
      <c r="I812" s="152"/>
      <c r="L812" s="148"/>
      <c r="M812" s="153"/>
      <c r="T812" s="154"/>
      <c r="AT812" s="149" t="s">
        <v>159</v>
      </c>
      <c r="AU812" s="149" t="s">
        <v>82</v>
      </c>
      <c r="AV812" s="12" t="s">
        <v>82</v>
      </c>
      <c r="AW812" s="12" t="s">
        <v>33</v>
      </c>
      <c r="AX812" s="12" t="s">
        <v>80</v>
      </c>
      <c r="AY812" s="149" t="s">
        <v>126</v>
      </c>
    </row>
    <row r="813" spans="2:65" s="1" customFormat="1" ht="16.5" customHeight="1">
      <c r="B813" s="33"/>
      <c r="C813" s="128" t="s">
        <v>1425</v>
      </c>
      <c r="D813" s="128" t="s">
        <v>129</v>
      </c>
      <c r="E813" s="129" t="s">
        <v>1426</v>
      </c>
      <c r="F813" s="130" t="s">
        <v>1427</v>
      </c>
      <c r="G813" s="131" t="s">
        <v>155</v>
      </c>
      <c r="H813" s="132">
        <v>767.61099999999999</v>
      </c>
      <c r="I813" s="133"/>
      <c r="J813" s="134">
        <f>ROUND(I813*H813,2)</f>
        <v>0</v>
      </c>
      <c r="K813" s="130" t="s">
        <v>180</v>
      </c>
      <c r="L813" s="33"/>
      <c r="M813" s="135" t="s">
        <v>19</v>
      </c>
      <c r="N813" s="136" t="s">
        <v>43</v>
      </c>
      <c r="P813" s="137">
        <f>O813*H813</f>
        <v>0</v>
      </c>
      <c r="Q813" s="137">
        <v>0</v>
      </c>
      <c r="R813" s="137">
        <f>Q813*H813</f>
        <v>0</v>
      </c>
      <c r="S813" s="137">
        <v>3.0000000000000001E-3</v>
      </c>
      <c r="T813" s="138">
        <f>S813*H813</f>
        <v>2.3028330000000001</v>
      </c>
      <c r="AR813" s="139" t="s">
        <v>260</v>
      </c>
      <c r="AT813" s="139" t="s">
        <v>129</v>
      </c>
      <c r="AU813" s="139" t="s">
        <v>82</v>
      </c>
      <c r="AY813" s="18" t="s">
        <v>126</v>
      </c>
      <c r="BE813" s="140">
        <f>IF(N813="základní",J813,0)</f>
        <v>0</v>
      </c>
      <c r="BF813" s="140">
        <f>IF(N813="snížená",J813,0)</f>
        <v>0</v>
      </c>
      <c r="BG813" s="140">
        <f>IF(N813="zákl. přenesená",J813,0)</f>
        <v>0</v>
      </c>
      <c r="BH813" s="140">
        <f>IF(N813="sníž. přenesená",J813,0)</f>
        <v>0</v>
      </c>
      <c r="BI813" s="140">
        <f>IF(N813="nulová",J813,0)</f>
        <v>0</v>
      </c>
      <c r="BJ813" s="18" t="s">
        <v>80</v>
      </c>
      <c r="BK813" s="140">
        <f>ROUND(I813*H813,2)</f>
        <v>0</v>
      </c>
      <c r="BL813" s="18" t="s">
        <v>260</v>
      </c>
      <c r="BM813" s="139" t="s">
        <v>1428</v>
      </c>
    </row>
    <row r="814" spans="2:65" s="1" customFormat="1" ht="10.199999999999999">
      <c r="B814" s="33"/>
      <c r="D814" s="141" t="s">
        <v>135</v>
      </c>
      <c r="F814" s="142" t="s">
        <v>1429</v>
      </c>
      <c r="I814" s="143"/>
      <c r="L814" s="33"/>
      <c r="M814" s="147"/>
      <c r="T814" s="54"/>
      <c r="AT814" s="18" t="s">
        <v>135</v>
      </c>
      <c r="AU814" s="18" t="s">
        <v>82</v>
      </c>
    </row>
    <row r="815" spans="2:65" s="1" customFormat="1" ht="10.199999999999999">
      <c r="B815" s="33"/>
      <c r="D815" s="168" t="s">
        <v>183</v>
      </c>
      <c r="F815" s="169" t="s">
        <v>1430</v>
      </c>
      <c r="I815" s="143"/>
      <c r="L815" s="33"/>
      <c r="M815" s="147"/>
      <c r="T815" s="54"/>
      <c r="AT815" s="18" t="s">
        <v>183</v>
      </c>
      <c r="AU815" s="18" t="s">
        <v>82</v>
      </c>
    </row>
    <row r="816" spans="2:65" s="12" customFormat="1" ht="10.199999999999999">
      <c r="B816" s="148"/>
      <c r="D816" s="141" t="s">
        <v>159</v>
      </c>
      <c r="E816" s="149" t="s">
        <v>19</v>
      </c>
      <c r="F816" s="150" t="s">
        <v>1431</v>
      </c>
      <c r="H816" s="151">
        <v>118.74</v>
      </c>
      <c r="I816" s="152"/>
      <c r="L816" s="148"/>
      <c r="M816" s="153"/>
      <c r="T816" s="154"/>
      <c r="AT816" s="149" t="s">
        <v>159</v>
      </c>
      <c r="AU816" s="149" t="s">
        <v>82</v>
      </c>
      <c r="AV816" s="12" t="s">
        <v>82</v>
      </c>
      <c r="AW816" s="12" t="s">
        <v>33</v>
      </c>
      <c r="AX816" s="12" t="s">
        <v>72</v>
      </c>
      <c r="AY816" s="149" t="s">
        <v>126</v>
      </c>
    </row>
    <row r="817" spans="2:65" s="15" customFormat="1" ht="10.199999999999999">
      <c r="B817" s="173"/>
      <c r="D817" s="141" t="s">
        <v>159</v>
      </c>
      <c r="E817" s="174" t="s">
        <v>19</v>
      </c>
      <c r="F817" s="175" t="s">
        <v>639</v>
      </c>
      <c r="H817" s="176">
        <v>118.74</v>
      </c>
      <c r="I817" s="177"/>
      <c r="L817" s="173"/>
      <c r="M817" s="178"/>
      <c r="T817" s="179"/>
      <c r="AT817" s="174" t="s">
        <v>159</v>
      </c>
      <c r="AU817" s="174" t="s">
        <v>82</v>
      </c>
      <c r="AV817" s="15" t="s">
        <v>125</v>
      </c>
      <c r="AW817" s="15" t="s">
        <v>33</v>
      </c>
      <c r="AX817" s="15" t="s">
        <v>72</v>
      </c>
      <c r="AY817" s="174" t="s">
        <v>126</v>
      </c>
    </row>
    <row r="818" spans="2:65" s="13" customFormat="1" ht="10.199999999999999">
      <c r="B818" s="155"/>
      <c r="D818" s="141" t="s">
        <v>159</v>
      </c>
      <c r="E818" s="156" t="s">
        <v>19</v>
      </c>
      <c r="F818" s="157" t="s">
        <v>1432</v>
      </c>
      <c r="H818" s="156" t="s">
        <v>19</v>
      </c>
      <c r="I818" s="158"/>
      <c r="L818" s="155"/>
      <c r="M818" s="159"/>
      <c r="T818" s="160"/>
      <c r="AT818" s="156" t="s">
        <v>159</v>
      </c>
      <c r="AU818" s="156" t="s">
        <v>82</v>
      </c>
      <c r="AV818" s="13" t="s">
        <v>80</v>
      </c>
      <c r="AW818" s="13" t="s">
        <v>33</v>
      </c>
      <c r="AX818" s="13" t="s">
        <v>72</v>
      </c>
      <c r="AY818" s="156" t="s">
        <v>126</v>
      </c>
    </row>
    <row r="819" spans="2:65" s="12" customFormat="1" ht="10.199999999999999">
      <c r="B819" s="148"/>
      <c r="D819" s="141" t="s">
        <v>159</v>
      </c>
      <c r="E819" s="149" t="s">
        <v>19</v>
      </c>
      <c r="F819" s="150" t="s">
        <v>1312</v>
      </c>
      <c r="H819" s="151">
        <v>90.49</v>
      </c>
      <c r="I819" s="152"/>
      <c r="L819" s="148"/>
      <c r="M819" s="153"/>
      <c r="T819" s="154"/>
      <c r="AT819" s="149" t="s">
        <v>159</v>
      </c>
      <c r="AU819" s="149" t="s">
        <v>82</v>
      </c>
      <c r="AV819" s="12" t="s">
        <v>82</v>
      </c>
      <c r="AW819" s="12" t="s">
        <v>33</v>
      </c>
      <c r="AX819" s="12" t="s">
        <v>72</v>
      </c>
      <c r="AY819" s="149" t="s">
        <v>126</v>
      </c>
    </row>
    <row r="820" spans="2:65" s="12" customFormat="1" ht="10.199999999999999">
      <c r="B820" s="148"/>
      <c r="D820" s="141" t="s">
        <v>159</v>
      </c>
      <c r="E820" s="149" t="s">
        <v>19</v>
      </c>
      <c r="F820" s="150" t="s">
        <v>1313</v>
      </c>
      <c r="H820" s="151">
        <v>151.68</v>
      </c>
      <c r="I820" s="152"/>
      <c r="L820" s="148"/>
      <c r="M820" s="153"/>
      <c r="T820" s="154"/>
      <c r="AT820" s="149" t="s">
        <v>159</v>
      </c>
      <c r="AU820" s="149" t="s">
        <v>82</v>
      </c>
      <c r="AV820" s="12" t="s">
        <v>82</v>
      </c>
      <c r="AW820" s="12" t="s">
        <v>33</v>
      </c>
      <c r="AX820" s="12" t="s">
        <v>72</v>
      </c>
      <c r="AY820" s="149" t="s">
        <v>126</v>
      </c>
    </row>
    <row r="821" spans="2:65" s="15" customFormat="1" ht="10.199999999999999">
      <c r="B821" s="173"/>
      <c r="D821" s="141" t="s">
        <v>159</v>
      </c>
      <c r="E821" s="174" t="s">
        <v>19</v>
      </c>
      <c r="F821" s="175" t="s">
        <v>639</v>
      </c>
      <c r="H821" s="176">
        <v>242.17</v>
      </c>
      <c r="I821" s="177"/>
      <c r="L821" s="173"/>
      <c r="M821" s="178"/>
      <c r="T821" s="179"/>
      <c r="AT821" s="174" t="s">
        <v>159</v>
      </c>
      <c r="AU821" s="174" t="s">
        <v>82</v>
      </c>
      <c r="AV821" s="15" t="s">
        <v>125</v>
      </c>
      <c r="AW821" s="15" t="s">
        <v>33</v>
      </c>
      <c r="AX821" s="15" t="s">
        <v>72</v>
      </c>
      <c r="AY821" s="174" t="s">
        <v>126</v>
      </c>
    </row>
    <row r="822" spans="2:65" s="13" customFormat="1" ht="10.199999999999999">
      <c r="B822" s="155"/>
      <c r="D822" s="141" t="s">
        <v>159</v>
      </c>
      <c r="E822" s="156" t="s">
        <v>19</v>
      </c>
      <c r="F822" s="157" t="s">
        <v>1433</v>
      </c>
      <c r="H822" s="156" t="s">
        <v>19</v>
      </c>
      <c r="I822" s="158"/>
      <c r="L822" s="155"/>
      <c r="M822" s="159"/>
      <c r="T822" s="160"/>
      <c r="AT822" s="156" t="s">
        <v>159</v>
      </c>
      <c r="AU822" s="156" t="s">
        <v>82</v>
      </c>
      <c r="AV822" s="13" t="s">
        <v>80</v>
      </c>
      <c r="AW822" s="13" t="s">
        <v>33</v>
      </c>
      <c r="AX822" s="13" t="s">
        <v>72</v>
      </c>
      <c r="AY822" s="156" t="s">
        <v>126</v>
      </c>
    </row>
    <row r="823" spans="2:65" s="12" customFormat="1" ht="10.199999999999999">
      <c r="B823" s="148"/>
      <c r="D823" s="141" t="s">
        <v>159</v>
      </c>
      <c r="E823" s="149" t="s">
        <v>19</v>
      </c>
      <c r="F823" s="150" t="s">
        <v>1434</v>
      </c>
      <c r="H823" s="151">
        <v>185.49</v>
      </c>
      <c r="I823" s="152"/>
      <c r="L823" s="148"/>
      <c r="M823" s="153"/>
      <c r="T823" s="154"/>
      <c r="AT823" s="149" t="s">
        <v>159</v>
      </c>
      <c r="AU823" s="149" t="s">
        <v>82</v>
      </c>
      <c r="AV823" s="12" t="s">
        <v>82</v>
      </c>
      <c r="AW823" s="12" t="s">
        <v>33</v>
      </c>
      <c r="AX823" s="12" t="s">
        <v>72</v>
      </c>
      <c r="AY823" s="149" t="s">
        <v>126</v>
      </c>
    </row>
    <row r="824" spans="2:65" s="12" customFormat="1" ht="10.199999999999999">
      <c r="B824" s="148"/>
      <c r="D824" s="141" t="s">
        <v>159</v>
      </c>
      <c r="E824" s="149" t="s">
        <v>19</v>
      </c>
      <c r="F824" s="150" t="s">
        <v>1435</v>
      </c>
      <c r="H824" s="151">
        <v>210.48</v>
      </c>
      <c r="I824" s="152"/>
      <c r="L824" s="148"/>
      <c r="M824" s="153"/>
      <c r="T824" s="154"/>
      <c r="AT824" s="149" t="s">
        <v>159</v>
      </c>
      <c r="AU824" s="149" t="s">
        <v>82</v>
      </c>
      <c r="AV824" s="12" t="s">
        <v>82</v>
      </c>
      <c r="AW824" s="12" t="s">
        <v>33</v>
      </c>
      <c r="AX824" s="12" t="s">
        <v>72</v>
      </c>
      <c r="AY824" s="149" t="s">
        <v>126</v>
      </c>
    </row>
    <row r="825" spans="2:65" s="15" customFormat="1" ht="10.199999999999999">
      <c r="B825" s="173"/>
      <c r="D825" s="141" t="s">
        <v>159</v>
      </c>
      <c r="E825" s="174" t="s">
        <v>19</v>
      </c>
      <c r="F825" s="175" t="s">
        <v>639</v>
      </c>
      <c r="H825" s="176">
        <v>395.97</v>
      </c>
      <c r="I825" s="177"/>
      <c r="L825" s="173"/>
      <c r="M825" s="178"/>
      <c r="T825" s="179"/>
      <c r="AT825" s="174" t="s">
        <v>159</v>
      </c>
      <c r="AU825" s="174" t="s">
        <v>82</v>
      </c>
      <c r="AV825" s="15" t="s">
        <v>125</v>
      </c>
      <c r="AW825" s="15" t="s">
        <v>33</v>
      </c>
      <c r="AX825" s="15" t="s">
        <v>72</v>
      </c>
      <c r="AY825" s="174" t="s">
        <v>126</v>
      </c>
    </row>
    <row r="826" spans="2:65" s="12" customFormat="1" ht="10.199999999999999">
      <c r="B826" s="148"/>
      <c r="D826" s="141" t="s">
        <v>159</v>
      </c>
      <c r="E826" s="149" t="s">
        <v>19</v>
      </c>
      <c r="F826" s="150" t="s">
        <v>1436</v>
      </c>
      <c r="H826" s="151">
        <v>10.731</v>
      </c>
      <c r="I826" s="152"/>
      <c r="L826" s="148"/>
      <c r="M826" s="153"/>
      <c r="T826" s="154"/>
      <c r="AT826" s="149" t="s">
        <v>159</v>
      </c>
      <c r="AU826" s="149" t="s">
        <v>82</v>
      </c>
      <c r="AV826" s="12" t="s">
        <v>82</v>
      </c>
      <c r="AW826" s="12" t="s">
        <v>33</v>
      </c>
      <c r="AX826" s="12" t="s">
        <v>72</v>
      </c>
      <c r="AY826" s="149" t="s">
        <v>126</v>
      </c>
    </row>
    <row r="827" spans="2:65" s="14" customFormat="1" ht="10.199999999999999">
      <c r="B827" s="161"/>
      <c r="D827" s="141" t="s">
        <v>159</v>
      </c>
      <c r="E827" s="162" t="s">
        <v>19</v>
      </c>
      <c r="F827" s="163" t="s">
        <v>173</v>
      </c>
      <c r="H827" s="164">
        <v>767.61099999999999</v>
      </c>
      <c r="I827" s="165"/>
      <c r="L827" s="161"/>
      <c r="M827" s="166"/>
      <c r="T827" s="167"/>
      <c r="AT827" s="162" t="s">
        <v>159</v>
      </c>
      <c r="AU827" s="162" t="s">
        <v>82</v>
      </c>
      <c r="AV827" s="14" t="s">
        <v>156</v>
      </c>
      <c r="AW827" s="14" t="s">
        <v>33</v>
      </c>
      <c r="AX827" s="14" t="s">
        <v>80</v>
      </c>
      <c r="AY827" s="162" t="s">
        <v>126</v>
      </c>
    </row>
    <row r="828" spans="2:65" s="1" customFormat="1" ht="16.5" customHeight="1">
      <c r="B828" s="33"/>
      <c r="C828" s="128" t="s">
        <v>1437</v>
      </c>
      <c r="D828" s="128" t="s">
        <v>129</v>
      </c>
      <c r="E828" s="129" t="s">
        <v>1438</v>
      </c>
      <c r="F828" s="130" t="s">
        <v>1439</v>
      </c>
      <c r="G828" s="131" t="s">
        <v>228</v>
      </c>
      <c r="H828" s="132">
        <v>114.7</v>
      </c>
      <c r="I828" s="133"/>
      <c r="J828" s="134">
        <f>ROUND(I828*H828,2)</f>
        <v>0</v>
      </c>
      <c r="K828" s="130" t="s">
        <v>180</v>
      </c>
      <c r="L828" s="33"/>
      <c r="M828" s="135" t="s">
        <v>19</v>
      </c>
      <c r="N828" s="136" t="s">
        <v>43</v>
      </c>
      <c r="P828" s="137">
        <f>O828*H828</f>
        <v>0</v>
      </c>
      <c r="Q828" s="137">
        <v>0</v>
      </c>
      <c r="R828" s="137">
        <f>Q828*H828</f>
        <v>0</v>
      </c>
      <c r="S828" s="137">
        <v>3.0000000000000001E-3</v>
      </c>
      <c r="T828" s="138">
        <f>S828*H828</f>
        <v>0.34410000000000002</v>
      </c>
      <c r="AR828" s="139" t="s">
        <v>260</v>
      </c>
      <c r="AT828" s="139" t="s">
        <v>129</v>
      </c>
      <c r="AU828" s="139" t="s">
        <v>82</v>
      </c>
      <c r="AY828" s="18" t="s">
        <v>126</v>
      </c>
      <c r="BE828" s="140">
        <f>IF(N828="základní",J828,0)</f>
        <v>0</v>
      </c>
      <c r="BF828" s="140">
        <f>IF(N828="snížená",J828,0)</f>
        <v>0</v>
      </c>
      <c r="BG828" s="140">
        <f>IF(N828="zákl. přenesená",J828,0)</f>
        <v>0</v>
      </c>
      <c r="BH828" s="140">
        <f>IF(N828="sníž. přenesená",J828,0)</f>
        <v>0</v>
      </c>
      <c r="BI828" s="140">
        <f>IF(N828="nulová",J828,0)</f>
        <v>0</v>
      </c>
      <c r="BJ828" s="18" t="s">
        <v>80</v>
      </c>
      <c r="BK828" s="140">
        <f>ROUND(I828*H828,2)</f>
        <v>0</v>
      </c>
      <c r="BL828" s="18" t="s">
        <v>260</v>
      </c>
      <c r="BM828" s="139" t="s">
        <v>1440</v>
      </c>
    </row>
    <row r="829" spans="2:65" s="1" customFormat="1" ht="10.199999999999999">
      <c r="B829" s="33"/>
      <c r="D829" s="141" t="s">
        <v>135</v>
      </c>
      <c r="F829" s="142" t="s">
        <v>1441</v>
      </c>
      <c r="I829" s="143"/>
      <c r="L829" s="33"/>
      <c r="M829" s="147"/>
      <c r="T829" s="54"/>
      <c r="AT829" s="18" t="s">
        <v>135</v>
      </c>
      <c r="AU829" s="18" t="s">
        <v>82</v>
      </c>
    </row>
    <row r="830" spans="2:65" s="1" customFormat="1" ht="10.199999999999999">
      <c r="B830" s="33"/>
      <c r="D830" s="168" t="s">
        <v>183</v>
      </c>
      <c r="F830" s="169" t="s">
        <v>1442</v>
      </c>
      <c r="I830" s="143"/>
      <c r="L830" s="33"/>
      <c r="M830" s="147"/>
      <c r="T830" s="54"/>
      <c r="AT830" s="18" t="s">
        <v>183</v>
      </c>
      <c r="AU830" s="18" t="s">
        <v>82</v>
      </c>
    </row>
    <row r="831" spans="2:65" s="12" customFormat="1" ht="10.199999999999999">
      <c r="B831" s="148"/>
      <c r="D831" s="141" t="s">
        <v>159</v>
      </c>
      <c r="E831" s="149" t="s">
        <v>19</v>
      </c>
      <c r="F831" s="150" t="s">
        <v>1443</v>
      </c>
      <c r="H831" s="151">
        <v>114.7</v>
      </c>
      <c r="I831" s="152"/>
      <c r="L831" s="148"/>
      <c r="M831" s="153"/>
      <c r="T831" s="154"/>
      <c r="AT831" s="149" t="s">
        <v>159</v>
      </c>
      <c r="AU831" s="149" t="s">
        <v>82</v>
      </c>
      <c r="AV831" s="12" t="s">
        <v>82</v>
      </c>
      <c r="AW831" s="12" t="s">
        <v>33</v>
      </c>
      <c r="AX831" s="12" t="s">
        <v>80</v>
      </c>
      <c r="AY831" s="149" t="s">
        <v>126</v>
      </c>
    </row>
    <row r="832" spans="2:65" s="1" customFormat="1" ht="16.5" customHeight="1">
      <c r="B832" s="33"/>
      <c r="C832" s="128" t="s">
        <v>1444</v>
      </c>
      <c r="D832" s="128" t="s">
        <v>129</v>
      </c>
      <c r="E832" s="129" t="s">
        <v>1445</v>
      </c>
      <c r="F832" s="130" t="s">
        <v>1446</v>
      </c>
      <c r="G832" s="131" t="s">
        <v>228</v>
      </c>
      <c r="H832" s="132">
        <v>690.85</v>
      </c>
      <c r="I832" s="133"/>
      <c r="J832" s="134">
        <f>ROUND(I832*H832,2)</f>
        <v>0</v>
      </c>
      <c r="K832" s="130" t="s">
        <v>180</v>
      </c>
      <c r="L832" s="33"/>
      <c r="M832" s="135" t="s">
        <v>19</v>
      </c>
      <c r="N832" s="136" t="s">
        <v>43</v>
      </c>
      <c r="P832" s="137">
        <f>O832*H832</f>
        <v>0</v>
      </c>
      <c r="Q832" s="137">
        <v>0</v>
      </c>
      <c r="R832" s="137">
        <f>Q832*H832</f>
        <v>0</v>
      </c>
      <c r="S832" s="137">
        <v>2.9999999999999997E-4</v>
      </c>
      <c r="T832" s="138">
        <f>S832*H832</f>
        <v>0.20725499999999999</v>
      </c>
      <c r="AR832" s="139" t="s">
        <v>260</v>
      </c>
      <c r="AT832" s="139" t="s">
        <v>129</v>
      </c>
      <c r="AU832" s="139" t="s">
        <v>82</v>
      </c>
      <c r="AY832" s="18" t="s">
        <v>126</v>
      </c>
      <c r="BE832" s="140">
        <f>IF(N832="základní",J832,0)</f>
        <v>0</v>
      </c>
      <c r="BF832" s="140">
        <f>IF(N832="snížená",J832,0)</f>
        <v>0</v>
      </c>
      <c r="BG832" s="140">
        <f>IF(N832="zákl. přenesená",J832,0)</f>
        <v>0</v>
      </c>
      <c r="BH832" s="140">
        <f>IF(N832="sníž. přenesená",J832,0)</f>
        <v>0</v>
      </c>
      <c r="BI832" s="140">
        <f>IF(N832="nulová",J832,0)</f>
        <v>0</v>
      </c>
      <c r="BJ832" s="18" t="s">
        <v>80</v>
      </c>
      <c r="BK832" s="140">
        <f>ROUND(I832*H832,2)</f>
        <v>0</v>
      </c>
      <c r="BL832" s="18" t="s">
        <v>260</v>
      </c>
      <c r="BM832" s="139" t="s">
        <v>1447</v>
      </c>
    </row>
    <row r="833" spans="2:65" s="1" customFormat="1" ht="10.199999999999999">
      <c r="B833" s="33"/>
      <c r="D833" s="141" t="s">
        <v>135</v>
      </c>
      <c r="F833" s="142" t="s">
        <v>1448</v>
      </c>
      <c r="I833" s="143"/>
      <c r="L833" s="33"/>
      <c r="M833" s="147"/>
      <c r="T833" s="54"/>
      <c r="AT833" s="18" t="s">
        <v>135</v>
      </c>
      <c r="AU833" s="18" t="s">
        <v>82</v>
      </c>
    </row>
    <row r="834" spans="2:65" s="1" customFormat="1" ht="10.199999999999999">
      <c r="B834" s="33"/>
      <c r="D834" s="168" t="s">
        <v>183</v>
      </c>
      <c r="F834" s="169" t="s">
        <v>1449</v>
      </c>
      <c r="I834" s="143"/>
      <c r="L834" s="33"/>
      <c r="M834" s="147"/>
      <c r="T834" s="54"/>
      <c r="AT834" s="18" t="s">
        <v>183</v>
      </c>
      <c r="AU834" s="18" t="s">
        <v>82</v>
      </c>
    </row>
    <row r="835" spans="2:65" s="12" customFormat="1" ht="10.199999999999999">
      <c r="B835" s="148"/>
      <c r="D835" s="141" t="s">
        <v>159</v>
      </c>
      <c r="E835" s="149" t="s">
        <v>19</v>
      </c>
      <c r="F835" s="150" t="s">
        <v>1450</v>
      </c>
      <c r="H835" s="151">
        <v>690.85</v>
      </c>
      <c r="I835" s="152"/>
      <c r="L835" s="148"/>
      <c r="M835" s="153"/>
      <c r="T835" s="154"/>
      <c r="AT835" s="149" t="s">
        <v>159</v>
      </c>
      <c r="AU835" s="149" t="s">
        <v>82</v>
      </c>
      <c r="AV835" s="12" t="s">
        <v>82</v>
      </c>
      <c r="AW835" s="12" t="s">
        <v>33</v>
      </c>
      <c r="AX835" s="12" t="s">
        <v>80</v>
      </c>
      <c r="AY835" s="149" t="s">
        <v>126</v>
      </c>
    </row>
    <row r="836" spans="2:65" s="1" customFormat="1" ht="16.5" customHeight="1">
      <c r="B836" s="33"/>
      <c r="C836" s="128" t="s">
        <v>1451</v>
      </c>
      <c r="D836" s="128" t="s">
        <v>129</v>
      </c>
      <c r="E836" s="129" t="s">
        <v>1452</v>
      </c>
      <c r="F836" s="130" t="s">
        <v>1453</v>
      </c>
      <c r="G836" s="131" t="s">
        <v>155</v>
      </c>
      <c r="H836" s="132">
        <v>69.046000000000006</v>
      </c>
      <c r="I836" s="133"/>
      <c r="J836" s="134">
        <f>ROUND(I836*H836,2)</f>
        <v>0</v>
      </c>
      <c r="K836" s="130" t="s">
        <v>180</v>
      </c>
      <c r="L836" s="33"/>
      <c r="M836" s="135" t="s">
        <v>19</v>
      </c>
      <c r="N836" s="136" t="s">
        <v>43</v>
      </c>
      <c r="P836" s="137">
        <f>O836*H836</f>
        <v>0</v>
      </c>
      <c r="Q836" s="137">
        <v>0</v>
      </c>
      <c r="R836" s="137">
        <f>Q836*H836</f>
        <v>0</v>
      </c>
      <c r="S836" s="137">
        <v>0.20799999999999999</v>
      </c>
      <c r="T836" s="138">
        <f>S836*H836</f>
        <v>14.361568</v>
      </c>
      <c r="AR836" s="139" t="s">
        <v>156</v>
      </c>
      <c r="AT836" s="139" t="s">
        <v>129</v>
      </c>
      <c r="AU836" s="139" t="s">
        <v>82</v>
      </c>
      <c r="AY836" s="18" t="s">
        <v>126</v>
      </c>
      <c r="BE836" s="140">
        <f>IF(N836="základní",J836,0)</f>
        <v>0</v>
      </c>
      <c r="BF836" s="140">
        <f>IF(N836="snížená",J836,0)</f>
        <v>0</v>
      </c>
      <c r="BG836" s="140">
        <f>IF(N836="zákl. přenesená",J836,0)</f>
        <v>0</v>
      </c>
      <c r="BH836" s="140">
        <f>IF(N836="sníž. přenesená",J836,0)</f>
        <v>0</v>
      </c>
      <c r="BI836" s="140">
        <f>IF(N836="nulová",J836,0)</f>
        <v>0</v>
      </c>
      <c r="BJ836" s="18" t="s">
        <v>80</v>
      </c>
      <c r="BK836" s="140">
        <f>ROUND(I836*H836,2)</f>
        <v>0</v>
      </c>
      <c r="BL836" s="18" t="s">
        <v>156</v>
      </c>
      <c r="BM836" s="139" t="s">
        <v>1454</v>
      </c>
    </row>
    <row r="837" spans="2:65" s="1" customFormat="1" ht="10.199999999999999">
      <c r="B837" s="33"/>
      <c r="D837" s="141" t="s">
        <v>135</v>
      </c>
      <c r="F837" s="142" t="s">
        <v>1455</v>
      </c>
      <c r="I837" s="143"/>
      <c r="L837" s="33"/>
      <c r="M837" s="147"/>
      <c r="T837" s="54"/>
      <c r="AT837" s="18" t="s">
        <v>135</v>
      </c>
      <c r="AU837" s="18" t="s">
        <v>82</v>
      </c>
    </row>
    <row r="838" spans="2:65" s="1" customFormat="1" ht="10.199999999999999">
      <c r="B838" s="33"/>
      <c r="D838" s="168" t="s">
        <v>183</v>
      </c>
      <c r="F838" s="169" t="s">
        <v>1456</v>
      </c>
      <c r="I838" s="143"/>
      <c r="L838" s="33"/>
      <c r="M838" s="147"/>
      <c r="T838" s="54"/>
      <c r="AT838" s="18" t="s">
        <v>183</v>
      </c>
      <c r="AU838" s="18" t="s">
        <v>82</v>
      </c>
    </row>
    <row r="839" spans="2:65" s="12" customFormat="1" ht="10.199999999999999">
      <c r="B839" s="148"/>
      <c r="D839" s="141" t="s">
        <v>159</v>
      </c>
      <c r="E839" s="149" t="s">
        <v>19</v>
      </c>
      <c r="F839" s="150" t="s">
        <v>1457</v>
      </c>
      <c r="H839" s="151">
        <v>4.5629999999999997</v>
      </c>
      <c r="I839" s="152"/>
      <c r="L839" s="148"/>
      <c r="M839" s="153"/>
      <c r="T839" s="154"/>
      <c r="AT839" s="149" t="s">
        <v>159</v>
      </c>
      <c r="AU839" s="149" t="s">
        <v>82</v>
      </c>
      <c r="AV839" s="12" t="s">
        <v>82</v>
      </c>
      <c r="AW839" s="12" t="s">
        <v>33</v>
      </c>
      <c r="AX839" s="12" t="s">
        <v>72</v>
      </c>
      <c r="AY839" s="149" t="s">
        <v>126</v>
      </c>
    </row>
    <row r="840" spans="2:65" s="12" customFormat="1" ht="10.199999999999999">
      <c r="B840" s="148"/>
      <c r="D840" s="141" t="s">
        <v>159</v>
      </c>
      <c r="E840" s="149" t="s">
        <v>19</v>
      </c>
      <c r="F840" s="150" t="s">
        <v>1458</v>
      </c>
      <c r="H840" s="151">
        <v>7.9340000000000002</v>
      </c>
      <c r="I840" s="152"/>
      <c r="L840" s="148"/>
      <c r="M840" s="153"/>
      <c r="T840" s="154"/>
      <c r="AT840" s="149" t="s">
        <v>159</v>
      </c>
      <c r="AU840" s="149" t="s">
        <v>82</v>
      </c>
      <c r="AV840" s="12" t="s">
        <v>82</v>
      </c>
      <c r="AW840" s="12" t="s">
        <v>33</v>
      </c>
      <c r="AX840" s="12" t="s">
        <v>72</v>
      </c>
      <c r="AY840" s="149" t="s">
        <v>126</v>
      </c>
    </row>
    <row r="841" spans="2:65" s="12" customFormat="1" ht="10.199999999999999">
      <c r="B841" s="148"/>
      <c r="D841" s="141" t="s">
        <v>159</v>
      </c>
      <c r="E841" s="149" t="s">
        <v>19</v>
      </c>
      <c r="F841" s="150" t="s">
        <v>1459</v>
      </c>
      <c r="H841" s="151">
        <v>17.251999999999999</v>
      </c>
      <c r="I841" s="152"/>
      <c r="L841" s="148"/>
      <c r="M841" s="153"/>
      <c r="T841" s="154"/>
      <c r="AT841" s="149" t="s">
        <v>159</v>
      </c>
      <c r="AU841" s="149" t="s">
        <v>82</v>
      </c>
      <c r="AV841" s="12" t="s">
        <v>82</v>
      </c>
      <c r="AW841" s="12" t="s">
        <v>33</v>
      </c>
      <c r="AX841" s="12" t="s">
        <v>72</v>
      </c>
      <c r="AY841" s="149" t="s">
        <v>126</v>
      </c>
    </row>
    <row r="842" spans="2:65" s="12" customFormat="1" ht="10.199999999999999">
      <c r="B842" s="148"/>
      <c r="D842" s="141" t="s">
        <v>159</v>
      </c>
      <c r="E842" s="149" t="s">
        <v>19</v>
      </c>
      <c r="F842" s="150" t="s">
        <v>1460</v>
      </c>
      <c r="H842" s="151">
        <v>23.347999999999999</v>
      </c>
      <c r="I842" s="152"/>
      <c r="L842" s="148"/>
      <c r="M842" s="153"/>
      <c r="T842" s="154"/>
      <c r="AT842" s="149" t="s">
        <v>159</v>
      </c>
      <c r="AU842" s="149" t="s">
        <v>82</v>
      </c>
      <c r="AV842" s="12" t="s">
        <v>82</v>
      </c>
      <c r="AW842" s="12" t="s">
        <v>33</v>
      </c>
      <c r="AX842" s="12" t="s">
        <v>72</v>
      </c>
      <c r="AY842" s="149" t="s">
        <v>126</v>
      </c>
    </row>
    <row r="843" spans="2:65" s="12" customFormat="1" ht="10.199999999999999">
      <c r="B843" s="148"/>
      <c r="D843" s="141" t="s">
        <v>159</v>
      </c>
      <c r="E843" s="149" t="s">
        <v>19</v>
      </c>
      <c r="F843" s="150" t="s">
        <v>1461</v>
      </c>
      <c r="H843" s="151">
        <v>9.8789999999999996</v>
      </c>
      <c r="I843" s="152"/>
      <c r="L843" s="148"/>
      <c r="M843" s="153"/>
      <c r="T843" s="154"/>
      <c r="AT843" s="149" t="s">
        <v>159</v>
      </c>
      <c r="AU843" s="149" t="s">
        <v>82</v>
      </c>
      <c r="AV843" s="12" t="s">
        <v>82</v>
      </c>
      <c r="AW843" s="12" t="s">
        <v>33</v>
      </c>
      <c r="AX843" s="12" t="s">
        <v>72</v>
      </c>
      <c r="AY843" s="149" t="s">
        <v>126</v>
      </c>
    </row>
    <row r="844" spans="2:65" s="12" customFormat="1" ht="10.199999999999999">
      <c r="B844" s="148"/>
      <c r="D844" s="141" t="s">
        <v>159</v>
      </c>
      <c r="E844" s="149" t="s">
        <v>19</v>
      </c>
      <c r="F844" s="150" t="s">
        <v>1462</v>
      </c>
      <c r="H844" s="151">
        <v>6.07</v>
      </c>
      <c r="I844" s="152"/>
      <c r="L844" s="148"/>
      <c r="M844" s="153"/>
      <c r="T844" s="154"/>
      <c r="AT844" s="149" t="s">
        <v>159</v>
      </c>
      <c r="AU844" s="149" t="s">
        <v>82</v>
      </c>
      <c r="AV844" s="12" t="s">
        <v>82</v>
      </c>
      <c r="AW844" s="12" t="s">
        <v>33</v>
      </c>
      <c r="AX844" s="12" t="s">
        <v>72</v>
      </c>
      <c r="AY844" s="149" t="s">
        <v>126</v>
      </c>
    </row>
    <row r="845" spans="2:65" s="14" customFormat="1" ht="10.199999999999999">
      <c r="B845" s="161"/>
      <c r="D845" s="141" t="s">
        <v>159</v>
      </c>
      <c r="E845" s="162" t="s">
        <v>19</v>
      </c>
      <c r="F845" s="163" t="s">
        <v>173</v>
      </c>
      <c r="H845" s="164">
        <v>69.046000000000006</v>
      </c>
      <c r="I845" s="165"/>
      <c r="L845" s="161"/>
      <c r="M845" s="166"/>
      <c r="T845" s="167"/>
      <c r="AT845" s="162" t="s">
        <v>159</v>
      </c>
      <c r="AU845" s="162" t="s">
        <v>82</v>
      </c>
      <c r="AV845" s="14" t="s">
        <v>156</v>
      </c>
      <c r="AW845" s="14" t="s">
        <v>33</v>
      </c>
      <c r="AX845" s="14" t="s">
        <v>80</v>
      </c>
      <c r="AY845" s="162" t="s">
        <v>126</v>
      </c>
    </row>
    <row r="846" spans="2:65" s="1" customFormat="1" ht="16.5" customHeight="1">
      <c r="B846" s="33"/>
      <c r="C846" s="128" t="s">
        <v>1463</v>
      </c>
      <c r="D846" s="128" t="s">
        <v>129</v>
      </c>
      <c r="E846" s="129" t="s">
        <v>1464</v>
      </c>
      <c r="F846" s="130" t="s">
        <v>1465</v>
      </c>
      <c r="G846" s="131" t="s">
        <v>155</v>
      </c>
      <c r="H846" s="132">
        <v>20.648</v>
      </c>
      <c r="I846" s="133"/>
      <c r="J846" s="134">
        <f>ROUND(I846*H846,2)</f>
        <v>0</v>
      </c>
      <c r="K846" s="130" t="s">
        <v>180</v>
      </c>
      <c r="L846" s="33"/>
      <c r="M846" s="135" t="s">
        <v>19</v>
      </c>
      <c r="N846" s="136" t="s">
        <v>43</v>
      </c>
      <c r="P846" s="137">
        <f>O846*H846</f>
        <v>0</v>
      </c>
      <c r="Q846" s="137">
        <v>0</v>
      </c>
      <c r="R846" s="137">
        <f>Q846*H846</f>
        <v>0</v>
      </c>
      <c r="S846" s="137">
        <v>0.308</v>
      </c>
      <c r="T846" s="138">
        <f>S846*H846</f>
        <v>6.3595839999999999</v>
      </c>
      <c r="AR846" s="139" t="s">
        <v>156</v>
      </c>
      <c r="AT846" s="139" t="s">
        <v>129</v>
      </c>
      <c r="AU846" s="139" t="s">
        <v>82</v>
      </c>
      <c r="AY846" s="18" t="s">
        <v>126</v>
      </c>
      <c r="BE846" s="140">
        <f>IF(N846="základní",J846,0)</f>
        <v>0</v>
      </c>
      <c r="BF846" s="140">
        <f>IF(N846="snížená",J846,0)</f>
        <v>0</v>
      </c>
      <c r="BG846" s="140">
        <f>IF(N846="zákl. přenesená",J846,0)</f>
        <v>0</v>
      </c>
      <c r="BH846" s="140">
        <f>IF(N846="sníž. přenesená",J846,0)</f>
        <v>0</v>
      </c>
      <c r="BI846" s="140">
        <f>IF(N846="nulová",J846,0)</f>
        <v>0</v>
      </c>
      <c r="BJ846" s="18" t="s">
        <v>80</v>
      </c>
      <c r="BK846" s="140">
        <f>ROUND(I846*H846,2)</f>
        <v>0</v>
      </c>
      <c r="BL846" s="18" t="s">
        <v>156</v>
      </c>
      <c r="BM846" s="139" t="s">
        <v>1466</v>
      </c>
    </row>
    <row r="847" spans="2:65" s="1" customFormat="1" ht="10.199999999999999">
      <c r="B847" s="33"/>
      <c r="D847" s="141" t="s">
        <v>135</v>
      </c>
      <c r="F847" s="142" t="s">
        <v>1467</v>
      </c>
      <c r="I847" s="143"/>
      <c r="L847" s="33"/>
      <c r="M847" s="147"/>
      <c r="T847" s="54"/>
      <c r="AT847" s="18" t="s">
        <v>135</v>
      </c>
      <c r="AU847" s="18" t="s">
        <v>82</v>
      </c>
    </row>
    <row r="848" spans="2:65" s="1" customFormat="1" ht="10.199999999999999">
      <c r="B848" s="33"/>
      <c r="D848" s="168" t="s">
        <v>183</v>
      </c>
      <c r="F848" s="169" t="s">
        <v>1468</v>
      </c>
      <c r="I848" s="143"/>
      <c r="L848" s="33"/>
      <c r="M848" s="147"/>
      <c r="T848" s="54"/>
      <c r="AT848" s="18" t="s">
        <v>183</v>
      </c>
      <c r="AU848" s="18" t="s">
        <v>82</v>
      </c>
    </row>
    <row r="849" spans="2:65" s="12" customFormat="1" ht="10.199999999999999">
      <c r="B849" s="148"/>
      <c r="D849" s="141" t="s">
        <v>159</v>
      </c>
      <c r="E849" s="149" t="s">
        <v>19</v>
      </c>
      <c r="F849" s="150" t="s">
        <v>1469</v>
      </c>
      <c r="H849" s="151">
        <v>7.8730000000000002</v>
      </c>
      <c r="I849" s="152"/>
      <c r="L849" s="148"/>
      <c r="M849" s="153"/>
      <c r="T849" s="154"/>
      <c r="AT849" s="149" t="s">
        <v>159</v>
      </c>
      <c r="AU849" s="149" t="s">
        <v>82</v>
      </c>
      <c r="AV849" s="12" t="s">
        <v>82</v>
      </c>
      <c r="AW849" s="12" t="s">
        <v>33</v>
      </c>
      <c r="AX849" s="12" t="s">
        <v>72</v>
      </c>
      <c r="AY849" s="149" t="s">
        <v>126</v>
      </c>
    </row>
    <row r="850" spans="2:65" s="12" customFormat="1" ht="10.199999999999999">
      <c r="B850" s="148"/>
      <c r="D850" s="141" t="s">
        <v>159</v>
      </c>
      <c r="E850" s="149" t="s">
        <v>19</v>
      </c>
      <c r="F850" s="150" t="s">
        <v>1470</v>
      </c>
      <c r="H850" s="151">
        <v>4.9279999999999999</v>
      </c>
      <c r="I850" s="152"/>
      <c r="L850" s="148"/>
      <c r="M850" s="153"/>
      <c r="T850" s="154"/>
      <c r="AT850" s="149" t="s">
        <v>159</v>
      </c>
      <c r="AU850" s="149" t="s">
        <v>82</v>
      </c>
      <c r="AV850" s="12" t="s">
        <v>82</v>
      </c>
      <c r="AW850" s="12" t="s">
        <v>33</v>
      </c>
      <c r="AX850" s="12" t="s">
        <v>72</v>
      </c>
      <c r="AY850" s="149" t="s">
        <v>126</v>
      </c>
    </row>
    <row r="851" spans="2:65" s="12" customFormat="1" ht="10.199999999999999">
      <c r="B851" s="148"/>
      <c r="D851" s="141" t="s">
        <v>159</v>
      </c>
      <c r="E851" s="149" t="s">
        <v>19</v>
      </c>
      <c r="F851" s="150" t="s">
        <v>1471</v>
      </c>
      <c r="H851" s="151">
        <v>7.8470000000000004</v>
      </c>
      <c r="I851" s="152"/>
      <c r="L851" s="148"/>
      <c r="M851" s="153"/>
      <c r="T851" s="154"/>
      <c r="AT851" s="149" t="s">
        <v>159</v>
      </c>
      <c r="AU851" s="149" t="s">
        <v>82</v>
      </c>
      <c r="AV851" s="12" t="s">
        <v>82</v>
      </c>
      <c r="AW851" s="12" t="s">
        <v>33</v>
      </c>
      <c r="AX851" s="12" t="s">
        <v>72</v>
      </c>
      <c r="AY851" s="149" t="s">
        <v>126</v>
      </c>
    </row>
    <row r="852" spans="2:65" s="14" customFormat="1" ht="10.199999999999999">
      <c r="B852" s="161"/>
      <c r="D852" s="141" t="s">
        <v>159</v>
      </c>
      <c r="E852" s="162" t="s">
        <v>19</v>
      </c>
      <c r="F852" s="163" t="s">
        <v>173</v>
      </c>
      <c r="H852" s="164">
        <v>20.648</v>
      </c>
      <c r="I852" s="165"/>
      <c r="L852" s="161"/>
      <c r="M852" s="166"/>
      <c r="T852" s="167"/>
      <c r="AT852" s="162" t="s">
        <v>159</v>
      </c>
      <c r="AU852" s="162" t="s">
        <v>82</v>
      </c>
      <c r="AV852" s="14" t="s">
        <v>156</v>
      </c>
      <c r="AW852" s="14" t="s">
        <v>33</v>
      </c>
      <c r="AX852" s="14" t="s">
        <v>80</v>
      </c>
      <c r="AY852" s="162" t="s">
        <v>126</v>
      </c>
    </row>
    <row r="853" spans="2:65" s="1" customFormat="1" ht="16.5" customHeight="1">
      <c r="B853" s="33"/>
      <c r="C853" s="128" t="s">
        <v>1472</v>
      </c>
      <c r="D853" s="128" t="s">
        <v>129</v>
      </c>
      <c r="E853" s="129" t="s">
        <v>1473</v>
      </c>
      <c r="F853" s="130" t="s">
        <v>1474</v>
      </c>
      <c r="G853" s="131" t="s">
        <v>487</v>
      </c>
      <c r="H853" s="132">
        <v>4.7910000000000004</v>
      </c>
      <c r="I853" s="133"/>
      <c r="J853" s="134">
        <f>ROUND(I853*H853,2)</f>
        <v>0</v>
      </c>
      <c r="K853" s="130" t="s">
        <v>180</v>
      </c>
      <c r="L853" s="33"/>
      <c r="M853" s="135" t="s">
        <v>19</v>
      </c>
      <c r="N853" s="136" t="s">
        <v>43</v>
      </c>
      <c r="P853" s="137">
        <f>O853*H853</f>
        <v>0</v>
      </c>
      <c r="Q853" s="137">
        <v>0</v>
      </c>
      <c r="R853" s="137">
        <f>Q853*H853</f>
        <v>0</v>
      </c>
      <c r="S853" s="137">
        <v>1.8</v>
      </c>
      <c r="T853" s="138">
        <f>S853*H853</f>
        <v>8.623800000000001</v>
      </c>
      <c r="AR853" s="139" t="s">
        <v>156</v>
      </c>
      <c r="AT853" s="139" t="s">
        <v>129</v>
      </c>
      <c r="AU853" s="139" t="s">
        <v>82</v>
      </c>
      <c r="AY853" s="18" t="s">
        <v>126</v>
      </c>
      <c r="BE853" s="140">
        <f>IF(N853="základní",J853,0)</f>
        <v>0</v>
      </c>
      <c r="BF853" s="140">
        <f>IF(N853="snížená",J853,0)</f>
        <v>0</v>
      </c>
      <c r="BG853" s="140">
        <f>IF(N853="zákl. přenesená",J853,0)</f>
        <v>0</v>
      </c>
      <c r="BH853" s="140">
        <f>IF(N853="sníž. přenesená",J853,0)</f>
        <v>0</v>
      </c>
      <c r="BI853" s="140">
        <f>IF(N853="nulová",J853,0)</f>
        <v>0</v>
      </c>
      <c r="BJ853" s="18" t="s">
        <v>80</v>
      </c>
      <c r="BK853" s="140">
        <f>ROUND(I853*H853,2)</f>
        <v>0</v>
      </c>
      <c r="BL853" s="18" t="s">
        <v>156</v>
      </c>
      <c r="BM853" s="139" t="s">
        <v>1475</v>
      </c>
    </row>
    <row r="854" spans="2:65" s="1" customFormat="1" ht="19.2">
      <c r="B854" s="33"/>
      <c r="D854" s="141" t="s">
        <v>135</v>
      </c>
      <c r="F854" s="142" t="s">
        <v>1476</v>
      </c>
      <c r="I854" s="143"/>
      <c r="L854" s="33"/>
      <c r="M854" s="147"/>
      <c r="T854" s="54"/>
      <c r="AT854" s="18" t="s">
        <v>135</v>
      </c>
      <c r="AU854" s="18" t="s">
        <v>82</v>
      </c>
    </row>
    <row r="855" spans="2:65" s="1" customFormat="1" ht="10.199999999999999">
      <c r="B855" s="33"/>
      <c r="D855" s="168" t="s">
        <v>183</v>
      </c>
      <c r="F855" s="169" t="s">
        <v>1477</v>
      </c>
      <c r="I855" s="143"/>
      <c r="L855" s="33"/>
      <c r="M855" s="147"/>
      <c r="T855" s="54"/>
      <c r="AT855" s="18" t="s">
        <v>183</v>
      </c>
      <c r="AU855" s="18" t="s">
        <v>82</v>
      </c>
    </row>
    <row r="856" spans="2:65" s="12" customFormat="1" ht="10.199999999999999">
      <c r="B856" s="148"/>
      <c r="D856" s="141" t="s">
        <v>159</v>
      </c>
      <c r="E856" s="149" t="s">
        <v>19</v>
      </c>
      <c r="F856" s="150" t="s">
        <v>1478</v>
      </c>
      <c r="H856" s="151">
        <v>1.0169999999999999</v>
      </c>
      <c r="I856" s="152"/>
      <c r="L856" s="148"/>
      <c r="M856" s="153"/>
      <c r="T856" s="154"/>
      <c r="AT856" s="149" t="s">
        <v>159</v>
      </c>
      <c r="AU856" s="149" t="s">
        <v>82</v>
      </c>
      <c r="AV856" s="12" t="s">
        <v>82</v>
      </c>
      <c r="AW856" s="12" t="s">
        <v>33</v>
      </c>
      <c r="AX856" s="12" t="s">
        <v>72</v>
      </c>
      <c r="AY856" s="149" t="s">
        <v>126</v>
      </c>
    </row>
    <row r="857" spans="2:65" s="12" customFormat="1" ht="10.199999999999999">
      <c r="B857" s="148"/>
      <c r="D857" s="141" t="s">
        <v>159</v>
      </c>
      <c r="E857" s="149" t="s">
        <v>19</v>
      </c>
      <c r="F857" s="150" t="s">
        <v>1479</v>
      </c>
      <c r="H857" s="151">
        <v>0.51300000000000001</v>
      </c>
      <c r="I857" s="152"/>
      <c r="L857" s="148"/>
      <c r="M857" s="153"/>
      <c r="T857" s="154"/>
      <c r="AT857" s="149" t="s">
        <v>159</v>
      </c>
      <c r="AU857" s="149" t="s">
        <v>82</v>
      </c>
      <c r="AV857" s="12" t="s">
        <v>82</v>
      </c>
      <c r="AW857" s="12" t="s">
        <v>33</v>
      </c>
      <c r="AX857" s="12" t="s">
        <v>72</v>
      </c>
      <c r="AY857" s="149" t="s">
        <v>126</v>
      </c>
    </row>
    <row r="858" spans="2:65" s="12" customFormat="1" ht="10.199999999999999">
      <c r="B858" s="148"/>
      <c r="D858" s="141" t="s">
        <v>159</v>
      </c>
      <c r="E858" s="149" t="s">
        <v>19</v>
      </c>
      <c r="F858" s="150" t="s">
        <v>1480</v>
      </c>
      <c r="H858" s="151">
        <v>0.83099999999999996</v>
      </c>
      <c r="I858" s="152"/>
      <c r="L858" s="148"/>
      <c r="M858" s="153"/>
      <c r="T858" s="154"/>
      <c r="AT858" s="149" t="s">
        <v>159</v>
      </c>
      <c r="AU858" s="149" t="s">
        <v>82</v>
      </c>
      <c r="AV858" s="12" t="s">
        <v>82</v>
      </c>
      <c r="AW858" s="12" t="s">
        <v>33</v>
      </c>
      <c r="AX858" s="12" t="s">
        <v>72</v>
      </c>
      <c r="AY858" s="149" t="s">
        <v>126</v>
      </c>
    </row>
    <row r="859" spans="2:65" s="12" customFormat="1" ht="10.199999999999999">
      <c r="B859" s="148"/>
      <c r="D859" s="141" t="s">
        <v>159</v>
      </c>
      <c r="E859" s="149" t="s">
        <v>19</v>
      </c>
      <c r="F859" s="150" t="s">
        <v>1481</v>
      </c>
      <c r="H859" s="151">
        <v>2.4300000000000002</v>
      </c>
      <c r="I859" s="152"/>
      <c r="L859" s="148"/>
      <c r="M859" s="153"/>
      <c r="T859" s="154"/>
      <c r="AT859" s="149" t="s">
        <v>159</v>
      </c>
      <c r="AU859" s="149" t="s">
        <v>82</v>
      </c>
      <c r="AV859" s="12" t="s">
        <v>82</v>
      </c>
      <c r="AW859" s="12" t="s">
        <v>33</v>
      </c>
      <c r="AX859" s="12" t="s">
        <v>72</v>
      </c>
      <c r="AY859" s="149" t="s">
        <v>126</v>
      </c>
    </row>
    <row r="860" spans="2:65" s="14" customFormat="1" ht="10.199999999999999">
      <c r="B860" s="161"/>
      <c r="D860" s="141" t="s">
        <v>159</v>
      </c>
      <c r="E860" s="162" t="s">
        <v>19</v>
      </c>
      <c r="F860" s="163" t="s">
        <v>173</v>
      </c>
      <c r="H860" s="164">
        <v>4.7910000000000004</v>
      </c>
      <c r="I860" s="165"/>
      <c r="L860" s="161"/>
      <c r="M860" s="166"/>
      <c r="T860" s="167"/>
      <c r="AT860" s="162" t="s">
        <v>159</v>
      </c>
      <c r="AU860" s="162" t="s">
        <v>82</v>
      </c>
      <c r="AV860" s="14" t="s">
        <v>156</v>
      </c>
      <c r="AW860" s="14" t="s">
        <v>33</v>
      </c>
      <c r="AX860" s="14" t="s">
        <v>80</v>
      </c>
      <c r="AY860" s="162" t="s">
        <v>126</v>
      </c>
    </row>
    <row r="861" spans="2:65" s="1" customFormat="1" ht="16.5" customHeight="1">
      <c r="B861" s="33"/>
      <c r="C861" s="128" t="s">
        <v>1482</v>
      </c>
      <c r="D861" s="128" t="s">
        <v>129</v>
      </c>
      <c r="E861" s="129" t="s">
        <v>1483</v>
      </c>
      <c r="F861" s="130" t="s">
        <v>1484</v>
      </c>
      <c r="G861" s="131" t="s">
        <v>487</v>
      </c>
      <c r="H861" s="132">
        <v>2.34</v>
      </c>
      <c r="I861" s="133"/>
      <c r="J861" s="134">
        <f>ROUND(I861*H861,2)</f>
        <v>0</v>
      </c>
      <c r="K861" s="130" t="s">
        <v>180</v>
      </c>
      <c r="L861" s="33"/>
      <c r="M861" s="135" t="s">
        <v>19</v>
      </c>
      <c r="N861" s="136" t="s">
        <v>43</v>
      </c>
      <c r="P861" s="137">
        <f>O861*H861</f>
        <v>0</v>
      </c>
      <c r="Q861" s="137">
        <v>0</v>
      </c>
      <c r="R861" s="137">
        <f>Q861*H861</f>
        <v>0</v>
      </c>
      <c r="S861" s="137">
        <v>1.5940000000000001</v>
      </c>
      <c r="T861" s="138">
        <f>S861*H861</f>
        <v>3.7299600000000002</v>
      </c>
      <c r="AR861" s="139" t="s">
        <v>156</v>
      </c>
      <c r="AT861" s="139" t="s">
        <v>129</v>
      </c>
      <c r="AU861" s="139" t="s">
        <v>82</v>
      </c>
      <c r="AY861" s="18" t="s">
        <v>126</v>
      </c>
      <c r="BE861" s="140">
        <f>IF(N861="základní",J861,0)</f>
        <v>0</v>
      </c>
      <c r="BF861" s="140">
        <f>IF(N861="snížená",J861,0)</f>
        <v>0</v>
      </c>
      <c r="BG861" s="140">
        <f>IF(N861="zákl. přenesená",J861,0)</f>
        <v>0</v>
      </c>
      <c r="BH861" s="140">
        <f>IF(N861="sníž. přenesená",J861,0)</f>
        <v>0</v>
      </c>
      <c r="BI861" s="140">
        <f>IF(N861="nulová",J861,0)</f>
        <v>0</v>
      </c>
      <c r="BJ861" s="18" t="s">
        <v>80</v>
      </c>
      <c r="BK861" s="140">
        <f>ROUND(I861*H861,2)</f>
        <v>0</v>
      </c>
      <c r="BL861" s="18" t="s">
        <v>156</v>
      </c>
      <c r="BM861" s="139" t="s">
        <v>1485</v>
      </c>
    </row>
    <row r="862" spans="2:65" s="1" customFormat="1" ht="19.2">
      <c r="B862" s="33"/>
      <c r="D862" s="141" t="s">
        <v>135</v>
      </c>
      <c r="F862" s="142" t="s">
        <v>1486</v>
      </c>
      <c r="I862" s="143"/>
      <c r="L862" s="33"/>
      <c r="M862" s="147"/>
      <c r="T862" s="54"/>
      <c r="AT862" s="18" t="s">
        <v>135</v>
      </c>
      <c r="AU862" s="18" t="s">
        <v>82</v>
      </c>
    </row>
    <row r="863" spans="2:65" s="1" customFormat="1" ht="10.199999999999999">
      <c r="B863" s="33"/>
      <c r="D863" s="168" t="s">
        <v>183</v>
      </c>
      <c r="F863" s="169" t="s">
        <v>1487</v>
      </c>
      <c r="I863" s="143"/>
      <c r="L863" s="33"/>
      <c r="M863" s="147"/>
      <c r="T863" s="54"/>
      <c r="AT863" s="18" t="s">
        <v>183</v>
      </c>
      <c r="AU863" s="18" t="s">
        <v>82</v>
      </c>
    </row>
    <row r="864" spans="2:65" s="12" customFormat="1" ht="10.199999999999999">
      <c r="B864" s="148"/>
      <c r="D864" s="141" t="s">
        <v>159</v>
      </c>
      <c r="E864" s="149" t="s">
        <v>19</v>
      </c>
      <c r="F864" s="150" t="s">
        <v>620</v>
      </c>
      <c r="H864" s="151">
        <v>2.34</v>
      </c>
      <c r="I864" s="152"/>
      <c r="L864" s="148"/>
      <c r="M864" s="153"/>
      <c r="T864" s="154"/>
      <c r="AT864" s="149" t="s">
        <v>159</v>
      </c>
      <c r="AU864" s="149" t="s">
        <v>82</v>
      </c>
      <c r="AV864" s="12" t="s">
        <v>82</v>
      </c>
      <c r="AW864" s="12" t="s">
        <v>33</v>
      </c>
      <c r="AX864" s="12" t="s">
        <v>80</v>
      </c>
      <c r="AY864" s="149" t="s">
        <v>126</v>
      </c>
    </row>
    <row r="865" spans="2:65" s="1" customFormat="1" ht="16.5" customHeight="1">
      <c r="B865" s="33"/>
      <c r="C865" s="128" t="s">
        <v>1488</v>
      </c>
      <c r="D865" s="128" t="s">
        <v>129</v>
      </c>
      <c r="E865" s="129" t="s">
        <v>1489</v>
      </c>
      <c r="F865" s="130" t="s">
        <v>1490</v>
      </c>
      <c r="G865" s="131" t="s">
        <v>155</v>
      </c>
      <c r="H865" s="132">
        <v>2.7749999999999999</v>
      </c>
      <c r="I865" s="133"/>
      <c r="J865" s="134">
        <f>ROUND(I865*H865,2)</f>
        <v>0</v>
      </c>
      <c r="K865" s="130" t="s">
        <v>180</v>
      </c>
      <c r="L865" s="33"/>
      <c r="M865" s="135" t="s">
        <v>19</v>
      </c>
      <c r="N865" s="136" t="s">
        <v>43</v>
      </c>
      <c r="P865" s="137">
        <f>O865*H865</f>
        <v>0</v>
      </c>
      <c r="Q865" s="137">
        <v>0</v>
      </c>
      <c r="R865" s="137">
        <f>Q865*H865</f>
        <v>0</v>
      </c>
      <c r="S865" s="137">
        <v>0.15</v>
      </c>
      <c r="T865" s="138">
        <f>S865*H865</f>
        <v>0.41624999999999995</v>
      </c>
      <c r="AR865" s="139" t="s">
        <v>156</v>
      </c>
      <c r="AT865" s="139" t="s">
        <v>129</v>
      </c>
      <c r="AU865" s="139" t="s">
        <v>82</v>
      </c>
      <c r="AY865" s="18" t="s">
        <v>126</v>
      </c>
      <c r="BE865" s="140">
        <f>IF(N865="základní",J865,0)</f>
        <v>0</v>
      </c>
      <c r="BF865" s="140">
        <f>IF(N865="snížená",J865,0)</f>
        <v>0</v>
      </c>
      <c r="BG865" s="140">
        <f>IF(N865="zákl. přenesená",J865,0)</f>
        <v>0</v>
      </c>
      <c r="BH865" s="140">
        <f>IF(N865="sníž. přenesená",J865,0)</f>
        <v>0</v>
      </c>
      <c r="BI865" s="140">
        <f>IF(N865="nulová",J865,0)</f>
        <v>0</v>
      </c>
      <c r="BJ865" s="18" t="s">
        <v>80</v>
      </c>
      <c r="BK865" s="140">
        <f>ROUND(I865*H865,2)</f>
        <v>0</v>
      </c>
      <c r="BL865" s="18" t="s">
        <v>156</v>
      </c>
      <c r="BM865" s="139" t="s">
        <v>1491</v>
      </c>
    </row>
    <row r="866" spans="2:65" s="1" customFormat="1" ht="10.199999999999999">
      <c r="B866" s="33"/>
      <c r="D866" s="141" t="s">
        <v>135</v>
      </c>
      <c r="F866" s="142" t="s">
        <v>1492</v>
      </c>
      <c r="I866" s="143"/>
      <c r="L866" s="33"/>
      <c r="M866" s="147"/>
      <c r="T866" s="54"/>
      <c r="AT866" s="18" t="s">
        <v>135</v>
      </c>
      <c r="AU866" s="18" t="s">
        <v>82</v>
      </c>
    </row>
    <row r="867" spans="2:65" s="1" customFormat="1" ht="10.199999999999999">
      <c r="B867" s="33"/>
      <c r="D867" s="168" t="s">
        <v>183</v>
      </c>
      <c r="F867" s="169" t="s">
        <v>1493</v>
      </c>
      <c r="I867" s="143"/>
      <c r="L867" s="33"/>
      <c r="M867" s="147"/>
      <c r="T867" s="54"/>
      <c r="AT867" s="18" t="s">
        <v>183</v>
      </c>
      <c r="AU867" s="18" t="s">
        <v>82</v>
      </c>
    </row>
    <row r="868" spans="2:65" s="12" customFormat="1" ht="10.199999999999999">
      <c r="B868" s="148"/>
      <c r="D868" s="141" t="s">
        <v>159</v>
      </c>
      <c r="E868" s="149" t="s">
        <v>19</v>
      </c>
      <c r="F868" s="150" t="s">
        <v>1494</v>
      </c>
      <c r="H868" s="151">
        <v>2.1749999999999998</v>
      </c>
      <c r="I868" s="152"/>
      <c r="L868" s="148"/>
      <c r="M868" s="153"/>
      <c r="T868" s="154"/>
      <c r="AT868" s="149" t="s">
        <v>159</v>
      </c>
      <c r="AU868" s="149" t="s">
        <v>82</v>
      </c>
      <c r="AV868" s="12" t="s">
        <v>82</v>
      </c>
      <c r="AW868" s="12" t="s">
        <v>33</v>
      </c>
      <c r="AX868" s="12" t="s">
        <v>72</v>
      </c>
      <c r="AY868" s="149" t="s">
        <v>126</v>
      </c>
    </row>
    <row r="869" spans="2:65" s="12" customFormat="1" ht="10.199999999999999">
      <c r="B869" s="148"/>
      <c r="D869" s="141" t="s">
        <v>159</v>
      </c>
      <c r="E869" s="149" t="s">
        <v>19</v>
      </c>
      <c r="F869" s="150" t="s">
        <v>1495</v>
      </c>
      <c r="H869" s="151">
        <v>0.6</v>
      </c>
      <c r="I869" s="152"/>
      <c r="L869" s="148"/>
      <c r="M869" s="153"/>
      <c r="T869" s="154"/>
      <c r="AT869" s="149" t="s">
        <v>159</v>
      </c>
      <c r="AU869" s="149" t="s">
        <v>82</v>
      </c>
      <c r="AV869" s="12" t="s">
        <v>82</v>
      </c>
      <c r="AW869" s="12" t="s">
        <v>33</v>
      </c>
      <c r="AX869" s="12" t="s">
        <v>72</v>
      </c>
      <c r="AY869" s="149" t="s">
        <v>126</v>
      </c>
    </row>
    <row r="870" spans="2:65" s="14" customFormat="1" ht="10.199999999999999">
      <c r="B870" s="161"/>
      <c r="D870" s="141" t="s">
        <v>159</v>
      </c>
      <c r="E870" s="162" t="s">
        <v>19</v>
      </c>
      <c r="F870" s="163" t="s">
        <v>173</v>
      </c>
      <c r="H870" s="164">
        <v>2.7749999999999999</v>
      </c>
      <c r="I870" s="165"/>
      <c r="L870" s="161"/>
      <c r="M870" s="166"/>
      <c r="T870" s="167"/>
      <c r="AT870" s="162" t="s">
        <v>159</v>
      </c>
      <c r="AU870" s="162" t="s">
        <v>82</v>
      </c>
      <c r="AV870" s="14" t="s">
        <v>156</v>
      </c>
      <c r="AW870" s="14" t="s">
        <v>33</v>
      </c>
      <c r="AX870" s="14" t="s">
        <v>80</v>
      </c>
      <c r="AY870" s="162" t="s">
        <v>126</v>
      </c>
    </row>
    <row r="871" spans="2:65" s="1" customFormat="1" ht="21.75" customHeight="1">
      <c r="B871" s="33"/>
      <c r="C871" s="128" t="s">
        <v>1496</v>
      </c>
      <c r="D871" s="128" t="s">
        <v>129</v>
      </c>
      <c r="E871" s="129" t="s">
        <v>1497</v>
      </c>
      <c r="F871" s="130" t="s">
        <v>1498</v>
      </c>
      <c r="G871" s="131" t="s">
        <v>487</v>
      </c>
      <c r="H871" s="132">
        <v>12.387</v>
      </c>
      <c r="I871" s="133"/>
      <c r="J871" s="134">
        <f>ROUND(I871*H871,2)</f>
        <v>0</v>
      </c>
      <c r="K871" s="130" t="s">
        <v>180</v>
      </c>
      <c r="L871" s="33"/>
      <c r="M871" s="135" t="s">
        <v>19</v>
      </c>
      <c r="N871" s="136" t="s">
        <v>43</v>
      </c>
      <c r="P871" s="137">
        <f>O871*H871</f>
        <v>0</v>
      </c>
      <c r="Q871" s="137">
        <v>0</v>
      </c>
      <c r="R871" s="137">
        <f>Q871*H871</f>
        <v>0</v>
      </c>
      <c r="S871" s="137">
        <v>2.2000000000000002</v>
      </c>
      <c r="T871" s="138">
        <f>S871*H871</f>
        <v>27.251400000000004</v>
      </c>
      <c r="AR871" s="139" t="s">
        <v>156</v>
      </c>
      <c r="AT871" s="139" t="s">
        <v>129</v>
      </c>
      <c r="AU871" s="139" t="s">
        <v>82</v>
      </c>
      <c r="AY871" s="18" t="s">
        <v>126</v>
      </c>
      <c r="BE871" s="140">
        <f>IF(N871="základní",J871,0)</f>
        <v>0</v>
      </c>
      <c r="BF871" s="140">
        <f>IF(N871="snížená",J871,0)</f>
        <v>0</v>
      </c>
      <c r="BG871" s="140">
        <f>IF(N871="zákl. přenesená",J871,0)</f>
        <v>0</v>
      </c>
      <c r="BH871" s="140">
        <f>IF(N871="sníž. přenesená",J871,0)</f>
        <v>0</v>
      </c>
      <c r="BI871" s="140">
        <f>IF(N871="nulová",J871,0)</f>
        <v>0</v>
      </c>
      <c r="BJ871" s="18" t="s">
        <v>80</v>
      </c>
      <c r="BK871" s="140">
        <f>ROUND(I871*H871,2)</f>
        <v>0</v>
      </c>
      <c r="BL871" s="18" t="s">
        <v>156</v>
      </c>
      <c r="BM871" s="139" t="s">
        <v>1499</v>
      </c>
    </row>
    <row r="872" spans="2:65" s="1" customFormat="1" ht="10.199999999999999">
      <c r="B872" s="33"/>
      <c r="D872" s="141" t="s">
        <v>135</v>
      </c>
      <c r="F872" s="142" t="s">
        <v>1500</v>
      </c>
      <c r="I872" s="143"/>
      <c r="L872" s="33"/>
      <c r="M872" s="147"/>
      <c r="T872" s="54"/>
      <c r="AT872" s="18" t="s">
        <v>135</v>
      </c>
      <c r="AU872" s="18" t="s">
        <v>82</v>
      </c>
    </row>
    <row r="873" spans="2:65" s="1" customFormat="1" ht="10.199999999999999">
      <c r="B873" s="33"/>
      <c r="D873" s="168" t="s">
        <v>183</v>
      </c>
      <c r="F873" s="169" t="s">
        <v>1501</v>
      </c>
      <c r="I873" s="143"/>
      <c r="L873" s="33"/>
      <c r="M873" s="147"/>
      <c r="T873" s="54"/>
      <c r="AT873" s="18" t="s">
        <v>183</v>
      </c>
      <c r="AU873" s="18" t="s">
        <v>82</v>
      </c>
    </row>
    <row r="874" spans="2:65" s="12" customFormat="1" ht="20.399999999999999">
      <c r="B874" s="148"/>
      <c r="D874" s="141" t="s">
        <v>159</v>
      </c>
      <c r="E874" s="149" t="s">
        <v>19</v>
      </c>
      <c r="F874" s="150" t="s">
        <v>1502</v>
      </c>
      <c r="H874" s="151">
        <v>12.387</v>
      </c>
      <c r="I874" s="152"/>
      <c r="L874" s="148"/>
      <c r="M874" s="153"/>
      <c r="T874" s="154"/>
      <c r="AT874" s="149" t="s">
        <v>159</v>
      </c>
      <c r="AU874" s="149" t="s">
        <v>82</v>
      </c>
      <c r="AV874" s="12" t="s">
        <v>82</v>
      </c>
      <c r="AW874" s="12" t="s">
        <v>33</v>
      </c>
      <c r="AX874" s="12" t="s">
        <v>80</v>
      </c>
      <c r="AY874" s="149" t="s">
        <v>126</v>
      </c>
    </row>
    <row r="875" spans="2:65" s="1" customFormat="1" ht="16.5" customHeight="1">
      <c r="B875" s="33"/>
      <c r="C875" s="128" t="s">
        <v>1503</v>
      </c>
      <c r="D875" s="128" t="s">
        <v>129</v>
      </c>
      <c r="E875" s="129" t="s">
        <v>1504</v>
      </c>
      <c r="F875" s="130" t="s">
        <v>1505</v>
      </c>
      <c r="G875" s="131" t="s">
        <v>155</v>
      </c>
      <c r="H875" s="132">
        <v>149.38999999999999</v>
      </c>
      <c r="I875" s="133"/>
      <c r="J875" s="134">
        <f>ROUND(I875*H875,2)</f>
        <v>0</v>
      </c>
      <c r="K875" s="130" t="s">
        <v>180</v>
      </c>
      <c r="L875" s="33"/>
      <c r="M875" s="135" t="s">
        <v>19</v>
      </c>
      <c r="N875" s="136" t="s">
        <v>43</v>
      </c>
      <c r="P875" s="137">
        <f>O875*H875</f>
        <v>0</v>
      </c>
      <c r="Q875" s="137">
        <v>0</v>
      </c>
      <c r="R875" s="137">
        <f>Q875*H875</f>
        <v>0</v>
      </c>
      <c r="S875" s="137">
        <v>0.09</v>
      </c>
      <c r="T875" s="138">
        <f>S875*H875</f>
        <v>13.445099999999998</v>
      </c>
      <c r="AR875" s="139" t="s">
        <v>156</v>
      </c>
      <c r="AT875" s="139" t="s">
        <v>129</v>
      </c>
      <c r="AU875" s="139" t="s">
        <v>82</v>
      </c>
      <c r="AY875" s="18" t="s">
        <v>126</v>
      </c>
      <c r="BE875" s="140">
        <f>IF(N875="základní",J875,0)</f>
        <v>0</v>
      </c>
      <c r="BF875" s="140">
        <f>IF(N875="snížená",J875,0)</f>
        <v>0</v>
      </c>
      <c r="BG875" s="140">
        <f>IF(N875="zákl. přenesená",J875,0)</f>
        <v>0</v>
      </c>
      <c r="BH875" s="140">
        <f>IF(N875="sníž. přenesená",J875,0)</f>
        <v>0</v>
      </c>
      <c r="BI875" s="140">
        <f>IF(N875="nulová",J875,0)</f>
        <v>0</v>
      </c>
      <c r="BJ875" s="18" t="s">
        <v>80</v>
      </c>
      <c r="BK875" s="140">
        <f>ROUND(I875*H875,2)</f>
        <v>0</v>
      </c>
      <c r="BL875" s="18" t="s">
        <v>156</v>
      </c>
      <c r="BM875" s="139" t="s">
        <v>1506</v>
      </c>
    </row>
    <row r="876" spans="2:65" s="1" customFormat="1" ht="10.199999999999999">
      <c r="B876" s="33"/>
      <c r="D876" s="141" t="s">
        <v>135</v>
      </c>
      <c r="F876" s="142" t="s">
        <v>1507</v>
      </c>
      <c r="I876" s="143"/>
      <c r="L876" s="33"/>
      <c r="M876" s="147"/>
      <c r="T876" s="54"/>
      <c r="AT876" s="18" t="s">
        <v>135</v>
      </c>
      <c r="AU876" s="18" t="s">
        <v>82</v>
      </c>
    </row>
    <row r="877" spans="2:65" s="1" customFormat="1" ht="10.199999999999999">
      <c r="B877" s="33"/>
      <c r="D877" s="168" t="s">
        <v>183</v>
      </c>
      <c r="F877" s="169" t="s">
        <v>1508</v>
      </c>
      <c r="I877" s="143"/>
      <c r="L877" s="33"/>
      <c r="M877" s="147"/>
      <c r="T877" s="54"/>
      <c r="AT877" s="18" t="s">
        <v>183</v>
      </c>
      <c r="AU877" s="18" t="s">
        <v>82</v>
      </c>
    </row>
    <row r="878" spans="2:65" s="13" customFormat="1" ht="10.199999999999999">
      <c r="B878" s="155"/>
      <c r="D878" s="141" t="s">
        <v>159</v>
      </c>
      <c r="E878" s="156" t="s">
        <v>19</v>
      </c>
      <c r="F878" s="157" t="s">
        <v>1509</v>
      </c>
      <c r="H878" s="156" t="s">
        <v>19</v>
      </c>
      <c r="I878" s="158"/>
      <c r="L878" s="155"/>
      <c r="M878" s="159"/>
      <c r="T878" s="160"/>
      <c r="AT878" s="156" t="s">
        <v>159</v>
      </c>
      <c r="AU878" s="156" t="s">
        <v>82</v>
      </c>
      <c r="AV878" s="13" t="s">
        <v>80</v>
      </c>
      <c r="AW878" s="13" t="s">
        <v>33</v>
      </c>
      <c r="AX878" s="13" t="s">
        <v>72</v>
      </c>
      <c r="AY878" s="156" t="s">
        <v>126</v>
      </c>
    </row>
    <row r="879" spans="2:65" s="12" customFormat="1" ht="10.199999999999999">
      <c r="B879" s="148"/>
      <c r="D879" s="141" t="s">
        <v>159</v>
      </c>
      <c r="E879" s="149" t="s">
        <v>19</v>
      </c>
      <c r="F879" s="150" t="s">
        <v>1510</v>
      </c>
      <c r="H879" s="151">
        <v>121.47</v>
      </c>
      <c r="I879" s="152"/>
      <c r="L879" s="148"/>
      <c r="M879" s="153"/>
      <c r="T879" s="154"/>
      <c r="AT879" s="149" t="s">
        <v>159</v>
      </c>
      <c r="AU879" s="149" t="s">
        <v>82</v>
      </c>
      <c r="AV879" s="12" t="s">
        <v>82</v>
      </c>
      <c r="AW879" s="12" t="s">
        <v>33</v>
      </c>
      <c r="AX879" s="12" t="s">
        <v>72</v>
      </c>
      <c r="AY879" s="149" t="s">
        <v>126</v>
      </c>
    </row>
    <row r="880" spans="2:65" s="12" customFormat="1" ht="10.199999999999999">
      <c r="B880" s="148"/>
      <c r="D880" s="141" t="s">
        <v>159</v>
      </c>
      <c r="E880" s="149" t="s">
        <v>19</v>
      </c>
      <c r="F880" s="150" t="s">
        <v>1511</v>
      </c>
      <c r="H880" s="151">
        <v>27.92</v>
      </c>
      <c r="I880" s="152"/>
      <c r="L880" s="148"/>
      <c r="M880" s="153"/>
      <c r="T880" s="154"/>
      <c r="AT880" s="149" t="s">
        <v>159</v>
      </c>
      <c r="AU880" s="149" t="s">
        <v>82</v>
      </c>
      <c r="AV880" s="12" t="s">
        <v>82</v>
      </c>
      <c r="AW880" s="12" t="s">
        <v>33</v>
      </c>
      <c r="AX880" s="12" t="s">
        <v>72</v>
      </c>
      <c r="AY880" s="149" t="s">
        <v>126</v>
      </c>
    </row>
    <row r="881" spans="2:65" s="14" customFormat="1" ht="10.199999999999999">
      <c r="B881" s="161"/>
      <c r="D881" s="141" t="s">
        <v>159</v>
      </c>
      <c r="E881" s="162" t="s">
        <v>19</v>
      </c>
      <c r="F881" s="163" t="s">
        <v>173</v>
      </c>
      <c r="H881" s="164">
        <v>149.38999999999999</v>
      </c>
      <c r="I881" s="165"/>
      <c r="L881" s="161"/>
      <c r="M881" s="166"/>
      <c r="T881" s="167"/>
      <c r="AT881" s="162" t="s">
        <v>159</v>
      </c>
      <c r="AU881" s="162" t="s">
        <v>82</v>
      </c>
      <c r="AV881" s="14" t="s">
        <v>156</v>
      </c>
      <c r="AW881" s="14" t="s">
        <v>33</v>
      </c>
      <c r="AX881" s="14" t="s">
        <v>80</v>
      </c>
      <c r="AY881" s="162" t="s">
        <v>126</v>
      </c>
    </row>
    <row r="882" spans="2:65" s="1" customFormat="1" ht="33" customHeight="1">
      <c r="B882" s="33"/>
      <c r="C882" s="128" t="s">
        <v>1512</v>
      </c>
      <c r="D882" s="128" t="s">
        <v>129</v>
      </c>
      <c r="E882" s="129" t="s">
        <v>1513</v>
      </c>
      <c r="F882" s="130" t="s">
        <v>1514</v>
      </c>
      <c r="G882" s="131" t="s">
        <v>155</v>
      </c>
      <c r="H882" s="132">
        <v>253.14</v>
      </c>
      <c r="I882" s="133"/>
      <c r="J882" s="134">
        <f>ROUND(I882*H882,2)</f>
        <v>0</v>
      </c>
      <c r="K882" s="130" t="s">
        <v>19</v>
      </c>
      <c r="L882" s="33"/>
      <c r="M882" s="135" t="s">
        <v>19</v>
      </c>
      <c r="N882" s="136" t="s">
        <v>43</v>
      </c>
      <c r="P882" s="137">
        <f>O882*H882</f>
        <v>0</v>
      </c>
      <c r="Q882" s="137">
        <v>4.4999999999999997E-3</v>
      </c>
      <c r="R882" s="137">
        <f>Q882*H882</f>
        <v>1.1391299999999998</v>
      </c>
      <c r="S882" s="137">
        <v>4.0500000000000001E-2</v>
      </c>
      <c r="T882" s="138">
        <f>S882*H882</f>
        <v>10.25217</v>
      </c>
      <c r="AR882" s="139" t="s">
        <v>156</v>
      </c>
      <c r="AT882" s="139" t="s">
        <v>129</v>
      </c>
      <c r="AU882" s="139" t="s">
        <v>82</v>
      </c>
      <c r="AY882" s="18" t="s">
        <v>126</v>
      </c>
      <c r="BE882" s="140">
        <f>IF(N882="základní",J882,0)</f>
        <v>0</v>
      </c>
      <c r="BF882" s="140">
        <f>IF(N882="snížená",J882,0)</f>
        <v>0</v>
      </c>
      <c r="BG882" s="140">
        <f>IF(N882="zákl. přenesená",J882,0)</f>
        <v>0</v>
      </c>
      <c r="BH882" s="140">
        <f>IF(N882="sníž. přenesená",J882,0)</f>
        <v>0</v>
      </c>
      <c r="BI882" s="140">
        <f>IF(N882="nulová",J882,0)</f>
        <v>0</v>
      </c>
      <c r="BJ882" s="18" t="s">
        <v>80</v>
      </c>
      <c r="BK882" s="140">
        <f>ROUND(I882*H882,2)</f>
        <v>0</v>
      </c>
      <c r="BL882" s="18" t="s">
        <v>156</v>
      </c>
      <c r="BM882" s="139" t="s">
        <v>1515</v>
      </c>
    </row>
    <row r="883" spans="2:65" s="1" customFormat="1" ht="19.2">
      <c r="B883" s="33"/>
      <c r="D883" s="141" t="s">
        <v>135</v>
      </c>
      <c r="F883" s="142" t="s">
        <v>1514</v>
      </c>
      <c r="I883" s="143"/>
      <c r="L883" s="33"/>
      <c r="M883" s="147"/>
      <c r="T883" s="54"/>
      <c r="AT883" s="18" t="s">
        <v>135</v>
      </c>
      <c r="AU883" s="18" t="s">
        <v>82</v>
      </c>
    </row>
    <row r="884" spans="2:65" s="12" customFormat="1" ht="10.199999999999999">
      <c r="B884" s="148"/>
      <c r="D884" s="141" t="s">
        <v>159</v>
      </c>
      <c r="E884" s="149" t="s">
        <v>19</v>
      </c>
      <c r="F884" s="150" t="s">
        <v>1320</v>
      </c>
      <c r="H884" s="151">
        <v>253.14</v>
      </c>
      <c r="I884" s="152"/>
      <c r="L884" s="148"/>
      <c r="M884" s="153"/>
      <c r="T884" s="154"/>
      <c r="AT884" s="149" t="s">
        <v>159</v>
      </c>
      <c r="AU884" s="149" t="s">
        <v>82</v>
      </c>
      <c r="AV884" s="12" t="s">
        <v>82</v>
      </c>
      <c r="AW884" s="12" t="s">
        <v>33</v>
      </c>
      <c r="AX884" s="12" t="s">
        <v>80</v>
      </c>
      <c r="AY884" s="149" t="s">
        <v>126</v>
      </c>
    </row>
    <row r="885" spans="2:65" s="1" customFormat="1" ht="16.5" customHeight="1">
      <c r="B885" s="33"/>
      <c r="C885" s="128" t="s">
        <v>1516</v>
      </c>
      <c r="D885" s="128" t="s">
        <v>129</v>
      </c>
      <c r="E885" s="129" t="s">
        <v>1517</v>
      </c>
      <c r="F885" s="130" t="s">
        <v>1518</v>
      </c>
      <c r="G885" s="131" t="s">
        <v>155</v>
      </c>
      <c r="H885" s="132">
        <v>79.23</v>
      </c>
      <c r="I885" s="133"/>
      <c r="J885" s="134">
        <f>ROUND(I885*H885,2)</f>
        <v>0</v>
      </c>
      <c r="K885" s="130" t="s">
        <v>180</v>
      </c>
      <c r="L885" s="33"/>
      <c r="M885" s="135" t="s">
        <v>19</v>
      </c>
      <c r="N885" s="136" t="s">
        <v>43</v>
      </c>
      <c r="P885" s="137">
        <f>O885*H885</f>
        <v>0</v>
      </c>
      <c r="Q885" s="137">
        <v>0</v>
      </c>
      <c r="R885" s="137">
        <f>Q885*H885</f>
        <v>0</v>
      </c>
      <c r="S885" s="137">
        <v>3.5000000000000003E-2</v>
      </c>
      <c r="T885" s="138">
        <f>S885*H885</f>
        <v>2.7730500000000005</v>
      </c>
      <c r="AR885" s="139" t="s">
        <v>156</v>
      </c>
      <c r="AT885" s="139" t="s">
        <v>129</v>
      </c>
      <c r="AU885" s="139" t="s">
        <v>82</v>
      </c>
      <c r="AY885" s="18" t="s">
        <v>126</v>
      </c>
      <c r="BE885" s="140">
        <f>IF(N885="základní",J885,0)</f>
        <v>0</v>
      </c>
      <c r="BF885" s="140">
        <f>IF(N885="snížená",J885,0)</f>
        <v>0</v>
      </c>
      <c r="BG885" s="140">
        <f>IF(N885="zákl. přenesená",J885,0)</f>
        <v>0</v>
      </c>
      <c r="BH885" s="140">
        <f>IF(N885="sníž. přenesená",J885,0)</f>
        <v>0</v>
      </c>
      <c r="BI885" s="140">
        <f>IF(N885="nulová",J885,0)</f>
        <v>0</v>
      </c>
      <c r="BJ885" s="18" t="s">
        <v>80</v>
      </c>
      <c r="BK885" s="140">
        <f>ROUND(I885*H885,2)</f>
        <v>0</v>
      </c>
      <c r="BL885" s="18" t="s">
        <v>156</v>
      </c>
      <c r="BM885" s="139" t="s">
        <v>1519</v>
      </c>
    </row>
    <row r="886" spans="2:65" s="1" customFormat="1" ht="19.2">
      <c r="B886" s="33"/>
      <c r="D886" s="141" t="s">
        <v>135</v>
      </c>
      <c r="F886" s="142" t="s">
        <v>1520</v>
      </c>
      <c r="I886" s="143"/>
      <c r="L886" s="33"/>
      <c r="M886" s="147"/>
      <c r="T886" s="54"/>
      <c r="AT886" s="18" t="s">
        <v>135</v>
      </c>
      <c r="AU886" s="18" t="s">
        <v>82</v>
      </c>
    </row>
    <row r="887" spans="2:65" s="1" customFormat="1" ht="10.199999999999999">
      <c r="B887" s="33"/>
      <c r="D887" s="168" t="s">
        <v>183</v>
      </c>
      <c r="F887" s="169" t="s">
        <v>1521</v>
      </c>
      <c r="I887" s="143"/>
      <c r="L887" s="33"/>
      <c r="M887" s="147"/>
      <c r="T887" s="54"/>
      <c r="AT887" s="18" t="s">
        <v>183</v>
      </c>
      <c r="AU887" s="18" t="s">
        <v>82</v>
      </c>
    </row>
    <row r="888" spans="2:65" s="13" customFormat="1" ht="10.199999999999999">
      <c r="B888" s="155"/>
      <c r="D888" s="141" t="s">
        <v>159</v>
      </c>
      <c r="E888" s="156" t="s">
        <v>19</v>
      </c>
      <c r="F888" s="157" t="s">
        <v>1522</v>
      </c>
      <c r="H888" s="156" t="s">
        <v>19</v>
      </c>
      <c r="I888" s="158"/>
      <c r="L888" s="155"/>
      <c r="M888" s="159"/>
      <c r="T888" s="160"/>
      <c r="AT888" s="156" t="s">
        <v>159</v>
      </c>
      <c r="AU888" s="156" t="s">
        <v>82</v>
      </c>
      <c r="AV888" s="13" t="s">
        <v>80</v>
      </c>
      <c r="AW888" s="13" t="s">
        <v>33</v>
      </c>
      <c r="AX888" s="13" t="s">
        <v>72</v>
      </c>
      <c r="AY888" s="156" t="s">
        <v>126</v>
      </c>
    </row>
    <row r="889" spans="2:65" s="12" customFormat="1" ht="10.199999999999999">
      <c r="B889" s="148"/>
      <c r="D889" s="141" t="s">
        <v>159</v>
      </c>
      <c r="E889" s="149" t="s">
        <v>19</v>
      </c>
      <c r="F889" s="150" t="s">
        <v>1523</v>
      </c>
      <c r="H889" s="151">
        <v>35.64</v>
      </c>
      <c r="I889" s="152"/>
      <c r="L889" s="148"/>
      <c r="M889" s="153"/>
      <c r="T889" s="154"/>
      <c r="AT889" s="149" t="s">
        <v>159</v>
      </c>
      <c r="AU889" s="149" t="s">
        <v>82</v>
      </c>
      <c r="AV889" s="12" t="s">
        <v>82</v>
      </c>
      <c r="AW889" s="12" t="s">
        <v>33</v>
      </c>
      <c r="AX889" s="12" t="s">
        <v>72</v>
      </c>
      <c r="AY889" s="149" t="s">
        <v>126</v>
      </c>
    </row>
    <row r="890" spans="2:65" s="12" customFormat="1" ht="10.199999999999999">
      <c r="B890" s="148"/>
      <c r="D890" s="141" t="s">
        <v>159</v>
      </c>
      <c r="E890" s="149" t="s">
        <v>19</v>
      </c>
      <c r="F890" s="150" t="s">
        <v>1524</v>
      </c>
      <c r="H890" s="151">
        <v>26.47</v>
      </c>
      <c r="I890" s="152"/>
      <c r="L890" s="148"/>
      <c r="M890" s="153"/>
      <c r="T890" s="154"/>
      <c r="AT890" s="149" t="s">
        <v>159</v>
      </c>
      <c r="AU890" s="149" t="s">
        <v>82</v>
      </c>
      <c r="AV890" s="12" t="s">
        <v>82</v>
      </c>
      <c r="AW890" s="12" t="s">
        <v>33</v>
      </c>
      <c r="AX890" s="12" t="s">
        <v>72</v>
      </c>
      <c r="AY890" s="149" t="s">
        <v>126</v>
      </c>
    </row>
    <row r="891" spans="2:65" s="12" customFormat="1" ht="10.199999999999999">
      <c r="B891" s="148"/>
      <c r="D891" s="141" t="s">
        <v>159</v>
      </c>
      <c r="E891" s="149" t="s">
        <v>19</v>
      </c>
      <c r="F891" s="150" t="s">
        <v>1525</v>
      </c>
      <c r="H891" s="151">
        <v>17.12</v>
      </c>
      <c r="I891" s="152"/>
      <c r="L891" s="148"/>
      <c r="M891" s="153"/>
      <c r="T891" s="154"/>
      <c r="AT891" s="149" t="s">
        <v>159</v>
      </c>
      <c r="AU891" s="149" t="s">
        <v>82</v>
      </c>
      <c r="AV891" s="12" t="s">
        <v>82</v>
      </c>
      <c r="AW891" s="12" t="s">
        <v>33</v>
      </c>
      <c r="AX891" s="12" t="s">
        <v>72</v>
      </c>
      <c r="AY891" s="149" t="s">
        <v>126</v>
      </c>
    </row>
    <row r="892" spans="2:65" s="14" customFormat="1" ht="10.199999999999999">
      <c r="B892" s="161"/>
      <c r="D892" s="141" t="s">
        <v>159</v>
      </c>
      <c r="E892" s="162" t="s">
        <v>19</v>
      </c>
      <c r="F892" s="163" t="s">
        <v>173</v>
      </c>
      <c r="H892" s="164">
        <v>79.23</v>
      </c>
      <c r="I892" s="165"/>
      <c r="L892" s="161"/>
      <c r="M892" s="166"/>
      <c r="T892" s="167"/>
      <c r="AT892" s="162" t="s">
        <v>159</v>
      </c>
      <c r="AU892" s="162" t="s">
        <v>82</v>
      </c>
      <c r="AV892" s="14" t="s">
        <v>156</v>
      </c>
      <c r="AW892" s="14" t="s">
        <v>33</v>
      </c>
      <c r="AX892" s="14" t="s">
        <v>80</v>
      </c>
      <c r="AY892" s="162" t="s">
        <v>126</v>
      </c>
    </row>
    <row r="893" spans="2:65" s="1" customFormat="1" ht="16.5" customHeight="1">
      <c r="B893" s="33"/>
      <c r="C893" s="128" t="s">
        <v>1526</v>
      </c>
      <c r="D893" s="128" t="s">
        <v>129</v>
      </c>
      <c r="E893" s="129" t="s">
        <v>1527</v>
      </c>
      <c r="F893" s="130" t="s">
        <v>1528</v>
      </c>
      <c r="G893" s="131" t="s">
        <v>155</v>
      </c>
      <c r="H893" s="132">
        <v>54.42</v>
      </c>
      <c r="I893" s="133"/>
      <c r="J893" s="134">
        <f>ROUND(I893*H893,2)</f>
        <v>0</v>
      </c>
      <c r="K893" s="130" t="s">
        <v>180</v>
      </c>
      <c r="L893" s="33"/>
      <c r="M893" s="135" t="s">
        <v>19</v>
      </c>
      <c r="N893" s="136" t="s">
        <v>43</v>
      </c>
      <c r="P893" s="137">
        <f>O893*H893</f>
        <v>0</v>
      </c>
      <c r="Q893" s="137">
        <v>0</v>
      </c>
      <c r="R893" s="137">
        <f>Q893*H893</f>
        <v>0</v>
      </c>
      <c r="S893" s="137">
        <v>5.7000000000000002E-2</v>
      </c>
      <c r="T893" s="138">
        <f>S893*H893</f>
        <v>3.1019400000000004</v>
      </c>
      <c r="AR893" s="139" t="s">
        <v>156</v>
      </c>
      <c r="AT893" s="139" t="s">
        <v>129</v>
      </c>
      <c r="AU893" s="139" t="s">
        <v>82</v>
      </c>
      <c r="AY893" s="18" t="s">
        <v>126</v>
      </c>
      <c r="BE893" s="140">
        <f>IF(N893="základní",J893,0)</f>
        <v>0</v>
      </c>
      <c r="BF893" s="140">
        <f>IF(N893="snížená",J893,0)</f>
        <v>0</v>
      </c>
      <c r="BG893" s="140">
        <f>IF(N893="zákl. přenesená",J893,0)</f>
        <v>0</v>
      </c>
      <c r="BH893" s="140">
        <f>IF(N893="sníž. přenesená",J893,0)</f>
        <v>0</v>
      </c>
      <c r="BI893" s="140">
        <f>IF(N893="nulová",J893,0)</f>
        <v>0</v>
      </c>
      <c r="BJ893" s="18" t="s">
        <v>80</v>
      </c>
      <c r="BK893" s="140">
        <f>ROUND(I893*H893,2)</f>
        <v>0</v>
      </c>
      <c r="BL893" s="18" t="s">
        <v>156</v>
      </c>
      <c r="BM893" s="139" t="s">
        <v>1529</v>
      </c>
    </row>
    <row r="894" spans="2:65" s="1" customFormat="1" ht="19.2">
      <c r="B894" s="33"/>
      <c r="D894" s="141" t="s">
        <v>135</v>
      </c>
      <c r="F894" s="142" t="s">
        <v>1530</v>
      </c>
      <c r="I894" s="143"/>
      <c r="L894" s="33"/>
      <c r="M894" s="147"/>
      <c r="T894" s="54"/>
      <c r="AT894" s="18" t="s">
        <v>135</v>
      </c>
      <c r="AU894" s="18" t="s">
        <v>82</v>
      </c>
    </row>
    <row r="895" spans="2:65" s="1" customFormat="1" ht="10.199999999999999">
      <c r="B895" s="33"/>
      <c r="D895" s="168" t="s">
        <v>183</v>
      </c>
      <c r="F895" s="169" t="s">
        <v>1531</v>
      </c>
      <c r="I895" s="143"/>
      <c r="L895" s="33"/>
      <c r="M895" s="147"/>
      <c r="T895" s="54"/>
      <c r="AT895" s="18" t="s">
        <v>183</v>
      </c>
      <c r="AU895" s="18" t="s">
        <v>82</v>
      </c>
    </row>
    <row r="896" spans="2:65" s="13" customFormat="1" ht="10.199999999999999">
      <c r="B896" s="155"/>
      <c r="D896" s="141" t="s">
        <v>159</v>
      </c>
      <c r="E896" s="156" t="s">
        <v>19</v>
      </c>
      <c r="F896" s="157" t="s">
        <v>1532</v>
      </c>
      <c r="H896" s="156" t="s">
        <v>19</v>
      </c>
      <c r="I896" s="158"/>
      <c r="L896" s="155"/>
      <c r="M896" s="159"/>
      <c r="T896" s="160"/>
      <c r="AT896" s="156" t="s">
        <v>159</v>
      </c>
      <c r="AU896" s="156" t="s">
        <v>82</v>
      </c>
      <c r="AV896" s="13" t="s">
        <v>80</v>
      </c>
      <c r="AW896" s="13" t="s">
        <v>33</v>
      </c>
      <c r="AX896" s="13" t="s">
        <v>72</v>
      </c>
      <c r="AY896" s="156" t="s">
        <v>126</v>
      </c>
    </row>
    <row r="897" spans="2:65" s="12" customFormat="1" ht="10.199999999999999">
      <c r="B897" s="148"/>
      <c r="D897" s="141" t="s">
        <v>159</v>
      </c>
      <c r="E897" s="149" t="s">
        <v>19</v>
      </c>
      <c r="F897" s="150" t="s">
        <v>1533</v>
      </c>
      <c r="H897" s="151">
        <v>54.42</v>
      </c>
      <c r="I897" s="152"/>
      <c r="L897" s="148"/>
      <c r="M897" s="153"/>
      <c r="T897" s="154"/>
      <c r="AT897" s="149" t="s">
        <v>159</v>
      </c>
      <c r="AU897" s="149" t="s">
        <v>82</v>
      </c>
      <c r="AV897" s="12" t="s">
        <v>82</v>
      </c>
      <c r="AW897" s="12" t="s">
        <v>33</v>
      </c>
      <c r="AX897" s="12" t="s">
        <v>80</v>
      </c>
      <c r="AY897" s="149" t="s">
        <v>126</v>
      </c>
    </row>
    <row r="898" spans="2:65" s="1" customFormat="1" ht="21.75" customHeight="1">
      <c r="B898" s="33"/>
      <c r="C898" s="128" t="s">
        <v>1534</v>
      </c>
      <c r="D898" s="128" t="s">
        <v>129</v>
      </c>
      <c r="E898" s="129" t="s">
        <v>1535</v>
      </c>
      <c r="F898" s="130" t="s">
        <v>1536</v>
      </c>
      <c r="G898" s="131" t="s">
        <v>155</v>
      </c>
      <c r="H898" s="132">
        <v>45.47</v>
      </c>
      <c r="I898" s="133"/>
      <c r="J898" s="134">
        <f>ROUND(I898*H898,2)</f>
        <v>0</v>
      </c>
      <c r="K898" s="130" t="s">
        <v>180</v>
      </c>
      <c r="L898" s="33"/>
      <c r="M898" s="135" t="s">
        <v>19</v>
      </c>
      <c r="N898" s="136" t="s">
        <v>43</v>
      </c>
      <c r="P898" s="137">
        <f>O898*H898</f>
        <v>0</v>
      </c>
      <c r="Q898" s="137">
        <v>0</v>
      </c>
      <c r="R898" s="137">
        <f>Q898*H898</f>
        <v>0</v>
      </c>
      <c r="S898" s="137">
        <v>0.19</v>
      </c>
      <c r="T898" s="138">
        <f>S898*H898</f>
        <v>8.6393000000000004</v>
      </c>
      <c r="AR898" s="139" t="s">
        <v>156</v>
      </c>
      <c r="AT898" s="139" t="s">
        <v>129</v>
      </c>
      <c r="AU898" s="139" t="s">
        <v>82</v>
      </c>
      <c r="AY898" s="18" t="s">
        <v>126</v>
      </c>
      <c r="BE898" s="140">
        <f>IF(N898="základní",J898,0)</f>
        <v>0</v>
      </c>
      <c r="BF898" s="140">
        <f>IF(N898="snížená",J898,0)</f>
        <v>0</v>
      </c>
      <c r="BG898" s="140">
        <f>IF(N898="zákl. přenesená",J898,0)</f>
        <v>0</v>
      </c>
      <c r="BH898" s="140">
        <f>IF(N898="sníž. přenesená",J898,0)</f>
        <v>0</v>
      </c>
      <c r="BI898" s="140">
        <f>IF(N898="nulová",J898,0)</f>
        <v>0</v>
      </c>
      <c r="BJ898" s="18" t="s">
        <v>80</v>
      </c>
      <c r="BK898" s="140">
        <f>ROUND(I898*H898,2)</f>
        <v>0</v>
      </c>
      <c r="BL898" s="18" t="s">
        <v>156</v>
      </c>
      <c r="BM898" s="139" t="s">
        <v>1537</v>
      </c>
    </row>
    <row r="899" spans="2:65" s="1" customFormat="1" ht="19.2">
      <c r="B899" s="33"/>
      <c r="D899" s="141" t="s">
        <v>135</v>
      </c>
      <c r="F899" s="142" t="s">
        <v>1538</v>
      </c>
      <c r="I899" s="143"/>
      <c r="L899" s="33"/>
      <c r="M899" s="147"/>
      <c r="T899" s="54"/>
      <c r="AT899" s="18" t="s">
        <v>135</v>
      </c>
      <c r="AU899" s="18" t="s">
        <v>82</v>
      </c>
    </row>
    <row r="900" spans="2:65" s="1" customFormat="1" ht="10.199999999999999">
      <c r="B900" s="33"/>
      <c r="D900" s="168" t="s">
        <v>183</v>
      </c>
      <c r="F900" s="169" t="s">
        <v>1539</v>
      </c>
      <c r="I900" s="143"/>
      <c r="L900" s="33"/>
      <c r="M900" s="147"/>
      <c r="T900" s="54"/>
      <c r="AT900" s="18" t="s">
        <v>183</v>
      </c>
      <c r="AU900" s="18" t="s">
        <v>82</v>
      </c>
    </row>
    <row r="901" spans="2:65" s="12" customFormat="1" ht="10.199999999999999">
      <c r="B901" s="148"/>
      <c r="D901" s="141" t="s">
        <v>159</v>
      </c>
      <c r="E901" s="149" t="s">
        <v>19</v>
      </c>
      <c r="F901" s="150" t="s">
        <v>1540</v>
      </c>
      <c r="H901" s="151">
        <v>45.47</v>
      </c>
      <c r="I901" s="152"/>
      <c r="L901" s="148"/>
      <c r="M901" s="153"/>
      <c r="T901" s="154"/>
      <c r="AT901" s="149" t="s">
        <v>159</v>
      </c>
      <c r="AU901" s="149" t="s">
        <v>82</v>
      </c>
      <c r="AV901" s="12" t="s">
        <v>82</v>
      </c>
      <c r="AW901" s="12" t="s">
        <v>33</v>
      </c>
      <c r="AX901" s="12" t="s">
        <v>80</v>
      </c>
      <c r="AY901" s="149" t="s">
        <v>126</v>
      </c>
    </row>
    <row r="902" spans="2:65" s="1" customFormat="1" ht="16.5" customHeight="1">
      <c r="B902" s="33"/>
      <c r="C902" s="128" t="s">
        <v>1541</v>
      </c>
      <c r="D902" s="128" t="s">
        <v>129</v>
      </c>
      <c r="E902" s="129" t="s">
        <v>1542</v>
      </c>
      <c r="F902" s="130" t="s">
        <v>1543</v>
      </c>
      <c r="G902" s="131" t="s">
        <v>487</v>
      </c>
      <c r="H902" s="132">
        <v>19.856999999999999</v>
      </c>
      <c r="I902" s="133"/>
      <c r="J902" s="134">
        <f>ROUND(I902*H902,2)</f>
        <v>0</v>
      </c>
      <c r="K902" s="130" t="s">
        <v>180</v>
      </c>
      <c r="L902" s="33"/>
      <c r="M902" s="135" t="s">
        <v>19</v>
      </c>
      <c r="N902" s="136" t="s">
        <v>43</v>
      </c>
      <c r="P902" s="137">
        <f>O902*H902</f>
        <v>0</v>
      </c>
      <c r="Q902" s="137">
        <v>0</v>
      </c>
      <c r="R902" s="137">
        <f>Q902*H902</f>
        <v>0</v>
      </c>
      <c r="S902" s="137">
        <v>1.4</v>
      </c>
      <c r="T902" s="138">
        <f>S902*H902</f>
        <v>27.799799999999998</v>
      </c>
      <c r="AR902" s="139" t="s">
        <v>156</v>
      </c>
      <c r="AT902" s="139" t="s">
        <v>129</v>
      </c>
      <c r="AU902" s="139" t="s">
        <v>82</v>
      </c>
      <c r="AY902" s="18" t="s">
        <v>126</v>
      </c>
      <c r="BE902" s="140">
        <f>IF(N902="základní",J902,0)</f>
        <v>0</v>
      </c>
      <c r="BF902" s="140">
        <f>IF(N902="snížená",J902,0)</f>
        <v>0</v>
      </c>
      <c r="BG902" s="140">
        <f>IF(N902="zákl. přenesená",J902,0)</f>
        <v>0</v>
      </c>
      <c r="BH902" s="140">
        <f>IF(N902="sníž. přenesená",J902,0)</f>
        <v>0</v>
      </c>
      <c r="BI902" s="140">
        <f>IF(N902="nulová",J902,0)</f>
        <v>0</v>
      </c>
      <c r="BJ902" s="18" t="s">
        <v>80</v>
      </c>
      <c r="BK902" s="140">
        <f>ROUND(I902*H902,2)</f>
        <v>0</v>
      </c>
      <c r="BL902" s="18" t="s">
        <v>156</v>
      </c>
      <c r="BM902" s="139" t="s">
        <v>1544</v>
      </c>
    </row>
    <row r="903" spans="2:65" s="1" customFormat="1" ht="10.199999999999999">
      <c r="B903" s="33"/>
      <c r="D903" s="141" t="s">
        <v>135</v>
      </c>
      <c r="F903" s="142" t="s">
        <v>1545</v>
      </c>
      <c r="I903" s="143"/>
      <c r="L903" s="33"/>
      <c r="M903" s="147"/>
      <c r="T903" s="54"/>
      <c r="AT903" s="18" t="s">
        <v>135</v>
      </c>
      <c r="AU903" s="18" t="s">
        <v>82</v>
      </c>
    </row>
    <row r="904" spans="2:65" s="1" customFormat="1" ht="10.199999999999999">
      <c r="B904" s="33"/>
      <c r="D904" s="168" t="s">
        <v>183</v>
      </c>
      <c r="F904" s="169" t="s">
        <v>1546</v>
      </c>
      <c r="I904" s="143"/>
      <c r="L904" s="33"/>
      <c r="M904" s="147"/>
      <c r="T904" s="54"/>
      <c r="AT904" s="18" t="s">
        <v>183</v>
      </c>
      <c r="AU904" s="18" t="s">
        <v>82</v>
      </c>
    </row>
    <row r="905" spans="2:65" s="12" customFormat="1" ht="20.399999999999999">
      <c r="B905" s="148"/>
      <c r="D905" s="141" t="s">
        <v>159</v>
      </c>
      <c r="E905" s="149" t="s">
        <v>19</v>
      </c>
      <c r="F905" s="150" t="s">
        <v>1502</v>
      </c>
      <c r="H905" s="151">
        <v>12.387</v>
      </c>
      <c r="I905" s="152"/>
      <c r="L905" s="148"/>
      <c r="M905" s="153"/>
      <c r="T905" s="154"/>
      <c r="AT905" s="149" t="s">
        <v>159</v>
      </c>
      <c r="AU905" s="149" t="s">
        <v>82</v>
      </c>
      <c r="AV905" s="12" t="s">
        <v>82</v>
      </c>
      <c r="AW905" s="12" t="s">
        <v>33</v>
      </c>
      <c r="AX905" s="12" t="s">
        <v>72</v>
      </c>
      <c r="AY905" s="149" t="s">
        <v>126</v>
      </c>
    </row>
    <row r="906" spans="2:65" s="13" customFormat="1" ht="10.199999999999999">
      <c r="B906" s="155"/>
      <c r="D906" s="141" t="s">
        <v>159</v>
      </c>
      <c r="E906" s="156" t="s">
        <v>19</v>
      </c>
      <c r="F906" s="157" t="s">
        <v>1509</v>
      </c>
      <c r="H906" s="156" t="s">
        <v>19</v>
      </c>
      <c r="I906" s="158"/>
      <c r="L906" s="155"/>
      <c r="M906" s="159"/>
      <c r="T906" s="160"/>
      <c r="AT906" s="156" t="s">
        <v>159</v>
      </c>
      <c r="AU906" s="156" t="s">
        <v>82</v>
      </c>
      <c r="AV906" s="13" t="s">
        <v>80</v>
      </c>
      <c r="AW906" s="13" t="s">
        <v>33</v>
      </c>
      <c r="AX906" s="13" t="s">
        <v>72</v>
      </c>
      <c r="AY906" s="156" t="s">
        <v>126</v>
      </c>
    </row>
    <row r="907" spans="2:65" s="12" customFormat="1" ht="10.199999999999999">
      <c r="B907" s="148"/>
      <c r="D907" s="141" t="s">
        <v>159</v>
      </c>
      <c r="E907" s="149" t="s">
        <v>19</v>
      </c>
      <c r="F907" s="150" t="s">
        <v>1547</v>
      </c>
      <c r="H907" s="151">
        <v>6.0739999999999998</v>
      </c>
      <c r="I907" s="152"/>
      <c r="L907" s="148"/>
      <c r="M907" s="153"/>
      <c r="T907" s="154"/>
      <c r="AT907" s="149" t="s">
        <v>159</v>
      </c>
      <c r="AU907" s="149" t="s">
        <v>82</v>
      </c>
      <c r="AV907" s="12" t="s">
        <v>82</v>
      </c>
      <c r="AW907" s="12" t="s">
        <v>33</v>
      </c>
      <c r="AX907" s="12" t="s">
        <v>72</v>
      </c>
      <c r="AY907" s="149" t="s">
        <v>126</v>
      </c>
    </row>
    <row r="908" spans="2:65" s="12" customFormat="1" ht="10.199999999999999">
      <c r="B908" s="148"/>
      <c r="D908" s="141" t="s">
        <v>159</v>
      </c>
      <c r="E908" s="149" t="s">
        <v>19</v>
      </c>
      <c r="F908" s="150" t="s">
        <v>1548</v>
      </c>
      <c r="H908" s="151">
        <v>1.3959999999999999</v>
      </c>
      <c r="I908" s="152"/>
      <c r="L908" s="148"/>
      <c r="M908" s="153"/>
      <c r="T908" s="154"/>
      <c r="AT908" s="149" t="s">
        <v>159</v>
      </c>
      <c r="AU908" s="149" t="s">
        <v>82</v>
      </c>
      <c r="AV908" s="12" t="s">
        <v>82</v>
      </c>
      <c r="AW908" s="12" t="s">
        <v>33</v>
      </c>
      <c r="AX908" s="12" t="s">
        <v>72</v>
      </c>
      <c r="AY908" s="149" t="s">
        <v>126</v>
      </c>
    </row>
    <row r="909" spans="2:65" s="14" customFormat="1" ht="10.199999999999999">
      <c r="B909" s="161"/>
      <c r="D909" s="141" t="s">
        <v>159</v>
      </c>
      <c r="E909" s="162" t="s">
        <v>19</v>
      </c>
      <c r="F909" s="163" t="s">
        <v>173</v>
      </c>
      <c r="H909" s="164">
        <v>19.856999999999999</v>
      </c>
      <c r="I909" s="165"/>
      <c r="L909" s="161"/>
      <c r="M909" s="166"/>
      <c r="T909" s="167"/>
      <c r="AT909" s="162" t="s">
        <v>159</v>
      </c>
      <c r="AU909" s="162" t="s">
        <v>82</v>
      </c>
      <c r="AV909" s="14" t="s">
        <v>156</v>
      </c>
      <c r="AW909" s="14" t="s">
        <v>33</v>
      </c>
      <c r="AX909" s="14" t="s">
        <v>80</v>
      </c>
      <c r="AY909" s="162" t="s">
        <v>126</v>
      </c>
    </row>
    <row r="910" spans="2:65" s="1" customFormat="1" ht="16.5" customHeight="1">
      <c r="B910" s="33"/>
      <c r="C910" s="128" t="s">
        <v>1549</v>
      </c>
      <c r="D910" s="128" t="s">
        <v>129</v>
      </c>
      <c r="E910" s="129" t="s">
        <v>1550</v>
      </c>
      <c r="F910" s="130" t="s">
        <v>1551</v>
      </c>
      <c r="G910" s="131" t="s">
        <v>487</v>
      </c>
      <c r="H910" s="132">
        <v>15.188000000000001</v>
      </c>
      <c r="I910" s="133"/>
      <c r="J910" s="134">
        <f>ROUND(I910*H910,2)</f>
        <v>0</v>
      </c>
      <c r="K910" s="130" t="s">
        <v>180</v>
      </c>
      <c r="L910" s="33"/>
      <c r="M910" s="135" t="s">
        <v>19</v>
      </c>
      <c r="N910" s="136" t="s">
        <v>43</v>
      </c>
      <c r="P910" s="137">
        <f>O910*H910</f>
        <v>0</v>
      </c>
      <c r="Q910" s="137">
        <v>0</v>
      </c>
      <c r="R910" s="137">
        <f>Q910*H910</f>
        <v>0</v>
      </c>
      <c r="S910" s="137">
        <v>1.4</v>
      </c>
      <c r="T910" s="138">
        <f>S910*H910</f>
        <v>21.263200000000001</v>
      </c>
      <c r="AR910" s="139" t="s">
        <v>156</v>
      </c>
      <c r="AT910" s="139" t="s">
        <v>129</v>
      </c>
      <c r="AU910" s="139" t="s">
        <v>82</v>
      </c>
      <c r="AY910" s="18" t="s">
        <v>126</v>
      </c>
      <c r="BE910" s="140">
        <f>IF(N910="základní",J910,0)</f>
        <v>0</v>
      </c>
      <c r="BF910" s="140">
        <f>IF(N910="snížená",J910,0)</f>
        <v>0</v>
      </c>
      <c r="BG910" s="140">
        <f>IF(N910="zákl. přenesená",J910,0)</f>
        <v>0</v>
      </c>
      <c r="BH910" s="140">
        <f>IF(N910="sníž. přenesená",J910,0)</f>
        <v>0</v>
      </c>
      <c r="BI910" s="140">
        <f>IF(N910="nulová",J910,0)</f>
        <v>0</v>
      </c>
      <c r="BJ910" s="18" t="s">
        <v>80</v>
      </c>
      <c r="BK910" s="140">
        <f>ROUND(I910*H910,2)</f>
        <v>0</v>
      </c>
      <c r="BL910" s="18" t="s">
        <v>156</v>
      </c>
      <c r="BM910" s="139" t="s">
        <v>1552</v>
      </c>
    </row>
    <row r="911" spans="2:65" s="1" customFormat="1" ht="10.199999999999999">
      <c r="B911" s="33"/>
      <c r="D911" s="141" t="s">
        <v>135</v>
      </c>
      <c r="F911" s="142" t="s">
        <v>1553</v>
      </c>
      <c r="I911" s="143"/>
      <c r="L911" s="33"/>
      <c r="M911" s="147"/>
      <c r="T911" s="54"/>
      <c r="AT911" s="18" t="s">
        <v>135</v>
      </c>
      <c r="AU911" s="18" t="s">
        <v>82</v>
      </c>
    </row>
    <row r="912" spans="2:65" s="1" customFormat="1" ht="10.199999999999999">
      <c r="B912" s="33"/>
      <c r="D912" s="168" t="s">
        <v>183</v>
      </c>
      <c r="F912" s="169" t="s">
        <v>1554</v>
      </c>
      <c r="I912" s="143"/>
      <c r="L912" s="33"/>
      <c r="M912" s="147"/>
      <c r="T912" s="54"/>
      <c r="AT912" s="18" t="s">
        <v>183</v>
      </c>
      <c r="AU912" s="18" t="s">
        <v>82</v>
      </c>
    </row>
    <row r="913" spans="2:65" s="12" customFormat="1" ht="20.399999999999999">
      <c r="B913" s="148"/>
      <c r="D913" s="141" t="s">
        <v>159</v>
      </c>
      <c r="E913" s="149" t="s">
        <v>19</v>
      </c>
      <c r="F913" s="150" t="s">
        <v>1555</v>
      </c>
      <c r="H913" s="151">
        <v>15.188000000000001</v>
      </c>
      <c r="I913" s="152"/>
      <c r="L913" s="148"/>
      <c r="M913" s="153"/>
      <c r="T913" s="154"/>
      <c r="AT913" s="149" t="s">
        <v>159</v>
      </c>
      <c r="AU913" s="149" t="s">
        <v>82</v>
      </c>
      <c r="AV913" s="12" t="s">
        <v>82</v>
      </c>
      <c r="AW913" s="12" t="s">
        <v>33</v>
      </c>
      <c r="AX913" s="12" t="s">
        <v>80</v>
      </c>
      <c r="AY913" s="149" t="s">
        <v>126</v>
      </c>
    </row>
    <row r="914" spans="2:65" s="1" customFormat="1" ht="16.5" customHeight="1">
      <c r="B914" s="33"/>
      <c r="C914" s="128" t="s">
        <v>1556</v>
      </c>
      <c r="D914" s="128" t="s">
        <v>129</v>
      </c>
      <c r="E914" s="129" t="s">
        <v>1557</v>
      </c>
      <c r="F914" s="130" t="s">
        <v>1558</v>
      </c>
      <c r="G914" s="131" t="s">
        <v>487</v>
      </c>
      <c r="H914" s="132">
        <v>36.326000000000001</v>
      </c>
      <c r="I914" s="133"/>
      <c r="J914" s="134">
        <f>ROUND(I914*H914,2)</f>
        <v>0</v>
      </c>
      <c r="K914" s="130" t="s">
        <v>180</v>
      </c>
      <c r="L914" s="33"/>
      <c r="M914" s="135" t="s">
        <v>19</v>
      </c>
      <c r="N914" s="136" t="s">
        <v>43</v>
      </c>
      <c r="P914" s="137">
        <f>O914*H914</f>
        <v>0</v>
      </c>
      <c r="Q914" s="137">
        <v>0</v>
      </c>
      <c r="R914" s="137">
        <f>Q914*H914</f>
        <v>0</v>
      </c>
      <c r="S914" s="137">
        <v>1.4</v>
      </c>
      <c r="T914" s="138">
        <f>S914*H914</f>
        <v>50.856400000000001</v>
      </c>
      <c r="AR914" s="139" t="s">
        <v>156</v>
      </c>
      <c r="AT914" s="139" t="s">
        <v>129</v>
      </c>
      <c r="AU914" s="139" t="s">
        <v>82</v>
      </c>
      <c r="AY914" s="18" t="s">
        <v>126</v>
      </c>
      <c r="BE914" s="140">
        <f>IF(N914="základní",J914,0)</f>
        <v>0</v>
      </c>
      <c r="BF914" s="140">
        <f>IF(N914="snížená",J914,0)</f>
        <v>0</v>
      </c>
      <c r="BG914" s="140">
        <f>IF(N914="zákl. přenesená",J914,0)</f>
        <v>0</v>
      </c>
      <c r="BH914" s="140">
        <f>IF(N914="sníž. přenesená",J914,0)</f>
        <v>0</v>
      </c>
      <c r="BI914" s="140">
        <f>IF(N914="nulová",J914,0)</f>
        <v>0</v>
      </c>
      <c r="BJ914" s="18" t="s">
        <v>80</v>
      </c>
      <c r="BK914" s="140">
        <f>ROUND(I914*H914,2)</f>
        <v>0</v>
      </c>
      <c r="BL914" s="18" t="s">
        <v>156</v>
      </c>
      <c r="BM914" s="139" t="s">
        <v>1559</v>
      </c>
    </row>
    <row r="915" spans="2:65" s="1" customFormat="1" ht="10.199999999999999">
      <c r="B915" s="33"/>
      <c r="D915" s="141" t="s">
        <v>135</v>
      </c>
      <c r="F915" s="142" t="s">
        <v>1560</v>
      </c>
      <c r="I915" s="143"/>
      <c r="L915" s="33"/>
      <c r="M915" s="147"/>
      <c r="T915" s="54"/>
      <c r="AT915" s="18" t="s">
        <v>135</v>
      </c>
      <c r="AU915" s="18" t="s">
        <v>82</v>
      </c>
    </row>
    <row r="916" spans="2:65" s="1" customFormat="1" ht="10.199999999999999">
      <c r="B916" s="33"/>
      <c r="D916" s="168" t="s">
        <v>183</v>
      </c>
      <c r="F916" s="169" t="s">
        <v>1561</v>
      </c>
      <c r="I916" s="143"/>
      <c r="L916" s="33"/>
      <c r="M916" s="147"/>
      <c r="T916" s="54"/>
      <c r="AT916" s="18" t="s">
        <v>183</v>
      </c>
      <c r="AU916" s="18" t="s">
        <v>82</v>
      </c>
    </row>
    <row r="917" spans="2:65" s="13" customFormat="1" ht="10.199999999999999">
      <c r="B917" s="155"/>
      <c r="D917" s="141" t="s">
        <v>159</v>
      </c>
      <c r="E917" s="156" t="s">
        <v>19</v>
      </c>
      <c r="F917" s="157" t="s">
        <v>1311</v>
      </c>
      <c r="H917" s="156" t="s">
        <v>19</v>
      </c>
      <c r="I917" s="158"/>
      <c r="L917" s="155"/>
      <c r="M917" s="159"/>
      <c r="T917" s="160"/>
      <c r="AT917" s="156" t="s">
        <v>159</v>
      </c>
      <c r="AU917" s="156" t="s">
        <v>82</v>
      </c>
      <c r="AV917" s="13" t="s">
        <v>80</v>
      </c>
      <c r="AW917" s="13" t="s">
        <v>33</v>
      </c>
      <c r="AX917" s="13" t="s">
        <v>72</v>
      </c>
      <c r="AY917" s="156" t="s">
        <v>126</v>
      </c>
    </row>
    <row r="918" spans="2:65" s="12" customFormat="1" ht="10.199999999999999">
      <c r="B918" s="148"/>
      <c r="D918" s="141" t="s">
        <v>159</v>
      </c>
      <c r="E918" s="149" t="s">
        <v>19</v>
      </c>
      <c r="F918" s="150" t="s">
        <v>1562</v>
      </c>
      <c r="H918" s="151">
        <v>13.574</v>
      </c>
      <c r="I918" s="152"/>
      <c r="L918" s="148"/>
      <c r="M918" s="153"/>
      <c r="T918" s="154"/>
      <c r="AT918" s="149" t="s">
        <v>159</v>
      </c>
      <c r="AU918" s="149" t="s">
        <v>82</v>
      </c>
      <c r="AV918" s="12" t="s">
        <v>82</v>
      </c>
      <c r="AW918" s="12" t="s">
        <v>33</v>
      </c>
      <c r="AX918" s="12" t="s">
        <v>72</v>
      </c>
      <c r="AY918" s="149" t="s">
        <v>126</v>
      </c>
    </row>
    <row r="919" spans="2:65" s="12" customFormat="1" ht="10.199999999999999">
      <c r="B919" s="148"/>
      <c r="D919" s="141" t="s">
        <v>159</v>
      </c>
      <c r="E919" s="149" t="s">
        <v>19</v>
      </c>
      <c r="F919" s="150" t="s">
        <v>1563</v>
      </c>
      <c r="H919" s="151">
        <v>22.751999999999999</v>
      </c>
      <c r="I919" s="152"/>
      <c r="L919" s="148"/>
      <c r="M919" s="153"/>
      <c r="T919" s="154"/>
      <c r="AT919" s="149" t="s">
        <v>159</v>
      </c>
      <c r="AU919" s="149" t="s">
        <v>82</v>
      </c>
      <c r="AV919" s="12" t="s">
        <v>82</v>
      </c>
      <c r="AW919" s="12" t="s">
        <v>33</v>
      </c>
      <c r="AX919" s="12" t="s">
        <v>72</v>
      </c>
      <c r="AY919" s="149" t="s">
        <v>126</v>
      </c>
    </row>
    <row r="920" spans="2:65" s="14" customFormat="1" ht="10.199999999999999">
      <c r="B920" s="161"/>
      <c r="D920" s="141" t="s">
        <v>159</v>
      </c>
      <c r="E920" s="162" t="s">
        <v>19</v>
      </c>
      <c r="F920" s="163" t="s">
        <v>173</v>
      </c>
      <c r="H920" s="164">
        <v>36.326000000000001</v>
      </c>
      <c r="I920" s="165"/>
      <c r="L920" s="161"/>
      <c r="M920" s="166"/>
      <c r="T920" s="167"/>
      <c r="AT920" s="162" t="s">
        <v>159</v>
      </c>
      <c r="AU920" s="162" t="s">
        <v>82</v>
      </c>
      <c r="AV920" s="14" t="s">
        <v>156</v>
      </c>
      <c r="AW920" s="14" t="s">
        <v>33</v>
      </c>
      <c r="AX920" s="14" t="s">
        <v>80</v>
      </c>
      <c r="AY920" s="162" t="s">
        <v>126</v>
      </c>
    </row>
    <row r="921" spans="2:65" s="1" customFormat="1" ht="16.5" customHeight="1">
      <c r="B921" s="33"/>
      <c r="C921" s="128" t="s">
        <v>1564</v>
      </c>
      <c r="D921" s="128" t="s">
        <v>129</v>
      </c>
      <c r="E921" s="129" t="s">
        <v>1565</v>
      </c>
      <c r="F921" s="130" t="s">
        <v>1566</v>
      </c>
      <c r="G921" s="131" t="s">
        <v>155</v>
      </c>
      <c r="H921" s="132">
        <v>1.5920000000000001</v>
      </c>
      <c r="I921" s="133"/>
      <c r="J921" s="134">
        <f>ROUND(I921*H921,2)</f>
        <v>0</v>
      </c>
      <c r="K921" s="130" t="s">
        <v>180</v>
      </c>
      <c r="L921" s="33"/>
      <c r="M921" s="135" t="s">
        <v>19</v>
      </c>
      <c r="N921" s="136" t="s">
        <v>43</v>
      </c>
      <c r="P921" s="137">
        <f>O921*H921</f>
        <v>0</v>
      </c>
      <c r="Q921" s="137">
        <v>0</v>
      </c>
      <c r="R921" s="137">
        <f>Q921*H921</f>
        <v>0</v>
      </c>
      <c r="S921" s="137">
        <v>8.7999999999999995E-2</v>
      </c>
      <c r="T921" s="138">
        <f>S921*H921</f>
        <v>0.140096</v>
      </c>
      <c r="AR921" s="139" t="s">
        <v>156</v>
      </c>
      <c r="AT921" s="139" t="s">
        <v>129</v>
      </c>
      <c r="AU921" s="139" t="s">
        <v>82</v>
      </c>
      <c r="AY921" s="18" t="s">
        <v>126</v>
      </c>
      <c r="BE921" s="140">
        <f>IF(N921="základní",J921,0)</f>
        <v>0</v>
      </c>
      <c r="BF921" s="140">
        <f>IF(N921="snížená",J921,0)</f>
        <v>0</v>
      </c>
      <c r="BG921" s="140">
        <f>IF(N921="zákl. přenesená",J921,0)</f>
        <v>0</v>
      </c>
      <c r="BH921" s="140">
        <f>IF(N921="sníž. přenesená",J921,0)</f>
        <v>0</v>
      </c>
      <c r="BI921" s="140">
        <f>IF(N921="nulová",J921,0)</f>
        <v>0</v>
      </c>
      <c r="BJ921" s="18" t="s">
        <v>80</v>
      </c>
      <c r="BK921" s="140">
        <f>ROUND(I921*H921,2)</f>
        <v>0</v>
      </c>
      <c r="BL921" s="18" t="s">
        <v>156</v>
      </c>
      <c r="BM921" s="139" t="s">
        <v>1567</v>
      </c>
    </row>
    <row r="922" spans="2:65" s="1" customFormat="1" ht="10.199999999999999">
      <c r="B922" s="33"/>
      <c r="D922" s="141" t="s">
        <v>135</v>
      </c>
      <c r="F922" s="142" t="s">
        <v>1568</v>
      </c>
      <c r="I922" s="143"/>
      <c r="L922" s="33"/>
      <c r="M922" s="147"/>
      <c r="T922" s="54"/>
      <c r="AT922" s="18" t="s">
        <v>135</v>
      </c>
      <c r="AU922" s="18" t="s">
        <v>82</v>
      </c>
    </row>
    <row r="923" spans="2:65" s="1" customFormat="1" ht="10.199999999999999">
      <c r="B923" s="33"/>
      <c r="D923" s="168" t="s">
        <v>183</v>
      </c>
      <c r="F923" s="169" t="s">
        <v>1569</v>
      </c>
      <c r="I923" s="143"/>
      <c r="L923" s="33"/>
      <c r="M923" s="147"/>
      <c r="T923" s="54"/>
      <c r="AT923" s="18" t="s">
        <v>183</v>
      </c>
      <c r="AU923" s="18" t="s">
        <v>82</v>
      </c>
    </row>
    <row r="924" spans="2:65" s="12" customFormat="1" ht="10.199999999999999">
      <c r="B924" s="148"/>
      <c r="D924" s="141" t="s">
        <v>159</v>
      </c>
      <c r="E924" s="149" t="s">
        <v>19</v>
      </c>
      <c r="F924" s="150" t="s">
        <v>1570</v>
      </c>
      <c r="H924" s="151">
        <v>1.5920000000000001</v>
      </c>
      <c r="I924" s="152"/>
      <c r="L924" s="148"/>
      <c r="M924" s="153"/>
      <c r="T924" s="154"/>
      <c r="AT924" s="149" t="s">
        <v>159</v>
      </c>
      <c r="AU924" s="149" t="s">
        <v>82</v>
      </c>
      <c r="AV924" s="12" t="s">
        <v>82</v>
      </c>
      <c r="AW924" s="12" t="s">
        <v>33</v>
      </c>
      <c r="AX924" s="12" t="s">
        <v>80</v>
      </c>
      <c r="AY924" s="149" t="s">
        <v>126</v>
      </c>
    </row>
    <row r="925" spans="2:65" s="1" customFormat="1" ht="16.5" customHeight="1">
      <c r="B925" s="33"/>
      <c r="C925" s="128" t="s">
        <v>1571</v>
      </c>
      <c r="D925" s="128" t="s">
        <v>129</v>
      </c>
      <c r="E925" s="129" t="s">
        <v>1572</v>
      </c>
      <c r="F925" s="130" t="s">
        <v>1573</v>
      </c>
      <c r="G925" s="131" t="s">
        <v>155</v>
      </c>
      <c r="H925" s="132">
        <v>52.71</v>
      </c>
      <c r="I925" s="133"/>
      <c r="J925" s="134">
        <f>ROUND(I925*H925,2)</f>
        <v>0</v>
      </c>
      <c r="K925" s="130" t="s">
        <v>180</v>
      </c>
      <c r="L925" s="33"/>
      <c r="M925" s="135" t="s">
        <v>19</v>
      </c>
      <c r="N925" s="136" t="s">
        <v>43</v>
      </c>
      <c r="P925" s="137">
        <f>O925*H925</f>
        <v>0</v>
      </c>
      <c r="Q925" s="137">
        <v>0</v>
      </c>
      <c r="R925" s="137">
        <f>Q925*H925</f>
        <v>0</v>
      </c>
      <c r="S925" s="137">
        <v>7.5999999999999998E-2</v>
      </c>
      <c r="T925" s="138">
        <f>S925*H925</f>
        <v>4.00596</v>
      </c>
      <c r="AR925" s="139" t="s">
        <v>156</v>
      </c>
      <c r="AT925" s="139" t="s">
        <v>129</v>
      </c>
      <c r="AU925" s="139" t="s">
        <v>82</v>
      </c>
      <c r="AY925" s="18" t="s">
        <v>126</v>
      </c>
      <c r="BE925" s="140">
        <f>IF(N925="základní",J925,0)</f>
        <v>0</v>
      </c>
      <c r="BF925" s="140">
        <f>IF(N925="snížená",J925,0)</f>
        <v>0</v>
      </c>
      <c r="BG925" s="140">
        <f>IF(N925="zákl. přenesená",J925,0)</f>
        <v>0</v>
      </c>
      <c r="BH925" s="140">
        <f>IF(N925="sníž. přenesená",J925,0)</f>
        <v>0</v>
      </c>
      <c r="BI925" s="140">
        <f>IF(N925="nulová",J925,0)</f>
        <v>0</v>
      </c>
      <c r="BJ925" s="18" t="s">
        <v>80</v>
      </c>
      <c r="BK925" s="140">
        <f>ROUND(I925*H925,2)</f>
        <v>0</v>
      </c>
      <c r="BL925" s="18" t="s">
        <v>156</v>
      </c>
      <c r="BM925" s="139" t="s">
        <v>1574</v>
      </c>
    </row>
    <row r="926" spans="2:65" s="1" customFormat="1" ht="10.199999999999999">
      <c r="B926" s="33"/>
      <c r="D926" s="141" t="s">
        <v>135</v>
      </c>
      <c r="F926" s="142" t="s">
        <v>1575</v>
      </c>
      <c r="I926" s="143"/>
      <c r="L926" s="33"/>
      <c r="M926" s="147"/>
      <c r="T926" s="54"/>
      <c r="AT926" s="18" t="s">
        <v>135</v>
      </c>
      <c r="AU926" s="18" t="s">
        <v>82</v>
      </c>
    </row>
    <row r="927" spans="2:65" s="1" customFormat="1" ht="10.199999999999999">
      <c r="B927" s="33"/>
      <c r="D927" s="168" t="s">
        <v>183</v>
      </c>
      <c r="F927" s="169" t="s">
        <v>1576</v>
      </c>
      <c r="I927" s="143"/>
      <c r="L927" s="33"/>
      <c r="M927" s="147"/>
      <c r="T927" s="54"/>
      <c r="AT927" s="18" t="s">
        <v>183</v>
      </c>
      <c r="AU927" s="18" t="s">
        <v>82</v>
      </c>
    </row>
    <row r="928" spans="2:65" s="13" customFormat="1" ht="10.199999999999999">
      <c r="B928" s="155"/>
      <c r="D928" s="141" t="s">
        <v>159</v>
      </c>
      <c r="E928" s="156" t="s">
        <v>19</v>
      </c>
      <c r="F928" s="157" t="s">
        <v>1577</v>
      </c>
      <c r="H928" s="156" t="s">
        <v>19</v>
      </c>
      <c r="I928" s="158"/>
      <c r="L928" s="155"/>
      <c r="M928" s="159"/>
      <c r="T928" s="160"/>
      <c r="AT928" s="156" t="s">
        <v>159</v>
      </c>
      <c r="AU928" s="156" t="s">
        <v>82</v>
      </c>
      <c r="AV928" s="13" t="s">
        <v>80</v>
      </c>
      <c r="AW928" s="13" t="s">
        <v>33</v>
      </c>
      <c r="AX928" s="13" t="s">
        <v>72</v>
      </c>
      <c r="AY928" s="156" t="s">
        <v>126</v>
      </c>
    </row>
    <row r="929" spans="2:51" s="12" customFormat="1" ht="10.199999999999999">
      <c r="B929" s="148"/>
      <c r="D929" s="141" t="s">
        <v>159</v>
      </c>
      <c r="E929" s="149" t="s">
        <v>19</v>
      </c>
      <c r="F929" s="150" t="s">
        <v>1578</v>
      </c>
      <c r="H929" s="151">
        <v>5.1719999999999997</v>
      </c>
      <c r="I929" s="152"/>
      <c r="L929" s="148"/>
      <c r="M929" s="153"/>
      <c r="T929" s="154"/>
      <c r="AT929" s="149" t="s">
        <v>159</v>
      </c>
      <c r="AU929" s="149" t="s">
        <v>82</v>
      </c>
      <c r="AV929" s="12" t="s">
        <v>82</v>
      </c>
      <c r="AW929" s="12" t="s">
        <v>33</v>
      </c>
      <c r="AX929" s="12" t="s">
        <v>72</v>
      </c>
      <c r="AY929" s="149" t="s">
        <v>126</v>
      </c>
    </row>
    <row r="930" spans="2:51" s="12" customFormat="1" ht="10.199999999999999">
      <c r="B930" s="148"/>
      <c r="D930" s="141" t="s">
        <v>159</v>
      </c>
      <c r="E930" s="149" t="s">
        <v>19</v>
      </c>
      <c r="F930" s="150" t="s">
        <v>1579</v>
      </c>
      <c r="H930" s="151">
        <v>5.516</v>
      </c>
      <c r="I930" s="152"/>
      <c r="L930" s="148"/>
      <c r="M930" s="153"/>
      <c r="T930" s="154"/>
      <c r="AT930" s="149" t="s">
        <v>159</v>
      </c>
      <c r="AU930" s="149" t="s">
        <v>82</v>
      </c>
      <c r="AV930" s="12" t="s">
        <v>82</v>
      </c>
      <c r="AW930" s="12" t="s">
        <v>33</v>
      </c>
      <c r="AX930" s="12" t="s">
        <v>72</v>
      </c>
      <c r="AY930" s="149" t="s">
        <v>126</v>
      </c>
    </row>
    <row r="931" spans="2:51" s="12" customFormat="1" ht="10.199999999999999">
      <c r="B931" s="148"/>
      <c r="D931" s="141" t="s">
        <v>159</v>
      </c>
      <c r="E931" s="149" t="s">
        <v>19</v>
      </c>
      <c r="F931" s="150" t="s">
        <v>1580</v>
      </c>
      <c r="H931" s="151">
        <v>3.5459999999999998</v>
      </c>
      <c r="I931" s="152"/>
      <c r="L931" s="148"/>
      <c r="M931" s="153"/>
      <c r="T931" s="154"/>
      <c r="AT931" s="149" t="s">
        <v>159</v>
      </c>
      <c r="AU931" s="149" t="s">
        <v>82</v>
      </c>
      <c r="AV931" s="12" t="s">
        <v>82</v>
      </c>
      <c r="AW931" s="12" t="s">
        <v>33</v>
      </c>
      <c r="AX931" s="12" t="s">
        <v>72</v>
      </c>
      <c r="AY931" s="149" t="s">
        <v>126</v>
      </c>
    </row>
    <row r="932" spans="2:51" s="15" customFormat="1" ht="10.199999999999999">
      <c r="B932" s="173"/>
      <c r="D932" s="141" t="s">
        <v>159</v>
      </c>
      <c r="E932" s="174" t="s">
        <v>19</v>
      </c>
      <c r="F932" s="175" t="s">
        <v>639</v>
      </c>
      <c r="H932" s="176">
        <v>14.234</v>
      </c>
      <c r="I932" s="177"/>
      <c r="L932" s="173"/>
      <c r="M932" s="178"/>
      <c r="T932" s="179"/>
      <c r="AT932" s="174" t="s">
        <v>159</v>
      </c>
      <c r="AU932" s="174" t="s">
        <v>82</v>
      </c>
      <c r="AV932" s="15" t="s">
        <v>125</v>
      </c>
      <c r="AW932" s="15" t="s">
        <v>33</v>
      </c>
      <c r="AX932" s="15" t="s">
        <v>72</v>
      </c>
      <c r="AY932" s="174" t="s">
        <v>126</v>
      </c>
    </row>
    <row r="933" spans="2:51" s="12" customFormat="1" ht="20.399999999999999">
      <c r="B933" s="148"/>
      <c r="D933" s="141" t="s">
        <v>159</v>
      </c>
      <c r="E933" s="149" t="s">
        <v>19</v>
      </c>
      <c r="F933" s="150" t="s">
        <v>1581</v>
      </c>
      <c r="H933" s="151">
        <v>14.121</v>
      </c>
      <c r="I933" s="152"/>
      <c r="L933" s="148"/>
      <c r="M933" s="153"/>
      <c r="T933" s="154"/>
      <c r="AT933" s="149" t="s">
        <v>159</v>
      </c>
      <c r="AU933" s="149" t="s">
        <v>82</v>
      </c>
      <c r="AV933" s="12" t="s">
        <v>82</v>
      </c>
      <c r="AW933" s="12" t="s">
        <v>33</v>
      </c>
      <c r="AX933" s="12" t="s">
        <v>72</v>
      </c>
      <c r="AY933" s="149" t="s">
        <v>126</v>
      </c>
    </row>
    <row r="934" spans="2:51" s="12" customFormat="1" ht="10.199999999999999">
      <c r="B934" s="148"/>
      <c r="D934" s="141" t="s">
        <v>159</v>
      </c>
      <c r="E934" s="149" t="s">
        <v>19</v>
      </c>
      <c r="F934" s="150" t="s">
        <v>1582</v>
      </c>
      <c r="H934" s="151">
        <v>1.7210000000000001</v>
      </c>
      <c r="I934" s="152"/>
      <c r="L934" s="148"/>
      <c r="M934" s="153"/>
      <c r="T934" s="154"/>
      <c r="AT934" s="149" t="s">
        <v>159</v>
      </c>
      <c r="AU934" s="149" t="s">
        <v>82</v>
      </c>
      <c r="AV934" s="12" t="s">
        <v>82</v>
      </c>
      <c r="AW934" s="12" t="s">
        <v>33</v>
      </c>
      <c r="AX934" s="12" t="s">
        <v>72</v>
      </c>
      <c r="AY934" s="149" t="s">
        <v>126</v>
      </c>
    </row>
    <row r="935" spans="2:51" s="12" customFormat="1" ht="10.199999999999999">
      <c r="B935" s="148"/>
      <c r="D935" s="141" t="s">
        <v>159</v>
      </c>
      <c r="E935" s="149" t="s">
        <v>19</v>
      </c>
      <c r="F935" s="150" t="s">
        <v>1583</v>
      </c>
      <c r="H935" s="151">
        <v>7.0919999999999996</v>
      </c>
      <c r="I935" s="152"/>
      <c r="L935" s="148"/>
      <c r="M935" s="153"/>
      <c r="T935" s="154"/>
      <c r="AT935" s="149" t="s">
        <v>159</v>
      </c>
      <c r="AU935" s="149" t="s">
        <v>82</v>
      </c>
      <c r="AV935" s="12" t="s">
        <v>82</v>
      </c>
      <c r="AW935" s="12" t="s">
        <v>33</v>
      </c>
      <c r="AX935" s="12" t="s">
        <v>72</v>
      </c>
      <c r="AY935" s="149" t="s">
        <v>126</v>
      </c>
    </row>
    <row r="936" spans="2:51" s="12" customFormat="1" ht="10.199999999999999">
      <c r="B936" s="148"/>
      <c r="D936" s="141" t="s">
        <v>159</v>
      </c>
      <c r="E936" s="149" t="s">
        <v>19</v>
      </c>
      <c r="F936" s="150" t="s">
        <v>1584</v>
      </c>
      <c r="H936" s="151">
        <v>1.76</v>
      </c>
      <c r="I936" s="152"/>
      <c r="L936" s="148"/>
      <c r="M936" s="153"/>
      <c r="T936" s="154"/>
      <c r="AT936" s="149" t="s">
        <v>159</v>
      </c>
      <c r="AU936" s="149" t="s">
        <v>82</v>
      </c>
      <c r="AV936" s="12" t="s">
        <v>82</v>
      </c>
      <c r="AW936" s="12" t="s">
        <v>33</v>
      </c>
      <c r="AX936" s="12" t="s">
        <v>72</v>
      </c>
      <c r="AY936" s="149" t="s">
        <v>126</v>
      </c>
    </row>
    <row r="937" spans="2:51" s="12" customFormat="1" ht="10.199999999999999">
      <c r="B937" s="148"/>
      <c r="D937" s="141" t="s">
        <v>159</v>
      </c>
      <c r="E937" s="149" t="s">
        <v>19</v>
      </c>
      <c r="F937" s="150" t="s">
        <v>1585</v>
      </c>
      <c r="H937" s="151">
        <v>1.58</v>
      </c>
      <c r="I937" s="152"/>
      <c r="L937" s="148"/>
      <c r="M937" s="153"/>
      <c r="T937" s="154"/>
      <c r="AT937" s="149" t="s">
        <v>159</v>
      </c>
      <c r="AU937" s="149" t="s">
        <v>82</v>
      </c>
      <c r="AV937" s="12" t="s">
        <v>82</v>
      </c>
      <c r="AW937" s="12" t="s">
        <v>33</v>
      </c>
      <c r="AX937" s="12" t="s">
        <v>72</v>
      </c>
      <c r="AY937" s="149" t="s">
        <v>126</v>
      </c>
    </row>
    <row r="938" spans="2:51" s="12" customFormat="1" ht="10.199999999999999">
      <c r="B938" s="148"/>
      <c r="D938" s="141" t="s">
        <v>159</v>
      </c>
      <c r="E938" s="149" t="s">
        <v>19</v>
      </c>
      <c r="F938" s="150" t="s">
        <v>1586</v>
      </c>
      <c r="H938" s="151">
        <v>3.5459999999999998</v>
      </c>
      <c r="I938" s="152"/>
      <c r="L938" s="148"/>
      <c r="M938" s="153"/>
      <c r="T938" s="154"/>
      <c r="AT938" s="149" t="s">
        <v>159</v>
      </c>
      <c r="AU938" s="149" t="s">
        <v>82</v>
      </c>
      <c r="AV938" s="12" t="s">
        <v>82</v>
      </c>
      <c r="AW938" s="12" t="s">
        <v>33</v>
      </c>
      <c r="AX938" s="12" t="s">
        <v>72</v>
      </c>
      <c r="AY938" s="149" t="s">
        <v>126</v>
      </c>
    </row>
    <row r="939" spans="2:51" s="12" customFormat="1" ht="10.199999999999999">
      <c r="B939" s="148"/>
      <c r="D939" s="141" t="s">
        <v>159</v>
      </c>
      <c r="E939" s="149" t="s">
        <v>19</v>
      </c>
      <c r="F939" s="150" t="s">
        <v>1587</v>
      </c>
      <c r="H939" s="151">
        <v>1.5760000000000001</v>
      </c>
      <c r="I939" s="152"/>
      <c r="L939" s="148"/>
      <c r="M939" s="153"/>
      <c r="T939" s="154"/>
      <c r="AT939" s="149" t="s">
        <v>159</v>
      </c>
      <c r="AU939" s="149" t="s">
        <v>82</v>
      </c>
      <c r="AV939" s="12" t="s">
        <v>82</v>
      </c>
      <c r="AW939" s="12" t="s">
        <v>33</v>
      </c>
      <c r="AX939" s="12" t="s">
        <v>72</v>
      </c>
      <c r="AY939" s="149" t="s">
        <v>126</v>
      </c>
    </row>
    <row r="940" spans="2:51" s="12" customFormat="1" ht="10.199999999999999">
      <c r="B940" s="148"/>
      <c r="D940" s="141" t="s">
        <v>159</v>
      </c>
      <c r="E940" s="149" t="s">
        <v>19</v>
      </c>
      <c r="F940" s="150" t="s">
        <v>1588</v>
      </c>
      <c r="H940" s="151">
        <v>1.7729999999999999</v>
      </c>
      <c r="I940" s="152"/>
      <c r="L940" s="148"/>
      <c r="M940" s="153"/>
      <c r="T940" s="154"/>
      <c r="AT940" s="149" t="s">
        <v>159</v>
      </c>
      <c r="AU940" s="149" t="s">
        <v>82</v>
      </c>
      <c r="AV940" s="12" t="s">
        <v>82</v>
      </c>
      <c r="AW940" s="12" t="s">
        <v>33</v>
      </c>
      <c r="AX940" s="12" t="s">
        <v>72</v>
      </c>
      <c r="AY940" s="149" t="s">
        <v>126</v>
      </c>
    </row>
    <row r="941" spans="2:51" s="12" customFormat="1" ht="10.199999999999999">
      <c r="B941" s="148"/>
      <c r="D941" s="141" t="s">
        <v>159</v>
      </c>
      <c r="E941" s="149" t="s">
        <v>19</v>
      </c>
      <c r="F941" s="150" t="s">
        <v>1589</v>
      </c>
      <c r="H941" s="151">
        <v>1.7689999999999999</v>
      </c>
      <c r="I941" s="152"/>
      <c r="L941" s="148"/>
      <c r="M941" s="153"/>
      <c r="T941" s="154"/>
      <c r="AT941" s="149" t="s">
        <v>159</v>
      </c>
      <c r="AU941" s="149" t="s">
        <v>82</v>
      </c>
      <c r="AV941" s="12" t="s">
        <v>82</v>
      </c>
      <c r="AW941" s="12" t="s">
        <v>33</v>
      </c>
      <c r="AX941" s="12" t="s">
        <v>72</v>
      </c>
      <c r="AY941" s="149" t="s">
        <v>126</v>
      </c>
    </row>
    <row r="942" spans="2:51" s="12" customFormat="1" ht="10.199999999999999">
      <c r="B942" s="148"/>
      <c r="D942" s="141" t="s">
        <v>159</v>
      </c>
      <c r="E942" s="149" t="s">
        <v>19</v>
      </c>
      <c r="F942" s="150" t="s">
        <v>1590</v>
      </c>
      <c r="H942" s="151">
        <v>1.7689999999999999</v>
      </c>
      <c r="I942" s="152"/>
      <c r="L942" s="148"/>
      <c r="M942" s="153"/>
      <c r="T942" s="154"/>
      <c r="AT942" s="149" t="s">
        <v>159</v>
      </c>
      <c r="AU942" s="149" t="s">
        <v>82</v>
      </c>
      <c r="AV942" s="12" t="s">
        <v>82</v>
      </c>
      <c r="AW942" s="12" t="s">
        <v>33</v>
      </c>
      <c r="AX942" s="12" t="s">
        <v>72</v>
      </c>
      <c r="AY942" s="149" t="s">
        <v>126</v>
      </c>
    </row>
    <row r="943" spans="2:51" s="12" customFormat="1" ht="10.199999999999999">
      <c r="B943" s="148"/>
      <c r="D943" s="141" t="s">
        <v>159</v>
      </c>
      <c r="E943" s="149" t="s">
        <v>19</v>
      </c>
      <c r="F943" s="150" t="s">
        <v>1591</v>
      </c>
      <c r="H943" s="151">
        <v>1.7689999999999999</v>
      </c>
      <c r="I943" s="152"/>
      <c r="L943" s="148"/>
      <c r="M943" s="153"/>
      <c r="T943" s="154"/>
      <c r="AT943" s="149" t="s">
        <v>159</v>
      </c>
      <c r="AU943" s="149" t="s">
        <v>82</v>
      </c>
      <c r="AV943" s="12" t="s">
        <v>82</v>
      </c>
      <c r="AW943" s="12" t="s">
        <v>33</v>
      </c>
      <c r="AX943" s="12" t="s">
        <v>72</v>
      </c>
      <c r="AY943" s="149" t="s">
        <v>126</v>
      </c>
    </row>
    <row r="944" spans="2:51" s="15" customFormat="1" ht="10.199999999999999">
      <c r="B944" s="173"/>
      <c r="D944" s="141" t="s">
        <v>159</v>
      </c>
      <c r="E944" s="174" t="s">
        <v>19</v>
      </c>
      <c r="F944" s="175" t="s">
        <v>639</v>
      </c>
      <c r="H944" s="176">
        <v>38.475999999999999</v>
      </c>
      <c r="I944" s="177"/>
      <c r="L944" s="173"/>
      <c r="M944" s="178"/>
      <c r="T944" s="179"/>
      <c r="AT944" s="174" t="s">
        <v>159</v>
      </c>
      <c r="AU944" s="174" t="s">
        <v>82</v>
      </c>
      <c r="AV944" s="15" t="s">
        <v>125</v>
      </c>
      <c r="AW944" s="15" t="s">
        <v>33</v>
      </c>
      <c r="AX944" s="15" t="s">
        <v>72</v>
      </c>
      <c r="AY944" s="174" t="s">
        <v>126</v>
      </c>
    </row>
    <row r="945" spans="2:65" s="14" customFormat="1" ht="10.199999999999999">
      <c r="B945" s="161"/>
      <c r="D945" s="141" t="s">
        <v>159</v>
      </c>
      <c r="E945" s="162" t="s">
        <v>19</v>
      </c>
      <c r="F945" s="163" t="s">
        <v>173</v>
      </c>
      <c r="H945" s="164">
        <v>52.71</v>
      </c>
      <c r="I945" s="165"/>
      <c r="L945" s="161"/>
      <c r="M945" s="166"/>
      <c r="T945" s="167"/>
      <c r="AT945" s="162" t="s">
        <v>159</v>
      </c>
      <c r="AU945" s="162" t="s">
        <v>82</v>
      </c>
      <c r="AV945" s="14" t="s">
        <v>156</v>
      </c>
      <c r="AW945" s="14" t="s">
        <v>33</v>
      </c>
      <c r="AX945" s="14" t="s">
        <v>80</v>
      </c>
      <c r="AY945" s="162" t="s">
        <v>126</v>
      </c>
    </row>
    <row r="946" spans="2:65" s="1" customFormat="1" ht="16.5" customHeight="1">
      <c r="B946" s="33"/>
      <c r="C946" s="128" t="s">
        <v>1592</v>
      </c>
      <c r="D946" s="128" t="s">
        <v>129</v>
      </c>
      <c r="E946" s="129" t="s">
        <v>1593</v>
      </c>
      <c r="F946" s="130" t="s">
        <v>1594</v>
      </c>
      <c r="G946" s="131" t="s">
        <v>487</v>
      </c>
      <c r="H946" s="132">
        <v>0.27</v>
      </c>
      <c r="I946" s="133"/>
      <c r="J946" s="134">
        <f>ROUND(I946*H946,2)</f>
        <v>0</v>
      </c>
      <c r="K946" s="130" t="s">
        <v>180</v>
      </c>
      <c r="L946" s="33"/>
      <c r="M946" s="135" t="s">
        <v>19</v>
      </c>
      <c r="N946" s="136" t="s">
        <v>43</v>
      </c>
      <c r="P946" s="137">
        <f>O946*H946</f>
        <v>0</v>
      </c>
      <c r="Q946" s="137">
        <v>0</v>
      </c>
      <c r="R946" s="137">
        <f>Q946*H946</f>
        <v>0</v>
      </c>
      <c r="S946" s="137">
        <v>1.8</v>
      </c>
      <c r="T946" s="138">
        <f>S946*H946</f>
        <v>0.48600000000000004</v>
      </c>
      <c r="AR946" s="139" t="s">
        <v>156</v>
      </c>
      <c r="AT946" s="139" t="s">
        <v>129</v>
      </c>
      <c r="AU946" s="139" t="s">
        <v>82</v>
      </c>
      <c r="AY946" s="18" t="s">
        <v>126</v>
      </c>
      <c r="BE946" s="140">
        <f>IF(N946="základní",J946,0)</f>
        <v>0</v>
      </c>
      <c r="BF946" s="140">
        <f>IF(N946="snížená",J946,0)</f>
        <v>0</v>
      </c>
      <c r="BG946" s="140">
        <f>IF(N946="zákl. přenesená",J946,0)</f>
        <v>0</v>
      </c>
      <c r="BH946" s="140">
        <f>IF(N946="sníž. přenesená",J946,0)</f>
        <v>0</v>
      </c>
      <c r="BI946" s="140">
        <f>IF(N946="nulová",J946,0)</f>
        <v>0</v>
      </c>
      <c r="BJ946" s="18" t="s">
        <v>80</v>
      </c>
      <c r="BK946" s="140">
        <f>ROUND(I946*H946,2)</f>
        <v>0</v>
      </c>
      <c r="BL946" s="18" t="s">
        <v>156</v>
      </c>
      <c r="BM946" s="139" t="s">
        <v>1595</v>
      </c>
    </row>
    <row r="947" spans="2:65" s="1" customFormat="1" ht="19.2">
      <c r="B947" s="33"/>
      <c r="D947" s="141" t="s">
        <v>135</v>
      </c>
      <c r="F947" s="142" t="s">
        <v>1596</v>
      </c>
      <c r="I947" s="143"/>
      <c r="L947" s="33"/>
      <c r="M947" s="147"/>
      <c r="T947" s="54"/>
      <c r="AT947" s="18" t="s">
        <v>135</v>
      </c>
      <c r="AU947" s="18" t="s">
        <v>82</v>
      </c>
    </row>
    <row r="948" spans="2:65" s="1" customFormat="1" ht="10.199999999999999">
      <c r="B948" s="33"/>
      <c r="D948" s="168" t="s">
        <v>183</v>
      </c>
      <c r="F948" s="169" t="s">
        <v>1597</v>
      </c>
      <c r="I948" s="143"/>
      <c r="L948" s="33"/>
      <c r="M948" s="147"/>
      <c r="T948" s="54"/>
      <c r="AT948" s="18" t="s">
        <v>183</v>
      </c>
      <c r="AU948" s="18" t="s">
        <v>82</v>
      </c>
    </row>
    <row r="949" spans="2:65" s="12" customFormat="1" ht="10.199999999999999">
      <c r="B949" s="148"/>
      <c r="D949" s="141" t="s">
        <v>159</v>
      </c>
      <c r="E949" s="149" t="s">
        <v>19</v>
      </c>
      <c r="F949" s="150" t="s">
        <v>1598</v>
      </c>
      <c r="H949" s="151">
        <v>0.27</v>
      </c>
      <c r="I949" s="152"/>
      <c r="L949" s="148"/>
      <c r="M949" s="153"/>
      <c r="T949" s="154"/>
      <c r="AT949" s="149" t="s">
        <v>159</v>
      </c>
      <c r="AU949" s="149" t="s">
        <v>82</v>
      </c>
      <c r="AV949" s="12" t="s">
        <v>82</v>
      </c>
      <c r="AW949" s="12" t="s">
        <v>33</v>
      </c>
      <c r="AX949" s="12" t="s">
        <v>80</v>
      </c>
      <c r="AY949" s="149" t="s">
        <v>126</v>
      </c>
    </row>
    <row r="950" spans="2:65" s="1" customFormat="1" ht="16.5" customHeight="1">
      <c r="B950" s="33"/>
      <c r="C950" s="128" t="s">
        <v>1599</v>
      </c>
      <c r="D950" s="128" t="s">
        <v>129</v>
      </c>
      <c r="E950" s="129" t="s">
        <v>1600</v>
      </c>
      <c r="F950" s="130" t="s">
        <v>1601</v>
      </c>
      <c r="G950" s="131" t="s">
        <v>155</v>
      </c>
      <c r="H950" s="132">
        <v>4.3280000000000003</v>
      </c>
      <c r="I950" s="133"/>
      <c r="J950" s="134">
        <f>ROUND(I950*H950,2)</f>
        <v>0</v>
      </c>
      <c r="K950" s="130" t="s">
        <v>180</v>
      </c>
      <c r="L950" s="33"/>
      <c r="M950" s="135" t="s">
        <v>19</v>
      </c>
      <c r="N950" s="136" t="s">
        <v>43</v>
      </c>
      <c r="P950" s="137">
        <f>O950*H950</f>
        <v>0</v>
      </c>
      <c r="Q950" s="137">
        <v>0</v>
      </c>
      <c r="R950" s="137">
        <f>Q950*H950</f>
        <v>0</v>
      </c>
      <c r="S950" s="137">
        <v>0.27</v>
      </c>
      <c r="T950" s="138">
        <f>S950*H950</f>
        <v>1.1685600000000003</v>
      </c>
      <c r="AR950" s="139" t="s">
        <v>156</v>
      </c>
      <c r="AT950" s="139" t="s">
        <v>129</v>
      </c>
      <c r="AU950" s="139" t="s">
        <v>82</v>
      </c>
      <c r="AY950" s="18" t="s">
        <v>126</v>
      </c>
      <c r="BE950" s="140">
        <f>IF(N950="základní",J950,0)</f>
        <v>0</v>
      </c>
      <c r="BF950" s="140">
        <f>IF(N950="snížená",J950,0)</f>
        <v>0</v>
      </c>
      <c r="BG950" s="140">
        <f>IF(N950="zákl. přenesená",J950,0)</f>
        <v>0</v>
      </c>
      <c r="BH950" s="140">
        <f>IF(N950="sníž. přenesená",J950,0)</f>
        <v>0</v>
      </c>
      <c r="BI950" s="140">
        <f>IF(N950="nulová",J950,0)</f>
        <v>0</v>
      </c>
      <c r="BJ950" s="18" t="s">
        <v>80</v>
      </c>
      <c r="BK950" s="140">
        <f>ROUND(I950*H950,2)</f>
        <v>0</v>
      </c>
      <c r="BL950" s="18" t="s">
        <v>156</v>
      </c>
      <c r="BM950" s="139" t="s">
        <v>1602</v>
      </c>
    </row>
    <row r="951" spans="2:65" s="1" customFormat="1" ht="19.2">
      <c r="B951" s="33"/>
      <c r="D951" s="141" t="s">
        <v>135</v>
      </c>
      <c r="F951" s="142" t="s">
        <v>1603</v>
      </c>
      <c r="I951" s="143"/>
      <c r="L951" s="33"/>
      <c r="M951" s="147"/>
      <c r="T951" s="54"/>
      <c r="AT951" s="18" t="s">
        <v>135</v>
      </c>
      <c r="AU951" s="18" t="s">
        <v>82</v>
      </c>
    </row>
    <row r="952" spans="2:65" s="1" customFormat="1" ht="10.199999999999999">
      <c r="B952" s="33"/>
      <c r="D952" s="168" t="s">
        <v>183</v>
      </c>
      <c r="F952" s="169" t="s">
        <v>1604</v>
      </c>
      <c r="I952" s="143"/>
      <c r="L952" s="33"/>
      <c r="M952" s="147"/>
      <c r="T952" s="54"/>
      <c r="AT952" s="18" t="s">
        <v>183</v>
      </c>
      <c r="AU952" s="18" t="s">
        <v>82</v>
      </c>
    </row>
    <row r="953" spans="2:65" s="12" customFormat="1" ht="10.199999999999999">
      <c r="B953" s="148"/>
      <c r="D953" s="141" t="s">
        <v>159</v>
      </c>
      <c r="E953" s="149" t="s">
        <v>19</v>
      </c>
      <c r="F953" s="150" t="s">
        <v>1605</v>
      </c>
      <c r="H953" s="151">
        <v>2</v>
      </c>
      <c r="I953" s="152"/>
      <c r="L953" s="148"/>
      <c r="M953" s="153"/>
      <c r="T953" s="154"/>
      <c r="AT953" s="149" t="s">
        <v>159</v>
      </c>
      <c r="AU953" s="149" t="s">
        <v>82</v>
      </c>
      <c r="AV953" s="12" t="s">
        <v>82</v>
      </c>
      <c r="AW953" s="12" t="s">
        <v>33</v>
      </c>
      <c r="AX953" s="12" t="s">
        <v>72</v>
      </c>
      <c r="AY953" s="149" t="s">
        <v>126</v>
      </c>
    </row>
    <row r="954" spans="2:65" s="12" customFormat="1" ht="10.199999999999999">
      <c r="B954" s="148"/>
      <c r="D954" s="141" t="s">
        <v>159</v>
      </c>
      <c r="E954" s="149" t="s">
        <v>19</v>
      </c>
      <c r="F954" s="150" t="s">
        <v>1606</v>
      </c>
      <c r="H954" s="151">
        <v>2.3279999999999998</v>
      </c>
      <c r="I954" s="152"/>
      <c r="L954" s="148"/>
      <c r="M954" s="153"/>
      <c r="T954" s="154"/>
      <c r="AT954" s="149" t="s">
        <v>159</v>
      </c>
      <c r="AU954" s="149" t="s">
        <v>82</v>
      </c>
      <c r="AV954" s="12" t="s">
        <v>82</v>
      </c>
      <c r="AW954" s="12" t="s">
        <v>33</v>
      </c>
      <c r="AX954" s="12" t="s">
        <v>72</v>
      </c>
      <c r="AY954" s="149" t="s">
        <v>126</v>
      </c>
    </row>
    <row r="955" spans="2:65" s="14" customFormat="1" ht="10.199999999999999">
      <c r="B955" s="161"/>
      <c r="D955" s="141" t="s">
        <v>159</v>
      </c>
      <c r="E955" s="162" t="s">
        <v>19</v>
      </c>
      <c r="F955" s="163" t="s">
        <v>173</v>
      </c>
      <c r="H955" s="164">
        <v>4.3280000000000003</v>
      </c>
      <c r="I955" s="165"/>
      <c r="L955" s="161"/>
      <c r="M955" s="166"/>
      <c r="T955" s="167"/>
      <c r="AT955" s="162" t="s">
        <v>159</v>
      </c>
      <c r="AU955" s="162" t="s">
        <v>82</v>
      </c>
      <c r="AV955" s="14" t="s">
        <v>156</v>
      </c>
      <c r="AW955" s="14" t="s">
        <v>33</v>
      </c>
      <c r="AX955" s="14" t="s">
        <v>80</v>
      </c>
      <c r="AY955" s="162" t="s">
        <v>126</v>
      </c>
    </row>
    <row r="956" spans="2:65" s="1" customFormat="1" ht="16.5" customHeight="1">
      <c r="B956" s="33"/>
      <c r="C956" s="128" t="s">
        <v>1607</v>
      </c>
      <c r="D956" s="128" t="s">
        <v>129</v>
      </c>
      <c r="E956" s="129" t="s">
        <v>1608</v>
      </c>
      <c r="F956" s="130" t="s">
        <v>1609</v>
      </c>
      <c r="G956" s="131" t="s">
        <v>228</v>
      </c>
      <c r="H956" s="132">
        <v>20.82</v>
      </c>
      <c r="I956" s="133"/>
      <c r="J956" s="134">
        <f>ROUND(I956*H956,2)</f>
        <v>0</v>
      </c>
      <c r="K956" s="130" t="s">
        <v>180</v>
      </c>
      <c r="L956" s="33"/>
      <c r="M956" s="135" t="s">
        <v>19</v>
      </c>
      <c r="N956" s="136" t="s">
        <v>43</v>
      </c>
      <c r="P956" s="137">
        <f>O956*H956</f>
        <v>0</v>
      </c>
      <c r="Q956" s="137">
        <v>0</v>
      </c>
      <c r="R956" s="137">
        <f>Q956*H956</f>
        <v>0</v>
      </c>
      <c r="S956" s="137">
        <v>7.0000000000000001E-3</v>
      </c>
      <c r="T956" s="138">
        <f>S956*H956</f>
        <v>0.14574000000000001</v>
      </c>
      <c r="AR956" s="139" t="s">
        <v>156</v>
      </c>
      <c r="AT956" s="139" t="s">
        <v>129</v>
      </c>
      <c r="AU956" s="139" t="s">
        <v>82</v>
      </c>
      <c r="AY956" s="18" t="s">
        <v>126</v>
      </c>
      <c r="BE956" s="140">
        <f>IF(N956="základní",J956,0)</f>
        <v>0</v>
      </c>
      <c r="BF956" s="140">
        <f>IF(N956="snížená",J956,0)</f>
        <v>0</v>
      </c>
      <c r="BG956" s="140">
        <f>IF(N956="zákl. přenesená",J956,0)</f>
        <v>0</v>
      </c>
      <c r="BH956" s="140">
        <f>IF(N956="sníž. přenesená",J956,0)</f>
        <v>0</v>
      </c>
      <c r="BI956" s="140">
        <f>IF(N956="nulová",J956,0)</f>
        <v>0</v>
      </c>
      <c r="BJ956" s="18" t="s">
        <v>80</v>
      </c>
      <c r="BK956" s="140">
        <f>ROUND(I956*H956,2)</f>
        <v>0</v>
      </c>
      <c r="BL956" s="18" t="s">
        <v>156</v>
      </c>
      <c r="BM956" s="139" t="s">
        <v>1610</v>
      </c>
    </row>
    <row r="957" spans="2:65" s="1" customFormat="1" ht="19.2">
      <c r="B957" s="33"/>
      <c r="D957" s="141" t="s">
        <v>135</v>
      </c>
      <c r="F957" s="142" t="s">
        <v>1611</v>
      </c>
      <c r="I957" s="143"/>
      <c r="L957" s="33"/>
      <c r="M957" s="147"/>
      <c r="T957" s="54"/>
      <c r="AT957" s="18" t="s">
        <v>135</v>
      </c>
      <c r="AU957" s="18" t="s">
        <v>82</v>
      </c>
    </row>
    <row r="958" spans="2:65" s="1" customFormat="1" ht="10.199999999999999">
      <c r="B958" s="33"/>
      <c r="D958" s="168" t="s">
        <v>183</v>
      </c>
      <c r="F958" s="169" t="s">
        <v>1612</v>
      </c>
      <c r="I958" s="143"/>
      <c r="L958" s="33"/>
      <c r="M958" s="147"/>
      <c r="T958" s="54"/>
      <c r="AT958" s="18" t="s">
        <v>183</v>
      </c>
      <c r="AU958" s="18" t="s">
        <v>82</v>
      </c>
    </row>
    <row r="959" spans="2:65" s="12" customFormat="1" ht="10.199999999999999">
      <c r="B959" s="148"/>
      <c r="D959" s="141" t="s">
        <v>159</v>
      </c>
      <c r="E959" s="149" t="s">
        <v>19</v>
      </c>
      <c r="F959" s="150" t="s">
        <v>1613</v>
      </c>
      <c r="H959" s="151">
        <v>6.9</v>
      </c>
      <c r="I959" s="152"/>
      <c r="L959" s="148"/>
      <c r="M959" s="153"/>
      <c r="T959" s="154"/>
      <c r="AT959" s="149" t="s">
        <v>159</v>
      </c>
      <c r="AU959" s="149" t="s">
        <v>82</v>
      </c>
      <c r="AV959" s="12" t="s">
        <v>82</v>
      </c>
      <c r="AW959" s="12" t="s">
        <v>33</v>
      </c>
      <c r="AX959" s="12" t="s">
        <v>72</v>
      </c>
      <c r="AY959" s="149" t="s">
        <v>126</v>
      </c>
    </row>
    <row r="960" spans="2:65" s="12" customFormat="1" ht="10.199999999999999">
      <c r="B960" s="148"/>
      <c r="D960" s="141" t="s">
        <v>159</v>
      </c>
      <c r="E960" s="149" t="s">
        <v>19</v>
      </c>
      <c r="F960" s="150" t="s">
        <v>1614</v>
      </c>
      <c r="H960" s="151">
        <v>6.96</v>
      </c>
      <c r="I960" s="152"/>
      <c r="L960" s="148"/>
      <c r="M960" s="153"/>
      <c r="T960" s="154"/>
      <c r="AT960" s="149" t="s">
        <v>159</v>
      </c>
      <c r="AU960" s="149" t="s">
        <v>82</v>
      </c>
      <c r="AV960" s="12" t="s">
        <v>82</v>
      </c>
      <c r="AW960" s="12" t="s">
        <v>33</v>
      </c>
      <c r="AX960" s="12" t="s">
        <v>72</v>
      </c>
      <c r="AY960" s="149" t="s">
        <v>126</v>
      </c>
    </row>
    <row r="961" spans="2:65" s="12" customFormat="1" ht="10.199999999999999">
      <c r="B961" s="148"/>
      <c r="D961" s="141" t="s">
        <v>159</v>
      </c>
      <c r="E961" s="149" t="s">
        <v>19</v>
      </c>
      <c r="F961" s="150" t="s">
        <v>1615</v>
      </c>
      <c r="H961" s="151">
        <v>6.96</v>
      </c>
      <c r="I961" s="152"/>
      <c r="L961" s="148"/>
      <c r="M961" s="153"/>
      <c r="T961" s="154"/>
      <c r="AT961" s="149" t="s">
        <v>159</v>
      </c>
      <c r="AU961" s="149" t="s">
        <v>82</v>
      </c>
      <c r="AV961" s="12" t="s">
        <v>82</v>
      </c>
      <c r="AW961" s="12" t="s">
        <v>33</v>
      </c>
      <c r="AX961" s="12" t="s">
        <v>72</v>
      </c>
      <c r="AY961" s="149" t="s">
        <v>126</v>
      </c>
    </row>
    <row r="962" spans="2:65" s="14" customFormat="1" ht="10.199999999999999">
      <c r="B962" s="161"/>
      <c r="D962" s="141" t="s">
        <v>159</v>
      </c>
      <c r="E962" s="162" t="s">
        <v>19</v>
      </c>
      <c r="F962" s="163" t="s">
        <v>173</v>
      </c>
      <c r="H962" s="164">
        <v>20.82</v>
      </c>
      <c r="I962" s="165"/>
      <c r="L962" s="161"/>
      <c r="M962" s="166"/>
      <c r="T962" s="167"/>
      <c r="AT962" s="162" t="s">
        <v>159</v>
      </c>
      <c r="AU962" s="162" t="s">
        <v>82</v>
      </c>
      <c r="AV962" s="14" t="s">
        <v>156</v>
      </c>
      <c r="AW962" s="14" t="s">
        <v>33</v>
      </c>
      <c r="AX962" s="14" t="s">
        <v>80</v>
      </c>
      <c r="AY962" s="162" t="s">
        <v>126</v>
      </c>
    </row>
    <row r="963" spans="2:65" s="1" customFormat="1" ht="16.5" customHeight="1">
      <c r="B963" s="33"/>
      <c r="C963" s="128" t="s">
        <v>1616</v>
      </c>
      <c r="D963" s="128" t="s">
        <v>129</v>
      </c>
      <c r="E963" s="129" t="s">
        <v>1617</v>
      </c>
      <c r="F963" s="130" t="s">
        <v>1618</v>
      </c>
      <c r="G963" s="131" t="s">
        <v>228</v>
      </c>
      <c r="H963" s="132">
        <v>17.52</v>
      </c>
      <c r="I963" s="133"/>
      <c r="J963" s="134">
        <f>ROUND(I963*H963,2)</f>
        <v>0</v>
      </c>
      <c r="K963" s="130" t="s">
        <v>180</v>
      </c>
      <c r="L963" s="33"/>
      <c r="M963" s="135" t="s">
        <v>19</v>
      </c>
      <c r="N963" s="136" t="s">
        <v>43</v>
      </c>
      <c r="P963" s="137">
        <f>O963*H963</f>
        <v>0</v>
      </c>
      <c r="Q963" s="137">
        <v>0</v>
      </c>
      <c r="R963" s="137">
        <f>Q963*H963</f>
        <v>0</v>
      </c>
      <c r="S963" s="137">
        <v>8.9999999999999993E-3</v>
      </c>
      <c r="T963" s="138">
        <f>S963*H963</f>
        <v>0.15767999999999999</v>
      </c>
      <c r="AR963" s="139" t="s">
        <v>156</v>
      </c>
      <c r="AT963" s="139" t="s">
        <v>129</v>
      </c>
      <c r="AU963" s="139" t="s">
        <v>82</v>
      </c>
      <c r="AY963" s="18" t="s">
        <v>126</v>
      </c>
      <c r="BE963" s="140">
        <f>IF(N963="základní",J963,0)</f>
        <v>0</v>
      </c>
      <c r="BF963" s="140">
        <f>IF(N963="snížená",J963,0)</f>
        <v>0</v>
      </c>
      <c r="BG963" s="140">
        <f>IF(N963="zákl. přenesená",J963,0)</f>
        <v>0</v>
      </c>
      <c r="BH963" s="140">
        <f>IF(N963="sníž. přenesená",J963,0)</f>
        <v>0</v>
      </c>
      <c r="BI963" s="140">
        <f>IF(N963="nulová",J963,0)</f>
        <v>0</v>
      </c>
      <c r="BJ963" s="18" t="s">
        <v>80</v>
      </c>
      <c r="BK963" s="140">
        <f>ROUND(I963*H963,2)</f>
        <v>0</v>
      </c>
      <c r="BL963" s="18" t="s">
        <v>156</v>
      </c>
      <c r="BM963" s="139" t="s">
        <v>1619</v>
      </c>
    </row>
    <row r="964" spans="2:65" s="1" customFormat="1" ht="19.2">
      <c r="B964" s="33"/>
      <c r="D964" s="141" t="s">
        <v>135</v>
      </c>
      <c r="F964" s="142" t="s">
        <v>1620</v>
      </c>
      <c r="I964" s="143"/>
      <c r="L964" s="33"/>
      <c r="M964" s="147"/>
      <c r="T964" s="54"/>
      <c r="AT964" s="18" t="s">
        <v>135</v>
      </c>
      <c r="AU964" s="18" t="s">
        <v>82</v>
      </c>
    </row>
    <row r="965" spans="2:65" s="1" customFormat="1" ht="10.199999999999999">
      <c r="B965" s="33"/>
      <c r="D965" s="168" t="s">
        <v>183</v>
      </c>
      <c r="F965" s="169" t="s">
        <v>1621</v>
      </c>
      <c r="I965" s="143"/>
      <c r="L965" s="33"/>
      <c r="M965" s="147"/>
      <c r="T965" s="54"/>
      <c r="AT965" s="18" t="s">
        <v>183</v>
      </c>
      <c r="AU965" s="18" t="s">
        <v>82</v>
      </c>
    </row>
    <row r="966" spans="2:65" s="12" customFormat="1" ht="10.199999999999999">
      <c r="B966" s="148"/>
      <c r="D966" s="141" t="s">
        <v>159</v>
      </c>
      <c r="E966" s="149" t="s">
        <v>19</v>
      </c>
      <c r="F966" s="150" t="s">
        <v>1622</v>
      </c>
      <c r="H966" s="151">
        <v>7.5</v>
      </c>
      <c r="I966" s="152"/>
      <c r="L966" s="148"/>
      <c r="M966" s="153"/>
      <c r="T966" s="154"/>
      <c r="AT966" s="149" t="s">
        <v>159</v>
      </c>
      <c r="AU966" s="149" t="s">
        <v>82</v>
      </c>
      <c r="AV966" s="12" t="s">
        <v>82</v>
      </c>
      <c r="AW966" s="12" t="s">
        <v>33</v>
      </c>
      <c r="AX966" s="12" t="s">
        <v>72</v>
      </c>
      <c r="AY966" s="149" t="s">
        <v>126</v>
      </c>
    </row>
    <row r="967" spans="2:65" s="12" customFormat="1" ht="10.199999999999999">
      <c r="B967" s="148"/>
      <c r="D967" s="141" t="s">
        <v>159</v>
      </c>
      <c r="E967" s="149" t="s">
        <v>19</v>
      </c>
      <c r="F967" s="150" t="s">
        <v>1623</v>
      </c>
      <c r="H967" s="151">
        <v>3.8</v>
      </c>
      <c r="I967" s="152"/>
      <c r="L967" s="148"/>
      <c r="M967" s="153"/>
      <c r="T967" s="154"/>
      <c r="AT967" s="149" t="s">
        <v>159</v>
      </c>
      <c r="AU967" s="149" t="s">
        <v>82</v>
      </c>
      <c r="AV967" s="12" t="s">
        <v>82</v>
      </c>
      <c r="AW967" s="12" t="s">
        <v>33</v>
      </c>
      <c r="AX967" s="12" t="s">
        <v>72</v>
      </c>
      <c r="AY967" s="149" t="s">
        <v>126</v>
      </c>
    </row>
    <row r="968" spans="2:65" s="12" customFormat="1" ht="10.199999999999999">
      <c r="B968" s="148"/>
      <c r="D968" s="141" t="s">
        <v>159</v>
      </c>
      <c r="E968" s="149" t="s">
        <v>19</v>
      </c>
      <c r="F968" s="150" t="s">
        <v>1624</v>
      </c>
      <c r="H968" s="151">
        <v>3.52</v>
      </c>
      <c r="I968" s="152"/>
      <c r="L968" s="148"/>
      <c r="M968" s="153"/>
      <c r="T968" s="154"/>
      <c r="AT968" s="149" t="s">
        <v>159</v>
      </c>
      <c r="AU968" s="149" t="s">
        <v>82</v>
      </c>
      <c r="AV968" s="12" t="s">
        <v>82</v>
      </c>
      <c r="AW968" s="12" t="s">
        <v>33</v>
      </c>
      <c r="AX968" s="12" t="s">
        <v>72</v>
      </c>
      <c r="AY968" s="149" t="s">
        <v>126</v>
      </c>
    </row>
    <row r="969" spans="2:65" s="12" customFormat="1" ht="10.199999999999999">
      <c r="B969" s="148"/>
      <c r="D969" s="141" t="s">
        <v>159</v>
      </c>
      <c r="E969" s="149" t="s">
        <v>19</v>
      </c>
      <c r="F969" s="150" t="s">
        <v>1625</v>
      </c>
      <c r="H969" s="151">
        <v>2.7</v>
      </c>
      <c r="I969" s="152"/>
      <c r="L969" s="148"/>
      <c r="M969" s="153"/>
      <c r="T969" s="154"/>
      <c r="AT969" s="149" t="s">
        <v>159</v>
      </c>
      <c r="AU969" s="149" t="s">
        <v>82</v>
      </c>
      <c r="AV969" s="12" t="s">
        <v>82</v>
      </c>
      <c r="AW969" s="12" t="s">
        <v>33</v>
      </c>
      <c r="AX969" s="12" t="s">
        <v>72</v>
      </c>
      <c r="AY969" s="149" t="s">
        <v>126</v>
      </c>
    </row>
    <row r="970" spans="2:65" s="14" customFormat="1" ht="10.199999999999999">
      <c r="B970" s="161"/>
      <c r="D970" s="141" t="s">
        <v>159</v>
      </c>
      <c r="E970" s="162" t="s">
        <v>19</v>
      </c>
      <c r="F970" s="163" t="s">
        <v>173</v>
      </c>
      <c r="H970" s="164">
        <v>17.52</v>
      </c>
      <c r="I970" s="165"/>
      <c r="L970" s="161"/>
      <c r="M970" s="166"/>
      <c r="T970" s="167"/>
      <c r="AT970" s="162" t="s">
        <v>159</v>
      </c>
      <c r="AU970" s="162" t="s">
        <v>82</v>
      </c>
      <c r="AV970" s="14" t="s">
        <v>156</v>
      </c>
      <c r="AW970" s="14" t="s">
        <v>33</v>
      </c>
      <c r="AX970" s="14" t="s">
        <v>80</v>
      </c>
      <c r="AY970" s="162" t="s">
        <v>126</v>
      </c>
    </row>
    <row r="971" spans="2:65" s="1" customFormat="1" ht="16.5" customHeight="1">
      <c r="B971" s="33"/>
      <c r="C971" s="128" t="s">
        <v>1626</v>
      </c>
      <c r="D971" s="128" t="s">
        <v>129</v>
      </c>
      <c r="E971" s="129" t="s">
        <v>1627</v>
      </c>
      <c r="F971" s="130" t="s">
        <v>1628</v>
      </c>
      <c r="G971" s="131" t="s">
        <v>228</v>
      </c>
      <c r="H971" s="132">
        <v>179.36500000000001</v>
      </c>
      <c r="I971" s="133"/>
      <c r="J971" s="134">
        <f>ROUND(I971*H971,2)</f>
        <v>0</v>
      </c>
      <c r="K971" s="130" t="s">
        <v>180</v>
      </c>
      <c r="L971" s="33"/>
      <c r="M971" s="135" t="s">
        <v>19</v>
      </c>
      <c r="N971" s="136" t="s">
        <v>43</v>
      </c>
      <c r="P971" s="137">
        <f>O971*H971</f>
        <v>0</v>
      </c>
      <c r="Q971" s="137">
        <v>0</v>
      </c>
      <c r="R971" s="137">
        <f>Q971*H971</f>
        <v>0</v>
      </c>
      <c r="S971" s="137">
        <v>8.9999999999999993E-3</v>
      </c>
      <c r="T971" s="138">
        <f>S971*H971</f>
        <v>1.614285</v>
      </c>
      <c r="AR971" s="139" t="s">
        <v>156</v>
      </c>
      <c r="AT971" s="139" t="s">
        <v>129</v>
      </c>
      <c r="AU971" s="139" t="s">
        <v>82</v>
      </c>
      <c r="AY971" s="18" t="s">
        <v>126</v>
      </c>
      <c r="BE971" s="140">
        <f>IF(N971="základní",J971,0)</f>
        <v>0</v>
      </c>
      <c r="BF971" s="140">
        <f>IF(N971="snížená",J971,0)</f>
        <v>0</v>
      </c>
      <c r="BG971" s="140">
        <f>IF(N971="zákl. přenesená",J971,0)</f>
        <v>0</v>
      </c>
      <c r="BH971" s="140">
        <f>IF(N971="sníž. přenesená",J971,0)</f>
        <v>0</v>
      </c>
      <c r="BI971" s="140">
        <f>IF(N971="nulová",J971,0)</f>
        <v>0</v>
      </c>
      <c r="BJ971" s="18" t="s">
        <v>80</v>
      </c>
      <c r="BK971" s="140">
        <f>ROUND(I971*H971,2)</f>
        <v>0</v>
      </c>
      <c r="BL971" s="18" t="s">
        <v>156</v>
      </c>
      <c r="BM971" s="139" t="s">
        <v>1629</v>
      </c>
    </row>
    <row r="972" spans="2:65" s="1" customFormat="1" ht="10.199999999999999">
      <c r="B972" s="33"/>
      <c r="D972" s="141" t="s">
        <v>135</v>
      </c>
      <c r="F972" s="142" t="s">
        <v>1630</v>
      </c>
      <c r="I972" s="143"/>
      <c r="L972" s="33"/>
      <c r="M972" s="147"/>
      <c r="T972" s="54"/>
      <c r="AT972" s="18" t="s">
        <v>135</v>
      </c>
      <c r="AU972" s="18" t="s">
        <v>82</v>
      </c>
    </row>
    <row r="973" spans="2:65" s="1" customFormat="1" ht="10.199999999999999">
      <c r="B973" s="33"/>
      <c r="D973" s="168" t="s">
        <v>183</v>
      </c>
      <c r="F973" s="169" t="s">
        <v>1631</v>
      </c>
      <c r="I973" s="143"/>
      <c r="L973" s="33"/>
      <c r="M973" s="147"/>
      <c r="T973" s="54"/>
      <c r="AT973" s="18" t="s">
        <v>183</v>
      </c>
      <c r="AU973" s="18" t="s">
        <v>82</v>
      </c>
    </row>
    <row r="974" spans="2:65" s="13" customFormat="1" ht="10.199999999999999">
      <c r="B974" s="155"/>
      <c r="D974" s="141" t="s">
        <v>159</v>
      </c>
      <c r="E974" s="156" t="s">
        <v>19</v>
      </c>
      <c r="F974" s="157" t="s">
        <v>1632</v>
      </c>
      <c r="H974" s="156" t="s">
        <v>19</v>
      </c>
      <c r="I974" s="158"/>
      <c r="L974" s="155"/>
      <c r="M974" s="159"/>
      <c r="T974" s="160"/>
      <c r="AT974" s="156" t="s">
        <v>159</v>
      </c>
      <c r="AU974" s="156" t="s">
        <v>82</v>
      </c>
      <c r="AV974" s="13" t="s">
        <v>80</v>
      </c>
      <c r="AW974" s="13" t="s">
        <v>33</v>
      </c>
      <c r="AX974" s="13" t="s">
        <v>72</v>
      </c>
      <c r="AY974" s="156" t="s">
        <v>126</v>
      </c>
    </row>
    <row r="975" spans="2:65" s="12" customFormat="1" ht="10.199999999999999">
      <c r="B975" s="148"/>
      <c r="D975" s="141" t="s">
        <v>159</v>
      </c>
      <c r="E975" s="149" t="s">
        <v>19</v>
      </c>
      <c r="F975" s="150" t="s">
        <v>1633</v>
      </c>
      <c r="H975" s="151">
        <v>50.81</v>
      </c>
      <c r="I975" s="152"/>
      <c r="L975" s="148"/>
      <c r="M975" s="153"/>
      <c r="T975" s="154"/>
      <c r="AT975" s="149" t="s">
        <v>159</v>
      </c>
      <c r="AU975" s="149" t="s">
        <v>82</v>
      </c>
      <c r="AV975" s="12" t="s">
        <v>82</v>
      </c>
      <c r="AW975" s="12" t="s">
        <v>33</v>
      </c>
      <c r="AX975" s="12" t="s">
        <v>72</v>
      </c>
      <c r="AY975" s="149" t="s">
        <v>126</v>
      </c>
    </row>
    <row r="976" spans="2:65" s="12" customFormat="1" ht="10.199999999999999">
      <c r="B976" s="148"/>
      <c r="D976" s="141" t="s">
        <v>159</v>
      </c>
      <c r="E976" s="149" t="s">
        <v>19</v>
      </c>
      <c r="F976" s="150" t="s">
        <v>1634</v>
      </c>
      <c r="H976" s="151">
        <v>42.29</v>
      </c>
      <c r="I976" s="152"/>
      <c r="L976" s="148"/>
      <c r="M976" s="153"/>
      <c r="T976" s="154"/>
      <c r="AT976" s="149" t="s">
        <v>159</v>
      </c>
      <c r="AU976" s="149" t="s">
        <v>82</v>
      </c>
      <c r="AV976" s="12" t="s">
        <v>82</v>
      </c>
      <c r="AW976" s="12" t="s">
        <v>33</v>
      </c>
      <c r="AX976" s="12" t="s">
        <v>72</v>
      </c>
      <c r="AY976" s="149" t="s">
        <v>126</v>
      </c>
    </row>
    <row r="977" spans="2:65" s="12" customFormat="1" ht="10.199999999999999">
      <c r="B977" s="148"/>
      <c r="D977" s="141" t="s">
        <v>159</v>
      </c>
      <c r="E977" s="149" t="s">
        <v>19</v>
      </c>
      <c r="F977" s="150" t="s">
        <v>1635</v>
      </c>
      <c r="H977" s="151">
        <v>86.265000000000001</v>
      </c>
      <c r="I977" s="152"/>
      <c r="L977" s="148"/>
      <c r="M977" s="153"/>
      <c r="T977" s="154"/>
      <c r="AT977" s="149" t="s">
        <v>159</v>
      </c>
      <c r="AU977" s="149" t="s">
        <v>82</v>
      </c>
      <c r="AV977" s="12" t="s">
        <v>82</v>
      </c>
      <c r="AW977" s="12" t="s">
        <v>33</v>
      </c>
      <c r="AX977" s="12" t="s">
        <v>72</v>
      </c>
      <c r="AY977" s="149" t="s">
        <v>126</v>
      </c>
    </row>
    <row r="978" spans="2:65" s="14" customFormat="1" ht="10.199999999999999">
      <c r="B978" s="161"/>
      <c r="D978" s="141" t="s">
        <v>159</v>
      </c>
      <c r="E978" s="162" t="s">
        <v>19</v>
      </c>
      <c r="F978" s="163" t="s">
        <v>173</v>
      </c>
      <c r="H978" s="164">
        <v>179.36500000000001</v>
      </c>
      <c r="I978" s="165"/>
      <c r="L978" s="161"/>
      <c r="M978" s="166"/>
      <c r="T978" s="167"/>
      <c r="AT978" s="162" t="s">
        <v>159</v>
      </c>
      <c r="AU978" s="162" t="s">
        <v>82</v>
      </c>
      <c r="AV978" s="14" t="s">
        <v>156</v>
      </c>
      <c r="AW978" s="14" t="s">
        <v>33</v>
      </c>
      <c r="AX978" s="14" t="s">
        <v>80</v>
      </c>
      <c r="AY978" s="162" t="s">
        <v>126</v>
      </c>
    </row>
    <row r="979" spans="2:65" s="1" customFormat="1" ht="16.5" customHeight="1">
      <c r="B979" s="33"/>
      <c r="C979" s="128" t="s">
        <v>1636</v>
      </c>
      <c r="D979" s="128" t="s">
        <v>129</v>
      </c>
      <c r="E979" s="129" t="s">
        <v>1637</v>
      </c>
      <c r="F979" s="130" t="s">
        <v>1638</v>
      </c>
      <c r="G979" s="131" t="s">
        <v>228</v>
      </c>
      <c r="H979" s="132">
        <v>19.5</v>
      </c>
      <c r="I979" s="133"/>
      <c r="J979" s="134">
        <f>ROUND(I979*H979,2)</f>
        <v>0</v>
      </c>
      <c r="K979" s="130" t="s">
        <v>180</v>
      </c>
      <c r="L979" s="33"/>
      <c r="M979" s="135" t="s">
        <v>19</v>
      </c>
      <c r="N979" s="136" t="s">
        <v>43</v>
      </c>
      <c r="P979" s="137">
        <f>O979*H979</f>
        <v>0</v>
      </c>
      <c r="Q979" s="137">
        <v>0</v>
      </c>
      <c r="R979" s="137">
        <f>Q979*H979</f>
        <v>0</v>
      </c>
      <c r="S979" s="137">
        <v>0.04</v>
      </c>
      <c r="T979" s="138">
        <f>S979*H979</f>
        <v>0.78</v>
      </c>
      <c r="AR979" s="139" t="s">
        <v>156</v>
      </c>
      <c r="AT979" s="139" t="s">
        <v>129</v>
      </c>
      <c r="AU979" s="139" t="s">
        <v>82</v>
      </c>
      <c r="AY979" s="18" t="s">
        <v>126</v>
      </c>
      <c r="BE979" s="140">
        <f>IF(N979="základní",J979,0)</f>
        <v>0</v>
      </c>
      <c r="BF979" s="140">
        <f>IF(N979="snížená",J979,0)</f>
        <v>0</v>
      </c>
      <c r="BG979" s="140">
        <f>IF(N979="zákl. přenesená",J979,0)</f>
        <v>0</v>
      </c>
      <c r="BH979" s="140">
        <f>IF(N979="sníž. přenesená",J979,0)</f>
        <v>0</v>
      </c>
      <c r="BI979" s="140">
        <f>IF(N979="nulová",J979,0)</f>
        <v>0</v>
      </c>
      <c r="BJ979" s="18" t="s">
        <v>80</v>
      </c>
      <c r="BK979" s="140">
        <f>ROUND(I979*H979,2)</f>
        <v>0</v>
      </c>
      <c r="BL979" s="18" t="s">
        <v>156</v>
      </c>
      <c r="BM979" s="139" t="s">
        <v>1639</v>
      </c>
    </row>
    <row r="980" spans="2:65" s="1" customFormat="1" ht="10.199999999999999">
      <c r="B980" s="33"/>
      <c r="D980" s="141" t="s">
        <v>135</v>
      </c>
      <c r="F980" s="142" t="s">
        <v>1640</v>
      </c>
      <c r="I980" s="143"/>
      <c r="L980" s="33"/>
      <c r="M980" s="147"/>
      <c r="T980" s="54"/>
      <c r="AT980" s="18" t="s">
        <v>135</v>
      </c>
      <c r="AU980" s="18" t="s">
        <v>82</v>
      </c>
    </row>
    <row r="981" spans="2:65" s="1" customFormat="1" ht="10.199999999999999">
      <c r="B981" s="33"/>
      <c r="D981" s="168" t="s">
        <v>183</v>
      </c>
      <c r="F981" s="169" t="s">
        <v>1641</v>
      </c>
      <c r="I981" s="143"/>
      <c r="L981" s="33"/>
      <c r="M981" s="147"/>
      <c r="T981" s="54"/>
      <c r="AT981" s="18" t="s">
        <v>183</v>
      </c>
      <c r="AU981" s="18" t="s">
        <v>82</v>
      </c>
    </row>
    <row r="982" spans="2:65" s="12" customFormat="1" ht="10.199999999999999">
      <c r="B982" s="148"/>
      <c r="D982" s="141" t="s">
        <v>159</v>
      </c>
      <c r="E982" s="149" t="s">
        <v>19</v>
      </c>
      <c r="F982" s="150" t="s">
        <v>1642</v>
      </c>
      <c r="H982" s="151">
        <v>19.5</v>
      </c>
      <c r="I982" s="152"/>
      <c r="L982" s="148"/>
      <c r="M982" s="153"/>
      <c r="T982" s="154"/>
      <c r="AT982" s="149" t="s">
        <v>159</v>
      </c>
      <c r="AU982" s="149" t="s">
        <v>82</v>
      </c>
      <c r="AV982" s="12" t="s">
        <v>82</v>
      </c>
      <c r="AW982" s="12" t="s">
        <v>33</v>
      </c>
      <c r="AX982" s="12" t="s">
        <v>80</v>
      </c>
      <c r="AY982" s="149" t="s">
        <v>126</v>
      </c>
    </row>
    <row r="983" spans="2:65" s="1" customFormat="1" ht="16.5" customHeight="1">
      <c r="B983" s="33"/>
      <c r="C983" s="128" t="s">
        <v>1643</v>
      </c>
      <c r="D983" s="128" t="s">
        <v>129</v>
      </c>
      <c r="E983" s="129" t="s">
        <v>1644</v>
      </c>
      <c r="F983" s="130" t="s">
        <v>1645</v>
      </c>
      <c r="G983" s="131" t="s">
        <v>228</v>
      </c>
      <c r="H983" s="132">
        <v>2</v>
      </c>
      <c r="I983" s="133"/>
      <c r="J983" s="134">
        <f>ROUND(I983*H983,2)</f>
        <v>0</v>
      </c>
      <c r="K983" s="130" t="s">
        <v>180</v>
      </c>
      <c r="L983" s="33"/>
      <c r="M983" s="135" t="s">
        <v>19</v>
      </c>
      <c r="N983" s="136" t="s">
        <v>43</v>
      </c>
      <c r="P983" s="137">
        <f>O983*H983</f>
        <v>0</v>
      </c>
      <c r="Q983" s="137">
        <v>0</v>
      </c>
      <c r="R983" s="137">
        <f>Q983*H983</f>
        <v>0</v>
      </c>
      <c r="S983" s="137">
        <v>5.3999999999999999E-2</v>
      </c>
      <c r="T983" s="138">
        <f>S983*H983</f>
        <v>0.108</v>
      </c>
      <c r="AR983" s="139" t="s">
        <v>156</v>
      </c>
      <c r="AT983" s="139" t="s">
        <v>129</v>
      </c>
      <c r="AU983" s="139" t="s">
        <v>82</v>
      </c>
      <c r="AY983" s="18" t="s">
        <v>126</v>
      </c>
      <c r="BE983" s="140">
        <f>IF(N983="základní",J983,0)</f>
        <v>0</v>
      </c>
      <c r="BF983" s="140">
        <f>IF(N983="snížená",J983,0)</f>
        <v>0</v>
      </c>
      <c r="BG983" s="140">
        <f>IF(N983="zákl. přenesená",J983,0)</f>
        <v>0</v>
      </c>
      <c r="BH983" s="140">
        <f>IF(N983="sníž. přenesená",J983,0)</f>
        <v>0</v>
      </c>
      <c r="BI983" s="140">
        <f>IF(N983="nulová",J983,0)</f>
        <v>0</v>
      </c>
      <c r="BJ983" s="18" t="s">
        <v>80</v>
      </c>
      <c r="BK983" s="140">
        <f>ROUND(I983*H983,2)</f>
        <v>0</v>
      </c>
      <c r="BL983" s="18" t="s">
        <v>156</v>
      </c>
      <c r="BM983" s="139" t="s">
        <v>1646</v>
      </c>
    </row>
    <row r="984" spans="2:65" s="1" customFormat="1" ht="10.199999999999999">
      <c r="B984" s="33"/>
      <c r="D984" s="141" t="s">
        <v>135</v>
      </c>
      <c r="F984" s="142" t="s">
        <v>1647</v>
      </c>
      <c r="I984" s="143"/>
      <c r="L984" s="33"/>
      <c r="M984" s="147"/>
      <c r="T984" s="54"/>
      <c r="AT984" s="18" t="s">
        <v>135</v>
      </c>
      <c r="AU984" s="18" t="s">
        <v>82</v>
      </c>
    </row>
    <row r="985" spans="2:65" s="1" customFormat="1" ht="10.199999999999999">
      <c r="B985" s="33"/>
      <c r="D985" s="168" t="s">
        <v>183</v>
      </c>
      <c r="F985" s="169" t="s">
        <v>1648</v>
      </c>
      <c r="I985" s="143"/>
      <c r="L985" s="33"/>
      <c r="M985" s="147"/>
      <c r="T985" s="54"/>
      <c r="AT985" s="18" t="s">
        <v>183</v>
      </c>
      <c r="AU985" s="18" t="s">
        <v>82</v>
      </c>
    </row>
    <row r="986" spans="2:65" s="12" customFormat="1" ht="10.199999999999999">
      <c r="B986" s="148"/>
      <c r="D986" s="141" t="s">
        <v>159</v>
      </c>
      <c r="E986" s="149" t="s">
        <v>19</v>
      </c>
      <c r="F986" s="150" t="s">
        <v>1649</v>
      </c>
      <c r="H986" s="151">
        <v>2</v>
      </c>
      <c r="I986" s="152"/>
      <c r="L986" s="148"/>
      <c r="M986" s="153"/>
      <c r="T986" s="154"/>
      <c r="AT986" s="149" t="s">
        <v>159</v>
      </c>
      <c r="AU986" s="149" t="s">
        <v>82</v>
      </c>
      <c r="AV986" s="12" t="s">
        <v>82</v>
      </c>
      <c r="AW986" s="12" t="s">
        <v>33</v>
      </c>
      <c r="AX986" s="12" t="s">
        <v>80</v>
      </c>
      <c r="AY986" s="149" t="s">
        <v>126</v>
      </c>
    </row>
    <row r="987" spans="2:65" s="1" customFormat="1" ht="16.5" customHeight="1">
      <c r="B987" s="33"/>
      <c r="C987" s="128" t="s">
        <v>1650</v>
      </c>
      <c r="D987" s="128" t="s">
        <v>129</v>
      </c>
      <c r="E987" s="129" t="s">
        <v>1651</v>
      </c>
      <c r="F987" s="130" t="s">
        <v>1652</v>
      </c>
      <c r="G987" s="131" t="s">
        <v>155</v>
      </c>
      <c r="H987" s="132">
        <v>30.87</v>
      </c>
      <c r="I987" s="133"/>
      <c r="J987" s="134">
        <f>ROUND(I987*H987,2)</f>
        <v>0</v>
      </c>
      <c r="K987" s="130" t="s">
        <v>180</v>
      </c>
      <c r="L987" s="33"/>
      <c r="M987" s="135" t="s">
        <v>19</v>
      </c>
      <c r="N987" s="136" t="s">
        <v>43</v>
      </c>
      <c r="P987" s="137">
        <f>O987*H987</f>
        <v>0</v>
      </c>
      <c r="Q987" s="137">
        <v>0</v>
      </c>
      <c r="R987" s="137">
        <f>Q987*H987</f>
        <v>0</v>
      </c>
      <c r="S987" s="137">
        <v>5.5E-2</v>
      </c>
      <c r="T987" s="138">
        <f>S987*H987</f>
        <v>1.6978500000000001</v>
      </c>
      <c r="AR987" s="139" t="s">
        <v>156</v>
      </c>
      <c r="AT987" s="139" t="s">
        <v>129</v>
      </c>
      <c r="AU987" s="139" t="s">
        <v>82</v>
      </c>
      <c r="AY987" s="18" t="s">
        <v>126</v>
      </c>
      <c r="BE987" s="140">
        <f>IF(N987="základní",J987,0)</f>
        <v>0</v>
      </c>
      <c r="BF987" s="140">
        <f>IF(N987="snížená",J987,0)</f>
        <v>0</v>
      </c>
      <c r="BG987" s="140">
        <f>IF(N987="zákl. přenesená",J987,0)</f>
        <v>0</v>
      </c>
      <c r="BH987" s="140">
        <f>IF(N987="sníž. přenesená",J987,0)</f>
        <v>0</v>
      </c>
      <c r="BI987" s="140">
        <f>IF(N987="nulová",J987,0)</f>
        <v>0</v>
      </c>
      <c r="BJ987" s="18" t="s">
        <v>80</v>
      </c>
      <c r="BK987" s="140">
        <f>ROUND(I987*H987,2)</f>
        <v>0</v>
      </c>
      <c r="BL987" s="18" t="s">
        <v>156</v>
      </c>
      <c r="BM987" s="139" t="s">
        <v>1653</v>
      </c>
    </row>
    <row r="988" spans="2:65" s="1" customFormat="1" ht="19.2">
      <c r="B988" s="33"/>
      <c r="D988" s="141" t="s">
        <v>135</v>
      </c>
      <c r="F988" s="142" t="s">
        <v>1654</v>
      </c>
      <c r="I988" s="143"/>
      <c r="L988" s="33"/>
      <c r="M988" s="147"/>
      <c r="T988" s="54"/>
      <c r="AT988" s="18" t="s">
        <v>135</v>
      </c>
      <c r="AU988" s="18" t="s">
        <v>82</v>
      </c>
    </row>
    <row r="989" spans="2:65" s="1" customFormat="1" ht="10.199999999999999">
      <c r="B989" s="33"/>
      <c r="D989" s="168" t="s">
        <v>183</v>
      </c>
      <c r="F989" s="169" t="s">
        <v>1655</v>
      </c>
      <c r="I989" s="143"/>
      <c r="L989" s="33"/>
      <c r="M989" s="147"/>
      <c r="T989" s="54"/>
      <c r="AT989" s="18" t="s">
        <v>183</v>
      </c>
      <c r="AU989" s="18" t="s">
        <v>82</v>
      </c>
    </row>
    <row r="990" spans="2:65" s="13" customFormat="1" ht="10.199999999999999">
      <c r="B990" s="155"/>
      <c r="D990" s="141" t="s">
        <v>159</v>
      </c>
      <c r="E990" s="156" t="s">
        <v>19</v>
      </c>
      <c r="F990" s="157" t="s">
        <v>1656</v>
      </c>
      <c r="H990" s="156" t="s">
        <v>19</v>
      </c>
      <c r="I990" s="158"/>
      <c r="L990" s="155"/>
      <c r="M990" s="159"/>
      <c r="T990" s="160"/>
      <c r="AT990" s="156" t="s">
        <v>159</v>
      </c>
      <c r="AU990" s="156" t="s">
        <v>82</v>
      </c>
      <c r="AV990" s="13" t="s">
        <v>80</v>
      </c>
      <c r="AW990" s="13" t="s">
        <v>33</v>
      </c>
      <c r="AX990" s="13" t="s">
        <v>72</v>
      </c>
      <c r="AY990" s="156" t="s">
        <v>126</v>
      </c>
    </row>
    <row r="991" spans="2:65" s="12" customFormat="1" ht="10.199999999999999">
      <c r="B991" s="148"/>
      <c r="D991" s="141" t="s">
        <v>159</v>
      </c>
      <c r="E991" s="149" t="s">
        <v>19</v>
      </c>
      <c r="F991" s="150" t="s">
        <v>1657</v>
      </c>
      <c r="H991" s="151">
        <v>9.24</v>
      </c>
      <c r="I991" s="152"/>
      <c r="L991" s="148"/>
      <c r="M991" s="153"/>
      <c r="T991" s="154"/>
      <c r="AT991" s="149" t="s">
        <v>159</v>
      </c>
      <c r="AU991" s="149" t="s">
        <v>82</v>
      </c>
      <c r="AV991" s="12" t="s">
        <v>82</v>
      </c>
      <c r="AW991" s="12" t="s">
        <v>33</v>
      </c>
      <c r="AX991" s="12" t="s">
        <v>72</v>
      </c>
      <c r="AY991" s="149" t="s">
        <v>126</v>
      </c>
    </row>
    <row r="992" spans="2:65" s="12" customFormat="1" ht="10.199999999999999">
      <c r="B992" s="148"/>
      <c r="D992" s="141" t="s">
        <v>159</v>
      </c>
      <c r="E992" s="149" t="s">
        <v>19</v>
      </c>
      <c r="F992" s="150" t="s">
        <v>1658</v>
      </c>
      <c r="H992" s="151">
        <v>14.183999999999999</v>
      </c>
      <c r="I992" s="152"/>
      <c r="L992" s="148"/>
      <c r="M992" s="153"/>
      <c r="T992" s="154"/>
      <c r="AT992" s="149" t="s">
        <v>159</v>
      </c>
      <c r="AU992" s="149" t="s">
        <v>82</v>
      </c>
      <c r="AV992" s="12" t="s">
        <v>82</v>
      </c>
      <c r="AW992" s="12" t="s">
        <v>33</v>
      </c>
      <c r="AX992" s="12" t="s">
        <v>72</v>
      </c>
      <c r="AY992" s="149" t="s">
        <v>126</v>
      </c>
    </row>
    <row r="993" spans="2:65" s="12" customFormat="1" ht="10.199999999999999">
      <c r="B993" s="148"/>
      <c r="D993" s="141" t="s">
        <v>159</v>
      </c>
      <c r="E993" s="149" t="s">
        <v>19</v>
      </c>
      <c r="F993" s="150" t="s">
        <v>1659</v>
      </c>
      <c r="H993" s="151">
        <v>7.4459999999999997</v>
      </c>
      <c r="I993" s="152"/>
      <c r="L993" s="148"/>
      <c r="M993" s="153"/>
      <c r="T993" s="154"/>
      <c r="AT993" s="149" t="s">
        <v>159</v>
      </c>
      <c r="AU993" s="149" t="s">
        <v>82</v>
      </c>
      <c r="AV993" s="12" t="s">
        <v>82</v>
      </c>
      <c r="AW993" s="12" t="s">
        <v>33</v>
      </c>
      <c r="AX993" s="12" t="s">
        <v>72</v>
      </c>
      <c r="AY993" s="149" t="s">
        <v>126</v>
      </c>
    </row>
    <row r="994" spans="2:65" s="14" customFormat="1" ht="10.199999999999999">
      <c r="B994" s="161"/>
      <c r="D994" s="141" t="s">
        <v>159</v>
      </c>
      <c r="E994" s="162" t="s">
        <v>19</v>
      </c>
      <c r="F994" s="163" t="s">
        <v>173</v>
      </c>
      <c r="H994" s="164">
        <v>30.87</v>
      </c>
      <c r="I994" s="165"/>
      <c r="L994" s="161"/>
      <c r="M994" s="166"/>
      <c r="T994" s="167"/>
      <c r="AT994" s="162" t="s">
        <v>159</v>
      </c>
      <c r="AU994" s="162" t="s">
        <v>82</v>
      </c>
      <c r="AV994" s="14" t="s">
        <v>156</v>
      </c>
      <c r="AW994" s="14" t="s">
        <v>33</v>
      </c>
      <c r="AX994" s="14" t="s">
        <v>80</v>
      </c>
      <c r="AY994" s="162" t="s">
        <v>126</v>
      </c>
    </row>
    <row r="995" spans="2:65" s="1" customFormat="1" ht="16.5" customHeight="1">
      <c r="B995" s="33"/>
      <c r="C995" s="128" t="s">
        <v>1660</v>
      </c>
      <c r="D995" s="128" t="s">
        <v>129</v>
      </c>
      <c r="E995" s="129" t="s">
        <v>1593</v>
      </c>
      <c r="F995" s="130" t="s">
        <v>1594</v>
      </c>
      <c r="G995" s="131" t="s">
        <v>487</v>
      </c>
      <c r="H995" s="132">
        <v>4.4219999999999997</v>
      </c>
      <c r="I995" s="133"/>
      <c r="J995" s="134">
        <f>ROUND(I995*H995,2)</f>
        <v>0</v>
      </c>
      <c r="K995" s="130" t="s">
        <v>180</v>
      </c>
      <c r="L995" s="33"/>
      <c r="M995" s="135" t="s">
        <v>19</v>
      </c>
      <c r="N995" s="136" t="s">
        <v>43</v>
      </c>
      <c r="P995" s="137">
        <f>O995*H995</f>
        <v>0</v>
      </c>
      <c r="Q995" s="137">
        <v>0</v>
      </c>
      <c r="R995" s="137">
        <f>Q995*H995</f>
        <v>0</v>
      </c>
      <c r="S995" s="137">
        <v>1.8</v>
      </c>
      <c r="T995" s="138">
        <f>S995*H995</f>
        <v>7.9596</v>
      </c>
      <c r="AR995" s="139" t="s">
        <v>156</v>
      </c>
      <c r="AT995" s="139" t="s">
        <v>129</v>
      </c>
      <c r="AU995" s="139" t="s">
        <v>82</v>
      </c>
      <c r="AY995" s="18" t="s">
        <v>126</v>
      </c>
      <c r="BE995" s="140">
        <f>IF(N995="základní",J995,0)</f>
        <v>0</v>
      </c>
      <c r="BF995" s="140">
        <f>IF(N995="snížená",J995,0)</f>
        <v>0</v>
      </c>
      <c r="BG995" s="140">
        <f>IF(N995="zákl. přenesená",J995,0)</f>
        <v>0</v>
      </c>
      <c r="BH995" s="140">
        <f>IF(N995="sníž. přenesená",J995,0)</f>
        <v>0</v>
      </c>
      <c r="BI995" s="140">
        <f>IF(N995="nulová",J995,0)</f>
        <v>0</v>
      </c>
      <c r="BJ995" s="18" t="s">
        <v>80</v>
      </c>
      <c r="BK995" s="140">
        <f>ROUND(I995*H995,2)</f>
        <v>0</v>
      </c>
      <c r="BL995" s="18" t="s">
        <v>156</v>
      </c>
      <c r="BM995" s="139" t="s">
        <v>1661</v>
      </c>
    </row>
    <row r="996" spans="2:65" s="1" customFormat="1" ht="19.2">
      <c r="B996" s="33"/>
      <c r="D996" s="141" t="s">
        <v>135</v>
      </c>
      <c r="F996" s="142" t="s">
        <v>1596</v>
      </c>
      <c r="I996" s="143"/>
      <c r="L996" s="33"/>
      <c r="M996" s="147"/>
      <c r="T996" s="54"/>
      <c r="AT996" s="18" t="s">
        <v>135</v>
      </c>
      <c r="AU996" s="18" t="s">
        <v>82</v>
      </c>
    </row>
    <row r="997" spans="2:65" s="1" customFormat="1" ht="10.199999999999999">
      <c r="B997" s="33"/>
      <c r="D997" s="168" t="s">
        <v>183</v>
      </c>
      <c r="F997" s="169" t="s">
        <v>1597</v>
      </c>
      <c r="I997" s="143"/>
      <c r="L997" s="33"/>
      <c r="M997" s="147"/>
      <c r="T997" s="54"/>
      <c r="AT997" s="18" t="s">
        <v>183</v>
      </c>
      <c r="AU997" s="18" t="s">
        <v>82</v>
      </c>
    </row>
    <row r="998" spans="2:65" s="12" customFormat="1" ht="10.199999999999999">
      <c r="B998" s="148"/>
      <c r="D998" s="141" t="s">
        <v>159</v>
      </c>
      <c r="E998" s="149" t="s">
        <v>19</v>
      </c>
      <c r="F998" s="150" t="s">
        <v>1662</v>
      </c>
      <c r="H998" s="151">
        <v>1.1439999999999999</v>
      </c>
      <c r="I998" s="152"/>
      <c r="L998" s="148"/>
      <c r="M998" s="153"/>
      <c r="T998" s="154"/>
      <c r="AT998" s="149" t="s">
        <v>159</v>
      </c>
      <c r="AU998" s="149" t="s">
        <v>82</v>
      </c>
      <c r="AV998" s="12" t="s">
        <v>82</v>
      </c>
      <c r="AW998" s="12" t="s">
        <v>33</v>
      </c>
      <c r="AX998" s="12" t="s">
        <v>72</v>
      </c>
      <c r="AY998" s="149" t="s">
        <v>126</v>
      </c>
    </row>
    <row r="999" spans="2:65" s="12" customFormat="1" ht="10.199999999999999">
      <c r="B999" s="148"/>
      <c r="D999" s="141" t="s">
        <v>159</v>
      </c>
      <c r="E999" s="149" t="s">
        <v>19</v>
      </c>
      <c r="F999" s="150" t="s">
        <v>1663</v>
      </c>
      <c r="H999" s="151">
        <v>0.76600000000000001</v>
      </c>
      <c r="I999" s="152"/>
      <c r="L999" s="148"/>
      <c r="M999" s="153"/>
      <c r="T999" s="154"/>
      <c r="AT999" s="149" t="s">
        <v>159</v>
      </c>
      <c r="AU999" s="149" t="s">
        <v>82</v>
      </c>
      <c r="AV999" s="12" t="s">
        <v>82</v>
      </c>
      <c r="AW999" s="12" t="s">
        <v>33</v>
      </c>
      <c r="AX999" s="12" t="s">
        <v>72</v>
      </c>
      <c r="AY999" s="149" t="s">
        <v>126</v>
      </c>
    </row>
    <row r="1000" spans="2:65" s="12" customFormat="1" ht="10.199999999999999">
      <c r="B1000" s="148"/>
      <c r="D1000" s="141" t="s">
        <v>159</v>
      </c>
      <c r="E1000" s="149" t="s">
        <v>19</v>
      </c>
      <c r="F1000" s="150" t="s">
        <v>1664</v>
      </c>
      <c r="H1000" s="151">
        <v>0.85099999999999998</v>
      </c>
      <c r="I1000" s="152"/>
      <c r="L1000" s="148"/>
      <c r="M1000" s="153"/>
      <c r="T1000" s="154"/>
      <c r="AT1000" s="149" t="s">
        <v>159</v>
      </c>
      <c r="AU1000" s="149" t="s">
        <v>82</v>
      </c>
      <c r="AV1000" s="12" t="s">
        <v>82</v>
      </c>
      <c r="AW1000" s="12" t="s">
        <v>33</v>
      </c>
      <c r="AX1000" s="12" t="s">
        <v>72</v>
      </c>
      <c r="AY1000" s="149" t="s">
        <v>126</v>
      </c>
    </row>
    <row r="1001" spans="2:65" s="12" customFormat="1" ht="10.199999999999999">
      <c r="B1001" s="148"/>
      <c r="D1001" s="141" t="s">
        <v>159</v>
      </c>
      <c r="E1001" s="149" t="s">
        <v>19</v>
      </c>
      <c r="F1001" s="150" t="s">
        <v>1665</v>
      </c>
      <c r="H1001" s="151">
        <v>0.78100000000000003</v>
      </c>
      <c r="I1001" s="152"/>
      <c r="L1001" s="148"/>
      <c r="M1001" s="153"/>
      <c r="T1001" s="154"/>
      <c r="AT1001" s="149" t="s">
        <v>159</v>
      </c>
      <c r="AU1001" s="149" t="s">
        <v>82</v>
      </c>
      <c r="AV1001" s="12" t="s">
        <v>82</v>
      </c>
      <c r="AW1001" s="12" t="s">
        <v>33</v>
      </c>
      <c r="AX1001" s="12" t="s">
        <v>72</v>
      </c>
      <c r="AY1001" s="149" t="s">
        <v>126</v>
      </c>
    </row>
    <row r="1002" spans="2:65" s="12" customFormat="1" ht="10.199999999999999">
      <c r="B1002" s="148"/>
      <c r="D1002" s="141" t="s">
        <v>159</v>
      </c>
      <c r="E1002" s="149" t="s">
        <v>19</v>
      </c>
      <c r="F1002" s="150" t="s">
        <v>1666</v>
      </c>
      <c r="H1002" s="151">
        <v>0.88</v>
      </c>
      <c r="I1002" s="152"/>
      <c r="L1002" s="148"/>
      <c r="M1002" s="153"/>
      <c r="T1002" s="154"/>
      <c r="AT1002" s="149" t="s">
        <v>159</v>
      </c>
      <c r="AU1002" s="149" t="s">
        <v>82</v>
      </c>
      <c r="AV1002" s="12" t="s">
        <v>82</v>
      </c>
      <c r="AW1002" s="12" t="s">
        <v>33</v>
      </c>
      <c r="AX1002" s="12" t="s">
        <v>72</v>
      </c>
      <c r="AY1002" s="149" t="s">
        <v>126</v>
      </c>
    </row>
    <row r="1003" spans="2:65" s="14" customFormat="1" ht="10.199999999999999">
      <c r="B1003" s="161"/>
      <c r="D1003" s="141" t="s">
        <v>159</v>
      </c>
      <c r="E1003" s="162" t="s">
        <v>19</v>
      </c>
      <c r="F1003" s="163" t="s">
        <v>173</v>
      </c>
      <c r="H1003" s="164">
        <v>4.4219999999999997</v>
      </c>
      <c r="I1003" s="165"/>
      <c r="L1003" s="161"/>
      <c r="M1003" s="166"/>
      <c r="T1003" s="167"/>
      <c r="AT1003" s="162" t="s">
        <v>159</v>
      </c>
      <c r="AU1003" s="162" t="s">
        <v>82</v>
      </c>
      <c r="AV1003" s="14" t="s">
        <v>156</v>
      </c>
      <c r="AW1003" s="14" t="s">
        <v>33</v>
      </c>
      <c r="AX1003" s="14" t="s">
        <v>80</v>
      </c>
      <c r="AY1003" s="162" t="s">
        <v>126</v>
      </c>
    </row>
    <row r="1004" spans="2:65" s="1" customFormat="1" ht="16.5" customHeight="1">
      <c r="B1004" s="33"/>
      <c r="C1004" s="128" t="s">
        <v>1667</v>
      </c>
      <c r="D1004" s="128" t="s">
        <v>129</v>
      </c>
      <c r="E1004" s="129" t="s">
        <v>1668</v>
      </c>
      <c r="F1004" s="130" t="s">
        <v>1669</v>
      </c>
      <c r="G1004" s="131" t="s">
        <v>487</v>
      </c>
      <c r="H1004" s="132">
        <v>1.4339999999999999</v>
      </c>
      <c r="I1004" s="133"/>
      <c r="J1004" s="134">
        <f>ROUND(I1004*H1004,2)</f>
        <v>0</v>
      </c>
      <c r="K1004" s="130" t="s">
        <v>180</v>
      </c>
      <c r="L1004" s="33"/>
      <c r="M1004" s="135" t="s">
        <v>19</v>
      </c>
      <c r="N1004" s="136" t="s">
        <v>43</v>
      </c>
      <c r="P1004" s="137">
        <f>O1004*H1004</f>
        <v>0</v>
      </c>
      <c r="Q1004" s="137">
        <v>0</v>
      </c>
      <c r="R1004" s="137">
        <f>Q1004*H1004</f>
        <v>0</v>
      </c>
      <c r="S1004" s="137">
        <v>1.8</v>
      </c>
      <c r="T1004" s="138">
        <f>S1004*H1004</f>
        <v>2.5811999999999999</v>
      </c>
      <c r="AR1004" s="139" t="s">
        <v>156</v>
      </c>
      <c r="AT1004" s="139" t="s">
        <v>129</v>
      </c>
      <c r="AU1004" s="139" t="s">
        <v>82</v>
      </c>
      <c r="AY1004" s="18" t="s">
        <v>126</v>
      </c>
      <c r="BE1004" s="140">
        <f>IF(N1004="základní",J1004,0)</f>
        <v>0</v>
      </c>
      <c r="BF1004" s="140">
        <f>IF(N1004="snížená",J1004,0)</f>
        <v>0</v>
      </c>
      <c r="BG1004" s="140">
        <f>IF(N1004="zákl. přenesená",J1004,0)</f>
        <v>0</v>
      </c>
      <c r="BH1004" s="140">
        <f>IF(N1004="sníž. přenesená",J1004,0)</f>
        <v>0</v>
      </c>
      <c r="BI1004" s="140">
        <f>IF(N1004="nulová",J1004,0)</f>
        <v>0</v>
      </c>
      <c r="BJ1004" s="18" t="s">
        <v>80</v>
      </c>
      <c r="BK1004" s="140">
        <f>ROUND(I1004*H1004,2)</f>
        <v>0</v>
      </c>
      <c r="BL1004" s="18" t="s">
        <v>156</v>
      </c>
      <c r="BM1004" s="139" t="s">
        <v>1670</v>
      </c>
    </row>
    <row r="1005" spans="2:65" s="1" customFormat="1" ht="19.2">
      <c r="B1005" s="33"/>
      <c r="D1005" s="141" t="s">
        <v>135</v>
      </c>
      <c r="F1005" s="142" t="s">
        <v>1671</v>
      </c>
      <c r="I1005" s="143"/>
      <c r="L1005" s="33"/>
      <c r="M1005" s="147"/>
      <c r="T1005" s="54"/>
      <c r="AT1005" s="18" t="s">
        <v>135</v>
      </c>
      <c r="AU1005" s="18" t="s">
        <v>82</v>
      </c>
    </row>
    <row r="1006" spans="2:65" s="1" customFormat="1" ht="10.199999999999999">
      <c r="B1006" s="33"/>
      <c r="D1006" s="168" t="s">
        <v>183</v>
      </c>
      <c r="F1006" s="169" t="s">
        <v>1672</v>
      </c>
      <c r="I1006" s="143"/>
      <c r="L1006" s="33"/>
      <c r="M1006" s="147"/>
      <c r="T1006" s="54"/>
      <c r="AT1006" s="18" t="s">
        <v>183</v>
      </c>
      <c r="AU1006" s="18" t="s">
        <v>82</v>
      </c>
    </row>
    <row r="1007" spans="2:65" s="12" customFormat="1" ht="10.199999999999999">
      <c r="B1007" s="148"/>
      <c r="D1007" s="141" t="s">
        <v>159</v>
      </c>
      <c r="E1007" s="149" t="s">
        <v>19</v>
      </c>
      <c r="F1007" s="150" t="s">
        <v>1673</v>
      </c>
      <c r="H1007" s="151">
        <v>1.4339999999999999</v>
      </c>
      <c r="I1007" s="152"/>
      <c r="L1007" s="148"/>
      <c r="M1007" s="153"/>
      <c r="T1007" s="154"/>
      <c r="AT1007" s="149" t="s">
        <v>159</v>
      </c>
      <c r="AU1007" s="149" t="s">
        <v>82</v>
      </c>
      <c r="AV1007" s="12" t="s">
        <v>82</v>
      </c>
      <c r="AW1007" s="12" t="s">
        <v>33</v>
      </c>
      <c r="AX1007" s="12" t="s">
        <v>80</v>
      </c>
      <c r="AY1007" s="149" t="s">
        <v>126</v>
      </c>
    </row>
    <row r="1008" spans="2:65" s="1" customFormat="1" ht="16.5" customHeight="1">
      <c r="B1008" s="33"/>
      <c r="C1008" s="128" t="s">
        <v>1674</v>
      </c>
      <c r="D1008" s="128" t="s">
        <v>129</v>
      </c>
      <c r="E1008" s="129" t="s">
        <v>1675</v>
      </c>
      <c r="F1008" s="130" t="s">
        <v>1676</v>
      </c>
      <c r="G1008" s="131" t="s">
        <v>228</v>
      </c>
      <c r="H1008" s="132">
        <v>25.5</v>
      </c>
      <c r="I1008" s="133"/>
      <c r="J1008" s="134">
        <f>ROUND(I1008*H1008,2)</f>
        <v>0</v>
      </c>
      <c r="K1008" s="130" t="s">
        <v>180</v>
      </c>
      <c r="L1008" s="33"/>
      <c r="M1008" s="135" t="s">
        <v>19</v>
      </c>
      <c r="N1008" s="136" t="s">
        <v>43</v>
      </c>
      <c r="P1008" s="137">
        <f>O1008*H1008</f>
        <v>0</v>
      </c>
      <c r="Q1008" s="137">
        <v>0</v>
      </c>
      <c r="R1008" s="137">
        <f>Q1008*H1008</f>
        <v>0</v>
      </c>
      <c r="S1008" s="137">
        <v>4.2000000000000003E-2</v>
      </c>
      <c r="T1008" s="138">
        <f>S1008*H1008</f>
        <v>1.0710000000000002</v>
      </c>
      <c r="AR1008" s="139" t="s">
        <v>156</v>
      </c>
      <c r="AT1008" s="139" t="s">
        <v>129</v>
      </c>
      <c r="AU1008" s="139" t="s">
        <v>82</v>
      </c>
      <c r="AY1008" s="18" t="s">
        <v>126</v>
      </c>
      <c r="BE1008" s="140">
        <f>IF(N1008="základní",J1008,0)</f>
        <v>0</v>
      </c>
      <c r="BF1008" s="140">
        <f>IF(N1008="snížená",J1008,0)</f>
        <v>0</v>
      </c>
      <c r="BG1008" s="140">
        <f>IF(N1008="zákl. přenesená",J1008,0)</f>
        <v>0</v>
      </c>
      <c r="BH1008" s="140">
        <f>IF(N1008="sníž. přenesená",J1008,0)</f>
        <v>0</v>
      </c>
      <c r="BI1008" s="140">
        <f>IF(N1008="nulová",J1008,0)</f>
        <v>0</v>
      </c>
      <c r="BJ1008" s="18" t="s">
        <v>80</v>
      </c>
      <c r="BK1008" s="140">
        <f>ROUND(I1008*H1008,2)</f>
        <v>0</v>
      </c>
      <c r="BL1008" s="18" t="s">
        <v>156</v>
      </c>
      <c r="BM1008" s="139" t="s">
        <v>1677</v>
      </c>
    </row>
    <row r="1009" spans="2:65" s="1" customFormat="1" ht="19.2">
      <c r="B1009" s="33"/>
      <c r="D1009" s="141" t="s">
        <v>135</v>
      </c>
      <c r="F1009" s="142" t="s">
        <v>1678</v>
      </c>
      <c r="I1009" s="143"/>
      <c r="L1009" s="33"/>
      <c r="M1009" s="147"/>
      <c r="T1009" s="54"/>
      <c r="AT1009" s="18" t="s">
        <v>135</v>
      </c>
      <c r="AU1009" s="18" t="s">
        <v>82</v>
      </c>
    </row>
    <row r="1010" spans="2:65" s="1" customFormat="1" ht="10.199999999999999">
      <c r="B1010" s="33"/>
      <c r="D1010" s="168" t="s">
        <v>183</v>
      </c>
      <c r="F1010" s="169" t="s">
        <v>1679</v>
      </c>
      <c r="I1010" s="143"/>
      <c r="L1010" s="33"/>
      <c r="M1010" s="147"/>
      <c r="T1010" s="54"/>
      <c r="AT1010" s="18" t="s">
        <v>183</v>
      </c>
      <c r="AU1010" s="18" t="s">
        <v>82</v>
      </c>
    </row>
    <row r="1011" spans="2:65" s="12" customFormat="1" ht="10.199999999999999">
      <c r="B1011" s="148"/>
      <c r="D1011" s="141" t="s">
        <v>159</v>
      </c>
      <c r="E1011" s="149" t="s">
        <v>19</v>
      </c>
      <c r="F1011" s="150" t="s">
        <v>1680</v>
      </c>
      <c r="H1011" s="151">
        <v>7.8</v>
      </c>
      <c r="I1011" s="152"/>
      <c r="L1011" s="148"/>
      <c r="M1011" s="153"/>
      <c r="T1011" s="154"/>
      <c r="AT1011" s="149" t="s">
        <v>159</v>
      </c>
      <c r="AU1011" s="149" t="s">
        <v>82</v>
      </c>
      <c r="AV1011" s="12" t="s">
        <v>82</v>
      </c>
      <c r="AW1011" s="12" t="s">
        <v>33</v>
      </c>
      <c r="AX1011" s="12" t="s">
        <v>72</v>
      </c>
      <c r="AY1011" s="149" t="s">
        <v>126</v>
      </c>
    </row>
    <row r="1012" spans="2:65" s="12" customFormat="1" ht="10.199999999999999">
      <c r="B1012" s="148"/>
      <c r="D1012" s="141" t="s">
        <v>159</v>
      </c>
      <c r="E1012" s="149" t="s">
        <v>19</v>
      </c>
      <c r="F1012" s="150" t="s">
        <v>1681</v>
      </c>
      <c r="H1012" s="151">
        <v>4.8</v>
      </c>
      <c r="I1012" s="152"/>
      <c r="L1012" s="148"/>
      <c r="M1012" s="153"/>
      <c r="T1012" s="154"/>
      <c r="AT1012" s="149" t="s">
        <v>159</v>
      </c>
      <c r="AU1012" s="149" t="s">
        <v>82</v>
      </c>
      <c r="AV1012" s="12" t="s">
        <v>82</v>
      </c>
      <c r="AW1012" s="12" t="s">
        <v>33</v>
      </c>
      <c r="AX1012" s="12" t="s">
        <v>72</v>
      </c>
      <c r="AY1012" s="149" t="s">
        <v>126</v>
      </c>
    </row>
    <row r="1013" spans="2:65" s="12" customFormat="1" ht="10.199999999999999">
      <c r="B1013" s="148"/>
      <c r="D1013" s="141" t="s">
        <v>159</v>
      </c>
      <c r="E1013" s="149" t="s">
        <v>19</v>
      </c>
      <c r="F1013" s="150" t="s">
        <v>1682</v>
      </c>
      <c r="H1013" s="151">
        <v>5.2</v>
      </c>
      <c r="I1013" s="152"/>
      <c r="L1013" s="148"/>
      <c r="M1013" s="153"/>
      <c r="T1013" s="154"/>
      <c r="AT1013" s="149" t="s">
        <v>159</v>
      </c>
      <c r="AU1013" s="149" t="s">
        <v>82</v>
      </c>
      <c r="AV1013" s="12" t="s">
        <v>82</v>
      </c>
      <c r="AW1013" s="12" t="s">
        <v>33</v>
      </c>
      <c r="AX1013" s="12" t="s">
        <v>72</v>
      </c>
      <c r="AY1013" s="149" t="s">
        <v>126</v>
      </c>
    </row>
    <row r="1014" spans="2:65" s="12" customFormat="1" ht="10.199999999999999">
      <c r="B1014" s="148"/>
      <c r="D1014" s="141" t="s">
        <v>159</v>
      </c>
      <c r="E1014" s="149" t="s">
        <v>19</v>
      </c>
      <c r="F1014" s="150" t="s">
        <v>1683</v>
      </c>
      <c r="H1014" s="151">
        <v>7.7</v>
      </c>
      <c r="I1014" s="152"/>
      <c r="L1014" s="148"/>
      <c r="M1014" s="153"/>
      <c r="T1014" s="154"/>
      <c r="AT1014" s="149" t="s">
        <v>159</v>
      </c>
      <c r="AU1014" s="149" t="s">
        <v>82</v>
      </c>
      <c r="AV1014" s="12" t="s">
        <v>82</v>
      </c>
      <c r="AW1014" s="12" t="s">
        <v>33</v>
      </c>
      <c r="AX1014" s="12" t="s">
        <v>72</v>
      </c>
      <c r="AY1014" s="149" t="s">
        <v>126</v>
      </c>
    </row>
    <row r="1015" spans="2:65" s="14" customFormat="1" ht="10.199999999999999">
      <c r="B1015" s="161"/>
      <c r="D1015" s="141" t="s">
        <v>159</v>
      </c>
      <c r="E1015" s="162" t="s">
        <v>19</v>
      </c>
      <c r="F1015" s="163" t="s">
        <v>173</v>
      </c>
      <c r="H1015" s="164">
        <v>25.5</v>
      </c>
      <c r="I1015" s="165"/>
      <c r="L1015" s="161"/>
      <c r="M1015" s="166"/>
      <c r="T1015" s="167"/>
      <c r="AT1015" s="162" t="s">
        <v>159</v>
      </c>
      <c r="AU1015" s="162" t="s">
        <v>82</v>
      </c>
      <c r="AV1015" s="14" t="s">
        <v>156</v>
      </c>
      <c r="AW1015" s="14" t="s">
        <v>33</v>
      </c>
      <c r="AX1015" s="14" t="s">
        <v>80</v>
      </c>
      <c r="AY1015" s="162" t="s">
        <v>126</v>
      </c>
    </row>
    <row r="1016" spans="2:65" s="1" customFormat="1" ht="21.75" customHeight="1">
      <c r="B1016" s="33"/>
      <c r="C1016" s="128" t="s">
        <v>1684</v>
      </c>
      <c r="D1016" s="128" t="s">
        <v>129</v>
      </c>
      <c r="E1016" s="129" t="s">
        <v>1685</v>
      </c>
      <c r="F1016" s="130" t="s">
        <v>1686</v>
      </c>
      <c r="G1016" s="131" t="s">
        <v>155</v>
      </c>
      <c r="H1016" s="132">
        <v>28.638000000000002</v>
      </c>
      <c r="I1016" s="133"/>
      <c r="J1016" s="134">
        <f>ROUND(I1016*H1016,2)</f>
        <v>0</v>
      </c>
      <c r="K1016" s="130" t="s">
        <v>180</v>
      </c>
      <c r="L1016" s="33"/>
      <c r="M1016" s="135" t="s">
        <v>19</v>
      </c>
      <c r="N1016" s="136" t="s">
        <v>43</v>
      </c>
      <c r="P1016" s="137">
        <f>O1016*H1016</f>
        <v>0</v>
      </c>
      <c r="Q1016" s="137">
        <v>0</v>
      </c>
      <c r="R1016" s="137">
        <f>Q1016*H1016</f>
        <v>0</v>
      </c>
      <c r="S1016" s="137">
        <v>4.5999999999999999E-2</v>
      </c>
      <c r="T1016" s="138">
        <f>S1016*H1016</f>
        <v>1.317348</v>
      </c>
      <c r="AR1016" s="139" t="s">
        <v>156</v>
      </c>
      <c r="AT1016" s="139" t="s">
        <v>129</v>
      </c>
      <c r="AU1016" s="139" t="s">
        <v>82</v>
      </c>
      <c r="AY1016" s="18" t="s">
        <v>126</v>
      </c>
      <c r="BE1016" s="140">
        <f>IF(N1016="základní",J1016,0)</f>
        <v>0</v>
      </c>
      <c r="BF1016" s="140">
        <f>IF(N1016="snížená",J1016,0)</f>
        <v>0</v>
      </c>
      <c r="BG1016" s="140">
        <f>IF(N1016="zákl. přenesená",J1016,0)</f>
        <v>0</v>
      </c>
      <c r="BH1016" s="140">
        <f>IF(N1016="sníž. přenesená",J1016,0)</f>
        <v>0</v>
      </c>
      <c r="BI1016" s="140">
        <f>IF(N1016="nulová",J1016,0)</f>
        <v>0</v>
      </c>
      <c r="BJ1016" s="18" t="s">
        <v>80</v>
      </c>
      <c r="BK1016" s="140">
        <f>ROUND(I1016*H1016,2)</f>
        <v>0</v>
      </c>
      <c r="BL1016" s="18" t="s">
        <v>156</v>
      </c>
      <c r="BM1016" s="139" t="s">
        <v>1687</v>
      </c>
    </row>
    <row r="1017" spans="2:65" s="1" customFormat="1" ht="19.2">
      <c r="B1017" s="33"/>
      <c r="D1017" s="141" t="s">
        <v>135</v>
      </c>
      <c r="F1017" s="142" t="s">
        <v>1688</v>
      </c>
      <c r="I1017" s="143"/>
      <c r="L1017" s="33"/>
      <c r="M1017" s="147"/>
      <c r="T1017" s="54"/>
      <c r="AT1017" s="18" t="s">
        <v>135</v>
      </c>
      <c r="AU1017" s="18" t="s">
        <v>82</v>
      </c>
    </row>
    <row r="1018" spans="2:65" s="1" customFormat="1" ht="10.199999999999999">
      <c r="B1018" s="33"/>
      <c r="D1018" s="168" t="s">
        <v>183</v>
      </c>
      <c r="F1018" s="169" t="s">
        <v>1689</v>
      </c>
      <c r="I1018" s="143"/>
      <c r="L1018" s="33"/>
      <c r="M1018" s="147"/>
      <c r="T1018" s="54"/>
      <c r="AT1018" s="18" t="s">
        <v>183</v>
      </c>
      <c r="AU1018" s="18" t="s">
        <v>82</v>
      </c>
    </row>
    <row r="1019" spans="2:65" s="12" customFormat="1" ht="10.199999999999999">
      <c r="B1019" s="148"/>
      <c r="D1019" s="141" t="s">
        <v>159</v>
      </c>
      <c r="E1019" s="149" t="s">
        <v>19</v>
      </c>
      <c r="F1019" s="150" t="s">
        <v>1690</v>
      </c>
      <c r="H1019" s="151">
        <v>28.638000000000002</v>
      </c>
      <c r="I1019" s="152"/>
      <c r="L1019" s="148"/>
      <c r="M1019" s="153"/>
      <c r="T1019" s="154"/>
      <c r="AT1019" s="149" t="s">
        <v>159</v>
      </c>
      <c r="AU1019" s="149" t="s">
        <v>82</v>
      </c>
      <c r="AV1019" s="12" t="s">
        <v>82</v>
      </c>
      <c r="AW1019" s="12" t="s">
        <v>33</v>
      </c>
      <c r="AX1019" s="12" t="s">
        <v>80</v>
      </c>
      <c r="AY1019" s="149" t="s">
        <v>126</v>
      </c>
    </row>
    <row r="1020" spans="2:65" s="1" customFormat="1" ht="16.5" customHeight="1">
      <c r="B1020" s="33"/>
      <c r="C1020" s="128" t="s">
        <v>1691</v>
      </c>
      <c r="D1020" s="128" t="s">
        <v>129</v>
      </c>
      <c r="E1020" s="129" t="s">
        <v>1692</v>
      </c>
      <c r="F1020" s="130" t="s">
        <v>1693</v>
      </c>
      <c r="G1020" s="131" t="s">
        <v>155</v>
      </c>
      <c r="H1020" s="132">
        <v>82.97</v>
      </c>
      <c r="I1020" s="133"/>
      <c r="J1020" s="134">
        <f>ROUND(I1020*H1020,2)</f>
        <v>0</v>
      </c>
      <c r="K1020" s="130" t="s">
        <v>180</v>
      </c>
      <c r="L1020" s="33"/>
      <c r="M1020" s="135" t="s">
        <v>19</v>
      </c>
      <c r="N1020" s="136" t="s">
        <v>43</v>
      </c>
      <c r="P1020" s="137">
        <f>O1020*H1020</f>
        <v>0</v>
      </c>
      <c r="Q1020" s="137">
        <v>0</v>
      </c>
      <c r="R1020" s="137">
        <f>Q1020*H1020</f>
        <v>0</v>
      </c>
      <c r="S1020" s="137">
        <v>6.8000000000000005E-2</v>
      </c>
      <c r="T1020" s="138">
        <f>S1020*H1020</f>
        <v>5.6419600000000001</v>
      </c>
      <c r="AR1020" s="139" t="s">
        <v>156</v>
      </c>
      <c r="AT1020" s="139" t="s">
        <v>129</v>
      </c>
      <c r="AU1020" s="139" t="s">
        <v>82</v>
      </c>
      <c r="AY1020" s="18" t="s">
        <v>126</v>
      </c>
      <c r="BE1020" s="140">
        <f>IF(N1020="základní",J1020,0)</f>
        <v>0</v>
      </c>
      <c r="BF1020" s="140">
        <f>IF(N1020="snížená",J1020,0)</f>
        <v>0</v>
      </c>
      <c r="BG1020" s="140">
        <f>IF(N1020="zákl. přenesená",J1020,0)</f>
        <v>0</v>
      </c>
      <c r="BH1020" s="140">
        <f>IF(N1020="sníž. přenesená",J1020,0)</f>
        <v>0</v>
      </c>
      <c r="BI1020" s="140">
        <f>IF(N1020="nulová",J1020,0)</f>
        <v>0</v>
      </c>
      <c r="BJ1020" s="18" t="s">
        <v>80</v>
      </c>
      <c r="BK1020" s="140">
        <f>ROUND(I1020*H1020,2)</f>
        <v>0</v>
      </c>
      <c r="BL1020" s="18" t="s">
        <v>156</v>
      </c>
      <c r="BM1020" s="139" t="s">
        <v>1694</v>
      </c>
    </row>
    <row r="1021" spans="2:65" s="1" customFormat="1" ht="19.2">
      <c r="B1021" s="33"/>
      <c r="D1021" s="141" t="s">
        <v>135</v>
      </c>
      <c r="F1021" s="142" t="s">
        <v>1695</v>
      </c>
      <c r="I1021" s="143"/>
      <c r="L1021" s="33"/>
      <c r="M1021" s="147"/>
      <c r="T1021" s="54"/>
      <c r="AT1021" s="18" t="s">
        <v>135</v>
      </c>
      <c r="AU1021" s="18" t="s">
        <v>82</v>
      </c>
    </row>
    <row r="1022" spans="2:65" s="1" customFormat="1" ht="10.199999999999999">
      <c r="B1022" s="33"/>
      <c r="D1022" s="168" t="s">
        <v>183</v>
      </c>
      <c r="F1022" s="169" t="s">
        <v>1696</v>
      </c>
      <c r="I1022" s="143"/>
      <c r="L1022" s="33"/>
      <c r="M1022" s="147"/>
      <c r="T1022" s="54"/>
      <c r="AT1022" s="18" t="s">
        <v>183</v>
      </c>
      <c r="AU1022" s="18" t="s">
        <v>82</v>
      </c>
    </row>
    <row r="1023" spans="2:65" s="12" customFormat="1" ht="10.199999999999999">
      <c r="B1023" s="148"/>
      <c r="D1023" s="141" t="s">
        <v>159</v>
      </c>
      <c r="E1023" s="149" t="s">
        <v>19</v>
      </c>
      <c r="F1023" s="150" t="s">
        <v>1697</v>
      </c>
      <c r="H1023" s="151">
        <v>3.19</v>
      </c>
      <c r="I1023" s="152"/>
      <c r="L1023" s="148"/>
      <c r="M1023" s="153"/>
      <c r="T1023" s="154"/>
      <c r="AT1023" s="149" t="s">
        <v>159</v>
      </c>
      <c r="AU1023" s="149" t="s">
        <v>82</v>
      </c>
      <c r="AV1023" s="12" t="s">
        <v>82</v>
      </c>
      <c r="AW1023" s="12" t="s">
        <v>33</v>
      </c>
      <c r="AX1023" s="12" t="s">
        <v>72</v>
      </c>
      <c r="AY1023" s="149" t="s">
        <v>126</v>
      </c>
    </row>
    <row r="1024" spans="2:65" s="12" customFormat="1" ht="10.199999999999999">
      <c r="B1024" s="148"/>
      <c r="D1024" s="141" t="s">
        <v>159</v>
      </c>
      <c r="E1024" s="149" t="s">
        <v>19</v>
      </c>
      <c r="F1024" s="150" t="s">
        <v>1698</v>
      </c>
      <c r="H1024" s="151">
        <v>2.4329999999999998</v>
      </c>
      <c r="I1024" s="152"/>
      <c r="L1024" s="148"/>
      <c r="M1024" s="153"/>
      <c r="T1024" s="154"/>
      <c r="AT1024" s="149" t="s">
        <v>159</v>
      </c>
      <c r="AU1024" s="149" t="s">
        <v>82</v>
      </c>
      <c r="AV1024" s="12" t="s">
        <v>82</v>
      </c>
      <c r="AW1024" s="12" t="s">
        <v>33</v>
      </c>
      <c r="AX1024" s="12" t="s">
        <v>72</v>
      </c>
      <c r="AY1024" s="149" t="s">
        <v>126</v>
      </c>
    </row>
    <row r="1025" spans="2:51" s="12" customFormat="1" ht="10.199999999999999">
      <c r="B1025" s="148"/>
      <c r="D1025" s="141" t="s">
        <v>159</v>
      </c>
      <c r="E1025" s="149" t="s">
        <v>19</v>
      </c>
      <c r="F1025" s="150" t="s">
        <v>1699</v>
      </c>
      <c r="H1025" s="151">
        <v>2.085</v>
      </c>
      <c r="I1025" s="152"/>
      <c r="L1025" s="148"/>
      <c r="M1025" s="153"/>
      <c r="T1025" s="154"/>
      <c r="AT1025" s="149" t="s">
        <v>159</v>
      </c>
      <c r="AU1025" s="149" t="s">
        <v>82</v>
      </c>
      <c r="AV1025" s="12" t="s">
        <v>82</v>
      </c>
      <c r="AW1025" s="12" t="s">
        <v>33</v>
      </c>
      <c r="AX1025" s="12" t="s">
        <v>72</v>
      </c>
      <c r="AY1025" s="149" t="s">
        <v>126</v>
      </c>
    </row>
    <row r="1026" spans="2:51" s="12" customFormat="1" ht="10.199999999999999">
      <c r="B1026" s="148"/>
      <c r="D1026" s="141" t="s">
        <v>159</v>
      </c>
      <c r="E1026" s="149" t="s">
        <v>19</v>
      </c>
      <c r="F1026" s="150" t="s">
        <v>1700</v>
      </c>
      <c r="H1026" s="151">
        <v>3.3359999999999999</v>
      </c>
      <c r="I1026" s="152"/>
      <c r="L1026" s="148"/>
      <c r="M1026" s="153"/>
      <c r="T1026" s="154"/>
      <c r="AT1026" s="149" t="s">
        <v>159</v>
      </c>
      <c r="AU1026" s="149" t="s">
        <v>82</v>
      </c>
      <c r="AV1026" s="12" t="s">
        <v>82</v>
      </c>
      <c r="AW1026" s="12" t="s">
        <v>33</v>
      </c>
      <c r="AX1026" s="12" t="s">
        <v>72</v>
      </c>
      <c r="AY1026" s="149" t="s">
        <v>126</v>
      </c>
    </row>
    <row r="1027" spans="2:51" s="12" customFormat="1" ht="10.199999999999999">
      <c r="B1027" s="148"/>
      <c r="D1027" s="141" t="s">
        <v>159</v>
      </c>
      <c r="E1027" s="149" t="s">
        <v>19</v>
      </c>
      <c r="F1027" s="150" t="s">
        <v>1701</v>
      </c>
      <c r="H1027" s="151">
        <v>2.0779999999999998</v>
      </c>
      <c r="I1027" s="152"/>
      <c r="L1027" s="148"/>
      <c r="M1027" s="153"/>
      <c r="T1027" s="154"/>
      <c r="AT1027" s="149" t="s">
        <v>159</v>
      </c>
      <c r="AU1027" s="149" t="s">
        <v>82</v>
      </c>
      <c r="AV1027" s="12" t="s">
        <v>82</v>
      </c>
      <c r="AW1027" s="12" t="s">
        <v>33</v>
      </c>
      <c r="AX1027" s="12" t="s">
        <v>72</v>
      </c>
      <c r="AY1027" s="149" t="s">
        <v>126</v>
      </c>
    </row>
    <row r="1028" spans="2:51" s="12" customFormat="1" ht="10.199999999999999">
      <c r="B1028" s="148"/>
      <c r="D1028" s="141" t="s">
        <v>159</v>
      </c>
      <c r="E1028" s="149" t="s">
        <v>19</v>
      </c>
      <c r="F1028" s="150" t="s">
        <v>1702</v>
      </c>
      <c r="H1028" s="151">
        <v>2.4660000000000002</v>
      </c>
      <c r="I1028" s="152"/>
      <c r="L1028" s="148"/>
      <c r="M1028" s="153"/>
      <c r="T1028" s="154"/>
      <c r="AT1028" s="149" t="s">
        <v>159</v>
      </c>
      <c r="AU1028" s="149" t="s">
        <v>82</v>
      </c>
      <c r="AV1028" s="12" t="s">
        <v>82</v>
      </c>
      <c r="AW1028" s="12" t="s">
        <v>33</v>
      </c>
      <c r="AX1028" s="12" t="s">
        <v>72</v>
      </c>
      <c r="AY1028" s="149" t="s">
        <v>126</v>
      </c>
    </row>
    <row r="1029" spans="2:51" s="12" customFormat="1" ht="10.199999999999999">
      <c r="B1029" s="148"/>
      <c r="D1029" s="141" t="s">
        <v>159</v>
      </c>
      <c r="E1029" s="149" t="s">
        <v>19</v>
      </c>
      <c r="F1029" s="150" t="s">
        <v>1703</v>
      </c>
      <c r="H1029" s="151">
        <v>2.0699999999999998</v>
      </c>
      <c r="I1029" s="152"/>
      <c r="L1029" s="148"/>
      <c r="M1029" s="153"/>
      <c r="T1029" s="154"/>
      <c r="AT1029" s="149" t="s">
        <v>159</v>
      </c>
      <c r="AU1029" s="149" t="s">
        <v>82</v>
      </c>
      <c r="AV1029" s="12" t="s">
        <v>82</v>
      </c>
      <c r="AW1029" s="12" t="s">
        <v>33</v>
      </c>
      <c r="AX1029" s="12" t="s">
        <v>72</v>
      </c>
      <c r="AY1029" s="149" t="s">
        <v>126</v>
      </c>
    </row>
    <row r="1030" spans="2:51" s="12" customFormat="1" ht="10.199999999999999">
      <c r="B1030" s="148"/>
      <c r="D1030" s="141" t="s">
        <v>159</v>
      </c>
      <c r="E1030" s="149" t="s">
        <v>19</v>
      </c>
      <c r="F1030" s="150" t="s">
        <v>1704</v>
      </c>
      <c r="H1030" s="151">
        <v>8.0129999999999999</v>
      </c>
      <c r="I1030" s="152"/>
      <c r="L1030" s="148"/>
      <c r="M1030" s="153"/>
      <c r="T1030" s="154"/>
      <c r="AT1030" s="149" t="s">
        <v>159</v>
      </c>
      <c r="AU1030" s="149" t="s">
        <v>82</v>
      </c>
      <c r="AV1030" s="12" t="s">
        <v>82</v>
      </c>
      <c r="AW1030" s="12" t="s">
        <v>33</v>
      </c>
      <c r="AX1030" s="12" t="s">
        <v>72</v>
      </c>
      <c r="AY1030" s="149" t="s">
        <v>126</v>
      </c>
    </row>
    <row r="1031" spans="2:51" s="12" customFormat="1" ht="10.199999999999999">
      <c r="B1031" s="148"/>
      <c r="D1031" s="141" t="s">
        <v>159</v>
      </c>
      <c r="E1031" s="149" t="s">
        <v>19</v>
      </c>
      <c r="F1031" s="150" t="s">
        <v>1705</v>
      </c>
      <c r="H1031" s="151">
        <v>9.6349999999999998</v>
      </c>
      <c r="I1031" s="152"/>
      <c r="L1031" s="148"/>
      <c r="M1031" s="153"/>
      <c r="T1031" s="154"/>
      <c r="AT1031" s="149" t="s">
        <v>159</v>
      </c>
      <c r="AU1031" s="149" t="s">
        <v>82</v>
      </c>
      <c r="AV1031" s="12" t="s">
        <v>82</v>
      </c>
      <c r="AW1031" s="12" t="s">
        <v>33</v>
      </c>
      <c r="AX1031" s="12" t="s">
        <v>72</v>
      </c>
      <c r="AY1031" s="149" t="s">
        <v>126</v>
      </c>
    </row>
    <row r="1032" spans="2:51" s="12" customFormat="1" ht="10.199999999999999">
      <c r="B1032" s="148"/>
      <c r="D1032" s="141" t="s">
        <v>159</v>
      </c>
      <c r="E1032" s="149" t="s">
        <v>19</v>
      </c>
      <c r="F1032" s="150" t="s">
        <v>1706</v>
      </c>
      <c r="H1032" s="151">
        <v>6.7130000000000001</v>
      </c>
      <c r="I1032" s="152"/>
      <c r="L1032" s="148"/>
      <c r="M1032" s="153"/>
      <c r="T1032" s="154"/>
      <c r="AT1032" s="149" t="s">
        <v>159</v>
      </c>
      <c r="AU1032" s="149" t="s">
        <v>82</v>
      </c>
      <c r="AV1032" s="12" t="s">
        <v>82</v>
      </c>
      <c r="AW1032" s="12" t="s">
        <v>33</v>
      </c>
      <c r="AX1032" s="12" t="s">
        <v>72</v>
      </c>
      <c r="AY1032" s="149" t="s">
        <v>126</v>
      </c>
    </row>
    <row r="1033" spans="2:51" s="12" customFormat="1" ht="10.199999999999999">
      <c r="B1033" s="148"/>
      <c r="D1033" s="141" t="s">
        <v>159</v>
      </c>
      <c r="E1033" s="149" t="s">
        <v>19</v>
      </c>
      <c r="F1033" s="150" t="s">
        <v>1707</v>
      </c>
      <c r="H1033" s="151">
        <v>5.633</v>
      </c>
      <c r="I1033" s="152"/>
      <c r="L1033" s="148"/>
      <c r="M1033" s="153"/>
      <c r="T1033" s="154"/>
      <c r="AT1033" s="149" t="s">
        <v>159</v>
      </c>
      <c r="AU1033" s="149" t="s">
        <v>82</v>
      </c>
      <c r="AV1033" s="12" t="s">
        <v>82</v>
      </c>
      <c r="AW1033" s="12" t="s">
        <v>33</v>
      </c>
      <c r="AX1033" s="12" t="s">
        <v>72</v>
      </c>
      <c r="AY1033" s="149" t="s">
        <v>126</v>
      </c>
    </row>
    <row r="1034" spans="2:51" s="12" customFormat="1" ht="10.199999999999999">
      <c r="B1034" s="148"/>
      <c r="D1034" s="141" t="s">
        <v>159</v>
      </c>
      <c r="E1034" s="149" t="s">
        <v>19</v>
      </c>
      <c r="F1034" s="150" t="s">
        <v>1708</v>
      </c>
      <c r="H1034" s="151">
        <v>1.165</v>
      </c>
      <c r="I1034" s="152"/>
      <c r="L1034" s="148"/>
      <c r="M1034" s="153"/>
      <c r="T1034" s="154"/>
      <c r="AT1034" s="149" t="s">
        <v>159</v>
      </c>
      <c r="AU1034" s="149" t="s">
        <v>82</v>
      </c>
      <c r="AV1034" s="12" t="s">
        <v>82</v>
      </c>
      <c r="AW1034" s="12" t="s">
        <v>33</v>
      </c>
      <c r="AX1034" s="12" t="s">
        <v>72</v>
      </c>
      <c r="AY1034" s="149" t="s">
        <v>126</v>
      </c>
    </row>
    <row r="1035" spans="2:51" s="12" customFormat="1" ht="10.199999999999999">
      <c r="B1035" s="148"/>
      <c r="D1035" s="141" t="s">
        <v>159</v>
      </c>
      <c r="E1035" s="149" t="s">
        <v>19</v>
      </c>
      <c r="F1035" s="150" t="s">
        <v>1709</v>
      </c>
      <c r="H1035" s="151">
        <v>2.1840000000000002</v>
      </c>
      <c r="I1035" s="152"/>
      <c r="L1035" s="148"/>
      <c r="M1035" s="153"/>
      <c r="T1035" s="154"/>
      <c r="AT1035" s="149" t="s">
        <v>159</v>
      </c>
      <c r="AU1035" s="149" t="s">
        <v>82</v>
      </c>
      <c r="AV1035" s="12" t="s">
        <v>82</v>
      </c>
      <c r="AW1035" s="12" t="s">
        <v>33</v>
      </c>
      <c r="AX1035" s="12" t="s">
        <v>72</v>
      </c>
      <c r="AY1035" s="149" t="s">
        <v>126</v>
      </c>
    </row>
    <row r="1036" spans="2:51" s="12" customFormat="1" ht="10.199999999999999">
      <c r="B1036" s="148"/>
      <c r="D1036" s="141" t="s">
        <v>159</v>
      </c>
      <c r="E1036" s="149" t="s">
        <v>19</v>
      </c>
      <c r="F1036" s="150" t="s">
        <v>1710</v>
      </c>
      <c r="H1036" s="151">
        <v>2.8769999999999998</v>
      </c>
      <c r="I1036" s="152"/>
      <c r="L1036" s="148"/>
      <c r="M1036" s="153"/>
      <c r="T1036" s="154"/>
      <c r="AT1036" s="149" t="s">
        <v>159</v>
      </c>
      <c r="AU1036" s="149" t="s">
        <v>82</v>
      </c>
      <c r="AV1036" s="12" t="s">
        <v>82</v>
      </c>
      <c r="AW1036" s="12" t="s">
        <v>33</v>
      </c>
      <c r="AX1036" s="12" t="s">
        <v>72</v>
      </c>
      <c r="AY1036" s="149" t="s">
        <v>126</v>
      </c>
    </row>
    <row r="1037" spans="2:51" s="12" customFormat="1" ht="10.199999999999999">
      <c r="B1037" s="148"/>
      <c r="D1037" s="141" t="s">
        <v>159</v>
      </c>
      <c r="E1037" s="149" t="s">
        <v>19</v>
      </c>
      <c r="F1037" s="150" t="s">
        <v>1711</v>
      </c>
      <c r="H1037" s="151">
        <v>3.8250000000000002</v>
      </c>
      <c r="I1037" s="152"/>
      <c r="L1037" s="148"/>
      <c r="M1037" s="153"/>
      <c r="T1037" s="154"/>
      <c r="AT1037" s="149" t="s">
        <v>159</v>
      </c>
      <c r="AU1037" s="149" t="s">
        <v>82</v>
      </c>
      <c r="AV1037" s="12" t="s">
        <v>82</v>
      </c>
      <c r="AW1037" s="12" t="s">
        <v>33</v>
      </c>
      <c r="AX1037" s="12" t="s">
        <v>72</v>
      </c>
      <c r="AY1037" s="149" t="s">
        <v>126</v>
      </c>
    </row>
    <row r="1038" spans="2:51" s="12" customFormat="1" ht="10.199999999999999">
      <c r="B1038" s="148"/>
      <c r="D1038" s="141" t="s">
        <v>159</v>
      </c>
      <c r="E1038" s="149" t="s">
        <v>19</v>
      </c>
      <c r="F1038" s="150" t="s">
        <v>1712</v>
      </c>
      <c r="H1038" s="151">
        <v>18.91</v>
      </c>
      <c r="I1038" s="152"/>
      <c r="L1038" s="148"/>
      <c r="M1038" s="153"/>
      <c r="T1038" s="154"/>
      <c r="AT1038" s="149" t="s">
        <v>159</v>
      </c>
      <c r="AU1038" s="149" t="s">
        <v>82</v>
      </c>
      <c r="AV1038" s="12" t="s">
        <v>82</v>
      </c>
      <c r="AW1038" s="12" t="s">
        <v>33</v>
      </c>
      <c r="AX1038" s="12" t="s">
        <v>72</v>
      </c>
      <c r="AY1038" s="149" t="s">
        <v>126</v>
      </c>
    </row>
    <row r="1039" spans="2:51" s="12" customFormat="1" ht="10.199999999999999">
      <c r="B1039" s="148"/>
      <c r="D1039" s="141" t="s">
        <v>159</v>
      </c>
      <c r="E1039" s="149" t="s">
        <v>19</v>
      </c>
      <c r="F1039" s="150" t="s">
        <v>1713</v>
      </c>
      <c r="H1039" s="151">
        <v>6.3570000000000002</v>
      </c>
      <c r="I1039" s="152"/>
      <c r="L1039" s="148"/>
      <c r="M1039" s="153"/>
      <c r="T1039" s="154"/>
      <c r="AT1039" s="149" t="s">
        <v>159</v>
      </c>
      <c r="AU1039" s="149" t="s">
        <v>82</v>
      </c>
      <c r="AV1039" s="12" t="s">
        <v>82</v>
      </c>
      <c r="AW1039" s="12" t="s">
        <v>33</v>
      </c>
      <c r="AX1039" s="12" t="s">
        <v>72</v>
      </c>
      <c r="AY1039" s="149" t="s">
        <v>126</v>
      </c>
    </row>
    <row r="1040" spans="2:51" s="14" customFormat="1" ht="10.199999999999999">
      <c r="B1040" s="161"/>
      <c r="D1040" s="141" t="s">
        <v>159</v>
      </c>
      <c r="E1040" s="162" t="s">
        <v>19</v>
      </c>
      <c r="F1040" s="163" t="s">
        <v>173</v>
      </c>
      <c r="H1040" s="164">
        <v>82.97</v>
      </c>
      <c r="I1040" s="165"/>
      <c r="L1040" s="161"/>
      <c r="M1040" s="166"/>
      <c r="T1040" s="167"/>
      <c r="AT1040" s="162" t="s">
        <v>159</v>
      </c>
      <c r="AU1040" s="162" t="s">
        <v>82</v>
      </c>
      <c r="AV1040" s="14" t="s">
        <v>156</v>
      </c>
      <c r="AW1040" s="14" t="s">
        <v>33</v>
      </c>
      <c r="AX1040" s="14" t="s">
        <v>80</v>
      </c>
      <c r="AY1040" s="162" t="s">
        <v>126</v>
      </c>
    </row>
    <row r="1041" spans="2:65" s="1" customFormat="1" ht="21.75" customHeight="1">
      <c r="B1041" s="33"/>
      <c r="C1041" s="128" t="s">
        <v>1714</v>
      </c>
      <c r="D1041" s="128" t="s">
        <v>129</v>
      </c>
      <c r="E1041" s="129" t="s">
        <v>1715</v>
      </c>
      <c r="F1041" s="130" t="s">
        <v>1716</v>
      </c>
      <c r="G1041" s="131" t="s">
        <v>155</v>
      </c>
      <c r="H1041" s="132">
        <v>22.2</v>
      </c>
      <c r="I1041" s="133"/>
      <c r="J1041" s="134">
        <f>ROUND(I1041*H1041,2)</f>
        <v>0</v>
      </c>
      <c r="K1041" s="130" t="s">
        <v>180</v>
      </c>
      <c r="L1041" s="33"/>
      <c r="M1041" s="135" t="s">
        <v>19</v>
      </c>
      <c r="N1041" s="136" t="s">
        <v>43</v>
      </c>
      <c r="P1041" s="137">
        <f>O1041*H1041</f>
        <v>0</v>
      </c>
      <c r="Q1041" s="137">
        <v>0</v>
      </c>
      <c r="R1041" s="137">
        <f>Q1041*H1041</f>
        <v>0</v>
      </c>
      <c r="S1041" s="137">
        <v>0.02</v>
      </c>
      <c r="T1041" s="138">
        <f>S1041*H1041</f>
        <v>0.44400000000000001</v>
      </c>
      <c r="AR1041" s="139" t="s">
        <v>156</v>
      </c>
      <c r="AT1041" s="139" t="s">
        <v>129</v>
      </c>
      <c r="AU1041" s="139" t="s">
        <v>82</v>
      </c>
      <c r="AY1041" s="18" t="s">
        <v>126</v>
      </c>
      <c r="BE1041" s="140">
        <f>IF(N1041="základní",J1041,0)</f>
        <v>0</v>
      </c>
      <c r="BF1041" s="140">
        <f>IF(N1041="snížená",J1041,0)</f>
        <v>0</v>
      </c>
      <c r="BG1041" s="140">
        <f>IF(N1041="zákl. přenesená",J1041,0)</f>
        <v>0</v>
      </c>
      <c r="BH1041" s="140">
        <f>IF(N1041="sníž. přenesená",J1041,0)</f>
        <v>0</v>
      </c>
      <c r="BI1041" s="140">
        <f>IF(N1041="nulová",J1041,0)</f>
        <v>0</v>
      </c>
      <c r="BJ1041" s="18" t="s">
        <v>80</v>
      </c>
      <c r="BK1041" s="140">
        <f>ROUND(I1041*H1041,2)</f>
        <v>0</v>
      </c>
      <c r="BL1041" s="18" t="s">
        <v>156</v>
      </c>
      <c r="BM1041" s="139" t="s">
        <v>1717</v>
      </c>
    </row>
    <row r="1042" spans="2:65" s="1" customFormat="1" ht="10.199999999999999">
      <c r="B1042" s="33"/>
      <c r="D1042" s="141" t="s">
        <v>135</v>
      </c>
      <c r="F1042" s="142" t="s">
        <v>1718</v>
      </c>
      <c r="I1042" s="143"/>
      <c r="L1042" s="33"/>
      <c r="M1042" s="147"/>
      <c r="T1042" s="54"/>
      <c r="AT1042" s="18" t="s">
        <v>135</v>
      </c>
      <c r="AU1042" s="18" t="s">
        <v>82</v>
      </c>
    </row>
    <row r="1043" spans="2:65" s="1" customFormat="1" ht="10.199999999999999">
      <c r="B1043" s="33"/>
      <c r="D1043" s="168" t="s">
        <v>183</v>
      </c>
      <c r="F1043" s="169" t="s">
        <v>1719</v>
      </c>
      <c r="I1043" s="143"/>
      <c r="L1043" s="33"/>
      <c r="M1043" s="147"/>
      <c r="T1043" s="54"/>
      <c r="AT1043" s="18" t="s">
        <v>183</v>
      </c>
      <c r="AU1043" s="18" t="s">
        <v>82</v>
      </c>
    </row>
    <row r="1044" spans="2:65" s="12" customFormat="1" ht="10.199999999999999">
      <c r="B1044" s="148"/>
      <c r="D1044" s="141" t="s">
        <v>159</v>
      </c>
      <c r="E1044" s="149" t="s">
        <v>19</v>
      </c>
      <c r="F1044" s="150" t="s">
        <v>1720</v>
      </c>
      <c r="H1044" s="151">
        <v>22.2</v>
      </c>
      <c r="I1044" s="152"/>
      <c r="L1044" s="148"/>
      <c r="M1044" s="153"/>
      <c r="T1044" s="154"/>
      <c r="AT1044" s="149" t="s">
        <v>159</v>
      </c>
      <c r="AU1044" s="149" t="s">
        <v>82</v>
      </c>
      <c r="AV1044" s="12" t="s">
        <v>82</v>
      </c>
      <c r="AW1044" s="12" t="s">
        <v>33</v>
      </c>
      <c r="AX1044" s="12" t="s">
        <v>80</v>
      </c>
      <c r="AY1044" s="149" t="s">
        <v>126</v>
      </c>
    </row>
    <row r="1045" spans="2:65" s="1" customFormat="1" ht="24.15" customHeight="1">
      <c r="B1045" s="33"/>
      <c r="C1045" s="128" t="s">
        <v>1721</v>
      </c>
      <c r="D1045" s="128" t="s">
        <v>129</v>
      </c>
      <c r="E1045" s="129" t="s">
        <v>1722</v>
      </c>
      <c r="F1045" s="130" t="s">
        <v>1723</v>
      </c>
      <c r="G1045" s="131" t="s">
        <v>155</v>
      </c>
      <c r="H1045" s="132">
        <v>53.9</v>
      </c>
      <c r="I1045" s="133"/>
      <c r="J1045" s="134">
        <f>ROUND(I1045*H1045,2)</f>
        <v>0</v>
      </c>
      <c r="K1045" s="130" t="s">
        <v>180</v>
      </c>
      <c r="L1045" s="33"/>
      <c r="M1045" s="135" t="s">
        <v>19</v>
      </c>
      <c r="N1045" s="136" t="s">
        <v>43</v>
      </c>
      <c r="P1045" s="137">
        <f>O1045*H1045</f>
        <v>0</v>
      </c>
      <c r="Q1045" s="137">
        <v>0</v>
      </c>
      <c r="R1045" s="137">
        <f>Q1045*H1045</f>
        <v>0</v>
      </c>
      <c r="S1045" s="137">
        <v>0.02</v>
      </c>
      <c r="T1045" s="138">
        <f>S1045*H1045</f>
        <v>1.0780000000000001</v>
      </c>
      <c r="AR1045" s="139" t="s">
        <v>156</v>
      </c>
      <c r="AT1045" s="139" t="s">
        <v>129</v>
      </c>
      <c r="AU1045" s="139" t="s">
        <v>82</v>
      </c>
      <c r="AY1045" s="18" t="s">
        <v>126</v>
      </c>
      <c r="BE1045" s="140">
        <f>IF(N1045="základní",J1045,0)</f>
        <v>0</v>
      </c>
      <c r="BF1045" s="140">
        <f>IF(N1045="snížená",J1045,0)</f>
        <v>0</v>
      </c>
      <c r="BG1045" s="140">
        <f>IF(N1045="zákl. přenesená",J1045,0)</f>
        <v>0</v>
      </c>
      <c r="BH1045" s="140">
        <f>IF(N1045="sníž. přenesená",J1045,0)</f>
        <v>0</v>
      </c>
      <c r="BI1045" s="140">
        <f>IF(N1045="nulová",J1045,0)</f>
        <v>0</v>
      </c>
      <c r="BJ1045" s="18" t="s">
        <v>80</v>
      </c>
      <c r="BK1045" s="140">
        <f>ROUND(I1045*H1045,2)</f>
        <v>0</v>
      </c>
      <c r="BL1045" s="18" t="s">
        <v>156</v>
      </c>
      <c r="BM1045" s="139" t="s">
        <v>1724</v>
      </c>
    </row>
    <row r="1046" spans="2:65" s="1" customFormat="1" ht="10.199999999999999">
      <c r="B1046" s="33"/>
      <c r="D1046" s="141" t="s">
        <v>135</v>
      </c>
      <c r="F1046" s="142" t="s">
        <v>1725</v>
      </c>
      <c r="I1046" s="143"/>
      <c r="L1046" s="33"/>
      <c r="M1046" s="147"/>
      <c r="T1046" s="54"/>
      <c r="AT1046" s="18" t="s">
        <v>135</v>
      </c>
      <c r="AU1046" s="18" t="s">
        <v>82</v>
      </c>
    </row>
    <row r="1047" spans="2:65" s="1" customFormat="1" ht="10.199999999999999">
      <c r="B1047" s="33"/>
      <c r="D1047" s="168" t="s">
        <v>183</v>
      </c>
      <c r="F1047" s="169" t="s">
        <v>1726</v>
      </c>
      <c r="I1047" s="143"/>
      <c r="L1047" s="33"/>
      <c r="M1047" s="147"/>
      <c r="T1047" s="54"/>
      <c r="AT1047" s="18" t="s">
        <v>183</v>
      </c>
      <c r="AU1047" s="18" t="s">
        <v>82</v>
      </c>
    </row>
    <row r="1048" spans="2:65" s="12" customFormat="1" ht="10.199999999999999">
      <c r="B1048" s="148"/>
      <c r="D1048" s="141" t="s">
        <v>159</v>
      </c>
      <c r="E1048" s="149" t="s">
        <v>19</v>
      </c>
      <c r="F1048" s="150" t="s">
        <v>1727</v>
      </c>
      <c r="H1048" s="151">
        <v>53.9</v>
      </c>
      <c r="I1048" s="152"/>
      <c r="L1048" s="148"/>
      <c r="M1048" s="153"/>
      <c r="T1048" s="154"/>
      <c r="AT1048" s="149" t="s">
        <v>159</v>
      </c>
      <c r="AU1048" s="149" t="s">
        <v>82</v>
      </c>
      <c r="AV1048" s="12" t="s">
        <v>82</v>
      </c>
      <c r="AW1048" s="12" t="s">
        <v>33</v>
      </c>
      <c r="AX1048" s="12" t="s">
        <v>80</v>
      </c>
      <c r="AY1048" s="149" t="s">
        <v>126</v>
      </c>
    </row>
    <row r="1049" spans="2:65" s="1" customFormat="1" ht="21.75" customHeight="1">
      <c r="B1049" s="33"/>
      <c r="C1049" s="128" t="s">
        <v>1728</v>
      </c>
      <c r="D1049" s="128" t="s">
        <v>129</v>
      </c>
      <c r="E1049" s="129" t="s">
        <v>1729</v>
      </c>
      <c r="F1049" s="130" t="s">
        <v>1730</v>
      </c>
      <c r="G1049" s="131" t="s">
        <v>155</v>
      </c>
      <c r="H1049" s="132">
        <v>230.59200000000001</v>
      </c>
      <c r="I1049" s="133"/>
      <c r="J1049" s="134">
        <f>ROUND(I1049*H1049,2)</f>
        <v>0</v>
      </c>
      <c r="K1049" s="130" t="s">
        <v>180</v>
      </c>
      <c r="L1049" s="33"/>
      <c r="M1049" s="135" t="s">
        <v>19</v>
      </c>
      <c r="N1049" s="136" t="s">
        <v>43</v>
      </c>
      <c r="P1049" s="137">
        <f>O1049*H1049</f>
        <v>0</v>
      </c>
      <c r="Q1049" s="137">
        <v>0</v>
      </c>
      <c r="R1049" s="137">
        <f>Q1049*H1049</f>
        <v>0</v>
      </c>
      <c r="S1049" s="137">
        <v>0.02</v>
      </c>
      <c r="T1049" s="138">
        <f>S1049*H1049</f>
        <v>4.6118399999999999</v>
      </c>
      <c r="AR1049" s="139" t="s">
        <v>156</v>
      </c>
      <c r="AT1049" s="139" t="s">
        <v>129</v>
      </c>
      <c r="AU1049" s="139" t="s">
        <v>82</v>
      </c>
      <c r="AY1049" s="18" t="s">
        <v>126</v>
      </c>
      <c r="BE1049" s="140">
        <f>IF(N1049="základní",J1049,0)</f>
        <v>0</v>
      </c>
      <c r="BF1049" s="140">
        <f>IF(N1049="snížená",J1049,0)</f>
        <v>0</v>
      </c>
      <c r="BG1049" s="140">
        <f>IF(N1049="zákl. přenesená",J1049,0)</f>
        <v>0</v>
      </c>
      <c r="BH1049" s="140">
        <f>IF(N1049="sníž. přenesená",J1049,0)</f>
        <v>0</v>
      </c>
      <c r="BI1049" s="140">
        <f>IF(N1049="nulová",J1049,0)</f>
        <v>0</v>
      </c>
      <c r="BJ1049" s="18" t="s">
        <v>80</v>
      </c>
      <c r="BK1049" s="140">
        <f>ROUND(I1049*H1049,2)</f>
        <v>0</v>
      </c>
      <c r="BL1049" s="18" t="s">
        <v>156</v>
      </c>
      <c r="BM1049" s="139" t="s">
        <v>1731</v>
      </c>
    </row>
    <row r="1050" spans="2:65" s="1" customFormat="1" ht="19.2">
      <c r="B1050" s="33"/>
      <c r="D1050" s="141" t="s">
        <v>135</v>
      </c>
      <c r="F1050" s="142" t="s">
        <v>1732</v>
      </c>
      <c r="I1050" s="143"/>
      <c r="L1050" s="33"/>
      <c r="M1050" s="147"/>
      <c r="T1050" s="54"/>
      <c r="AT1050" s="18" t="s">
        <v>135</v>
      </c>
      <c r="AU1050" s="18" t="s">
        <v>82</v>
      </c>
    </row>
    <row r="1051" spans="2:65" s="1" customFormat="1" ht="10.199999999999999">
      <c r="B1051" s="33"/>
      <c r="D1051" s="168" t="s">
        <v>183</v>
      </c>
      <c r="F1051" s="169" t="s">
        <v>1733</v>
      </c>
      <c r="I1051" s="143"/>
      <c r="L1051" s="33"/>
      <c r="M1051" s="147"/>
      <c r="T1051" s="54"/>
      <c r="AT1051" s="18" t="s">
        <v>183</v>
      </c>
      <c r="AU1051" s="18" t="s">
        <v>82</v>
      </c>
    </row>
    <row r="1052" spans="2:65" s="12" customFormat="1" ht="10.199999999999999">
      <c r="B1052" s="148"/>
      <c r="D1052" s="141" t="s">
        <v>159</v>
      </c>
      <c r="E1052" s="149" t="s">
        <v>19</v>
      </c>
      <c r="F1052" s="150" t="s">
        <v>1734</v>
      </c>
      <c r="H1052" s="151">
        <v>230.59200000000001</v>
      </c>
      <c r="I1052" s="152"/>
      <c r="L1052" s="148"/>
      <c r="M1052" s="153"/>
      <c r="T1052" s="154"/>
      <c r="AT1052" s="149" t="s">
        <v>159</v>
      </c>
      <c r="AU1052" s="149" t="s">
        <v>82</v>
      </c>
      <c r="AV1052" s="12" t="s">
        <v>82</v>
      </c>
      <c r="AW1052" s="12" t="s">
        <v>33</v>
      </c>
      <c r="AX1052" s="12" t="s">
        <v>80</v>
      </c>
      <c r="AY1052" s="149" t="s">
        <v>126</v>
      </c>
    </row>
    <row r="1053" spans="2:65" s="11" customFormat="1" ht="22.8" customHeight="1">
      <c r="B1053" s="116"/>
      <c r="D1053" s="117" t="s">
        <v>71</v>
      </c>
      <c r="E1053" s="126" t="s">
        <v>299</v>
      </c>
      <c r="F1053" s="126" t="s">
        <v>300</v>
      </c>
      <c r="I1053" s="119"/>
      <c r="J1053" s="127">
        <f>BK1053</f>
        <v>0</v>
      </c>
      <c r="L1053" s="116"/>
      <c r="M1053" s="121"/>
      <c r="P1053" s="122">
        <f>SUM(P1054:P1097)</f>
        <v>0</v>
      </c>
      <c r="R1053" s="122">
        <f>SUM(R1054:R1097)</f>
        <v>0.15222250000000001</v>
      </c>
      <c r="T1053" s="123">
        <f>SUM(T1054:T1097)</f>
        <v>0</v>
      </c>
      <c r="AR1053" s="117" t="s">
        <v>80</v>
      </c>
      <c r="AT1053" s="124" t="s">
        <v>71</v>
      </c>
      <c r="AU1053" s="124" t="s">
        <v>80</v>
      </c>
      <c r="AY1053" s="117" t="s">
        <v>126</v>
      </c>
      <c r="BK1053" s="125">
        <f>SUM(BK1054:BK1097)</f>
        <v>0</v>
      </c>
    </row>
    <row r="1054" spans="2:65" s="1" customFormat="1" ht="16.5" customHeight="1">
      <c r="B1054" s="33"/>
      <c r="C1054" s="128" t="s">
        <v>1735</v>
      </c>
      <c r="D1054" s="128" t="s">
        <v>129</v>
      </c>
      <c r="E1054" s="129" t="s">
        <v>1736</v>
      </c>
      <c r="F1054" s="130" t="s">
        <v>1737</v>
      </c>
      <c r="G1054" s="131" t="s">
        <v>304</v>
      </c>
      <c r="H1054" s="132">
        <v>6.0670000000000002</v>
      </c>
      <c r="I1054" s="133"/>
      <c r="J1054" s="134">
        <f>ROUND(I1054*H1054,2)</f>
        <v>0</v>
      </c>
      <c r="K1054" s="130" t="s">
        <v>180</v>
      </c>
      <c r="L1054" s="33"/>
      <c r="M1054" s="135" t="s">
        <v>19</v>
      </c>
      <c r="N1054" s="136" t="s">
        <v>43</v>
      </c>
      <c r="P1054" s="137">
        <f>O1054*H1054</f>
        <v>0</v>
      </c>
      <c r="Q1054" s="137">
        <v>0.02</v>
      </c>
      <c r="R1054" s="137">
        <f>Q1054*H1054</f>
        <v>0.12134</v>
      </c>
      <c r="S1054" s="137">
        <v>0</v>
      </c>
      <c r="T1054" s="138">
        <f>S1054*H1054</f>
        <v>0</v>
      </c>
      <c r="AR1054" s="139" t="s">
        <v>156</v>
      </c>
      <c r="AT1054" s="139" t="s">
        <v>129</v>
      </c>
      <c r="AU1054" s="139" t="s">
        <v>82</v>
      </c>
      <c r="AY1054" s="18" t="s">
        <v>126</v>
      </c>
      <c r="BE1054" s="140">
        <f>IF(N1054="základní",J1054,0)</f>
        <v>0</v>
      </c>
      <c r="BF1054" s="140">
        <f>IF(N1054="snížená",J1054,0)</f>
        <v>0</v>
      </c>
      <c r="BG1054" s="140">
        <f>IF(N1054="zákl. přenesená",J1054,0)</f>
        <v>0</v>
      </c>
      <c r="BH1054" s="140">
        <f>IF(N1054="sníž. přenesená",J1054,0)</f>
        <v>0</v>
      </c>
      <c r="BI1054" s="140">
        <f>IF(N1054="nulová",J1054,0)</f>
        <v>0</v>
      </c>
      <c r="BJ1054" s="18" t="s">
        <v>80</v>
      </c>
      <c r="BK1054" s="140">
        <f>ROUND(I1054*H1054,2)</f>
        <v>0</v>
      </c>
      <c r="BL1054" s="18" t="s">
        <v>156</v>
      </c>
      <c r="BM1054" s="139" t="s">
        <v>1738</v>
      </c>
    </row>
    <row r="1055" spans="2:65" s="1" customFormat="1" ht="10.199999999999999">
      <c r="B1055" s="33"/>
      <c r="D1055" s="141" t="s">
        <v>135</v>
      </c>
      <c r="F1055" s="142" t="s">
        <v>1739</v>
      </c>
      <c r="I1055" s="143"/>
      <c r="L1055" s="33"/>
      <c r="M1055" s="147"/>
      <c r="T1055" s="54"/>
      <c r="AT1055" s="18" t="s">
        <v>135</v>
      </c>
      <c r="AU1055" s="18" t="s">
        <v>82</v>
      </c>
    </row>
    <row r="1056" spans="2:65" s="1" customFormat="1" ht="10.199999999999999">
      <c r="B1056" s="33"/>
      <c r="D1056" s="168" t="s">
        <v>183</v>
      </c>
      <c r="F1056" s="169" t="s">
        <v>1740</v>
      </c>
      <c r="I1056" s="143"/>
      <c r="L1056" s="33"/>
      <c r="M1056" s="147"/>
      <c r="T1056" s="54"/>
      <c r="AT1056" s="18" t="s">
        <v>183</v>
      </c>
      <c r="AU1056" s="18" t="s">
        <v>82</v>
      </c>
    </row>
    <row r="1057" spans="2:65" s="12" customFormat="1" ht="10.199999999999999">
      <c r="B1057" s="148"/>
      <c r="D1057" s="141" t="s">
        <v>159</v>
      </c>
      <c r="E1057" s="149" t="s">
        <v>19</v>
      </c>
      <c r="F1057" s="150" t="s">
        <v>1741</v>
      </c>
      <c r="H1057" s="151">
        <v>6.0670000000000002</v>
      </c>
      <c r="I1057" s="152"/>
      <c r="L1057" s="148"/>
      <c r="M1057" s="153"/>
      <c r="T1057" s="154"/>
      <c r="AT1057" s="149" t="s">
        <v>159</v>
      </c>
      <c r="AU1057" s="149" t="s">
        <v>82</v>
      </c>
      <c r="AV1057" s="12" t="s">
        <v>82</v>
      </c>
      <c r="AW1057" s="12" t="s">
        <v>33</v>
      </c>
      <c r="AX1057" s="12" t="s">
        <v>80</v>
      </c>
      <c r="AY1057" s="149" t="s">
        <v>126</v>
      </c>
    </row>
    <row r="1058" spans="2:65" s="1" customFormat="1" ht="16.5" customHeight="1">
      <c r="B1058" s="33"/>
      <c r="C1058" s="128" t="s">
        <v>1742</v>
      </c>
      <c r="D1058" s="128" t="s">
        <v>129</v>
      </c>
      <c r="E1058" s="129" t="s">
        <v>1743</v>
      </c>
      <c r="F1058" s="130" t="s">
        <v>1744</v>
      </c>
      <c r="G1058" s="131" t="s">
        <v>304</v>
      </c>
      <c r="H1058" s="132">
        <v>5.6150000000000002</v>
      </c>
      <c r="I1058" s="133"/>
      <c r="J1058" s="134">
        <f>ROUND(I1058*H1058,2)</f>
        <v>0</v>
      </c>
      <c r="K1058" s="130" t="s">
        <v>180</v>
      </c>
      <c r="L1058" s="33"/>
      <c r="M1058" s="135" t="s">
        <v>19</v>
      </c>
      <c r="N1058" s="136" t="s">
        <v>43</v>
      </c>
      <c r="P1058" s="137">
        <f>O1058*H1058</f>
        <v>0</v>
      </c>
      <c r="Q1058" s="137">
        <v>5.4999999999999997E-3</v>
      </c>
      <c r="R1058" s="137">
        <f>Q1058*H1058</f>
        <v>3.08825E-2</v>
      </c>
      <c r="S1058" s="137">
        <v>0</v>
      </c>
      <c r="T1058" s="138">
        <f>S1058*H1058</f>
        <v>0</v>
      </c>
      <c r="AR1058" s="139" t="s">
        <v>156</v>
      </c>
      <c r="AT1058" s="139" t="s">
        <v>129</v>
      </c>
      <c r="AU1058" s="139" t="s">
        <v>82</v>
      </c>
      <c r="AY1058" s="18" t="s">
        <v>126</v>
      </c>
      <c r="BE1058" s="140">
        <f>IF(N1058="základní",J1058,0)</f>
        <v>0</v>
      </c>
      <c r="BF1058" s="140">
        <f>IF(N1058="snížená",J1058,0)</f>
        <v>0</v>
      </c>
      <c r="BG1058" s="140">
        <f>IF(N1058="zákl. přenesená",J1058,0)</f>
        <v>0</v>
      </c>
      <c r="BH1058" s="140">
        <f>IF(N1058="sníž. přenesená",J1058,0)</f>
        <v>0</v>
      </c>
      <c r="BI1058" s="140">
        <f>IF(N1058="nulová",J1058,0)</f>
        <v>0</v>
      </c>
      <c r="BJ1058" s="18" t="s">
        <v>80</v>
      </c>
      <c r="BK1058" s="140">
        <f>ROUND(I1058*H1058,2)</f>
        <v>0</v>
      </c>
      <c r="BL1058" s="18" t="s">
        <v>156</v>
      </c>
      <c r="BM1058" s="139" t="s">
        <v>1745</v>
      </c>
    </row>
    <row r="1059" spans="2:65" s="1" customFormat="1" ht="10.199999999999999">
      <c r="B1059" s="33"/>
      <c r="D1059" s="141" t="s">
        <v>135</v>
      </c>
      <c r="F1059" s="142" t="s">
        <v>1746</v>
      </c>
      <c r="I1059" s="143"/>
      <c r="L1059" s="33"/>
      <c r="M1059" s="147"/>
      <c r="T1059" s="54"/>
      <c r="AT1059" s="18" t="s">
        <v>135</v>
      </c>
      <c r="AU1059" s="18" t="s">
        <v>82</v>
      </c>
    </row>
    <row r="1060" spans="2:65" s="1" customFormat="1" ht="10.199999999999999">
      <c r="B1060" s="33"/>
      <c r="D1060" s="168" t="s">
        <v>183</v>
      </c>
      <c r="F1060" s="169" t="s">
        <v>1747</v>
      </c>
      <c r="I1060" s="143"/>
      <c r="L1060" s="33"/>
      <c r="M1060" s="147"/>
      <c r="T1060" s="54"/>
      <c r="AT1060" s="18" t="s">
        <v>183</v>
      </c>
      <c r="AU1060" s="18" t="s">
        <v>82</v>
      </c>
    </row>
    <row r="1061" spans="2:65" s="12" customFormat="1" ht="10.199999999999999">
      <c r="B1061" s="148"/>
      <c r="D1061" s="141" t="s">
        <v>159</v>
      </c>
      <c r="E1061" s="149" t="s">
        <v>19</v>
      </c>
      <c r="F1061" s="150" t="s">
        <v>1748</v>
      </c>
      <c r="H1061" s="151">
        <v>5.6150000000000002</v>
      </c>
      <c r="I1061" s="152"/>
      <c r="L1061" s="148"/>
      <c r="M1061" s="153"/>
      <c r="T1061" s="154"/>
      <c r="AT1061" s="149" t="s">
        <v>159</v>
      </c>
      <c r="AU1061" s="149" t="s">
        <v>82</v>
      </c>
      <c r="AV1061" s="12" t="s">
        <v>82</v>
      </c>
      <c r="AW1061" s="12" t="s">
        <v>33</v>
      </c>
      <c r="AX1061" s="12" t="s">
        <v>80</v>
      </c>
      <c r="AY1061" s="149" t="s">
        <v>126</v>
      </c>
    </row>
    <row r="1062" spans="2:65" s="1" customFormat="1" ht="21.75" customHeight="1">
      <c r="B1062" s="33"/>
      <c r="C1062" s="128" t="s">
        <v>1749</v>
      </c>
      <c r="D1062" s="128" t="s">
        <v>129</v>
      </c>
      <c r="E1062" s="129" t="s">
        <v>302</v>
      </c>
      <c r="F1062" s="130" t="s">
        <v>303</v>
      </c>
      <c r="G1062" s="131" t="s">
        <v>304</v>
      </c>
      <c r="H1062" s="132">
        <v>324.27499999999998</v>
      </c>
      <c r="I1062" s="133"/>
      <c r="J1062" s="134">
        <f>ROUND(I1062*H1062,2)</f>
        <v>0</v>
      </c>
      <c r="K1062" s="130" t="s">
        <v>180</v>
      </c>
      <c r="L1062" s="33"/>
      <c r="M1062" s="135" t="s">
        <v>19</v>
      </c>
      <c r="N1062" s="136" t="s">
        <v>43</v>
      </c>
      <c r="P1062" s="137">
        <f>O1062*H1062</f>
        <v>0</v>
      </c>
      <c r="Q1062" s="137">
        <v>0</v>
      </c>
      <c r="R1062" s="137">
        <f>Q1062*H1062</f>
        <v>0</v>
      </c>
      <c r="S1062" s="137">
        <v>0</v>
      </c>
      <c r="T1062" s="138">
        <f>S1062*H1062</f>
        <v>0</v>
      </c>
      <c r="AR1062" s="139" t="s">
        <v>156</v>
      </c>
      <c r="AT1062" s="139" t="s">
        <v>129</v>
      </c>
      <c r="AU1062" s="139" t="s">
        <v>82</v>
      </c>
      <c r="AY1062" s="18" t="s">
        <v>126</v>
      </c>
      <c r="BE1062" s="140">
        <f>IF(N1062="základní",J1062,0)</f>
        <v>0</v>
      </c>
      <c r="BF1062" s="140">
        <f>IF(N1062="snížená",J1062,0)</f>
        <v>0</v>
      </c>
      <c r="BG1062" s="140">
        <f>IF(N1062="zákl. přenesená",J1062,0)</f>
        <v>0</v>
      </c>
      <c r="BH1062" s="140">
        <f>IF(N1062="sníž. přenesená",J1062,0)</f>
        <v>0</v>
      </c>
      <c r="BI1062" s="140">
        <f>IF(N1062="nulová",J1062,0)</f>
        <v>0</v>
      </c>
      <c r="BJ1062" s="18" t="s">
        <v>80</v>
      </c>
      <c r="BK1062" s="140">
        <f>ROUND(I1062*H1062,2)</f>
        <v>0</v>
      </c>
      <c r="BL1062" s="18" t="s">
        <v>156</v>
      </c>
      <c r="BM1062" s="139" t="s">
        <v>1750</v>
      </c>
    </row>
    <row r="1063" spans="2:65" s="1" customFormat="1" ht="19.2">
      <c r="B1063" s="33"/>
      <c r="D1063" s="141" t="s">
        <v>135</v>
      </c>
      <c r="F1063" s="142" t="s">
        <v>306</v>
      </c>
      <c r="I1063" s="143"/>
      <c r="L1063" s="33"/>
      <c r="M1063" s="147"/>
      <c r="T1063" s="54"/>
      <c r="AT1063" s="18" t="s">
        <v>135</v>
      </c>
      <c r="AU1063" s="18" t="s">
        <v>82</v>
      </c>
    </row>
    <row r="1064" spans="2:65" s="1" customFormat="1" ht="10.199999999999999">
      <c r="B1064" s="33"/>
      <c r="D1064" s="168" t="s">
        <v>183</v>
      </c>
      <c r="F1064" s="169" t="s">
        <v>307</v>
      </c>
      <c r="I1064" s="143"/>
      <c r="L1064" s="33"/>
      <c r="M1064" s="147"/>
      <c r="T1064" s="54"/>
      <c r="AT1064" s="18" t="s">
        <v>183</v>
      </c>
      <c r="AU1064" s="18" t="s">
        <v>82</v>
      </c>
    </row>
    <row r="1065" spans="2:65" s="1" customFormat="1" ht="16.5" customHeight="1">
      <c r="B1065" s="33"/>
      <c r="C1065" s="128" t="s">
        <v>1751</v>
      </c>
      <c r="D1065" s="128" t="s">
        <v>129</v>
      </c>
      <c r="E1065" s="129" t="s">
        <v>309</v>
      </c>
      <c r="F1065" s="130" t="s">
        <v>310</v>
      </c>
      <c r="G1065" s="131" t="s">
        <v>304</v>
      </c>
      <c r="H1065" s="132">
        <v>324.27499999999998</v>
      </c>
      <c r="I1065" s="133"/>
      <c r="J1065" s="134">
        <f>ROUND(I1065*H1065,2)</f>
        <v>0</v>
      </c>
      <c r="K1065" s="130" t="s">
        <v>180</v>
      </c>
      <c r="L1065" s="33"/>
      <c r="M1065" s="135" t="s">
        <v>19</v>
      </c>
      <c r="N1065" s="136" t="s">
        <v>43</v>
      </c>
      <c r="P1065" s="137">
        <f>O1065*H1065</f>
        <v>0</v>
      </c>
      <c r="Q1065" s="137">
        <v>0</v>
      </c>
      <c r="R1065" s="137">
        <f>Q1065*H1065</f>
        <v>0</v>
      </c>
      <c r="S1065" s="137">
        <v>0</v>
      </c>
      <c r="T1065" s="138">
        <f>S1065*H1065</f>
        <v>0</v>
      </c>
      <c r="AR1065" s="139" t="s">
        <v>156</v>
      </c>
      <c r="AT1065" s="139" t="s">
        <v>129</v>
      </c>
      <c r="AU1065" s="139" t="s">
        <v>82</v>
      </c>
      <c r="AY1065" s="18" t="s">
        <v>126</v>
      </c>
      <c r="BE1065" s="140">
        <f>IF(N1065="základní",J1065,0)</f>
        <v>0</v>
      </c>
      <c r="BF1065" s="140">
        <f>IF(N1065="snížená",J1065,0)</f>
        <v>0</v>
      </c>
      <c r="BG1065" s="140">
        <f>IF(N1065="zákl. přenesená",J1065,0)</f>
        <v>0</v>
      </c>
      <c r="BH1065" s="140">
        <f>IF(N1065="sníž. přenesená",J1065,0)</f>
        <v>0</v>
      </c>
      <c r="BI1065" s="140">
        <f>IF(N1065="nulová",J1065,0)</f>
        <v>0</v>
      </c>
      <c r="BJ1065" s="18" t="s">
        <v>80</v>
      </c>
      <c r="BK1065" s="140">
        <f>ROUND(I1065*H1065,2)</f>
        <v>0</v>
      </c>
      <c r="BL1065" s="18" t="s">
        <v>156</v>
      </c>
      <c r="BM1065" s="139" t="s">
        <v>1752</v>
      </c>
    </row>
    <row r="1066" spans="2:65" s="1" customFormat="1" ht="10.199999999999999">
      <c r="B1066" s="33"/>
      <c r="D1066" s="141" t="s">
        <v>135</v>
      </c>
      <c r="F1066" s="142" t="s">
        <v>312</v>
      </c>
      <c r="I1066" s="143"/>
      <c r="L1066" s="33"/>
      <c r="M1066" s="147"/>
      <c r="T1066" s="54"/>
      <c r="AT1066" s="18" t="s">
        <v>135</v>
      </c>
      <c r="AU1066" s="18" t="s">
        <v>82</v>
      </c>
    </row>
    <row r="1067" spans="2:65" s="1" customFormat="1" ht="10.199999999999999">
      <c r="B1067" s="33"/>
      <c r="D1067" s="168" t="s">
        <v>183</v>
      </c>
      <c r="F1067" s="169" t="s">
        <v>313</v>
      </c>
      <c r="I1067" s="143"/>
      <c r="L1067" s="33"/>
      <c r="M1067" s="147"/>
      <c r="T1067" s="54"/>
      <c r="AT1067" s="18" t="s">
        <v>183</v>
      </c>
      <c r="AU1067" s="18" t="s">
        <v>82</v>
      </c>
    </row>
    <row r="1068" spans="2:65" s="1" customFormat="1" ht="16.5" customHeight="1">
      <c r="B1068" s="33"/>
      <c r="C1068" s="128" t="s">
        <v>1753</v>
      </c>
      <c r="D1068" s="128" t="s">
        <v>129</v>
      </c>
      <c r="E1068" s="129" t="s">
        <v>315</v>
      </c>
      <c r="F1068" s="130" t="s">
        <v>316</v>
      </c>
      <c r="G1068" s="131" t="s">
        <v>304</v>
      </c>
      <c r="H1068" s="132">
        <v>4539.8500000000004</v>
      </c>
      <c r="I1068" s="133"/>
      <c r="J1068" s="134">
        <f>ROUND(I1068*H1068,2)</f>
        <v>0</v>
      </c>
      <c r="K1068" s="130" t="s">
        <v>180</v>
      </c>
      <c r="L1068" s="33"/>
      <c r="M1068" s="135" t="s">
        <v>19</v>
      </c>
      <c r="N1068" s="136" t="s">
        <v>43</v>
      </c>
      <c r="P1068" s="137">
        <f>O1068*H1068</f>
        <v>0</v>
      </c>
      <c r="Q1068" s="137">
        <v>0</v>
      </c>
      <c r="R1068" s="137">
        <f>Q1068*H1068</f>
        <v>0</v>
      </c>
      <c r="S1068" s="137">
        <v>0</v>
      </c>
      <c r="T1068" s="138">
        <f>S1068*H1068</f>
        <v>0</v>
      </c>
      <c r="AR1068" s="139" t="s">
        <v>156</v>
      </c>
      <c r="AT1068" s="139" t="s">
        <v>129</v>
      </c>
      <c r="AU1068" s="139" t="s">
        <v>82</v>
      </c>
      <c r="AY1068" s="18" t="s">
        <v>126</v>
      </c>
      <c r="BE1068" s="140">
        <f>IF(N1068="základní",J1068,0)</f>
        <v>0</v>
      </c>
      <c r="BF1068" s="140">
        <f>IF(N1068="snížená",J1068,0)</f>
        <v>0</v>
      </c>
      <c r="BG1068" s="140">
        <f>IF(N1068="zákl. přenesená",J1068,0)</f>
        <v>0</v>
      </c>
      <c r="BH1068" s="140">
        <f>IF(N1068="sníž. přenesená",J1068,0)</f>
        <v>0</v>
      </c>
      <c r="BI1068" s="140">
        <f>IF(N1068="nulová",J1068,0)</f>
        <v>0</v>
      </c>
      <c r="BJ1068" s="18" t="s">
        <v>80</v>
      </c>
      <c r="BK1068" s="140">
        <f>ROUND(I1068*H1068,2)</f>
        <v>0</v>
      </c>
      <c r="BL1068" s="18" t="s">
        <v>156</v>
      </c>
      <c r="BM1068" s="139" t="s">
        <v>1754</v>
      </c>
    </row>
    <row r="1069" spans="2:65" s="1" customFormat="1" ht="19.2">
      <c r="B1069" s="33"/>
      <c r="D1069" s="141" t="s">
        <v>135</v>
      </c>
      <c r="F1069" s="142" t="s">
        <v>318</v>
      </c>
      <c r="I1069" s="143"/>
      <c r="L1069" s="33"/>
      <c r="M1069" s="147"/>
      <c r="T1069" s="54"/>
      <c r="AT1069" s="18" t="s">
        <v>135</v>
      </c>
      <c r="AU1069" s="18" t="s">
        <v>82</v>
      </c>
    </row>
    <row r="1070" spans="2:65" s="1" customFormat="1" ht="10.199999999999999">
      <c r="B1070" s="33"/>
      <c r="D1070" s="168" t="s">
        <v>183</v>
      </c>
      <c r="F1070" s="169" t="s">
        <v>319</v>
      </c>
      <c r="I1070" s="143"/>
      <c r="L1070" s="33"/>
      <c r="M1070" s="147"/>
      <c r="T1070" s="54"/>
      <c r="AT1070" s="18" t="s">
        <v>183</v>
      </c>
      <c r="AU1070" s="18" t="s">
        <v>82</v>
      </c>
    </row>
    <row r="1071" spans="2:65" s="12" customFormat="1" ht="10.199999999999999">
      <c r="B1071" s="148"/>
      <c r="D1071" s="141" t="s">
        <v>159</v>
      </c>
      <c r="E1071" s="149" t="s">
        <v>19</v>
      </c>
      <c r="F1071" s="150" t="s">
        <v>1755</v>
      </c>
      <c r="H1071" s="151">
        <v>4539.8500000000004</v>
      </c>
      <c r="I1071" s="152"/>
      <c r="L1071" s="148"/>
      <c r="M1071" s="153"/>
      <c r="T1071" s="154"/>
      <c r="AT1071" s="149" t="s">
        <v>159</v>
      </c>
      <c r="AU1071" s="149" t="s">
        <v>82</v>
      </c>
      <c r="AV1071" s="12" t="s">
        <v>82</v>
      </c>
      <c r="AW1071" s="12" t="s">
        <v>33</v>
      </c>
      <c r="AX1071" s="12" t="s">
        <v>80</v>
      </c>
      <c r="AY1071" s="149" t="s">
        <v>126</v>
      </c>
    </row>
    <row r="1072" spans="2:65" s="1" customFormat="1" ht="21.75" customHeight="1">
      <c r="B1072" s="33"/>
      <c r="C1072" s="128" t="s">
        <v>1756</v>
      </c>
      <c r="D1072" s="128" t="s">
        <v>129</v>
      </c>
      <c r="E1072" s="129" t="s">
        <v>1757</v>
      </c>
      <c r="F1072" s="130" t="s">
        <v>1758</v>
      </c>
      <c r="G1072" s="131" t="s">
        <v>304</v>
      </c>
      <c r="H1072" s="132">
        <v>59.225000000000001</v>
      </c>
      <c r="I1072" s="133"/>
      <c r="J1072" s="134">
        <f>ROUND(I1072*H1072,2)</f>
        <v>0</v>
      </c>
      <c r="K1072" s="130" t="s">
        <v>180</v>
      </c>
      <c r="L1072" s="33"/>
      <c r="M1072" s="135" t="s">
        <v>19</v>
      </c>
      <c r="N1072" s="136" t="s">
        <v>43</v>
      </c>
      <c r="P1072" s="137">
        <f>O1072*H1072</f>
        <v>0</v>
      </c>
      <c r="Q1072" s="137">
        <v>0</v>
      </c>
      <c r="R1072" s="137">
        <f>Q1072*H1072</f>
        <v>0</v>
      </c>
      <c r="S1072" s="137">
        <v>0</v>
      </c>
      <c r="T1072" s="138">
        <f>S1072*H1072</f>
        <v>0</v>
      </c>
      <c r="AR1072" s="139" t="s">
        <v>156</v>
      </c>
      <c r="AT1072" s="139" t="s">
        <v>129</v>
      </c>
      <c r="AU1072" s="139" t="s">
        <v>82</v>
      </c>
      <c r="AY1072" s="18" t="s">
        <v>126</v>
      </c>
      <c r="BE1072" s="140">
        <f>IF(N1072="základní",J1072,0)</f>
        <v>0</v>
      </c>
      <c r="BF1072" s="140">
        <f>IF(N1072="snížená",J1072,0)</f>
        <v>0</v>
      </c>
      <c r="BG1072" s="140">
        <f>IF(N1072="zákl. přenesená",J1072,0)</f>
        <v>0</v>
      </c>
      <c r="BH1072" s="140">
        <f>IF(N1072="sníž. přenesená",J1072,0)</f>
        <v>0</v>
      </c>
      <c r="BI1072" s="140">
        <f>IF(N1072="nulová",J1072,0)</f>
        <v>0</v>
      </c>
      <c r="BJ1072" s="18" t="s">
        <v>80</v>
      </c>
      <c r="BK1072" s="140">
        <f>ROUND(I1072*H1072,2)</f>
        <v>0</v>
      </c>
      <c r="BL1072" s="18" t="s">
        <v>156</v>
      </c>
      <c r="BM1072" s="139" t="s">
        <v>1759</v>
      </c>
    </row>
    <row r="1073" spans="2:65" s="1" customFormat="1" ht="19.2">
      <c r="B1073" s="33"/>
      <c r="D1073" s="141" t="s">
        <v>135</v>
      </c>
      <c r="F1073" s="142" t="s">
        <v>1760</v>
      </c>
      <c r="I1073" s="143"/>
      <c r="L1073" s="33"/>
      <c r="M1073" s="147"/>
      <c r="T1073" s="54"/>
      <c r="AT1073" s="18" t="s">
        <v>135</v>
      </c>
      <c r="AU1073" s="18" t="s">
        <v>82</v>
      </c>
    </row>
    <row r="1074" spans="2:65" s="1" customFormat="1" ht="10.199999999999999">
      <c r="B1074" s="33"/>
      <c r="D1074" s="168" t="s">
        <v>183</v>
      </c>
      <c r="F1074" s="169" t="s">
        <v>1761</v>
      </c>
      <c r="I1074" s="143"/>
      <c r="L1074" s="33"/>
      <c r="M1074" s="147"/>
      <c r="T1074" s="54"/>
      <c r="AT1074" s="18" t="s">
        <v>183</v>
      </c>
      <c r="AU1074" s="18" t="s">
        <v>82</v>
      </c>
    </row>
    <row r="1075" spans="2:65" s="12" customFormat="1" ht="10.199999999999999">
      <c r="B1075" s="148"/>
      <c r="D1075" s="141" t="s">
        <v>159</v>
      </c>
      <c r="E1075" s="149" t="s">
        <v>19</v>
      </c>
      <c r="F1075" s="150" t="s">
        <v>1762</v>
      </c>
      <c r="H1075" s="151">
        <v>59.225000000000001</v>
      </c>
      <c r="I1075" s="152"/>
      <c r="L1075" s="148"/>
      <c r="M1075" s="153"/>
      <c r="T1075" s="154"/>
      <c r="AT1075" s="149" t="s">
        <v>159</v>
      </c>
      <c r="AU1075" s="149" t="s">
        <v>82</v>
      </c>
      <c r="AV1075" s="12" t="s">
        <v>82</v>
      </c>
      <c r="AW1075" s="12" t="s">
        <v>33</v>
      </c>
      <c r="AX1075" s="12" t="s">
        <v>80</v>
      </c>
      <c r="AY1075" s="149" t="s">
        <v>126</v>
      </c>
    </row>
    <row r="1076" spans="2:65" s="1" customFormat="1" ht="21.75" customHeight="1">
      <c r="B1076" s="33"/>
      <c r="C1076" s="128" t="s">
        <v>1763</v>
      </c>
      <c r="D1076" s="128" t="s">
        <v>129</v>
      </c>
      <c r="E1076" s="129" t="s">
        <v>1764</v>
      </c>
      <c r="F1076" s="130" t="s">
        <v>1765</v>
      </c>
      <c r="G1076" s="131" t="s">
        <v>304</v>
      </c>
      <c r="H1076" s="132">
        <v>5.6150000000000002</v>
      </c>
      <c r="I1076" s="133"/>
      <c r="J1076" s="134">
        <f>ROUND(I1076*H1076,2)</f>
        <v>0</v>
      </c>
      <c r="K1076" s="130" t="s">
        <v>180</v>
      </c>
      <c r="L1076" s="33"/>
      <c r="M1076" s="135" t="s">
        <v>19</v>
      </c>
      <c r="N1076" s="136" t="s">
        <v>43</v>
      </c>
      <c r="P1076" s="137">
        <f>O1076*H1076</f>
        <v>0</v>
      </c>
      <c r="Q1076" s="137">
        <v>0</v>
      </c>
      <c r="R1076" s="137">
        <f>Q1076*H1076</f>
        <v>0</v>
      </c>
      <c r="S1076" s="137">
        <v>0</v>
      </c>
      <c r="T1076" s="138">
        <f>S1076*H1076</f>
        <v>0</v>
      </c>
      <c r="AR1076" s="139" t="s">
        <v>156</v>
      </c>
      <c r="AT1076" s="139" t="s">
        <v>129</v>
      </c>
      <c r="AU1076" s="139" t="s">
        <v>82</v>
      </c>
      <c r="AY1076" s="18" t="s">
        <v>126</v>
      </c>
      <c r="BE1076" s="140">
        <f>IF(N1076="základní",J1076,0)</f>
        <v>0</v>
      </c>
      <c r="BF1076" s="140">
        <f>IF(N1076="snížená",J1076,0)</f>
        <v>0</v>
      </c>
      <c r="BG1076" s="140">
        <f>IF(N1076="zákl. přenesená",J1076,0)</f>
        <v>0</v>
      </c>
      <c r="BH1076" s="140">
        <f>IF(N1076="sníž. přenesená",J1076,0)</f>
        <v>0</v>
      </c>
      <c r="BI1076" s="140">
        <f>IF(N1076="nulová",J1076,0)</f>
        <v>0</v>
      </c>
      <c r="BJ1076" s="18" t="s">
        <v>80</v>
      </c>
      <c r="BK1076" s="140">
        <f>ROUND(I1076*H1076,2)</f>
        <v>0</v>
      </c>
      <c r="BL1076" s="18" t="s">
        <v>156</v>
      </c>
      <c r="BM1076" s="139" t="s">
        <v>1766</v>
      </c>
    </row>
    <row r="1077" spans="2:65" s="1" customFormat="1" ht="19.2">
      <c r="B1077" s="33"/>
      <c r="D1077" s="141" t="s">
        <v>135</v>
      </c>
      <c r="F1077" s="142" t="s">
        <v>1767</v>
      </c>
      <c r="I1077" s="143"/>
      <c r="L1077" s="33"/>
      <c r="M1077" s="147"/>
      <c r="T1077" s="54"/>
      <c r="AT1077" s="18" t="s">
        <v>135</v>
      </c>
      <c r="AU1077" s="18" t="s">
        <v>82</v>
      </c>
    </row>
    <row r="1078" spans="2:65" s="1" customFormat="1" ht="10.199999999999999">
      <c r="B1078" s="33"/>
      <c r="D1078" s="168" t="s">
        <v>183</v>
      </c>
      <c r="F1078" s="169" t="s">
        <v>1768</v>
      </c>
      <c r="I1078" s="143"/>
      <c r="L1078" s="33"/>
      <c r="M1078" s="147"/>
      <c r="T1078" s="54"/>
      <c r="AT1078" s="18" t="s">
        <v>183</v>
      </c>
      <c r="AU1078" s="18" t="s">
        <v>82</v>
      </c>
    </row>
    <row r="1079" spans="2:65" s="12" customFormat="1" ht="10.199999999999999">
      <c r="B1079" s="148"/>
      <c r="D1079" s="141" t="s">
        <v>159</v>
      </c>
      <c r="E1079" s="149" t="s">
        <v>19</v>
      </c>
      <c r="F1079" s="150" t="s">
        <v>1748</v>
      </c>
      <c r="H1079" s="151">
        <v>5.6150000000000002</v>
      </c>
      <c r="I1079" s="152"/>
      <c r="L1079" s="148"/>
      <c r="M1079" s="153"/>
      <c r="T1079" s="154"/>
      <c r="AT1079" s="149" t="s">
        <v>159</v>
      </c>
      <c r="AU1079" s="149" t="s">
        <v>82</v>
      </c>
      <c r="AV1079" s="12" t="s">
        <v>82</v>
      </c>
      <c r="AW1079" s="12" t="s">
        <v>33</v>
      </c>
      <c r="AX1079" s="12" t="s">
        <v>80</v>
      </c>
      <c r="AY1079" s="149" t="s">
        <v>126</v>
      </c>
    </row>
    <row r="1080" spans="2:65" s="1" customFormat="1" ht="21.75" customHeight="1">
      <c r="B1080" s="33"/>
      <c r="C1080" s="128" t="s">
        <v>1769</v>
      </c>
      <c r="D1080" s="128" t="s">
        <v>129</v>
      </c>
      <c r="E1080" s="129" t="s">
        <v>1770</v>
      </c>
      <c r="F1080" s="130" t="s">
        <v>1771</v>
      </c>
      <c r="G1080" s="131" t="s">
        <v>304</v>
      </c>
      <c r="H1080" s="132">
        <v>42.741</v>
      </c>
      <c r="I1080" s="133"/>
      <c r="J1080" s="134">
        <f>ROUND(I1080*H1080,2)</f>
        <v>0</v>
      </c>
      <c r="K1080" s="130" t="s">
        <v>180</v>
      </c>
      <c r="L1080" s="33"/>
      <c r="M1080" s="135" t="s">
        <v>19</v>
      </c>
      <c r="N1080" s="136" t="s">
        <v>43</v>
      </c>
      <c r="P1080" s="137">
        <f>O1080*H1080</f>
        <v>0</v>
      </c>
      <c r="Q1080" s="137">
        <v>0</v>
      </c>
      <c r="R1080" s="137">
        <f>Q1080*H1080</f>
        <v>0</v>
      </c>
      <c r="S1080" s="137">
        <v>0</v>
      </c>
      <c r="T1080" s="138">
        <f>S1080*H1080</f>
        <v>0</v>
      </c>
      <c r="AR1080" s="139" t="s">
        <v>156</v>
      </c>
      <c r="AT1080" s="139" t="s">
        <v>129</v>
      </c>
      <c r="AU1080" s="139" t="s">
        <v>82</v>
      </c>
      <c r="AY1080" s="18" t="s">
        <v>126</v>
      </c>
      <c r="BE1080" s="140">
        <f>IF(N1080="základní",J1080,0)</f>
        <v>0</v>
      </c>
      <c r="BF1080" s="140">
        <f>IF(N1080="snížená",J1080,0)</f>
        <v>0</v>
      </c>
      <c r="BG1080" s="140">
        <f>IF(N1080="zákl. přenesená",J1080,0)</f>
        <v>0</v>
      </c>
      <c r="BH1080" s="140">
        <f>IF(N1080="sníž. přenesená",J1080,0)</f>
        <v>0</v>
      </c>
      <c r="BI1080" s="140">
        <f>IF(N1080="nulová",J1080,0)</f>
        <v>0</v>
      </c>
      <c r="BJ1080" s="18" t="s">
        <v>80</v>
      </c>
      <c r="BK1080" s="140">
        <f>ROUND(I1080*H1080,2)</f>
        <v>0</v>
      </c>
      <c r="BL1080" s="18" t="s">
        <v>156</v>
      </c>
      <c r="BM1080" s="139" t="s">
        <v>1772</v>
      </c>
    </row>
    <row r="1081" spans="2:65" s="1" customFormat="1" ht="19.2">
      <c r="B1081" s="33"/>
      <c r="D1081" s="141" t="s">
        <v>135</v>
      </c>
      <c r="F1081" s="142" t="s">
        <v>1773</v>
      </c>
      <c r="I1081" s="143"/>
      <c r="L1081" s="33"/>
      <c r="M1081" s="147"/>
      <c r="T1081" s="54"/>
      <c r="AT1081" s="18" t="s">
        <v>135</v>
      </c>
      <c r="AU1081" s="18" t="s">
        <v>82</v>
      </c>
    </row>
    <row r="1082" spans="2:65" s="1" customFormat="1" ht="10.199999999999999">
      <c r="B1082" s="33"/>
      <c r="D1082" s="168" t="s">
        <v>183</v>
      </c>
      <c r="F1082" s="169" t="s">
        <v>1774</v>
      </c>
      <c r="I1082" s="143"/>
      <c r="L1082" s="33"/>
      <c r="M1082" s="147"/>
      <c r="T1082" s="54"/>
      <c r="AT1082" s="18" t="s">
        <v>183</v>
      </c>
      <c r="AU1082" s="18" t="s">
        <v>82</v>
      </c>
    </row>
    <row r="1083" spans="2:65" s="12" customFormat="1" ht="10.199999999999999">
      <c r="B1083" s="148"/>
      <c r="D1083" s="141" t="s">
        <v>159</v>
      </c>
      <c r="E1083" s="149" t="s">
        <v>19</v>
      </c>
      <c r="F1083" s="150" t="s">
        <v>1775</v>
      </c>
      <c r="H1083" s="151">
        <v>42.741</v>
      </c>
      <c r="I1083" s="152"/>
      <c r="L1083" s="148"/>
      <c r="M1083" s="153"/>
      <c r="T1083" s="154"/>
      <c r="AT1083" s="149" t="s">
        <v>159</v>
      </c>
      <c r="AU1083" s="149" t="s">
        <v>82</v>
      </c>
      <c r="AV1083" s="12" t="s">
        <v>82</v>
      </c>
      <c r="AW1083" s="12" t="s">
        <v>33</v>
      </c>
      <c r="AX1083" s="12" t="s">
        <v>80</v>
      </c>
      <c r="AY1083" s="149" t="s">
        <v>126</v>
      </c>
    </row>
    <row r="1084" spans="2:65" s="1" customFormat="1" ht="24.15" customHeight="1">
      <c r="B1084" s="33"/>
      <c r="C1084" s="128" t="s">
        <v>1776</v>
      </c>
      <c r="D1084" s="128" t="s">
        <v>129</v>
      </c>
      <c r="E1084" s="129" t="s">
        <v>322</v>
      </c>
      <c r="F1084" s="130" t="s">
        <v>323</v>
      </c>
      <c r="G1084" s="131" t="s">
        <v>304</v>
      </c>
      <c r="H1084" s="132">
        <v>205.52099999999999</v>
      </c>
      <c r="I1084" s="133"/>
      <c r="J1084" s="134">
        <f>ROUND(I1084*H1084,2)</f>
        <v>0</v>
      </c>
      <c r="K1084" s="130" t="s">
        <v>180</v>
      </c>
      <c r="L1084" s="33"/>
      <c r="M1084" s="135" t="s">
        <v>19</v>
      </c>
      <c r="N1084" s="136" t="s">
        <v>43</v>
      </c>
      <c r="P1084" s="137">
        <f>O1084*H1084</f>
        <v>0</v>
      </c>
      <c r="Q1084" s="137">
        <v>0</v>
      </c>
      <c r="R1084" s="137">
        <f>Q1084*H1084</f>
        <v>0</v>
      </c>
      <c r="S1084" s="137">
        <v>0</v>
      </c>
      <c r="T1084" s="138">
        <f>S1084*H1084</f>
        <v>0</v>
      </c>
      <c r="AR1084" s="139" t="s">
        <v>156</v>
      </c>
      <c r="AT1084" s="139" t="s">
        <v>129</v>
      </c>
      <c r="AU1084" s="139" t="s">
        <v>82</v>
      </c>
      <c r="AY1084" s="18" t="s">
        <v>126</v>
      </c>
      <c r="BE1084" s="140">
        <f>IF(N1084="základní",J1084,0)</f>
        <v>0</v>
      </c>
      <c r="BF1084" s="140">
        <f>IF(N1084="snížená",J1084,0)</f>
        <v>0</v>
      </c>
      <c r="BG1084" s="140">
        <f>IF(N1084="zákl. přenesená",J1084,0)</f>
        <v>0</v>
      </c>
      <c r="BH1084" s="140">
        <f>IF(N1084="sníž. přenesená",J1084,0)</f>
        <v>0</v>
      </c>
      <c r="BI1084" s="140">
        <f>IF(N1084="nulová",J1084,0)</f>
        <v>0</v>
      </c>
      <c r="BJ1084" s="18" t="s">
        <v>80</v>
      </c>
      <c r="BK1084" s="140">
        <f>ROUND(I1084*H1084,2)</f>
        <v>0</v>
      </c>
      <c r="BL1084" s="18" t="s">
        <v>156</v>
      </c>
      <c r="BM1084" s="139" t="s">
        <v>1777</v>
      </c>
    </row>
    <row r="1085" spans="2:65" s="1" customFormat="1" ht="19.2">
      <c r="B1085" s="33"/>
      <c r="D1085" s="141" t="s">
        <v>135</v>
      </c>
      <c r="F1085" s="142" t="s">
        <v>325</v>
      </c>
      <c r="I1085" s="143"/>
      <c r="L1085" s="33"/>
      <c r="M1085" s="147"/>
      <c r="T1085" s="54"/>
      <c r="AT1085" s="18" t="s">
        <v>135</v>
      </c>
      <c r="AU1085" s="18" t="s">
        <v>82</v>
      </c>
    </row>
    <row r="1086" spans="2:65" s="1" customFormat="1" ht="10.199999999999999">
      <c r="B1086" s="33"/>
      <c r="D1086" s="168" t="s">
        <v>183</v>
      </c>
      <c r="F1086" s="169" t="s">
        <v>326</v>
      </c>
      <c r="I1086" s="143"/>
      <c r="L1086" s="33"/>
      <c r="M1086" s="147"/>
      <c r="T1086" s="54"/>
      <c r="AT1086" s="18" t="s">
        <v>183</v>
      </c>
      <c r="AU1086" s="18" t="s">
        <v>82</v>
      </c>
    </row>
    <row r="1087" spans="2:65" s="12" customFormat="1" ht="10.199999999999999">
      <c r="B1087" s="148"/>
      <c r="D1087" s="141" t="s">
        <v>159</v>
      </c>
      <c r="E1087" s="149" t="s">
        <v>19</v>
      </c>
      <c r="F1087" s="150" t="s">
        <v>1778</v>
      </c>
      <c r="H1087" s="151">
        <v>205.52099999999999</v>
      </c>
      <c r="I1087" s="152"/>
      <c r="L1087" s="148"/>
      <c r="M1087" s="153"/>
      <c r="T1087" s="154"/>
      <c r="AT1087" s="149" t="s">
        <v>159</v>
      </c>
      <c r="AU1087" s="149" t="s">
        <v>82</v>
      </c>
      <c r="AV1087" s="12" t="s">
        <v>82</v>
      </c>
      <c r="AW1087" s="12" t="s">
        <v>33</v>
      </c>
      <c r="AX1087" s="12" t="s">
        <v>80</v>
      </c>
      <c r="AY1087" s="149" t="s">
        <v>126</v>
      </c>
    </row>
    <row r="1088" spans="2:65" s="1" customFormat="1" ht="24.15" customHeight="1">
      <c r="B1088" s="33"/>
      <c r="C1088" s="128" t="s">
        <v>1779</v>
      </c>
      <c r="D1088" s="128" t="s">
        <v>129</v>
      </c>
      <c r="E1088" s="129" t="s">
        <v>1780</v>
      </c>
      <c r="F1088" s="130" t="s">
        <v>1781</v>
      </c>
      <c r="G1088" s="131" t="s">
        <v>304</v>
      </c>
      <c r="H1088" s="132">
        <v>267.596</v>
      </c>
      <c r="I1088" s="133"/>
      <c r="J1088" s="134">
        <f>ROUND(I1088*H1088,2)</f>
        <v>0</v>
      </c>
      <c r="K1088" s="130" t="s">
        <v>180</v>
      </c>
      <c r="L1088" s="33"/>
      <c r="M1088" s="135" t="s">
        <v>19</v>
      </c>
      <c r="N1088" s="136" t="s">
        <v>43</v>
      </c>
      <c r="P1088" s="137">
        <f>O1088*H1088</f>
        <v>0</v>
      </c>
      <c r="Q1088" s="137">
        <v>0</v>
      </c>
      <c r="R1088" s="137">
        <f>Q1088*H1088</f>
        <v>0</v>
      </c>
      <c r="S1088" s="137">
        <v>0</v>
      </c>
      <c r="T1088" s="138">
        <f>S1088*H1088</f>
        <v>0</v>
      </c>
      <c r="AR1088" s="139" t="s">
        <v>156</v>
      </c>
      <c r="AT1088" s="139" t="s">
        <v>129</v>
      </c>
      <c r="AU1088" s="139" t="s">
        <v>82</v>
      </c>
      <c r="AY1088" s="18" t="s">
        <v>126</v>
      </c>
      <c r="BE1088" s="140">
        <f>IF(N1088="základní",J1088,0)</f>
        <v>0</v>
      </c>
      <c r="BF1088" s="140">
        <f>IF(N1088="snížená",J1088,0)</f>
        <v>0</v>
      </c>
      <c r="BG1088" s="140">
        <f>IF(N1088="zákl. přenesená",J1088,0)</f>
        <v>0</v>
      </c>
      <c r="BH1088" s="140">
        <f>IF(N1088="sníž. přenesená",J1088,0)</f>
        <v>0</v>
      </c>
      <c r="BI1088" s="140">
        <f>IF(N1088="nulová",J1088,0)</f>
        <v>0</v>
      </c>
      <c r="BJ1088" s="18" t="s">
        <v>80</v>
      </c>
      <c r="BK1088" s="140">
        <f>ROUND(I1088*H1088,2)</f>
        <v>0</v>
      </c>
      <c r="BL1088" s="18" t="s">
        <v>156</v>
      </c>
      <c r="BM1088" s="139" t="s">
        <v>1782</v>
      </c>
    </row>
    <row r="1089" spans="2:65" s="1" customFormat="1" ht="19.2">
      <c r="B1089" s="33"/>
      <c r="D1089" s="141" t="s">
        <v>135</v>
      </c>
      <c r="F1089" s="142" t="s">
        <v>1781</v>
      </c>
      <c r="I1089" s="143"/>
      <c r="L1089" s="33"/>
      <c r="M1089" s="147"/>
      <c r="T1089" s="54"/>
      <c r="AT1089" s="18" t="s">
        <v>135</v>
      </c>
      <c r="AU1089" s="18" t="s">
        <v>82</v>
      </c>
    </row>
    <row r="1090" spans="2:65" s="1" customFormat="1" ht="10.199999999999999">
      <c r="B1090" s="33"/>
      <c r="D1090" s="168" t="s">
        <v>183</v>
      </c>
      <c r="F1090" s="169" t="s">
        <v>1783</v>
      </c>
      <c r="I1090" s="143"/>
      <c r="L1090" s="33"/>
      <c r="M1090" s="147"/>
      <c r="T1090" s="54"/>
      <c r="AT1090" s="18" t="s">
        <v>183</v>
      </c>
      <c r="AU1090" s="18" t="s">
        <v>82</v>
      </c>
    </row>
    <row r="1091" spans="2:65" s="12" customFormat="1" ht="10.199999999999999">
      <c r="B1091" s="148"/>
      <c r="D1091" s="141" t="s">
        <v>159</v>
      </c>
      <c r="E1091" s="149" t="s">
        <v>19</v>
      </c>
      <c r="F1091" s="150" t="s">
        <v>1784</v>
      </c>
      <c r="H1091" s="151">
        <v>267.596</v>
      </c>
      <c r="I1091" s="152"/>
      <c r="L1091" s="148"/>
      <c r="M1091" s="153"/>
      <c r="T1091" s="154"/>
      <c r="AT1091" s="149" t="s">
        <v>159</v>
      </c>
      <c r="AU1091" s="149" t="s">
        <v>82</v>
      </c>
      <c r="AV1091" s="12" t="s">
        <v>82</v>
      </c>
      <c r="AW1091" s="12" t="s">
        <v>33</v>
      </c>
      <c r="AX1091" s="12" t="s">
        <v>80</v>
      </c>
      <c r="AY1091" s="149" t="s">
        <v>126</v>
      </c>
    </row>
    <row r="1092" spans="2:65" s="1" customFormat="1" ht="24.15" customHeight="1">
      <c r="B1092" s="33"/>
      <c r="C1092" s="128" t="s">
        <v>1785</v>
      </c>
      <c r="D1092" s="128" t="s">
        <v>129</v>
      </c>
      <c r="E1092" s="129" t="s">
        <v>1786</v>
      </c>
      <c r="F1092" s="130" t="s">
        <v>1787</v>
      </c>
      <c r="G1092" s="131" t="s">
        <v>304</v>
      </c>
      <c r="H1092" s="132">
        <v>11.173</v>
      </c>
      <c r="I1092" s="133"/>
      <c r="J1092" s="134">
        <f>ROUND(I1092*H1092,2)</f>
        <v>0</v>
      </c>
      <c r="K1092" s="130" t="s">
        <v>180</v>
      </c>
      <c r="L1092" s="33"/>
      <c r="M1092" s="135" t="s">
        <v>19</v>
      </c>
      <c r="N1092" s="136" t="s">
        <v>43</v>
      </c>
      <c r="P1092" s="137">
        <f>O1092*H1092</f>
        <v>0</v>
      </c>
      <c r="Q1092" s="137">
        <v>0</v>
      </c>
      <c r="R1092" s="137">
        <f>Q1092*H1092</f>
        <v>0</v>
      </c>
      <c r="S1092" s="137">
        <v>0</v>
      </c>
      <c r="T1092" s="138">
        <f>S1092*H1092</f>
        <v>0</v>
      </c>
      <c r="AR1092" s="139" t="s">
        <v>156</v>
      </c>
      <c r="AT1092" s="139" t="s">
        <v>129</v>
      </c>
      <c r="AU1092" s="139" t="s">
        <v>82</v>
      </c>
      <c r="AY1092" s="18" t="s">
        <v>126</v>
      </c>
      <c r="BE1092" s="140">
        <f>IF(N1092="základní",J1092,0)</f>
        <v>0</v>
      </c>
      <c r="BF1092" s="140">
        <f>IF(N1092="snížená",J1092,0)</f>
        <v>0</v>
      </c>
      <c r="BG1092" s="140">
        <f>IF(N1092="zákl. přenesená",J1092,0)</f>
        <v>0</v>
      </c>
      <c r="BH1092" s="140">
        <f>IF(N1092="sníž. přenesená",J1092,0)</f>
        <v>0</v>
      </c>
      <c r="BI1092" s="140">
        <f>IF(N1092="nulová",J1092,0)</f>
        <v>0</v>
      </c>
      <c r="BJ1092" s="18" t="s">
        <v>80</v>
      </c>
      <c r="BK1092" s="140">
        <f>ROUND(I1092*H1092,2)</f>
        <v>0</v>
      </c>
      <c r="BL1092" s="18" t="s">
        <v>156</v>
      </c>
      <c r="BM1092" s="139" t="s">
        <v>1788</v>
      </c>
    </row>
    <row r="1093" spans="2:65" s="1" customFormat="1" ht="19.2">
      <c r="B1093" s="33"/>
      <c r="D1093" s="141" t="s">
        <v>135</v>
      </c>
      <c r="F1093" s="142" t="s">
        <v>1787</v>
      </c>
      <c r="I1093" s="143"/>
      <c r="L1093" s="33"/>
      <c r="M1093" s="147"/>
      <c r="T1093" s="54"/>
      <c r="AT1093" s="18" t="s">
        <v>135</v>
      </c>
      <c r="AU1093" s="18" t="s">
        <v>82</v>
      </c>
    </row>
    <row r="1094" spans="2:65" s="1" customFormat="1" ht="10.199999999999999">
      <c r="B1094" s="33"/>
      <c r="D1094" s="168" t="s">
        <v>183</v>
      </c>
      <c r="F1094" s="169" t="s">
        <v>1789</v>
      </c>
      <c r="I1094" s="143"/>
      <c r="L1094" s="33"/>
      <c r="M1094" s="147"/>
      <c r="T1094" s="54"/>
      <c r="AT1094" s="18" t="s">
        <v>183</v>
      </c>
      <c r="AU1094" s="18" t="s">
        <v>82</v>
      </c>
    </row>
    <row r="1095" spans="2:65" s="12" customFormat="1" ht="10.199999999999999">
      <c r="B1095" s="148"/>
      <c r="D1095" s="141" t="s">
        <v>159</v>
      </c>
      <c r="E1095" s="149" t="s">
        <v>19</v>
      </c>
      <c r="F1095" s="150" t="s">
        <v>1790</v>
      </c>
      <c r="H1095" s="151">
        <v>9.8059999999999992</v>
      </c>
      <c r="I1095" s="152"/>
      <c r="L1095" s="148"/>
      <c r="M1095" s="153"/>
      <c r="T1095" s="154"/>
      <c r="AT1095" s="149" t="s">
        <v>159</v>
      </c>
      <c r="AU1095" s="149" t="s">
        <v>82</v>
      </c>
      <c r="AV1095" s="12" t="s">
        <v>82</v>
      </c>
      <c r="AW1095" s="12" t="s">
        <v>33</v>
      </c>
      <c r="AX1095" s="12" t="s">
        <v>72</v>
      </c>
      <c r="AY1095" s="149" t="s">
        <v>126</v>
      </c>
    </row>
    <row r="1096" spans="2:65" s="12" customFormat="1" ht="10.199999999999999">
      <c r="B1096" s="148"/>
      <c r="D1096" s="141" t="s">
        <v>159</v>
      </c>
      <c r="E1096" s="149" t="s">
        <v>19</v>
      </c>
      <c r="F1096" s="150" t="s">
        <v>1791</v>
      </c>
      <c r="H1096" s="151">
        <v>1.367</v>
      </c>
      <c r="I1096" s="152"/>
      <c r="L1096" s="148"/>
      <c r="M1096" s="153"/>
      <c r="T1096" s="154"/>
      <c r="AT1096" s="149" t="s">
        <v>159</v>
      </c>
      <c r="AU1096" s="149" t="s">
        <v>82</v>
      </c>
      <c r="AV1096" s="12" t="s">
        <v>82</v>
      </c>
      <c r="AW1096" s="12" t="s">
        <v>33</v>
      </c>
      <c r="AX1096" s="12" t="s">
        <v>72</v>
      </c>
      <c r="AY1096" s="149" t="s">
        <v>126</v>
      </c>
    </row>
    <row r="1097" spans="2:65" s="14" customFormat="1" ht="10.199999999999999">
      <c r="B1097" s="161"/>
      <c r="D1097" s="141" t="s">
        <v>159</v>
      </c>
      <c r="E1097" s="162" t="s">
        <v>19</v>
      </c>
      <c r="F1097" s="163" t="s">
        <v>173</v>
      </c>
      <c r="H1097" s="164">
        <v>11.173</v>
      </c>
      <c r="I1097" s="165"/>
      <c r="L1097" s="161"/>
      <c r="M1097" s="166"/>
      <c r="T1097" s="167"/>
      <c r="AT1097" s="162" t="s">
        <v>159</v>
      </c>
      <c r="AU1097" s="162" t="s">
        <v>82</v>
      </c>
      <c r="AV1097" s="14" t="s">
        <v>156</v>
      </c>
      <c r="AW1097" s="14" t="s">
        <v>33</v>
      </c>
      <c r="AX1097" s="14" t="s">
        <v>80</v>
      </c>
      <c r="AY1097" s="162" t="s">
        <v>126</v>
      </c>
    </row>
    <row r="1098" spans="2:65" s="11" customFormat="1" ht="22.8" customHeight="1">
      <c r="B1098" s="116"/>
      <c r="D1098" s="117" t="s">
        <v>71</v>
      </c>
      <c r="E1098" s="126" t="s">
        <v>327</v>
      </c>
      <c r="F1098" s="126" t="s">
        <v>328</v>
      </c>
      <c r="I1098" s="119"/>
      <c r="J1098" s="127">
        <f>BK1098</f>
        <v>0</v>
      </c>
      <c r="L1098" s="116"/>
      <c r="M1098" s="121"/>
      <c r="P1098" s="122">
        <f>SUM(P1099:P1101)</f>
        <v>0</v>
      </c>
      <c r="R1098" s="122">
        <f>SUM(R1099:R1101)</f>
        <v>0</v>
      </c>
      <c r="T1098" s="123">
        <f>SUM(T1099:T1101)</f>
        <v>0</v>
      </c>
      <c r="AR1098" s="117" t="s">
        <v>80</v>
      </c>
      <c r="AT1098" s="124" t="s">
        <v>71</v>
      </c>
      <c r="AU1098" s="124" t="s">
        <v>80</v>
      </c>
      <c r="AY1098" s="117" t="s">
        <v>126</v>
      </c>
      <c r="BK1098" s="125">
        <f>SUM(BK1099:BK1101)</f>
        <v>0</v>
      </c>
    </row>
    <row r="1099" spans="2:65" s="1" customFormat="1" ht="16.5" customHeight="1">
      <c r="B1099" s="33"/>
      <c r="C1099" s="128" t="s">
        <v>1792</v>
      </c>
      <c r="D1099" s="128" t="s">
        <v>129</v>
      </c>
      <c r="E1099" s="129" t="s">
        <v>330</v>
      </c>
      <c r="F1099" s="130" t="s">
        <v>331</v>
      </c>
      <c r="G1099" s="131" t="s">
        <v>304</v>
      </c>
      <c r="H1099" s="132">
        <v>386.94299999999998</v>
      </c>
      <c r="I1099" s="133"/>
      <c r="J1099" s="134">
        <f>ROUND(I1099*H1099,2)</f>
        <v>0</v>
      </c>
      <c r="K1099" s="130" t="s">
        <v>180</v>
      </c>
      <c r="L1099" s="33"/>
      <c r="M1099" s="135" t="s">
        <v>19</v>
      </c>
      <c r="N1099" s="136" t="s">
        <v>43</v>
      </c>
      <c r="P1099" s="137">
        <f>O1099*H1099</f>
        <v>0</v>
      </c>
      <c r="Q1099" s="137">
        <v>0</v>
      </c>
      <c r="R1099" s="137">
        <f>Q1099*H1099</f>
        <v>0</v>
      </c>
      <c r="S1099" s="137">
        <v>0</v>
      </c>
      <c r="T1099" s="138">
        <f>S1099*H1099</f>
        <v>0</v>
      </c>
      <c r="AR1099" s="139" t="s">
        <v>156</v>
      </c>
      <c r="AT1099" s="139" t="s">
        <v>129</v>
      </c>
      <c r="AU1099" s="139" t="s">
        <v>82</v>
      </c>
      <c r="AY1099" s="18" t="s">
        <v>126</v>
      </c>
      <c r="BE1099" s="140">
        <f>IF(N1099="základní",J1099,0)</f>
        <v>0</v>
      </c>
      <c r="BF1099" s="140">
        <f>IF(N1099="snížená",J1099,0)</f>
        <v>0</v>
      </c>
      <c r="BG1099" s="140">
        <f>IF(N1099="zákl. přenesená",J1099,0)</f>
        <v>0</v>
      </c>
      <c r="BH1099" s="140">
        <f>IF(N1099="sníž. přenesená",J1099,0)</f>
        <v>0</v>
      </c>
      <c r="BI1099" s="140">
        <f>IF(N1099="nulová",J1099,0)</f>
        <v>0</v>
      </c>
      <c r="BJ1099" s="18" t="s">
        <v>80</v>
      </c>
      <c r="BK1099" s="140">
        <f>ROUND(I1099*H1099,2)</f>
        <v>0</v>
      </c>
      <c r="BL1099" s="18" t="s">
        <v>156</v>
      </c>
      <c r="BM1099" s="139" t="s">
        <v>1793</v>
      </c>
    </row>
    <row r="1100" spans="2:65" s="1" customFormat="1" ht="19.2">
      <c r="B1100" s="33"/>
      <c r="D1100" s="141" t="s">
        <v>135</v>
      </c>
      <c r="F1100" s="142" t="s">
        <v>333</v>
      </c>
      <c r="I1100" s="143"/>
      <c r="L1100" s="33"/>
      <c r="M1100" s="147"/>
      <c r="T1100" s="54"/>
      <c r="AT1100" s="18" t="s">
        <v>135</v>
      </c>
      <c r="AU1100" s="18" t="s">
        <v>82</v>
      </c>
    </row>
    <row r="1101" spans="2:65" s="1" customFormat="1" ht="10.199999999999999">
      <c r="B1101" s="33"/>
      <c r="D1101" s="168" t="s">
        <v>183</v>
      </c>
      <c r="F1101" s="169" t="s">
        <v>334</v>
      </c>
      <c r="I1101" s="143"/>
      <c r="L1101" s="33"/>
      <c r="M1101" s="147"/>
      <c r="T1101" s="54"/>
      <c r="AT1101" s="18" t="s">
        <v>183</v>
      </c>
      <c r="AU1101" s="18" t="s">
        <v>82</v>
      </c>
    </row>
    <row r="1102" spans="2:65" s="11" customFormat="1" ht="25.95" customHeight="1">
      <c r="B1102" s="116"/>
      <c r="D1102" s="117" t="s">
        <v>71</v>
      </c>
      <c r="E1102" s="118" t="s">
        <v>335</v>
      </c>
      <c r="F1102" s="118" t="s">
        <v>336</v>
      </c>
      <c r="I1102" s="119"/>
      <c r="J1102" s="120">
        <f>BK1102</f>
        <v>0</v>
      </c>
      <c r="L1102" s="116"/>
      <c r="M1102" s="121"/>
      <c r="P1102" s="122">
        <f>P1103+P1132+P1146+P1151+P1284+P1307+P1356+P1506+P1529+P1567+P1593+P1663+P1737</f>
        <v>0</v>
      </c>
      <c r="R1102" s="122">
        <f>R1103+R1132+R1146+R1151+R1284+R1307+R1356+R1506+R1529+R1567+R1593+R1663+R1737</f>
        <v>86.653525879999989</v>
      </c>
      <c r="T1102" s="123">
        <f>T1103+T1132+T1146+T1151+T1284+T1307+T1356+T1506+T1529+T1567+T1593+T1663+T1737</f>
        <v>0</v>
      </c>
      <c r="AR1102" s="117" t="s">
        <v>82</v>
      </c>
      <c r="AT1102" s="124" t="s">
        <v>71</v>
      </c>
      <c r="AU1102" s="124" t="s">
        <v>72</v>
      </c>
      <c r="AY1102" s="117" t="s">
        <v>126</v>
      </c>
      <c r="BK1102" s="125">
        <f>BK1103+BK1132+BK1146+BK1151+BK1284+BK1307+BK1356+BK1506+BK1529+BK1567+BK1593+BK1663+BK1737</f>
        <v>0</v>
      </c>
    </row>
    <row r="1103" spans="2:65" s="11" customFormat="1" ht="22.8" customHeight="1">
      <c r="B1103" s="116"/>
      <c r="D1103" s="117" t="s">
        <v>71</v>
      </c>
      <c r="E1103" s="126" t="s">
        <v>1794</v>
      </c>
      <c r="F1103" s="126" t="s">
        <v>1795</v>
      </c>
      <c r="I1103" s="119"/>
      <c r="J1103" s="127">
        <f>BK1103</f>
        <v>0</v>
      </c>
      <c r="L1103" s="116"/>
      <c r="M1103" s="121"/>
      <c r="P1103" s="122">
        <f>SUM(P1104:P1131)</f>
        <v>0</v>
      </c>
      <c r="R1103" s="122">
        <f>SUM(R1104:R1131)</f>
        <v>1.8804502000000001</v>
      </c>
      <c r="T1103" s="123">
        <f>SUM(T1104:T1131)</f>
        <v>0</v>
      </c>
      <c r="AR1103" s="117" t="s">
        <v>82</v>
      </c>
      <c r="AT1103" s="124" t="s">
        <v>71</v>
      </c>
      <c r="AU1103" s="124" t="s">
        <v>80</v>
      </c>
      <c r="AY1103" s="117" t="s">
        <v>126</v>
      </c>
      <c r="BK1103" s="125">
        <f>SUM(BK1104:BK1131)</f>
        <v>0</v>
      </c>
    </row>
    <row r="1104" spans="2:65" s="1" customFormat="1" ht="16.5" customHeight="1">
      <c r="B1104" s="33"/>
      <c r="C1104" s="128" t="s">
        <v>1796</v>
      </c>
      <c r="D1104" s="128" t="s">
        <v>129</v>
      </c>
      <c r="E1104" s="129" t="s">
        <v>1797</v>
      </c>
      <c r="F1104" s="130" t="s">
        <v>1798</v>
      </c>
      <c r="G1104" s="131" t="s">
        <v>155</v>
      </c>
      <c r="H1104" s="132">
        <v>213.732</v>
      </c>
      <c r="I1104" s="133"/>
      <c r="J1104" s="134">
        <f>ROUND(I1104*H1104,2)</f>
        <v>0</v>
      </c>
      <c r="K1104" s="130" t="s">
        <v>180</v>
      </c>
      <c r="L1104" s="33"/>
      <c r="M1104" s="135" t="s">
        <v>19</v>
      </c>
      <c r="N1104" s="136" t="s">
        <v>43</v>
      </c>
      <c r="P1104" s="137">
        <f>O1104*H1104</f>
        <v>0</v>
      </c>
      <c r="Q1104" s="137">
        <v>0</v>
      </c>
      <c r="R1104" s="137">
        <f>Q1104*H1104</f>
        <v>0</v>
      </c>
      <c r="S1104" s="137">
        <v>0</v>
      </c>
      <c r="T1104" s="138">
        <f>S1104*H1104</f>
        <v>0</v>
      </c>
      <c r="AR1104" s="139" t="s">
        <v>260</v>
      </c>
      <c r="AT1104" s="139" t="s">
        <v>129</v>
      </c>
      <c r="AU1104" s="139" t="s">
        <v>82</v>
      </c>
      <c r="AY1104" s="18" t="s">
        <v>126</v>
      </c>
      <c r="BE1104" s="140">
        <f>IF(N1104="základní",J1104,0)</f>
        <v>0</v>
      </c>
      <c r="BF1104" s="140">
        <f>IF(N1104="snížená",J1104,0)</f>
        <v>0</v>
      </c>
      <c r="BG1104" s="140">
        <f>IF(N1104="zákl. přenesená",J1104,0)</f>
        <v>0</v>
      </c>
      <c r="BH1104" s="140">
        <f>IF(N1104="sníž. přenesená",J1104,0)</f>
        <v>0</v>
      </c>
      <c r="BI1104" s="140">
        <f>IF(N1104="nulová",J1104,0)</f>
        <v>0</v>
      </c>
      <c r="BJ1104" s="18" t="s">
        <v>80</v>
      </c>
      <c r="BK1104" s="140">
        <f>ROUND(I1104*H1104,2)</f>
        <v>0</v>
      </c>
      <c r="BL1104" s="18" t="s">
        <v>260</v>
      </c>
      <c r="BM1104" s="139" t="s">
        <v>1799</v>
      </c>
    </row>
    <row r="1105" spans="2:65" s="1" customFormat="1" ht="10.199999999999999">
      <c r="B1105" s="33"/>
      <c r="D1105" s="141" t="s">
        <v>135</v>
      </c>
      <c r="F1105" s="142" t="s">
        <v>1800</v>
      </c>
      <c r="I1105" s="143"/>
      <c r="L1105" s="33"/>
      <c r="M1105" s="147"/>
      <c r="T1105" s="54"/>
      <c r="AT1105" s="18" t="s">
        <v>135</v>
      </c>
      <c r="AU1105" s="18" t="s">
        <v>82</v>
      </c>
    </row>
    <row r="1106" spans="2:65" s="1" customFormat="1" ht="10.199999999999999">
      <c r="B1106" s="33"/>
      <c r="D1106" s="168" t="s">
        <v>183</v>
      </c>
      <c r="F1106" s="169" t="s">
        <v>1801</v>
      </c>
      <c r="I1106" s="143"/>
      <c r="L1106" s="33"/>
      <c r="M1106" s="147"/>
      <c r="T1106" s="54"/>
      <c r="AT1106" s="18" t="s">
        <v>183</v>
      </c>
      <c r="AU1106" s="18" t="s">
        <v>82</v>
      </c>
    </row>
    <row r="1107" spans="2:65" s="1" customFormat="1" ht="16.5" customHeight="1">
      <c r="B1107" s="33"/>
      <c r="C1107" s="128" t="s">
        <v>1802</v>
      </c>
      <c r="D1107" s="128" t="s">
        <v>129</v>
      </c>
      <c r="E1107" s="129" t="s">
        <v>1803</v>
      </c>
      <c r="F1107" s="130" t="s">
        <v>1804</v>
      </c>
      <c r="G1107" s="131" t="s">
        <v>155</v>
      </c>
      <c r="H1107" s="132">
        <v>55.768000000000001</v>
      </c>
      <c r="I1107" s="133"/>
      <c r="J1107" s="134">
        <f>ROUND(I1107*H1107,2)</f>
        <v>0</v>
      </c>
      <c r="K1107" s="130" t="s">
        <v>180</v>
      </c>
      <c r="L1107" s="33"/>
      <c r="M1107" s="135" t="s">
        <v>19</v>
      </c>
      <c r="N1107" s="136" t="s">
        <v>43</v>
      </c>
      <c r="P1107" s="137">
        <f>O1107*H1107</f>
        <v>0</v>
      </c>
      <c r="Q1107" s="137">
        <v>0</v>
      </c>
      <c r="R1107" s="137">
        <f>Q1107*H1107</f>
        <v>0</v>
      </c>
      <c r="S1107" s="137">
        <v>0</v>
      </c>
      <c r="T1107" s="138">
        <f>S1107*H1107</f>
        <v>0</v>
      </c>
      <c r="AR1107" s="139" t="s">
        <v>260</v>
      </c>
      <c r="AT1107" s="139" t="s">
        <v>129</v>
      </c>
      <c r="AU1107" s="139" t="s">
        <v>82</v>
      </c>
      <c r="AY1107" s="18" t="s">
        <v>126</v>
      </c>
      <c r="BE1107" s="140">
        <f>IF(N1107="základní",J1107,0)</f>
        <v>0</v>
      </c>
      <c r="BF1107" s="140">
        <f>IF(N1107="snížená",J1107,0)</f>
        <v>0</v>
      </c>
      <c r="BG1107" s="140">
        <f>IF(N1107="zákl. přenesená",J1107,0)</f>
        <v>0</v>
      </c>
      <c r="BH1107" s="140">
        <f>IF(N1107="sníž. přenesená",J1107,0)</f>
        <v>0</v>
      </c>
      <c r="BI1107" s="140">
        <f>IF(N1107="nulová",J1107,0)</f>
        <v>0</v>
      </c>
      <c r="BJ1107" s="18" t="s">
        <v>80</v>
      </c>
      <c r="BK1107" s="140">
        <f>ROUND(I1107*H1107,2)</f>
        <v>0</v>
      </c>
      <c r="BL1107" s="18" t="s">
        <v>260</v>
      </c>
      <c r="BM1107" s="139" t="s">
        <v>1805</v>
      </c>
    </row>
    <row r="1108" spans="2:65" s="1" customFormat="1" ht="10.199999999999999">
      <c r="B1108" s="33"/>
      <c r="D1108" s="141" t="s">
        <v>135</v>
      </c>
      <c r="F1108" s="142" t="s">
        <v>1806</v>
      </c>
      <c r="I1108" s="143"/>
      <c r="L1108" s="33"/>
      <c r="M1108" s="147"/>
      <c r="T1108" s="54"/>
      <c r="AT1108" s="18" t="s">
        <v>135</v>
      </c>
      <c r="AU1108" s="18" t="s">
        <v>82</v>
      </c>
    </row>
    <row r="1109" spans="2:65" s="1" customFormat="1" ht="10.199999999999999">
      <c r="B1109" s="33"/>
      <c r="D1109" s="168" t="s">
        <v>183</v>
      </c>
      <c r="F1109" s="169" t="s">
        <v>1807</v>
      </c>
      <c r="I1109" s="143"/>
      <c r="L1109" s="33"/>
      <c r="M1109" s="147"/>
      <c r="T1109" s="54"/>
      <c r="AT1109" s="18" t="s">
        <v>183</v>
      </c>
      <c r="AU1109" s="18" t="s">
        <v>82</v>
      </c>
    </row>
    <row r="1110" spans="2:65" s="1" customFormat="1" ht="16.5" customHeight="1">
      <c r="B1110" s="33"/>
      <c r="C1110" s="180" t="s">
        <v>1808</v>
      </c>
      <c r="D1110" s="180" t="s">
        <v>123</v>
      </c>
      <c r="E1110" s="181" t="s">
        <v>1809</v>
      </c>
      <c r="F1110" s="182" t="s">
        <v>1810</v>
      </c>
      <c r="G1110" s="183" t="s">
        <v>304</v>
      </c>
      <c r="H1110" s="184">
        <v>8.4000000000000005E-2</v>
      </c>
      <c r="I1110" s="185"/>
      <c r="J1110" s="186">
        <f>ROUND(I1110*H1110,2)</f>
        <v>0</v>
      </c>
      <c r="K1110" s="182" t="s">
        <v>180</v>
      </c>
      <c r="L1110" s="187"/>
      <c r="M1110" s="188" t="s">
        <v>19</v>
      </c>
      <c r="N1110" s="189" t="s">
        <v>43</v>
      </c>
      <c r="P1110" s="137">
        <f>O1110*H1110</f>
        <v>0</v>
      </c>
      <c r="Q1110" s="137">
        <v>1</v>
      </c>
      <c r="R1110" s="137">
        <f>Q1110*H1110</f>
        <v>8.4000000000000005E-2</v>
      </c>
      <c r="S1110" s="137">
        <v>0</v>
      </c>
      <c r="T1110" s="138">
        <f>S1110*H1110</f>
        <v>0</v>
      </c>
      <c r="AR1110" s="139" t="s">
        <v>376</v>
      </c>
      <c r="AT1110" s="139" t="s">
        <v>123</v>
      </c>
      <c r="AU1110" s="139" t="s">
        <v>82</v>
      </c>
      <c r="AY1110" s="18" t="s">
        <v>126</v>
      </c>
      <c r="BE1110" s="140">
        <f>IF(N1110="základní",J1110,0)</f>
        <v>0</v>
      </c>
      <c r="BF1110" s="140">
        <f>IF(N1110="snížená",J1110,0)</f>
        <v>0</v>
      </c>
      <c r="BG1110" s="140">
        <f>IF(N1110="zákl. přenesená",J1110,0)</f>
        <v>0</v>
      </c>
      <c r="BH1110" s="140">
        <f>IF(N1110="sníž. přenesená",J1110,0)</f>
        <v>0</v>
      </c>
      <c r="BI1110" s="140">
        <f>IF(N1110="nulová",J1110,0)</f>
        <v>0</v>
      </c>
      <c r="BJ1110" s="18" t="s">
        <v>80</v>
      </c>
      <c r="BK1110" s="140">
        <f>ROUND(I1110*H1110,2)</f>
        <v>0</v>
      </c>
      <c r="BL1110" s="18" t="s">
        <v>260</v>
      </c>
      <c r="BM1110" s="139" t="s">
        <v>1811</v>
      </c>
    </row>
    <row r="1111" spans="2:65" s="1" customFormat="1" ht="10.199999999999999">
      <c r="B1111" s="33"/>
      <c r="D1111" s="141" t="s">
        <v>135</v>
      </c>
      <c r="F1111" s="142" t="s">
        <v>1810</v>
      </c>
      <c r="I1111" s="143"/>
      <c r="L1111" s="33"/>
      <c r="M1111" s="147"/>
      <c r="T1111" s="54"/>
      <c r="AT1111" s="18" t="s">
        <v>135</v>
      </c>
      <c r="AU1111" s="18" t="s">
        <v>82</v>
      </c>
    </row>
    <row r="1112" spans="2:65" s="1" customFormat="1" ht="19.2">
      <c r="B1112" s="33"/>
      <c r="D1112" s="141" t="s">
        <v>1122</v>
      </c>
      <c r="F1112" s="190" t="s">
        <v>1812</v>
      </c>
      <c r="I1112" s="143"/>
      <c r="L1112" s="33"/>
      <c r="M1112" s="147"/>
      <c r="T1112" s="54"/>
      <c r="AT1112" s="18" t="s">
        <v>1122</v>
      </c>
      <c r="AU1112" s="18" t="s">
        <v>82</v>
      </c>
    </row>
    <row r="1113" spans="2:65" s="12" customFormat="1" ht="10.199999999999999">
      <c r="B1113" s="148"/>
      <c r="D1113" s="141" t="s">
        <v>159</v>
      </c>
      <c r="E1113" s="149" t="s">
        <v>19</v>
      </c>
      <c r="F1113" s="150" t="s">
        <v>1813</v>
      </c>
      <c r="H1113" s="151">
        <v>8.4000000000000005E-2</v>
      </c>
      <c r="I1113" s="152"/>
      <c r="L1113" s="148"/>
      <c r="M1113" s="153"/>
      <c r="T1113" s="154"/>
      <c r="AT1113" s="149" t="s">
        <v>159</v>
      </c>
      <c r="AU1113" s="149" t="s">
        <v>82</v>
      </c>
      <c r="AV1113" s="12" t="s">
        <v>82</v>
      </c>
      <c r="AW1113" s="12" t="s">
        <v>33</v>
      </c>
      <c r="AX1113" s="12" t="s">
        <v>80</v>
      </c>
      <c r="AY1113" s="149" t="s">
        <v>126</v>
      </c>
    </row>
    <row r="1114" spans="2:65" s="1" customFormat="1" ht="16.5" customHeight="1">
      <c r="B1114" s="33"/>
      <c r="C1114" s="128" t="s">
        <v>1814</v>
      </c>
      <c r="D1114" s="128" t="s">
        <v>129</v>
      </c>
      <c r="E1114" s="129" t="s">
        <v>1815</v>
      </c>
      <c r="F1114" s="130" t="s">
        <v>1816</v>
      </c>
      <c r="G1114" s="131" t="s">
        <v>155</v>
      </c>
      <c r="H1114" s="132">
        <v>213.732</v>
      </c>
      <c r="I1114" s="133"/>
      <c r="J1114" s="134">
        <f>ROUND(I1114*H1114,2)</f>
        <v>0</v>
      </c>
      <c r="K1114" s="130" t="s">
        <v>180</v>
      </c>
      <c r="L1114" s="33"/>
      <c r="M1114" s="135" t="s">
        <v>19</v>
      </c>
      <c r="N1114" s="136" t="s">
        <v>43</v>
      </c>
      <c r="P1114" s="137">
        <f>O1114*H1114</f>
        <v>0</v>
      </c>
      <c r="Q1114" s="137">
        <v>4.0000000000000002E-4</v>
      </c>
      <c r="R1114" s="137">
        <f>Q1114*H1114</f>
        <v>8.5492800000000008E-2</v>
      </c>
      <c r="S1114" s="137">
        <v>0</v>
      </c>
      <c r="T1114" s="138">
        <f>S1114*H1114</f>
        <v>0</v>
      </c>
      <c r="AR1114" s="139" t="s">
        <v>260</v>
      </c>
      <c r="AT1114" s="139" t="s">
        <v>129</v>
      </c>
      <c r="AU1114" s="139" t="s">
        <v>82</v>
      </c>
      <c r="AY1114" s="18" t="s">
        <v>126</v>
      </c>
      <c r="BE1114" s="140">
        <f>IF(N1114="základní",J1114,0)</f>
        <v>0</v>
      </c>
      <c r="BF1114" s="140">
        <f>IF(N1114="snížená",J1114,0)</f>
        <v>0</v>
      </c>
      <c r="BG1114" s="140">
        <f>IF(N1114="zákl. přenesená",J1114,0)</f>
        <v>0</v>
      </c>
      <c r="BH1114" s="140">
        <f>IF(N1114="sníž. přenesená",J1114,0)</f>
        <v>0</v>
      </c>
      <c r="BI1114" s="140">
        <f>IF(N1114="nulová",J1114,0)</f>
        <v>0</v>
      </c>
      <c r="BJ1114" s="18" t="s">
        <v>80</v>
      </c>
      <c r="BK1114" s="140">
        <f>ROUND(I1114*H1114,2)</f>
        <v>0</v>
      </c>
      <c r="BL1114" s="18" t="s">
        <v>260</v>
      </c>
      <c r="BM1114" s="139" t="s">
        <v>1817</v>
      </c>
    </row>
    <row r="1115" spans="2:65" s="1" customFormat="1" ht="10.199999999999999">
      <c r="B1115" s="33"/>
      <c r="D1115" s="141" t="s">
        <v>135</v>
      </c>
      <c r="F1115" s="142" t="s">
        <v>1818</v>
      </c>
      <c r="I1115" s="143"/>
      <c r="L1115" s="33"/>
      <c r="M1115" s="147"/>
      <c r="T1115" s="54"/>
      <c r="AT1115" s="18" t="s">
        <v>135</v>
      </c>
      <c r="AU1115" s="18" t="s">
        <v>82</v>
      </c>
    </row>
    <row r="1116" spans="2:65" s="1" customFormat="1" ht="10.199999999999999">
      <c r="B1116" s="33"/>
      <c r="D1116" s="168" t="s">
        <v>183</v>
      </c>
      <c r="F1116" s="169" t="s">
        <v>1819</v>
      </c>
      <c r="I1116" s="143"/>
      <c r="L1116" s="33"/>
      <c r="M1116" s="147"/>
      <c r="T1116" s="54"/>
      <c r="AT1116" s="18" t="s">
        <v>183</v>
      </c>
      <c r="AU1116" s="18" t="s">
        <v>82</v>
      </c>
    </row>
    <row r="1117" spans="2:65" s="12" customFormat="1" ht="10.199999999999999">
      <c r="B1117" s="148"/>
      <c r="D1117" s="141" t="s">
        <v>159</v>
      </c>
      <c r="E1117" s="149" t="s">
        <v>19</v>
      </c>
      <c r="F1117" s="150" t="s">
        <v>1820</v>
      </c>
      <c r="H1117" s="151">
        <v>208.84100000000001</v>
      </c>
      <c r="I1117" s="152"/>
      <c r="L1117" s="148"/>
      <c r="M1117" s="153"/>
      <c r="T1117" s="154"/>
      <c r="AT1117" s="149" t="s">
        <v>159</v>
      </c>
      <c r="AU1117" s="149" t="s">
        <v>82</v>
      </c>
      <c r="AV1117" s="12" t="s">
        <v>82</v>
      </c>
      <c r="AW1117" s="12" t="s">
        <v>33</v>
      </c>
      <c r="AX1117" s="12" t="s">
        <v>72</v>
      </c>
      <c r="AY1117" s="149" t="s">
        <v>126</v>
      </c>
    </row>
    <row r="1118" spans="2:65" s="12" customFormat="1" ht="10.199999999999999">
      <c r="B1118" s="148"/>
      <c r="D1118" s="141" t="s">
        <v>159</v>
      </c>
      <c r="E1118" s="149" t="s">
        <v>19</v>
      </c>
      <c r="F1118" s="150" t="s">
        <v>1821</v>
      </c>
      <c r="H1118" s="151">
        <v>4.891</v>
      </c>
      <c r="I1118" s="152"/>
      <c r="L1118" s="148"/>
      <c r="M1118" s="153"/>
      <c r="T1118" s="154"/>
      <c r="AT1118" s="149" t="s">
        <v>159</v>
      </c>
      <c r="AU1118" s="149" t="s">
        <v>82</v>
      </c>
      <c r="AV1118" s="12" t="s">
        <v>82</v>
      </c>
      <c r="AW1118" s="12" t="s">
        <v>33</v>
      </c>
      <c r="AX1118" s="12" t="s">
        <v>72</v>
      </c>
      <c r="AY1118" s="149" t="s">
        <v>126</v>
      </c>
    </row>
    <row r="1119" spans="2:65" s="14" customFormat="1" ht="10.199999999999999">
      <c r="B1119" s="161"/>
      <c r="D1119" s="141" t="s">
        <v>159</v>
      </c>
      <c r="E1119" s="162" t="s">
        <v>19</v>
      </c>
      <c r="F1119" s="163" t="s">
        <v>173</v>
      </c>
      <c r="H1119" s="164">
        <v>213.732</v>
      </c>
      <c r="I1119" s="165"/>
      <c r="L1119" s="161"/>
      <c r="M1119" s="166"/>
      <c r="T1119" s="167"/>
      <c r="AT1119" s="162" t="s">
        <v>159</v>
      </c>
      <c r="AU1119" s="162" t="s">
        <v>82</v>
      </c>
      <c r="AV1119" s="14" t="s">
        <v>156</v>
      </c>
      <c r="AW1119" s="14" t="s">
        <v>33</v>
      </c>
      <c r="AX1119" s="14" t="s">
        <v>80</v>
      </c>
      <c r="AY1119" s="162" t="s">
        <v>126</v>
      </c>
    </row>
    <row r="1120" spans="2:65" s="1" customFormat="1" ht="16.5" customHeight="1">
      <c r="B1120" s="33"/>
      <c r="C1120" s="128" t="s">
        <v>1822</v>
      </c>
      <c r="D1120" s="128" t="s">
        <v>129</v>
      </c>
      <c r="E1120" s="129" t="s">
        <v>1823</v>
      </c>
      <c r="F1120" s="130" t="s">
        <v>1824</v>
      </c>
      <c r="G1120" s="131" t="s">
        <v>155</v>
      </c>
      <c r="H1120" s="132">
        <v>55.768000000000001</v>
      </c>
      <c r="I1120" s="133"/>
      <c r="J1120" s="134">
        <f>ROUND(I1120*H1120,2)</f>
        <v>0</v>
      </c>
      <c r="K1120" s="130" t="s">
        <v>180</v>
      </c>
      <c r="L1120" s="33"/>
      <c r="M1120" s="135" t="s">
        <v>19</v>
      </c>
      <c r="N1120" s="136" t="s">
        <v>43</v>
      </c>
      <c r="P1120" s="137">
        <f>O1120*H1120</f>
        <v>0</v>
      </c>
      <c r="Q1120" s="137">
        <v>4.0000000000000002E-4</v>
      </c>
      <c r="R1120" s="137">
        <f>Q1120*H1120</f>
        <v>2.2307200000000003E-2</v>
      </c>
      <c r="S1120" s="137">
        <v>0</v>
      </c>
      <c r="T1120" s="138">
        <f>S1120*H1120</f>
        <v>0</v>
      </c>
      <c r="AR1120" s="139" t="s">
        <v>260</v>
      </c>
      <c r="AT1120" s="139" t="s">
        <v>129</v>
      </c>
      <c r="AU1120" s="139" t="s">
        <v>82</v>
      </c>
      <c r="AY1120" s="18" t="s">
        <v>126</v>
      </c>
      <c r="BE1120" s="140">
        <f>IF(N1120="základní",J1120,0)</f>
        <v>0</v>
      </c>
      <c r="BF1120" s="140">
        <f>IF(N1120="snížená",J1120,0)</f>
        <v>0</v>
      </c>
      <c r="BG1120" s="140">
        <f>IF(N1120="zákl. přenesená",J1120,0)</f>
        <v>0</v>
      </c>
      <c r="BH1120" s="140">
        <f>IF(N1120="sníž. přenesená",J1120,0)</f>
        <v>0</v>
      </c>
      <c r="BI1120" s="140">
        <f>IF(N1120="nulová",J1120,0)</f>
        <v>0</v>
      </c>
      <c r="BJ1120" s="18" t="s">
        <v>80</v>
      </c>
      <c r="BK1120" s="140">
        <f>ROUND(I1120*H1120,2)</f>
        <v>0</v>
      </c>
      <c r="BL1120" s="18" t="s">
        <v>260</v>
      </c>
      <c r="BM1120" s="139" t="s">
        <v>1825</v>
      </c>
    </row>
    <row r="1121" spans="2:65" s="1" customFormat="1" ht="10.199999999999999">
      <c r="B1121" s="33"/>
      <c r="D1121" s="141" t="s">
        <v>135</v>
      </c>
      <c r="F1121" s="142" t="s">
        <v>1826</v>
      </c>
      <c r="I1121" s="143"/>
      <c r="L1121" s="33"/>
      <c r="M1121" s="147"/>
      <c r="T1121" s="54"/>
      <c r="AT1121" s="18" t="s">
        <v>135</v>
      </c>
      <c r="AU1121" s="18" t="s">
        <v>82</v>
      </c>
    </row>
    <row r="1122" spans="2:65" s="1" customFormat="1" ht="10.199999999999999">
      <c r="B1122" s="33"/>
      <c r="D1122" s="168" t="s">
        <v>183</v>
      </c>
      <c r="F1122" s="169" t="s">
        <v>1827</v>
      </c>
      <c r="I1122" s="143"/>
      <c r="L1122" s="33"/>
      <c r="M1122" s="147"/>
      <c r="T1122" s="54"/>
      <c r="AT1122" s="18" t="s">
        <v>183</v>
      </c>
      <c r="AU1122" s="18" t="s">
        <v>82</v>
      </c>
    </row>
    <row r="1123" spans="2:65" s="12" customFormat="1" ht="30.6">
      <c r="B1123" s="148"/>
      <c r="D1123" s="141" t="s">
        <v>159</v>
      </c>
      <c r="E1123" s="149" t="s">
        <v>19</v>
      </c>
      <c r="F1123" s="150" t="s">
        <v>1828</v>
      </c>
      <c r="H1123" s="151">
        <v>46.287999999999997</v>
      </c>
      <c r="I1123" s="152"/>
      <c r="L1123" s="148"/>
      <c r="M1123" s="153"/>
      <c r="T1123" s="154"/>
      <c r="AT1123" s="149" t="s">
        <v>159</v>
      </c>
      <c r="AU1123" s="149" t="s">
        <v>82</v>
      </c>
      <c r="AV1123" s="12" t="s">
        <v>82</v>
      </c>
      <c r="AW1123" s="12" t="s">
        <v>33</v>
      </c>
      <c r="AX1123" s="12" t="s">
        <v>72</v>
      </c>
      <c r="AY1123" s="149" t="s">
        <v>126</v>
      </c>
    </row>
    <row r="1124" spans="2:65" s="12" customFormat="1" ht="10.199999999999999">
      <c r="B1124" s="148"/>
      <c r="D1124" s="141" t="s">
        <v>159</v>
      </c>
      <c r="E1124" s="149" t="s">
        <v>19</v>
      </c>
      <c r="F1124" s="150" t="s">
        <v>1829</v>
      </c>
      <c r="H1124" s="151">
        <v>9.48</v>
      </c>
      <c r="I1124" s="152"/>
      <c r="L1124" s="148"/>
      <c r="M1124" s="153"/>
      <c r="T1124" s="154"/>
      <c r="AT1124" s="149" t="s">
        <v>159</v>
      </c>
      <c r="AU1124" s="149" t="s">
        <v>82</v>
      </c>
      <c r="AV1124" s="12" t="s">
        <v>82</v>
      </c>
      <c r="AW1124" s="12" t="s">
        <v>33</v>
      </c>
      <c r="AX1124" s="12" t="s">
        <v>72</v>
      </c>
      <c r="AY1124" s="149" t="s">
        <v>126</v>
      </c>
    </row>
    <row r="1125" spans="2:65" s="14" customFormat="1" ht="10.199999999999999">
      <c r="B1125" s="161"/>
      <c r="D1125" s="141" t="s">
        <v>159</v>
      </c>
      <c r="E1125" s="162" t="s">
        <v>19</v>
      </c>
      <c r="F1125" s="163" t="s">
        <v>173</v>
      </c>
      <c r="H1125" s="164">
        <v>55.768000000000001</v>
      </c>
      <c r="I1125" s="165"/>
      <c r="L1125" s="161"/>
      <c r="M1125" s="166"/>
      <c r="T1125" s="167"/>
      <c r="AT1125" s="162" t="s">
        <v>159</v>
      </c>
      <c r="AU1125" s="162" t="s">
        <v>82</v>
      </c>
      <c r="AV1125" s="14" t="s">
        <v>156</v>
      </c>
      <c r="AW1125" s="14" t="s">
        <v>33</v>
      </c>
      <c r="AX1125" s="14" t="s">
        <v>80</v>
      </c>
      <c r="AY1125" s="162" t="s">
        <v>126</v>
      </c>
    </row>
    <row r="1126" spans="2:65" s="1" customFormat="1" ht="24.15" customHeight="1">
      <c r="B1126" s="33"/>
      <c r="C1126" s="180" t="s">
        <v>1830</v>
      </c>
      <c r="D1126" s="180" t="s">
        <v>123</v>
      </c>
      <c r="E1126" s="181" t="s">
        <v>1831</v>
      </c>
      <c r="F1126" s="182" t="s">
        <v>1832</v>
      </c>
      <c r="G1126" s="183" t="s">
        <v>155</v>
      </c>
      <c r="H1126" s="184">
        <v>312.71300000000002</v>
      </c>
      <c r="I1126" s="185"/>
      <c r="J1126" s="186">
        <f>ROUND(I1126*H1126,2)</f>
        <v>0</v>
      </c>
      <c r="K1126" s="182" t="s">
        <v>180</v>
      </c>
      <c r="L1126" s="187"/>
      <c r="M1126" s="188" t="s">
        <v>19</v>
      </c>
      <c r="N1126" s="189" t="s">
        <v>43</v>
      </c>
      <c r="P1126" s="137">
        <f>O1126*H1126</f>
        <v>0</v>
      </c>
      <c r="Q1126" s="137">
        <v>5.4000000000000003E-3</v>
      </c>
      <c r="R1126" s="137">
        <f>Q1126*H1126</f>
        <v>1.6886502000000001</v>
      </c>
      <c r="S1126" s="137">
        <v>0</v>
      </c>
      <c r="T1126" s="138">
        <f>S1126*H1126</f>
        <v>0</v>
      </c>
      <c r="AR1126" s="139" t="s">
        <v>376</v>
      </c>
      <c r="AT1126" s="139" t="s">
        <v>123</v>
      </c>
      <c r="AU1126" s="139" t="s">
        <v>82</v>
      </c>
      <c r="AY1126" s="18" t="s">
        <v>126</v>
      </c>
      <c r="BE1126" s="140">
        <f>IF(N1126="základní",J1126,0)</f>
        <v>0</v>
      </c>
      <c r="BF1126" s="140">
        <f>IF(N1126="snížená",J1126,0)</f>
        <v>0</v>
      </c>
      <c r="BG1126" s="140">
        <f>IF(N1126="zákl. přenesená",J1126,0)</f>
        <v>0</v>
      </c>
      <c r="BH1126" s="140">
        <f>IF(N1126="sníž. přenesená",J1126,0)</f>
        <v>0</v>
      </c>
      <c r="BI1126" s="140">
        <f>IF(N1126="nulová",J1126,0)</f>
        <v>0</v>
      </c>
      <c r="BJ1126" s="18" t="s">
        <v>80</v>
      </c>
      <c r="BK1126" s="140">
        <f>ROUND(I1126*H1126,2)</f>
        <v>0</v>
      </c>
      <c r="BL1126" s="18" t="s">
        <v>260</v>
      </c>
      <c r="BM1126" s="139" t="s">
        <v>1833</v>
      </c>
    </row>
    <row r="1127" spans="2:65" s="1" customFormat="1" ht="19.2">
      <c r="B1127" s="33"/>
      <c r="D1127" s="141" t="s">
        <v>135</v>
      </c>
      <c r="F1127" s="142" t="s">
        <v>1832</v>
      </c>
      <c r="I1127" s="143"/>
      <c r="L1127" s="33"/>
      <c r="M1127" s="147"/>
      <c r="T1127" s="54"/>
      <c r="AT1127" s="18" t="s">
        <v>135</v>
      </c>
      <c r="AU1127" s="18" t="s">
        <v>82</v>
      </c>
    </row>
    <row r="1128" spans="2:65" s="12" customFormat="1" ht="10.199999999999999">
      <c r="B1128" s="148"/>
      <c r="D1128" s="141" t="s">
        <v>159</v>
      </c>
      <c r="E1128" s="149" t="s">
        <v>19</v>
      </c>
      <c r="F1128" s="150" t="s">
        <v>1834</v>
      </c>
      <c r="H1128" s="151">
        <v>312.71300000000002</v>
      </c>
      <c r="I1128" s="152"/>
      <c r="L1128" s="148"/>
      <c r="M1128" s="153"/>
      <c r="T1128" s="154"/>
      <c r="AT1128" s="149" t="s">
        <v>159</v>
      </c>
      <c r="AU1128" s="149" t="s">
        <v>82</v>
      </c>
      <c r="AV1128" s="12" t="s">
        <v>82</v>
      </c>
      <c r="AW1128" s="12" t="s">
        <v>33</v>
      </c>
      <c r="AX1128" s="12" t="s">
        <v>80</v>
      </c>
      <c r="AY1128" s="149" t="s">
        <v>126</v>
      </c>
    </row>
    <row r="1129" spans="2:65" s="1" customFormat="1" ht="24.15" customHeight="1">
      <c r="B1129" s="33"/>
      <c r="C1129" s="128" t="s">
        <v>1835</v>
      </c>
      <c r="D1129" s="128" t="s">
        <v>129</v>
      </c>
      <c r="E1129" s="129" t="s">
        <v>1836</v>
      </c>
      <c r="F1129" s="130" t="s">
        <v>1837</v>
      </c>
      <c r="G1129" s="131" t="s">
        <v>304</v>
      </c>
      <c r="H1129" s="132">
        <v>1.88</v>
      </c>
      <c r="I1129" s="133"/>
      <c r="J1129" s="134">
        <f>ROUND(I1129*H1129,2)</f>
        <v>0</v>
      </c>
      <c r="K1129" s="130" t="s">
        <v>180</v>
      </c>
      <c r="L1129" s="33"/>
      <c r="M1129" s="135" t="s">
        <v>19</v>
      </c>
      <c r="N1129" s="136" t="s">
        <v>43</v>
      </c>
      <c r="P1129" s="137">
        <f>O1129*H1129</f>
        <v>0</v>
      </c>
      <c r="Q1129" s="137">
        <v>0</v>
      </c>
      <c r="R1129" s="137">
        <f>Q1129*H1129</f>
        <v>0</v>
      </c>
      <c r="S1129" s="137">
        <v>0</v>
      </c>
      <c r="T1129" s="138">
        <f>S1129*H1129</f>
        <v>0</v>
      </c>
      <c r="AR1129" s="139" t="s">
        <v>260</v>
      </c>
      <c r="AT1129" s="139" t="s">
        <v>129</v>
      </c>
      <c r="AU1129" s="139" t="s">
        <v>82</v>
      </c>
      <c r="AY1129" s="18" t="s">
        <v>126</v>
      </c>
      <c r="BE1129" s="140">
        <f>IF(N1129="základní",J1129,0)</f>
        <v>0</v>
      </c>
      <c r="BF1129" s="140">
        <f>IF(N1129="snížená",J1129,0)</f>
        <v>0</v>
      </c>
      <c r="BG1129" s="140">
        <f>IF(N1129="zákl. přenesená",J1129,0)</f>
        <v>0</v>
      </c>
      <c r="BH1129" s="140">
        <f>IF(N1129="sníž. přenesená",J1129,0)</f>
        <v>0</v>
      </c>
      <c r="BI1129" s="140">
        <f>IF(N1129="nulová",J1129,0)</f>
        <v>0</v>
      </c>
      <c r="BJ1129" s="18" t="s">
        <v>80</v>
      </c>
      <c r="BK1129" s="140">
        <f>ROUND(I1129*H1129,2)</f>
        <v>0</v>
      </c>
      <c r="BL1129" s="18" t="s">
        <v>260</v>
      </c>
      <c r="BM1129" s="139" t="s">
        <v>1838</v>
      </c>
    </row>
    <row r="1130" spans="2:65" s="1" customFormat="1" ht="19.2">
      <c r="B1130" s="33"/>
      <c r="D1130" s="141" t="s">
        <v>135</v>
      </c>
      <c r="F1130" s="142" t="s">
        <v>1839</v>
      </c>
      <c r="I1130" s="143"/>
      <c r="L1130" s="33"/>
      <c r="M1130" s="147"/>
      <c r="T1130" s="54"/>
      <c r="AT1130" s="18" t="s">
        <v>135</v>
      </c>
      <c r="AU1130" s="18" t="s">
        <v>82</v>
      </c>
    </row>
    <row r="1131" spans="2:65" s="1" customFormat="1" ht="10.199999999999999">
      <c r="B1131" s="33"/>
      <c r="D1131" s="168" t="s">
        <v>183</v>
      </c>
      <c r="F1131" s="169" t="s">
        <v>1840</v>
      </c>
      <c r="I1131" s="143"/>
      <c r="L1131" s="33"/>
      <c r="M1131" s="147"/>
      <c r="T1131" s="54"/>
      <c r="AT1131" s="18" t="s">
        <v>183</v>
      </c>
      <c r="AU1131" s="18" t="s">
        <v>82</v>
      </c>
    </row>
    <row r="1132" spans="2:65" s="11" customFormat="1" ht="22.8" customHeight="1">
      <c r="B1132" s="116"/>
      <c r="D1132" s="117" t="s">
        <v>71</v>
      </c>
      <c r="E1132" s="126" t="s">
        <v>1841</v>
      </c>
      <c r="F1132" s="126" t="s">
        <v>1842</v>
      </c>
      <c r="I1132" s="119"/>
      <c r="J1132" s="127">
        <f>BK1132</f>
        <v>0</v>
      </c>
      <c r="L1132" s="116"/>
      <c r="M1132" s="121"/>
      <c r="P1132" s="122">
        <f>SUM(P1133:P1145)</f>
        <v>0</v>
      </c>
      <c r="R1132" s="122">
        <f>SUM(R1133:R1145)</f>
        <v>6.9271600000000016E-3</v>
      </c>
      <c r="T1132" s="123">
        <f>SUM(T1133:T1145)</f>
        <v>0</v>
      </c>
      <c r="AR1132" s="117" t="s">
        <v>82</v>
      </c>
      <c r="AT1132" s="124" t="s">
        <v>71</v>
      </c>
      <c r="AU1132" s="124" t="s">
        <v>80</v>
      </c>
      <c r="AY1132" s="117" t="s">
        <v>126</v>
      </c>
      <c r="BK1132" s="125">
        <f>SUM(BK1133:BK1145)</f>
        <v>0</v>
      </c>
    </row>
    <row r="1133" spans="2:65" s="1" customFormat="1" ht="16.5" customHeight="1">
      <c r="B1133" s="33"/>
      <c r="C1133" s="128" t="s">
        <v>1843</v>
      </c>
      <c r="D1133" s="128" t="s">
        <v>129</v>
      </c>
      <c r="E1133" s="129" t="s">
        <v>1844</v>
      </c>
      <c r="F1133" s="130" t="s">
        <v>1845</v>
      </c>
      <c r="G1133" s="131" t="s">
        <v>155</v>
      </c>
      <c r="H1133" s="132">
        <v>9.4079999999999995</v>
      </c>
      <c r="I1133" s="133"/>
      <c r="J1133" s="134">
        <f>ROUND(I1133*H1133,2)</f>
        <v>0</v>
      </c>
      <c r="K1133" s="130" t="s">
        <v>180</v>
      </c>
      <c r="L1133" s="33"/>
      <c r="M1133" s="135" t="s">
        <v>19</v>
      </c>
      <c r="N1133" s="136" t="s">
        <v>43</v>
      </c>
      <c r="P1133" s="137">
        <f>O1133*H1133</f>
        <v>0</v>
      </c>
      <c r="Q1133" s="137">
        <v>0</v>
      </c>
      <c r="R1133" s="137">
        <f>Q1133*H1133</f>
        <v>0</v>
      </c>
      <c r="S1133" s="137">
        <v>0</v>
      </c>
      <c r="T1133" s="138">
        <f>S1133*H1133</f>
        <v>0</v>
      </c>
      <c r="AR1133" s="139" t="s">
        <v>260</v>
      </c>
      <c r="AT1133" s="139" t="s">
        <v>129</v>
      </c>
      <c r="AU1133" s="139" t="s">
        <v>82</v>
      </c>
      <c r="AY1133" s="18" t="s">
        <v>126</v>
      </c>
      <c r="BE1133" s="140">
        <f>IF(N1133="základní",J1133,0)</f>
        <v>0</v>
      </c>
      <c r="BF1133" s="140">
        <f>IF(N1133="snížená",J1133,0)</f>
        <v>0</v>
      </c>
      <c r="BG1133" s="140">
        <f>IF(N1133="zákl. přenesená",J1133,0)</f>
        <v>0</v>
      </c>
      <c r="BH1133" s="140">
        <f>IF(N1133="sníž. přenesená",J1133,0)</f>
        <v>0</v>
      </c>
      <c r="BI1133" s="140">
        <f>IF(N1133="nulová",J1133,0)</f>
        <v>0</v>
      </c>
      <c r="BJ1133" s="18" t="s">
        <v>80</v>
      </c>
      <c r="BK1133" s="140">
        <f>ROUND(I1133*H1133,2)</f>
        <v>0</v>
      </c>
      <c r="BL1133" s="18" t="s">
        <v>260</v>
      </c>
      <c r="BM1133" s="139" t="s">
        <v>1846</v>
      </c>
    </row>
    <row r="1134" spans="2:65" s="1" customFormat="1" ht="10.199999999999999">
      <c r="B1134" s="33"/>
      <c r="D1134" s="141" t="s">
        <v>135</v>
      </c>
      <c r="F1134" s="142" t="s">
        <v>1847</v>
      </c>
      <c r="I1134" s="143"/>
      <c r="L1134" s="33"/>
      <c r="M1134" s="147"/>
      <c r="T1134" s="54"/>
      <c r="AT1134" s="18" t="s">
        <v>135</v>
      </c>
      <c r="AU1134" s="18" t="s">
        <v>82</v>
      </c>
    </row>
    <row r="1135" spans="2:65" s="1" customFormat="1" ht="10.199999999999999">
      <c r="B1135" s="33"/>
      <c r="D1135" s="168" t="s">
        <v>183</v>
      </c>
      <c r="F1135" s="169" t="s">
        <v>1848</v>
      </c>
      <c r="I1135" s="143"/>
      <c r="L1135" s="33"/>
      <c r="M1135" s="147"/>
      <c r="T1135" s="54"/>
      <c r="AT1135" s="18" t="s">
        <v>183</v>
      </c>
      <c r="AU1135" s="18" t="s">
        <v>82</v>
      </c>
    </row>
    <row r="1136" spans="2:65" s="12" customFormat="1" ht="10.199999999999999">
      <c r="B1136" s="148"/>
      <c r="D1136" s="141" t="s">
        <v>159</v>
      </c>
      <c r="E1136" s="149" t="s">
        <v>19</v>
      </c>
      <c r="F1136" s="150" t="s">
        <v>1849</v>
      </c>
      <c r="H1136" s="151">
        <v>9.4079999999999995</v>
      </c>
      <c r="I1136" s="152"/>
      <c r="L1136" s="148"/>
      <c r="M1136" s="153"/>
      <c r="T1136" s="154"/>
      <c r="AT1136" s="149" t="s">
        <v>159</v>
      </c>
      <c r="AU1136" s="149" t="s">
        <v>82</v>
      </c>
      <c r="AV1136" s="12" t="s">
        <v>82</v>
      </c>
      <c r="AW1136" s="12" t="s">
        <v>33</v>
      </c>
      <c r="AX1136" s="12" t="s">
        <v>80</v>
      </c>
      <c r="AY1136" s="149" t="s">
        <v>126</v>
      </c>
    </row>
    <row r="1137" spans="2:65" s="1" customFormat="1" ht="16.5" customHeight="1">
      <c r="B1137" s="33"/>
      <c r="C1137" s="180" t="s">
        <v>1850</v>
      </c>
      <c r="D1137" s="180" t="s">
        <v>123</v>
      </c>
      <c r="E1137" s="181" t="s">
        <v>1851</v>
      </c>
      <c r="F1137" s="182" t="s">
        <v>1852</v>
      </c>
      <c r="G1137" s="183" t="s">
        <v>155</v>
      </c>
      <c r="H1137" s="184">
        <v>10.819000000000001</v>
      </c>
      <c r="I1137" s="185"/>
      <c r="J1137" s="186">
        <f>ROUND(I1137*H1137,2)</f>
        <v>0</v>
      </c>
      <c r="K1137" s="182" t="s">
        <v>180</v>
      </c>
      <c r="L1137" s="187"/>
      <c r="M1137" s="188" t="s">
        <v>19</v>
      </c>
      <c r="N1137" s="189" t="s">
        <v>43</v>
      </c>
      <c r="P1137" s="137">
        <f>O1137*H1137</f>
        <v>0</v>
      </c>
      <c r="Q1137" s="137">
        <v>6.4000000000000005E-4</v>
      </c>
      <c r="R1137" s="137">
        <f>Q1137*H1137</f>
        <v>6.9241600000000013E-3</v>
      </c>
      <c r="S1137" s="137">
        <v>0</v>
      </c>
      <c r="T1137" s="138">
        <f>S1137*H1137</f>
        <v>0</v>
      </c>
      <c r="AR1137" s="139" t="s">
        <v>376</v>
      </c>
      <c r="AT1137" s="139" t="s">
        <v>123</v>
      </c>
      <c r="AU1137" s="139" t="s">
        <v>82</v>
      </c>
      <c r="AY1137" s="18" t="s">
        <v>126</v>
      </c>
      <c r="BE1137" s="140">
        <f>IF(N1137="základní",J1137,0)</f>
        <v>0</v>
      </c>
      <c r="BF1137" s="140">
        <f>IF(N1137="snížená",J1137,0)</f>
        <v>0</v>
      </c>
      <c r="BG1137" s="140">
        <f>IF(N1137="zákl. přenesená",J1137,0)</f>
        <v>0</v>
      </c>
      <c r="BH1137" s="140">
        <f>IF(N1137="sníž. přenesená",J1137,0)</f>
        <v>0</v>
      </c>
      <c r="BI1137" s="140">
        <f>IF(N1137="nulová",J1137,0)</f>
        <v>0</v>
      </c>
      <c r="BJ1137" s="18" t="s">
        <v>80</v>
      </c>
      <c r="BK1137" s="140">
        <f>ROUND(I1137*H1137,2)</f>
        <v>0</v>
      </c>
      <c r="BL1137" s="18" t="s">
        <v>260</v>
      </c>
      <c r="BM1137" s="139" t="s">
        <v>1853</v>
      </c>
    </row>
    <row r="1138" spans="2:65" s="1" customFormat="1" ht="10.199999999999999">
      <c r="B1138" s="33"/>
      <c r="D1138" s="141" t="s">
        <v>135</v>
      </c>
      <c r="F1138" s="142" t="s">
        <v>1852</v>
      </c>
      <c r="I1138" s="143"/>
      <c r="L1138" s="33"/>
      <c r="M1138" s="147"/>
      <c r="T1138" s="54"/>
      <c r="AT1138" s="18" t="s">
        <v>135</v>
      </c>
      <c r="AU1138" s="18" t="s">
        <v>82</v>
      </c>
    </row>
    <row r="1139" spans="2:65" s="12" customFormat="1" ht="10.199999999999999">
      <c r="B1139" s="148"/>
      <c r="D1139" s="141" t="s">
        <v>159</v>
      </c>
      <c r="E1139" s="149" t="s">
        <v>19</v>
      </c>
      <c r="F1139" s="150" t="s">
        <v>1854</v>
      </c>
      <c r="H1139" s="151">
        <v>10.819000000000001</v>
      </c>
      <c r="I1139" s="152"/>
      <c r="L1139" s="148"/>
      <c r="M1139" s="153"/>
      <c r="T1139" s="154"/>
      <c r="AT1139" s="149" t="s">
        <v>159</v>
      </c>
      <c r="AU1139" s="149" t="s">
        <v>82</v>
      </c>
      <c r="AV1139" s="12" t="s">
        <v>82</v>
      </c>
      <c r="AW1139" s="12" t="s">
        <v>33</v>
      </c>
      <c r="AX1139" s="12" t="s">
        <v>80</v>
      </c>
      <c r="AY1139" s="149" t="s">
        <v>126</v>
      </c>
    </row>
    <row r="1140" spans="2:65" s="1" customFormat="1" ht="16.5" customHeight="1">
      <c r="B1140" s="33"/>
      <c r="C1140" s="180" t="s">
        <v>1855</v>
      </c>
      <c r="D1140" s="180" t="s">
        <v>123</v>
      </c>
      <c r="E1140" s="181" t="s">
        <v>1856</v>
      </c>
      <c r="F1140" s="182" t="s">
        <v>1857</v>
      </c>
      <c r="G1140" s="183" t="s">
        <v>1858</v>
      </c>
      <c r="H1140" s="184">
        <v>3.0000000000000001E-3</v>
      </c>
      <c r="I1140" s="185"/>
      <c r="J1140" s="186">
        <f>ROUND(I1140*H1140,2)</f>
        <v>0</v>
      </c>
      <c r="K1140" s="182" t="s">
        <v>180</v>
      </c>
      <c r="L1140" s="187"/>
      <c r="M1140" s="188" t="s">
        <v>19</v>
      </c>
      <c r="N1140" s="189" t="s">
        <v>43</v>
      </c>
      <c r="P1140" s="137">
        <f>O1140*H1140</f>
        <v>0</v>
      </c>
      <c r="Q1140" s="137">
        <v>1E-3</v>
      </c>
      <c r="R1140" s="137">
        <f>Q1140*H1140</f>
        <v>3.0000000000000001E-6</v>
      </c>
      <c r="S1140" s="137">
        <v>0</v>
      </c>
      <c r="T1140" s="138">
        <f>S1140*H1140</f>
        <v>0</v>
      </c>
      <c r="AR1140" s="139" t="s">
        <v>376</v>
      </c>
      <c r="AT1140" s="139" t="s">
        <v>123</v>
      </c>
      <c r="AU1140" s="139" t="s">
        <v>82</v>
      </c>
      <c r="AY1140" s="18" t="s">
        <v>126</v>
      </c>
      <c r="BE1140" s="140">
        <f>IF(N1140="základní",J1140,0)</f>
        <v>0</v>
      </c>
      <c r="BF1140" s="140">
        <f>IF(N1140="snížená",J1140,0)</f>
        <v>0</v>
      </c>
      <c r="BG1140" s="140">
        <f>IF(N1140="zákl. přenesená",J1140,0)</f>
        <v>0</v>
      </c>
      <c r="BH1140" s="140">
        <f>IF(N1140="sníž. přenesená",J1140,0)</f>
        <v>0</v>
      </c>
      <c r="BI1140" s="140">
        <f>IF(N1140="nulová",J1140,0)</f>
        <v>0</v>
      </c>
      <c r="BJ1140" s="18" t="s">
        <v>80</v>
      </c>
      <c r="BK1140" s="140">
        <f>ROUND(I1140*H1140,2)</f>
        <v>0</v>
      </c>
      <c r="BL1140" s="18" t="s">
        <v>260</v>
      </c>
      <c r="BM1140" s="139" t="s">
        <v>1859</v>
      </c>
    </row>
    <row r="1141" spans="2:65" s="1" customFormat="1" ht="10.199999999999999">
      <c r="B1141" s="33"/>
      <c r="D1141" s="141" t="s">
        <v>135</v>
      </c>
      <c r="F1141" s="142" t="s">
        <v>1857</v>
      </c>
      <c r="I1141" s="143"/>
      <c r="L1141" s="33"/>
      <c r="M1141" s="147"/>
      <c r="T1141" s="54"/>
      <c r="AT1141" s="18" t="s">
        <v>135</v>
      </c>
      <c r="AU1141" s="18" t="s">
        <v>82</v>
      </c>
    </row>
    <row r="1142" spans="2:65" s="12" customFormat="1" ht="10.199999999999999">
      <c r="B1142" s="148"/>
      <c r="D1142" s="141" t="s">
        <v>159</v>
      </c>
      <c r="E1142" s="149" t="s">
        <v>19</v>
      </c>
      <c r="F1142" s="150" t="s">
        <v>1860</v>
      </c>
      <c r="H1142" s="151">
        <v>3.0000000000000001E-3</v>
      </c>
      <c r="I1142" s="152"/>
      <c r="L1142" s="148"/>
      <c r="M1142" s="153"/>
      <c r="T1142" s="154"/>
      <c r="AT1142" s="149" t="s">
        <v>159</v>
      </c>
      <c r="AU1142" s="149" t="s">
        <v>82</v>
      </c>
      <c r="AV1142" s="12" t="s">
        <v>82</v>
      </c>
      <c r="AW1142" s="12" t="s">
        <v>33</v>
      </c>
      <c r="AX1142" s="12" t="s">
        <v>80</v>
      </c>
      <c r="AY1142" s="149" t="s">
        <v>126</v>
      </c>
    </row>
    <row r="1143" spans="2:65" s="1" customFormat="1" ht="21.75" customHeight="1">
      <c r="B1143" s="33"/>
      <c r="C1143" s="128" t="s">
        <v>1861</v>
      </c>
      <c r="D1143" s="128" t="s">
        <v>129</v>
      </c>
      <c r="E1143" s="129" t="s">
        <v>1862</v>
      </c>
      <c r="F1143" s="130" t="s">
        <v>1863</v>
      </c>
      <c r="G1143" s="131" t="s">
        <v>304</v>
      </c>
      <c r="H1143" s="132">
        <v>7.0000000000000001E-3</v>
      </c>
      <c r="I1143" s="133"/>
      <c r="J1143" s="134">
        <f>ROUND(I1143*H1143,2)</f>
        <v>0</v>
      </c>
      <c r="K1143" s="130" t="s">
        <v>180</v>
      </c>
      <c r="L1143" s="33"/>
      <c r="M1143" s="135" t="s">
        <v>19</v>
      </c>
      <c r="N1143" s="136" t="s">
        <v>43</v>
      </c>
      <c r="P1143" s="137">
        <f>O1143*H1143</f>
        <v>0</v>
      </c>
      <c r="Q1143" s="137">
        <v>0</v>
      </c>
      <c r="R1143" s="137">
        <f>Q1143*H1143</f>
        <v>0</v>
      </c>
      <c r="S1143" s="137">
        <v>0</v>
      </c>
      <c r="T1143" s="138">
        <f>S1143*H1143</f>
        <v>0</v>
      </c>
      <c r="AR1143" s="139" t="s">
        <v>260</v>
      </c>
      <c r="AT1143" s="139" t="s">
        <v>129</v>
      </c>
      <c r="AU1143" s="139" t="s">
        <v>82</v>
      </c>
      <c r="AY1143" s="18" t="s">
        <v>126</v>
      </c>
      <c r="BE1143" s="140">
        <f>IF(N1143="základní",J1143,0)</f>
        <v>0</v>
      </c>
      <c r="BF1143" s="140">
        <f>IF(N1143="snížená",J1143,0)</f>
        <v>0</v>
      </c>
      <c r="BG1143" s="140">
        <f>IF(N1143="zákl. přenesená",J1143,0)</f>
        <v>0</v>
      </c>
      <c r="BH1143" s="140">
        <f>IF(N1143="sníž. přenesená",J1143,0)</f>
        <v>0</v>
      </c>
      <c r="BI1143" s="140">
        <f>IF(N1143="nulová",J1143,0)</f>
        <v>0</v>
      </c>
      <c r="BJ1143" s="18" t="s">
        <v>80</v>
      </c>
      <c r="BK1143" s="140">
        <f>ROUND(I1143*H1143,2)</f>
        <v>0</v>
      </c>
      <c r="BL1143" s="18" t="s">
        <v>260</v>
      </c>
      <c r="BM1143" s="139" t="s">
        <v>1864</v>
      </c>
    </row>
    <row r="1144" spans="2:65" s="1" customFormat="1" ht="19.2">
      <c r="B1144" s="33"/>
      <c r="D1144" s="141" t="s">
        <v>135</v>
      </c>
      <c r="F1144" s="142" t="s">
        <v>1865</v>
      </c>
      <c r="I1144" s="143"/>
      <c r="L1144" s="33"/>
      <c r="M1144" s="147"/>
      <c r="T1144" s="54"/>
      <c r="AT1144" s="18" t="s">
        <v>135</v>
      </c>
      <c r="AU1144" s="18" t="s">
        <v>82</v>
      </c>
    </row>
    <row r="1145" spans="2:65" s="1" customFormat="1" ht="10.199999999999999">
      <c r="B1145" s="33"/>
      <c r="D1145" s="168" t="s">
        <v>183</v>
      </c>
      <c r="F1145" s="169" t="s">
        <v>1866</v>
      </c>
      <c r="I1145" s="143"/>
      <c r="L1145" s="33"/>
      <c r="M1145" s="147"/>
      <c r="T1145" s="54"/>
      <c r="AT1145" s="18" t="s">
        <v>183</v>
      </c>
      <c r="AU1145" s="18" t="s">
        <v>82</v>
      </c>
    </row>
    <row r="1146" spans="2:65" s="11" customFormat="1" ht="22.8" customHeight="1">
      <c r="B1146" s="116"/>
      <c r="D1146" s="117" t="s">
        <v>71</v>
      </c>
      <c r="E1146" s="126" t="s">
        <v>1867</v>
      </c>
      <c r="F1146" s="126" t="s">
        <v>1868</v>
      </c>
      <c r="I1146" s="119"/>
      <c r="J1146" s="127">
        <f>BK1146</f>
        <v>0</v>
      </c>
      <c r="L1146" s="116"/>
      <c r="M1146" s="121"/>
      <c r="P1146" s="122">
        <f>SUM(P1147:P1150)</f>
        <v>0</v>
      </c>
      <c r="R1146" s="122">
        <f>SUM(R1147:R1150)</f>
        <v>0</v>
      </c>
      <c r="T1146" s="123">
        <f>SUM(T1147:T1150)</f>
        <v>0</v>
      </c>
      <c r="AR1146" s="117" t="s">
        <v>82</v>
      </c>
      <c r="AT1146" s="124" t="s">
        <v>71</v>
      </c>
      <c r="AU1146" s="124" t="s">
        <v>80</v>
      </c>
      <c r="AY1146" s="117" t="s">
        <v>126</v>
      </c>
      <c r="BK1146" s="125">
        <f>SUM(BK1147:BK1150)</f>
        <v>0</v>
      </c>
    </row>
    <row r="1147" spans="2:65" s="1" customFormat="1" ht="16.5" customHeight="1">
      <c r="B1147" s="33"/>
      <c r="C1147" s="128" t="s">
        <v>1869</v>
      </c>
      <c r="D1147" s="128" t="s">
        <v>129</v>
      </c>
      <c r="E1147" s="129" t="s">
        <v>1870</v>
      </c>
      <c r="F1147" s="130" t="s">
        <v>1871</v>
      </c>
      <c r="G1147" s="131" t="s">
        <v>132</v>
      </c>
      <c r="H1147" s="132">
        <v>1</v>
      </c>
      <c r="I1147" s="816">
        <f>'ZTI-vnitřní'!J30</f>
        <v>0</v>
      </c>
      <c r="J1147" s="134">
        <f>ROUND(I1147*H1147,2)</f>
        <v>0</v>
      </c>
      <c r="K1147" s="130" t="s">
        <v>19</v>
      </c>
      <c r="L1147" s="33"/>
      <c r="M1147" s="135" t="s">
        <v>19</v>
      </c>
      <c r="N1147" s="136" t="s">
        <v>43</v>
      </c>
      <c r="P1147" s="137">
        <f>O1147*H1147</f>
        <v>0</v>
      </c>
      <c r="Q1147" s="137">
        <v>0</v>
      </c>
      <c r="R1147" s="137">
        <f>Q1147*H1147</f>
        <v>0</v>
      </c>
      <c r="S1147" s="137">
        <v>0</v>
      </c>
      <c r="T1147" s="138">
        <f>S1147*H1147</f>
        <v>0</v>
      </c>
      <c r="AR1147" s="139" t="s">
        <v>260</v>
      </c>
      <c r="AT1147" s="139" t="s">
        <v>129</v>
      </c>
      <c r="AU1147" s="139" t="s">
        <v>82</v>
      </c>
      <c r="AY1147" s="18" t="s">
        <v>126</v>
      </c>
      <c r="BE1147" s="140">
        <f>IF(N1147="základní",J1147,0)</f>
        <v>0</v>
      </c>
      <c r="BF1147" s="140">
        <f>IF(N1147="snížená",J1147,0)</f>
        <v>0</v>
      </c>
      <c r="BG1147" s="140">
        <f>IF(N1147="zákl. přenesená",J1147,0)</f>
        <v>0</v>
      </c>
      <c r="BH1147" s="140">
        <f>IF(N1147="sníž. přenesená",J1147,0)</f>
        <v>0</v>
      </c>
      <c r="BI1147" s="140">
        <f>IF(N1147="nulová",J1147,0)</f>
        <v>0</v>
      </c>
      <c r="BJ1147" s="18" t="s">
        <v>80</v>
      </c>
      <c r="BK1147" s="140">
        <f>ROUND(I1147*H1147,2)</f>
        <v>0</v>
      </c>
      <c r="BL1147" s="18" t="s">
        <v>260</v>
      </c>
      <c r="BM1147" s="139" t="s">
        <v>1872</v>
      </c>
    </row>
    <row r="1148" spans="2:65" s="1" customFormat="1" ht="10.199999999999999">
      <c r="B1148" s="33"/>
      <c r="D1148" s="141" t="s">
        <v>135</v>
      </c>
      <c r="F1148" s="142" t="s">
        <v>1871</v>
      </c>
      <c r="I1148" s="143"/>
      <c r="L1148" s="33"/>
      <c r="M1148" s="147"/>
      <c r="T1148" s="54"/>
      <c r="AT1148" s="18" t="s">
        <v>135</v>
      </c>
      <c r="AU1148" s="18" t="s">
        <v>82</v>
      </c>
    </row>
    <row r="1149" spans="2:65" s="1" customFormat="1" ht="16.5" customHeight="1">
      <c r="B1149" s="33"/>
      <c r="C1149" s="128" t="s">
        <v>1873</v>
      </c>
      <c r="D1149" s="128" t="s">
        <v>129</v>
      </c>
      <c r="E1149" s="129" t="s">
        <v>1874</v>
      </c>
      <c r="F1149" s="130" t="s">
        <v>1875</v>
      </c>
      <c r="G1149" s="131" t="s">
        <v>132</v>
      </c>
      <c r="H1149" s="132">
        <v>1</v>
      </c>
      <c r="I1149" s="816">
        <f>'ZTI-venk'!J30</f>
        <v>0</v>
      </c>
      <c r="J1149" s="134">
        <f>ROUND(I1149*H1149,2)</f>
        <v>0</v>
      </c>
      <c r="K1149" s="130" t="s">
        <v>19</v>
      </c>
      <c r="L1149" s="33"/>
      <c r="M1149" s="135" t="s">
        <v>19</v>
      </c>
      <c r="N1149" s="136" t="s">
        <v>43</v>
      </c>
      <c r="P1149" s="137">
        <f>O1149*H1149</f>
        <v>0</v>
      </c>
      <c r="Q1149" s="137">
        <v>0</v>
      </c>
      <c r="R1149" s="137">
        <f>Q1149*H1149</f>
        <v>0</v>
      </c>
      <c r="S1149" s="137">
        <v>0</v>
      </c>
      <c r="T1149" s="138">
        <f>S1149*H1149</f>
        <v>0</v>
      </c>
      <c r="AR1149" s="139" t="s">
        <v>260</v>
      </c>
      <c r="AT1149" s="139" t="s">
        <v>129</v>
      </c>
      <c r="AU1149" s="139" t="s">
        <v>82</v>
      </c>
      <c r="AY1149" s="18" t="s">
        <v>126</v>
      </c>
      <c r="BE1149" s="140">
        <f>IF(N1149="základní",J1149,0)</f>
        <v>0</v>
      </c>
      <c r="BF1149" s="140">
        <f>IF(N1149="snížená",J1149,0)</f>
        <v>0</v>
      </c>
      <c r="BG1149" s="140">
        <f>IF(N1149="zákl. přenesená",J1149,0)</f>
        <v>0</v>
      </c>
      <c r="BH1149" s="140">
        <f>IF(N1149="sníž. přenesená",J1149,0)</f>
        <v>0</v>
      </c>
      <c r="BI1149" s="140">
        <f>IF(N1149="nulová",J1149,0)</f>
        <v>0</v>
      </c>
      <c r="BJ1149" s="18" t="s">
        <v>80</v>
      </c>
      <c r="BK1149" s="140">
        <f>ROUND(I1149*H1149,2)</f>
        <v>0</v>
      </c>
      <c r="BL1149" s="18" t="s">
        <v>260</v>
      </c>
      <c r="BM1149" s="139" t="s">
        <v>1876</v>
      </c>
    </row>
    <row r="1150" spans="2:65" s="1" customFormat="1" ht="10.199999999999999">
      <c r="B1150" s="33"/>
      <c r="D1150" s="141" t="s">
        <v>135</v>
      </c>
      <c r="F1150" s="142" t="s">
        <v>1877</v>
      </c>
      <c r="I1150" s="143"/>
      <c r="L1150" s="33"/>
      <c r="M1150" s="147"/>
      <c r="T1150" s="54"/>
      <c r="AT1150" s="18" t="s">
        <v>135</v>
      </c>
      <c r="AU1150" s="18" t="s">
        <v>82</v>
      </c>
    </row>
    <row r="1151" spans="2:65" s="11" customFormat="1" ht="22.8" customHeight="1">
      <c r="B1151" s="116"/>
      <c r="D1151" s="117" t="s">
        <v>71</v>
      </c>
      <c r="E1151" s="126" t="s">
        <v>1878</v>
      </c>
      <c r="F1151" s="126" t="s">
        <v>1879</v>
      </c>
      <c r="I1151" s="119"/>
      <c r="J1151" s="127">
        <f>BK1151</f>
        <v>0</v>
      </c>
      <c r="L1151" s="116"/>
      <c r="M1151" s="121"/>
      <c r="P1151" s="122">
        <f>SUM(P1152:P1283)</f>
        <v>0</v>
      </c>
      <c r="R1151" s="122">
        <f>SUM(R1152:R1283)</f>
        <v>41.757410959999987</v>
      </c>
      <c r="T1151" s="123">
        <f>SUM(T1152:T1283)</f>
        <v>0</v>
      </c>
      <c r="AR1151" s="117" t="s">
        <v>82</v>
      </c>
      <c r="AT1151" s="124" t="s">
        <v>71</v>
      </c>
      <c r="AU1151" s="124" t="s">
        <v>80</v>
      </c>
      <c r="AY1151" s="117" t="s">
        <v>126</v>
      </c>
      <c r="BK1151" s="125">
        <f>SUM(BK1152:BK1283)</f>
        <v>0</v>
      </c>
    </row>
    <row r="1152" spans="2:65" s="1" customFormat="1" ht="16.5" customHeight="1">
      <c r="B1152" s="33"/>
      <c r="C1152" s="128" t="s">
        <v>1880</v>
      </c>
      <c r="D1152" s="128" t="s">
        <v>129</v>
      </c>
      <c r="E1152" s="129" t="s">
        <v>1881</v>
      </c>
      <c r="F1152" s="130" t="s">
        <v>1882</v>
      </c>
      <c r="G1152" s="131" t="s">
        <v>228</v>
      </c>
      <c r="H1152" s="132">
        <v>97.075999999999993</v>
      </c>
      <c r="I1152" s="133"/>
      <c r="J1152" s="134">
        <f>ROUND(I1152*H1152,2)</f>
        <v>0</v>
      </c>
      <c r="K1152" s="130" t="s">
        <v>180</v>
      </c>
      <c r="L1152" s="33"/>
      <c r="M1152" s="135" t="s">
        <v>19</v>
      </c>
      <c r="N1152" s="136" t="s">
        <v>43</v>
      </c>
      <c r="P1152" s="137">
        <f>O1152*H1152</f>
        <v>0</v>
      </c>
      <c r="Q1152" s="137">
        <v>1.363E-2</v>
      </c>
      <c r="R1152" s="137">
        <f>Q1152*H1152</f>
        <v>1.32314588</v>
      </c>
      <c r="S1152" s="137">
        <v>0</v>
      </c>
      <c r="T1152" s="138">
        <f>S1152*H1152</f>
        <v>0</v>
      </c>
      <c r="AR1152" s="139" t="s">
        <v>260</v>
      </c>
      <c r="AT1152" s="139" t="s">
        <v>129</v>
      </c>
      <c r="AU1152" s="139" t="s">
        <v>82</v>
      </c>
      <c r="AY1152" s="18" t="s">
        <v>126</v>
      </c>
      <c r="BE1152" s="140">
        <f>IF(N1152="základní",J1152,0)</f>
        <v>0</v>
      </c>
      <c r="BF1152" s="140">
        <f>IF(N1152="snížená",J1152,0)</f>
        <v>0</v>
      </c>
      <c r="BG1152" s="140">
        <f>IF(N1152="zákl. přenesená",J1152,0)</f>
        <v>0</v>
      </c>
      <c r="BH1152" s="140">
        <f>IF(N1152="sníž. přenesená",J1152,0)</f>
        <v>0</v>
      </c>
      <c r="BI1152" s="140">
        <f>IF(N1152="nulová",J1152,0)</f>
        <v>0</v>
      </c>
      <c r="BJ1152" s="18" t="s">
        <v>80</v>
      </c>
      <c r="BK1152" s="140">
        <f>ROUND(I1152*H1152,2)</f>
        <v>0</v>
      </c>
      <c r="BL1152" s="18" t="s">
        <v>260</v>
      </c>
      <c r="BM1152" s="139" t="s">
        <v>1883</v>
      </c>
    </row>
    <row r="1153" spans="2:65" s="1" customFormat="1" ht="10.199999999999999">
      <c r="B1153" s="33"/>
      <c r="D1153" s="141" t="s">
        <v>135</v>
      </c>
      <c r="F1153" s="142" t="s">
        <v>1884</v>
      </c>
      <c r="I1153" s="143"/>
      <c r="L1153" s="33"/>
      <c r="M1153" s="147"/>
      <c r="T1153" s="54"/>
      <c r="AT1153" s="18" t="s">
        <v>135</v>
      </c>
      <c r="AU1153" s="18" t="s">
        <v>82</v>
      </c>
    </row>
    <row r="1154" spans="2:65" s="1" customFormat="1" ht="10.199999999999999">
      <c r="B1154" s="33"/>
      <c r="D1154" s="168" t="s">
        <v>183</v>
      </c>
      <c r="F1154" s="169" t="s">
        <v>1885</v>
      </c>
      <c r="I1154" s="143"/>
      <c r="L1154" s="33"/>
      <c r="M1154" s="147"/>
      <c r="T1154" s="54"/>
      <c r="AT1154" s="18" t="s">
        <v>183</v>
      </c>
      <c r="AU1154" s="18" t="s">
        <v>82</v>
      </c>
    </row>
    <row r="1155" spans="2:65" s="13" customFormat="1" ht="20.399999999999999">
      <c r="B1155" s="155"/>
      <c r="D1155" s="141" t="s">
        <v>159</v>
      </c>
      <c r="E1155" s="156" t="s">
        <v>19</v>
      </c>
      <c r="F1155" s="157" t="s">
        <v>1267</v>
      </c>
      <c r="H1155" s="156" t="s">
        <v>19</v>
      </c>
      <c r="I1155" s="158"/>
      <c r="L1155" s="155"/>
      <c r="M1155" s="159"/>
      <c r="T1155" s="160"/>
      <c r="AT1155" s="156" t="s">
        <v>159</v>
      </c>
      <c r="AU1155" s="156" t="s">
        <v>82</v>
      </c>
      <c r="AV1155" s="13" t="s">
        <v>80</v>
      </c>
      <c r="AW1155" s="13" t="s">
        <v>33</v>
      </c>
      <c r="AX1155" s="13" t="s">
        <v>72</v>
      </c>
      <c r="AY1155" s="156" t="s">
        <v>126</v>
      </c>
    </row>
    <row r="1156" spans="2:65" s="12" customFormat="1" ht="10.199999999999999">
      <c r="B1156" s="148"/>
      <c r="D1156" s="141" t="s">
        <v>159</v>
      </c>
      <c r="E1156" s="149" t="s">
        <v>19</v>
      </c>
      <c r="F1156" s="150" t="s">
        <v>1268</v>
      </c>
      <c r="H1156" s="151">
        <v>13.8</v>
      </c>
      <c r="I1156" s="152"/>
      <c r="L1156" s="148"/>
      <c r="M1156" s="153"/>
      <c r="T1156" s="154"/>
      <c r="AT1156" s="149" t="s">
        <v>159</v>
      </c>
      <c r="AU1156" s="149" t="s">
        <v>82</v>
      </c>
      <c r="AV1156" s="12" t="s">
        <v>82</v>
      </c>
      <c r="AW1156" s="12" t="s">
        <v>33</v>
      </c>
      <c r="AX1156" s="12" t="s">
        <v>72</v>
      </c>
      <c r="AY1156" s="149" t="s">
        <v>126</v>
      </c>
    </row>
    <row r="1157" spans="2:65" s="12" customFormat="1" ht="10.199999999999999">
      <c r="B1157" s="148"/>
      <c r="D1157" s="141" t="s">
        <v>159</v>
      </c>
      <c r="E1157" s="149" t="s">
        <v>19</v>
      </c>
      <c r="F1157" s="150" t="s">
        <v>1269</v>
      </c>
      <c r="H1157" s="151">
        <v>3</v>
      </c>
      <c r="I1157" s="152"/>
      <c r="L1157" s="148"/>
      <c r="M1157" s="153"/>
      <c r="T1157" s="154"/>
      <c r="AT1157" s="149" t="s">
        <v>159</v>
      </c>
      <c r="AU1157" s="149" t="s">
        <v>82</v>
      </c>
      <c r="AV1157" s="12" t="s">
        <v>82</v>
      </c>
      <c r="AW1157" s="12" t="s">
        <v>33</v>
      </c>
      <c r="AX1157" s="12" t="s">
        <v>72</v>
      </c>
      <c r="AY1157" s="149" t="s">
        <v>126</v>
      </c>
    </row>
    <row r="1158" spans="2:65" s="12" customFormat="1" ht="10.199999999999999">
      <c r="B1158" s="148"/>
      <c r="D1158" s="141" t="s">
        <v>159</v>
      </c>
      <c r="E1158" s="149" t="s">
        <v>19</v>
      </c>
      <c r="F1158" s="150" t="s">
        <v>1270</v>
      </c>
      <c r="H1158" s="151">
        <v>2.4</v>
      </c>
      <c r="I1158" s="152"/>
      <c r="L1158" s="148"/>
      <c r="M1158" s="153"/>
      <c r="T1158" s="154"/>
      <c r="AT1158" s="149" t="s">
        <v>159</v>
      </c>
      <c r="AU1158" s="149" t="s">
        <v>82</v>
      </c>
      <c r="AV1158" s="12" t="s">
        <v>82</v>
      </c>
      <c r="AW1158" s="12" t="s">
        <v>33</v>
      </c>
      <c r="AX1158" s="12" t="s">
        <v>72</v>
      </c>
      <c r="AY1158" s="149" t="s">
        <v>126</v>
      </c>
    </row>
    <row r="1159" spans="2:65" s="12" customFormat="1" ht="10.199999999999999">
      <c r="B1159" s="148"/>
      <c r="D1159" s="141" t="s">
        <v>159</v>
      </c>
      <c r="E1159" s="149" t="s">
        <v>19</v>
      </c>
      <c r="F1159" s="150" t="s">
        <v>1271</v>
      </c>
      <c r="H1159" s="151">
        <v>1.8</v>
      </c>
      <c r="I1159" s="152"/>
      <c r="L1159" s="148"/>
      <c r="M1159" s="153"/>
      <c r="T1159" s="154"/>
      <c r="AT1159" s="149" t="s">
        <v>159</v>
      </c>
      <c r="AU1159" s="149" t="s">
        <v>82</v>
      </c>
      <c r="AV1159" s="12" t="s">
        <v>82</v>
      </c>
      <c r="AW1159" s="12" t="s">
        <v>33</v>
      </c>
      <c r="AX1159" s="12" t="s">
        <v>72</v>
      </c>
      <c r="AY1159" s="149" t="s">
        <v>126</v>
      </c>
    </row>
    <row r="1160" spans="2:65" s="15" customFormat="1" ht="10.199999999999999">
      <c r="B1160" s="173"/>
      <c r="D1160" s="141" t="s">
        <v>159</v>
      </c>
      <c r="E1160" s="174" t="s">
        <v>19</v>
      </c>
      <c r="F1160" s="175" t="s">
        <v>639</v>
      </c>
      <c r="H1160" s="176">
        <v>21</v>
      </c>
      <c r="I1160" s="177"/>
      <c r="L1160" s="173"/>
      <c r="M1160" s="178"/>
      <c r="T1160" s="179"/>
      <c r="AT1160" s="174" t="s">
        <v>159</v>
      </c>
      <c r="AU1160" s="174" t="s">
        <v>82</v>
      </c>
      <c r="AV1160" s="15" t="s">
        <v>125</v>
      </c>
      <c r="AW1160" s="15" t="s">
        <v>33</v>
      </c>
      <c r="AX1160" s="15" t="s">
        <v>72</v>
      </c>
      <c r="AY1160" s="174" t="s">
        <v>126</v>
      </c>
    </row>
    <row r="1161" spans="2:65" s="13" customFormat="1" ht="10.199999999999999">
      <c r="B1161" s="155"/>
      <c r="D1161" s="141" t="s">
        <v>159</v>
      </c>
      <c r="E1161" s="156" t="s">
        <v>19</v>
      </c>
      <c r="F1161" s="157" t="s">
        <v>1278</v>
      </c>
      <c r="H1161" s="156" t="s">
        <v>19</v>
      </c>
      <c r="I1161" s="158"/>
      <c r="L1161" s="155"/>
      <c r="M1161" s="159"/>
      <c r="T1161" s="160"/>
      <c r="AT1161" s="156" t="s">
        <v>159</v>
      </c>
      <c r="AU1161" s="156" t="s">
        <v>82</v>
      </c>
      <c r="AV1161" s="13" t="s">
        <v>80</v>
      </c>
      <c r="AW1161" s="13" t="s">
        <v>33</v>
      </c>
      <c r="AX1161" s="13" t="s">
        <v>72</v>
      </c>
      <c r="AY1161" s="156" t="s">
        <v>126</v>
      </c>
    </row>
    <row r="1162" spans="2:65" s="12" customFormat="1" ht="10.199999999999999">
      <c r="B1162" s="148"/>
      <c r="D1162" s="141" t="s">
        <v>159</v>
      </c>
      <c r="E1162" s="149" t="s">
        <v>19</v>
      </c>
      <c r="F1162" s="150" t="s">
        <v>1279</v>
      </c>
      <c r="H1162" s="151">
        <v>66.475999999999999</v>
      </c>
      <c r="I1162" s="152"/>
      <c r="L1162" s="148"/>
      <c r="M1162" s="153"/>
      <c r="T1162" s="154"/>
      <c r="AT1162" s="149" t="s">
        <v>159</v>
      </c>
      <c r="AU1162" s="149" t="s">
        <v>82</v>
      </c>
      <c r="AV1162" s="12" t="s">
        <v>82</v>
      </c>
      <c r="AW1162" s="12" t="s">
        <v>33</v>
      </c>
      <c r="AX1162" s="12" t="s">
        <v>72</v>
      </c>
      <c r="AY1162" s="149" t="s">
        <v>126</v>
      </c>
    </row>
    <row r="1163" spans="2:65" s="15" customFormat="1" ht="10.199999999999999">
      <c r="B1163" s="173"/>
      <c r="D1163" s="141" t="s">
        <v>159</v>
      </c>
      <c r="E1163" s="174" t="s">
        <v>19</v>
      </c>
      <c r="F1163" s="175" t="s">
        <v>639</v>
      </c>
      <c r="H1163" s="176">
        <v>66.475999999999999</v>
      </c>
      <c r="I1163" s="177"/>
      <c r="L1163" s="173"/>
      <c r="M1163" s="178"/>
      <c r="T1163" s="179"/>
      <c r="AT1163" s="174" t="s">
        <v>159</v>
      </c>
      <c r="AU1163" s="174" t="s">
        <v>82</v>
      </c>
      <c r="AV1163" s="15" t="s">
        <v>125</v>
      </c>
      <c r="AW1163" s="15" t="s">
        <v>33</v>
      </c>
      <c r="AX1163" s="15" t="s">
        <v>72</v>
      </c>
      <c r="AY1163" s="174" t="s">
        <v>126</v>
      </c>
    </row>
    <row r="1164" spans="2:65" s="12" customFormat="1" ht="10.199999999999999">
      <c r="B1164" s="148"/>
      <c r="D1164" s="141" t="s">
        <v>159</v>
      </c>
      <c r="E1164" s="149" t="s">
        <v>19</v>
      </c>
      <c r="F1164" s="150" t="s">
        <v>1886</v>
      </c>
      <c r="H1164" s="151">
        <v>9.6</v>
      </c>
      <c r="I1164" s="152"/>
      <c r="L1164" s="148"/>
      <c r="M1164" s="153"/>
      <c r="T1164" s="154"/>
      <c r="AT1164" s="149" t="s">
        <v>159</v>
      </c>
      <c r="AU1164" s="149" t="s">
        <v>82</v>
      </c>
      <c r="AV1164" s="12" t="s">
        <v>82</v>
      </c>
      <c r="AW1164" s="12" t="s">
        <v>33</v>
      </c>
      <c r="AX1164" s="12" t="s">
        <v>72</v>
      </c>
      <c r="AY1164" s="149" t="s">
        <v>126</v>
      </c>
    </row>
    <row r="1165" spans="2:65" s="14" customFormat="1" ht="10.199999999999999">
      <c r="B1165" s="161"/>
      <c r="D1165" s="141" t="s">
        <v>159</v>
      </c>
      <c r="E1165" s="162" t="s">
        <v>19</v>
      </c>
      <c r="F1165" s="163" t="s">
        <v>173</v>
      </c>
      <c r="H1165" s="164">
        <v>97.075999999999993</v>
      </c>
      <c r="I1165" s="165"/>
      <c r="L1165" s="161"/>
      <c r="M1165" s="166"/>
      <c r="T1165" s="167"/>
      <c r="AT1165" s="162" t="s">
        <v>159</v>
      </c>
      <c r="AU1165" s="162" t="s">
        <v>82</v>
      </c>
      <c r="AV1165" s="14" t="s">
        <v>156</v>
      </c>
      <c r="AW1165" s="14" t="s">
        <v>33</v>
      </c>
      <c r="AX1165" s="14" t="s">
        <v>80</v>
      </c>
      <c r="AY1165" s="162" t="s">
        <v>126</v>
      </c>
    </row>
    <row r="1166" spans="2:65" s="1" customFormat="1" ht="16.5" customHeight="1">
      <c r="B1166" s="33"/>
      <c r="C1166" s="128" t="s">
        <v>1887</v>
      </c>
      <c r="D1166" s="128" t="s">
        <v>129</v>
      </c>
      <c r="E1166" s="129" t="s">
        <v>1888</v>
      </c>
      <c r="F1166" s="130" t="s">
        <v>1889</v>
      </c>
      <c r="G1166" s="131" t="s">
        <v>228</v>
      </c>
      <c r="H1166" s="132">
        <v>206.1</v>
      </c>
      <c r="I1166" s="133"/>
      <c r="J1166" s="134">
        <f>ROUND(I1166*H1166,2)</f>
        <v>0</v>
      </c>
      <c r="K1166" s="130" t="s">
        <v>180</v>
      </c>
      <c r="L1166" s="33"/>
      <c r="M1166" s="135" t="s">
        <v>19</v>
      </c>
      <c r="N1166" s="136" t="s">
        <v>43</v>
      </c>
      <c r="P1166" s="137">
        <f>O1166*H1166</f>
        <v>0</v>
      </c>
      <c r="Q1166" s="137">
        <v>2.733E-2</v>
      </c>
      <c r="R1166" s="137">
        <f>Q1166*H1166</f>
        <v>5.6327129999999999</v>
      </c>
      <c r="S1166" s="137">
        <v>0</v>
      </c>
      <c r="T1166" s="138">
        <f>S1166*H1166</f>
        <v>0</v>
      </c>
      <c r="AR1166" s="139" t="s">
        <v>260</v>
      </c>
      <c r="AT1166" s="139" t="s">
        <v>129</v>
      </c>
      <c r="AU1166" s="139" t="s">
        <v>82</v>
      </c>
      <c r="AY1166" s="18" t="s">
        <v>126</v>
      </c>
      <c r="BE1166" s="140">
        <f>IF(N1166="základní",J1166,0)</f>
        <v>0</v>
      </c>
      <c r="BF1166" s="140">
        <f>IF(N1166="snížená",J1166,0)</f>
        <v>0</v>
      </c>
      <c r="BG1166" s="140">
        <f>IF(N1166="zákl. přenesená",J1166,0)</f>
        <v>0</v>
      </c>
      <c r="BH1166" s="140">
        <f>IF(N1166="sníž. přenesená",J1166,0)</f>
        <v>0</v>
      </c>
      <c r="BI1166" s="140">
        <f>IF(N1166="nulová",J1166,0)</f>
        <v>0</v>
      </c>
      <c r="BJ1166" s="18" t="s">
        <v>80</v>
      </c>
      <c r="BK1166" s="140">
        <f>ROUND(I1166*H1166,2)</f>
        <v>0</v>
      </c>
      <c r="BL1166" s="18" t="s">
        <v>260</v>
      </c>
      <c r="BM1166" s="139" t="s">
        <v>1890</v>
      </c>
    </row>
    <row r="1167" spans="2:65" s="1" customFormat="1" ht="10.199999999999999">
      <c r="B1167" s="33"/>
      <c r="D1167" s="141" t="s">
        <v>135</v>
      </c>
      <c r="F1167" s="142" t="s">
        <v>1891</v>
      </c>
      <c r="I1167" s="143"/>
      <c r="L1167" s="33"/>
      <c r="M1167" s="147"/>
      <c r="T1167" s="54"/>
      <c r="AT1167" s="18" t="s">
        <v>135</v>
      </c>
      <c r="AU1167" s="18" t="s">
        <v>82</v>
      </c>
    </row>
    <row r="1168" spans="2:65" s="1" customFormat="1" ht="10.199999999999999">
      <c r="B1168" s="33"/>
      <c r="D1168" s="168" t="s">
        <v>183</v>
      </c>
      <c r="F1168" s="169" t="s">
        <v>1892</v>
      </c>
      <c r="I1168" s="143"/>
      <c r="L1168" s="33"/>
      <c r="M1168" s="147"/>
      <c r="T1168" s="54"/>
      <c r="AT1168" s="18" t="s">
        <v>183</v>
      </c>
      <c r="AU1168" s="18" t="s">
        <v>82</v>
      </c>
    </row>
    <row r="1169" spans="2:65" s="13" customFormat="1" ht="20.399999999999999">
      <c r="B1169" s="155"/>
      <c r="D1169" s="141" t="s">
        <v>159</v>
      </c>
      <c r="E1169" s="156" t="s">
        <v>19</v>
      </c>
      <c r="F1169" s="157" t="s">
        <v>1286</v>
      </c>
      <c r="H1169" s="156" t="s">
        <v>19</v>
      </c>
      <c r="I1169" s="158"/>
      <c r="L1169" s="155"/>
      <c r="M1169" s="159"/>
      <c r="T1169" s="160"/>
      <c r="AT1169" s="156" t="s">
        <v>159</v>
      </c>
      <c r="AU1169" s="156" t="s">
        <v>82</v>
      </c>
      <c r="AV1169" s="13" t="s">
        <v>80</v>
      </c>
      <c r="AW1169" s="13" t="s">
        <v>33</v>
      </c>
      <c r="AX1169" s="13" t="s">
        <v>72</v>
      </c>
      <c r="AY1169" s="156" t="s">
        <v>126</v>
      </c>
    </row>
    <row r="1170" spans="2:65" s="12" customFormat="1" ht="10.199999999999999">
      <c r="B1170" s="148"/>
      <c r="D1170" s="141" t="s">
        <v>159</v>
      </c>
      <c r="E1170" s="149" t="s">
        <v>19</v>
      </c>
      <c r="F1170" s="150" t="s">
        <v>1287</v>
      </c>
      <c r="H1170" s="151">
        <v>31.8</v>
      </c>
      <c r="I1170" s="152"/>
      <c r="L1170" s="148"/>
      <c r="M1170" s="153"/>
      <c r="T1170" s="154"/>
      <c r="AT1170" s="149" t="s">
        <v>159</v>
      </c>
      <c r="AU1170" s="149" t="s">
        <v>82</v>
      </c>
      <c r="AV1170" s="12" t="s">
        <v>82</v>
      </c>
      <c r="AW1170" s="12" t="s">
        <v>33</v>
      </c>
      <c r="AX1170" s="12" t="s">
        <v>72</v>
      </c>
      <c r="AY1170" s="149" t="s">
        <v>126</v>
      </c>
    </row>
    <row r="1171" spans="2:65" s="12" customFormat="1" ht="10.199999999999999">
      <c r="B1171" s="148"/>
      <c r="D1171" s="141" t="s">
        <v>159</v>
      </c>
      <c r="E1171" s="149" t="s">
        <v>19</v>
      </c>
      <c r="F1171" s="150" t="s">
        <v>1288</v>
      </c>
      <c r="H1171" s="151">
        <v>19.2</v>
      </c>
      <c r="I1171" s="152"/>
      <c r="L1171" s="148"/>
      <c r="M1171" s="153"/>
      <c r="T1171" s="154"/>
      <c r="AT1171" s="149" t="s">
        <v>159</v>
      </c>
      <c r="AU1171" s="149" t="s">
        <v>82</v>
      </c>
      <c r="AV1171" s="12" t="s">
        <v>82</v>
      </c>
      <c r="AW1171" s="12" t="s">
        <v>33</v>
      </c>
      <c r="AX1171" s="12" t="s">
        <v>72</v>
      </c>
      <c r="AY1171" s="149" t="s">
        <v>126</v>
      </c>
    </row>
    <row r="1172" spans="2:65" s="12" customFormat="1" ht="10.199999999999999">
      <c r="B1172" s="148"/>
      <c r="D1172" s="141" t="s">
        <v>159</v>
      </c>
      <c r="E1172" s="149" t="s">
        <v>19</v>
      </c>
      <c r="F1172" s="150" t="s">
        <v>1289</v>
      </c>
      <c r="H1172" s="151">
        <v>45</v>
      </c>
      <c r="I1172" s="152"/>
      <c r="L1172" s="148"/>
      <c r="M1172" s="153"/>
      <c r="T1172" s="154"/>
      <c r="AT1172" s="149" t="s">
        <v>159</v>
      </c>
      <c r="AU1172" s="149" t="s">
        <v>82</v>
      </c>
      <c r="AV1172" s="12" t="s">
        <v>82</v>
      </c>
      <c r="AW1172" s="12" t="s">
        <v>33</v>
      </c>
      <c r="AX1172" s="12" t="s">
        <v>72</v>
      </c>
      <c r="AY1172" s="149" t="s">
        <v>126</v>
      </c>
    </row>
    <row r="1173" spans="2:65" s="12" customFormat="1" ht="10.199999999999999">
      <c r="B1173" s="148"/>
      <c r="D1173" s="141" t="s">
        <v>159</v>
      </c>
      <c r="E1173" s="149" t="s">
        <v>19</v>
      </c>
      <c r="F1173" s="150" t="s">
        <v>1290</v>
      </c>
      <c r="H1173" s="151">
        <v>3</v>
      </c>
      <c r="I1173" s="152"/>
      <c r="L1173" s="148"/>
      <c r="M1173" s="153"/>
      <c r="T1173" s="154"/>
      <c r="AT1173" s="149" t="s">
        <v>159</v>
      </c>
      <c r="AU1173" s="149" t="s">
        <v>82</v>
      </c>
      <c r="AV1173" s="12" t="s">
        <v>82</v>
      </c>
      <c r="AW1173" s="12" t="s">
        <v>33</v>
      </c>
      <c r="AX1173" s="12" t="s">
        <v>72</v>
      </c>
      <c r="AY1173" s="149" t="s">
        <v>126</v>
      </c>
    </row>
    <row r="1174" spans="2:65" s="15" customFormat="1" ht="10.199999999999999">
      <c r="B1174" s="173"/>
      <c r="D1174" s="141" t="s">
        <v>159</v>
      </c>
      <c r="E1174" s="174" t="s">
        <v>19</v>
      </c>
      <c r="F1174" s="175" t="s">
        <v>639</v>
      </c>
      <c r="H1174" s="176">
        <v>99</v>
      </c>
      <c r="I1174" s="177"/>
      <c r="L1174" s="173"/>
      <c r="M1174" s="178"/>
      <c r="T1174" s="179"/>
      <c r="AT1174" s="174" t="s">
        <v>159</v>
      </c>
      <c r="AU1174" s="174" t="s">
        <v>82</v>
      </c>
      <c r="AV1174" s="15" t="s">
        <v>125</v>
      </c>
      <c r="AW1174" s="15" t="s">
        <v>33</v>
      </c>
      <c r="AX1174" s="15" t="s">
        <v>72</v>
      </c>
      <c r="AY1174" s="174" t="s">
        <v>126</v>
      </c>
    </row>
    <row r="1175" spans="2:65" s="12" customFormat="1" ht="10.199999999999999">
      <c r="B1175" s="148"/>
      <c r="D1175" s="141" t="s">
        <v>159</v>
      </c>
      <c r="E1175" s="149" t="s">
        <v>19</v>
      </c>
      <c r="F1175" s="150" t="s">
        <v>1893</v>
      </c>
      <c r="H1175" s="151">
        <v>4.5</v>
      </c>
      <c r="I1175" s="152"/>
      <c r="L1175" s="148"/>
      <c r="M1175" s="153"/>
      <c r="T1175" s="154"/>
      <c r="AT1175" s="149" t="s">
        <v>159</v>
      </c>
      <c r="AU1175" s="149" t="s">
        <v>82</v>
      </c>
      <c r="AV1175" s="12" t="s">
        <v>82</v>
      </c>
      <c r="AW1175" s="12" t="s">
        <v>33</v>
      </c>
      <c r="AX1175" s="12" t="s">
        <v>72</v>
      </c>
      <c r="AY1175" s="149" t="s">
        <v>126</v>
      </c>
    </row>
    <row r="1176" spans="2:65" s="12" customFormat="1" ht="10.199999999999999">
      <c r="B1176" s="148"/>
      <c r="D1176" s="141" t="s">
        <v>159</v>
      </c>
      <c r="E1176" s="149" t="s">
        <v>19</v>
      </c>
      <c r="F1176" s="150" t="s">
        <v>1291</v>
      </c>
      <c r="H1176" s="151">
        <v>102.6</v>
      </c>
      <c r="I1176" s="152"/>
      <c r="L1176" s="148"/>
      <c r="M1176" s="153"/>
      <c r="T1176" s="154"/>
      <c r="AT1176" s="149" t="s">
        <v>159</v>
      </c>
      <c r="AU1176" s="149" t="s">
        <v>82</v>
      </c>
      <c r="AV1176" s="12" t="s">
        <v>82</v>
      </c>
      <c r="AW1176" s="12" t="s">
        <v>33</v>
      </c>
      <c r="AX1176" s="12" t="s">
        <v>72</v>
      </c>
      <c r="AY1176" s="149" t="s">
        <v>126</v>
      </c>
    </row>
    <row r="1177" spans="2:65" s="14" customFormat="1" ht="10.199999999999999">
      <c r="B1177" s="161"/>
      <c r="D1177" s="141" t="s">
        <v>159</v>
      </c>
      <c r="E1177" s="162" t="s">
        <v>19</v>
      </c>
      <c r="F1177" s="163" t="s">
        <v>173</v>
      </c>
      <c r="H1177" s="164">
        <v>206.1</v>
      </c>
      <c r="I1177" s="165"/>
      <c r="L1177" s="161"/>
      <c r="M1177" s="166"/>
      <c r="T1177" s="167"/>
      <c r="AT1177" s="162" t="s">
        <v>159</v>
      </c>
      <c r="AU1177" s="162" t="s">
        <v>82</v>
      </c>
      <c r="AV1177" s="14" t="s">
        <v>156</v>
      </c>
      <c r="AW1177" s="14" t="s">
        <v>33</v>
      </c>
      <c r="AX1177" s="14" t="s">
        <v>80</v>
      </c>
      <c r="AY1177" s="162" t="s">
        <v>126</v>
      </c>
    </row>
    <row r="1178" spans="2:65" s="1" customFormat="1" ht="16.5" customHeight="1">
      <c r="B1178" s="33"/>
      <c r="C1178" s="128" t="s">
        <v>1894</v>
      </c>
      <c r="D1178" s="128" t="s">
        <v>129</v>
      </c>
      <c r="E1178" s="129" t="s">
        <v>1895</v>
      </c>
      <c r="F1178" s="130" t="s">
        <v>1896</v>
      </c>
      <c r="G1178" s="131" t="s">
        <v>228</v>
      </c>
      <c r="H1178" s="132">
        <v>228</v>
      </c>
      <c r="I1178" s="133"/>
      <c r="J1178" s="134">
        <f>ROUND(I1178*H1178,2)</f>
        <v>0</v>
      </c>
      <c r="K1178" s="130" t="s">
        <v>180</v>
      </c>
      <c r="L1178" s="33"/>
      <c r="M1178" s="135" t="s">
        <v>19</v>
      </c>
      <c r="N1178" s="136" t="s">
        <v>43</v>
      </c>
      <c r="P1178" s="137">
        <f>O1178*H1178</f>
        <v>0</v>
      </c>
      <c r="Q1178" s="137">
        <v>2.733E-2</v>
      </c>
      <c r="R1178" s="137">
        <f>Q1178*H1178</f>
        <v>6.2312399999999997</v>
      </c>
      <c r="S1178" s="137">
        <v>0</v>
      </c>
      <c r="T1178" s="138">
        <f>S1178*H1178</f>
        <v>0</v>
      </c>
      <c r="AR1178" s="139" t="s">
        <v>260</v>
      </c>
      <c r="AT1178" s="139" t="s">
        <v>129</v>
      </c>
      <c r="AU1178" s="139" t="s">
        <v>82</v>
      </c>
      <c r="AY1178" s="18" t="s">
        <v>126</v>
      </c>
      <c r="BE1178" s="140">
        <f>IF(N1178="základní",J1178,0)</f>
        <v>0</v>
      </c>
      <c r="BF1178" s="140">
        <f>IF(N1178="snížená",J1178,0)</f>
        <v>0</v>
      </c>
      <c r="BG1178" s="140">
        <f>IF(N1178="zákl. přenesená",J1178,0)</f>
        <v>0</v>
      </c>
      <c r="BH1178" s="140">
        <f>IF(N1178="sníž. přenesená",J1178,0)</f>
        <v>0</v>
      </c>
      <c r="BI1178" s="140">
        <f>IF(N1178="nulová",J1178,0)</f>
        <v>0</v>
      </c>
      <c r="BJ1178" s="18" t="s">
        <v>80</v>
      </c>
      <c r="BK1178" s="140">
        <f>ROUND(I1178*H1178,2)</f>
        <v>0</v>
      </c>
      <c r="BL1178" s="18" t="s">
        <v>260</v>
      </c>
      <c r="BM1178" s="139" t="s">
        <v>1897</v>
      </c>
    </row>
    <row r="1179" spans="2:65" s="1" customFormat="1" ht="10.199999999999999">
      <c r="B1179" s="33"/>
      <c r="D1179" s="141" t="s">
        <v>135</v>
      </c>
      <c r="F1179" s="142" t="s">
        <v>1898</v>
      </c>
      <c r="I1179" s="143"/>
      <c r="L1179" s="33"/>
      <c r="M1179" s="147"/>
      <c r="T1179" s="54"/>
      <c r="AT1179" s="18" t="s">
        <v>135</v>
      </c>
      <c r="AU1179" s="18" t="s">
        <v>82</v>
      </c>
    </row>
    <row r="1180" spans="2:65" s="1" customFormat="1" ht="10.199999999999999">
      <c r="B1180" s="33"/>
      <c r="D1180" s="168" t="s">
        <v>183</v>
      </c>
      <c r="F1180" s="169" t="s">
        <v>1899</v>
      </c>
      <c r="I1180" s="143"/>
      <c r="L1180" s="33"/>
      <c r="M1180" s="147"/>
      <c r="T1180" s="54"/>
      <c r="AT1180" s="18" t="s">
        <v>183</v>
      </c>
      <c r="AU1180" s="18" t="s">
        <v>82</v>
      </c>
    </row>
    <row r="1181" spans="2:65" s="13" customFormat="1" ht="10.199999999999999">
      <c r="B1181" s="155"/>
      <c r="D1181" s="141" t="s">
        <v>159</v>
      </c>
      <c r="E1181" s="156" t="s">
        <v>19</v>
      </c>
      <c r="F1181" s="157" t="s">
        <v>1900</v>
      </c>
      <c r="H1181" s="156" t="s">
        <v>19</v>
      </c>
      <c r="I1181" s="158"/>
      <c r="L1181" s="155"/>
      <c r="M1181" s="159"/>
      <c r="T1181" s="160"/>
      <c r="AT1181" s="156" t="s">
        <v>159</v>
      </c>
      <c r="AU1181" s="156" t="s">
        <v>82</v>
      </c>
      <c r="AV1181" s="13" t="s">
        <v>80</v>
      </c>
      <c r="AW1181" s="13" t="s">
        <v>33</v>
      </c>
      <c r="AX1181" s="13" t="s">
        <v>72</v>
      </c>
      <c r="AY1181" s="156" t="s">
        <v>126</v>
      </c>
    </row>
    <row r="1182" spans="2:65" s="12" customFormat="1" ht="10.199999999999999">
      <c r="B1182" s="148"/>
      <c r="D1182" s="141" t="s">
        <v>159</v>
      </c>
      <c r="E1182" s="149" t="s">
        <v>19</v>
      </c>
      <c r="F1182" s="150" t="s">
        <v>1901</v>
      </c>
      <c r="H1182" s="151">
        <v>72</v>
      </c>
      <c r="I1182" s="152"/>
      <c r="L1182" s="148"/>
      <c r="M1182" s="153"/>
      <c r="T1182" s="154"/>
      <c r="AT1182" s="149" t="s">
        <v>159</v>
      </c>
      <c r="AU1182" s="149" t="s">
        <v>82</v>
      </c>
      <c r="AV1182" s="12" t="s">
        <v>82</v>
      </c>
      <c r="AW1182" s="12" t="s">
        <v>33</v>
      </c>
      <c r="AX1182" s="12" t="s">
        <v>72</v>
      </c>
      <c r="AY1182" s="149" t="s">
        <v>126</v>
      </c>
    </row>
    <row r="1183" spans="2:65" s="12" customFormat="1" ht="10.199999999999999">
      <c r="B1183" s="148"/>
      <c r="D1183" s="141" t="s">
        <v>159</v>
      </c>
      <c r="E1183" s="149" t="s">
        <v>19</v>
      </c>
      <c r="F1183" s="150" t="s">
        <v>1902</v>
      </c>
      <c r="H1183" s="151">
        <v>156</v>
      </c>
      <c r="I1183" s="152"/>
      <c r="L1183" s="148"/>
      <c r="M1183" s="153"/>
      <c r="T1183" s="154"/>
      <c r="AT1183" s="149" t="s">
        <v>159</v>
      </c>
      <c r="AU1183" s="149" t="s">
        <v>82</v>
      </c>
      <c r="AV1183" s="12" t="s">
        <v>82</v>
      </c>
      <c r="AW1183" s="12" t="s">
        <v>33</v>
      </c>
      <c r="AX1183" s="12" t="s">
        <v>72</v>
      </c>
      <c r="AY1183" s="149" t="s">
        <v>126</v>
      </c>
    </row>
    <row r="1184" spans="2:65" s="14" customFormat="1" ht="10.199999999999999">
      <c r="B1184" s="161"/>
      <c r="D1184" s="141" t="s">
        <v>159</v>
      </c>
      <c r="E1184" s="162" t="s">
        <v>19</v>
      </c>
      <c r="F1184" s="163" t="s">
        <v>173</v>
      </c>
      <c r="H1184" s="164">
        <v>228</v>
      </c>
      <c r="I1184" s="165"/>
      <c r="L1184" s="161"/>
      <c r="M1184" s="166"/>
      <c r="T1184" s="167"/>
      <c r="AT1184" s="162" t="s">
        <v>159</v>
      </c>
      <c r="AU1184" s="162" t="s">
        <v>82</v>
      </c>
      <c r="AV1184" s="14" t="s">
        <v>156</v>
      </c>
      <c r="AW1184" s="14" t="s">
        <v>33</v>
      </c>
      <c r="AX1184" s="14" t="s">
        <v>80</v>
      </c>
      <c r="AY1184" s="162" t="s">
        <v>126</v>
      </c>
    </row>
    <row r="1185" spans="2:65" s="1" customFormat="1" ht="16.5" customHeight="1">
      <c r="B1185" s="33"/>
      <c r="C1185" s="128" t="s">
        <v>1903</v>
      </c>
      <c r="D1185" s="128" t="s">
        <v>129</v>
      </c>
      <c r="E1185" s="129" t="s">
        <v>1904</v>
      </c>
      <c r="F1185" s="130" t="s">
        <v>1905</v>
      </c>
      <c r="G1185" s="131" t="s">
        <v>228</v>
      </c>
      <c r="H1185" s="132">
        <v>194.45</v>
      </c>
      <c r="I1185" s="133"/>
      <c r="J1185" s="134">
        <f>ROUND(I1185*H1185,2)</f>
        <v>0</v>
      </c>
      <c r="K1185" s="130" t="s">
        <v>180</v>
      </c>
      <c r="L1185" s="33"/>
      <c r="M1185" s="135" t="s">
        <v>19</v>
      </c>
      <c r="N1185" s="136" t="s">
        <v>43</v>
      </c>
      <c r="P1185" s="137">
        <f>O1185*H1185</f>
        <v>0</v>
      </c>
      <c r="Q1185" s="137">
        <v>3.6400000000000002E-2</v>
      </c>
      <c r="R1185" s="137">
        <f>Q1185*H1185</f>
        <v>7.0779800000000002</v>
      </c>
      <c r="S1185" s="137">
        <v>0</v>
      </c>
      <c r="T1185" s="138">
        <f>S1185*H1185</f>
        <v>0</v>
      </c>
      <c r="AR1185" s="139" t="s">
        <v>260</v>
      </c>
      <c r="AT1185" s="139" t="s">
        <v>129</v>
      </c>
      <c r="AU1185" s="139" t="s">
        <v>82</v>
      </c>
      <c r="AY1185" s="18" t="s">
        <v>126</v>
      </c>
      <c r="BE1185" s="140">
        <f>IF(N1185="základní",J1185,0)</f>
        <v>0</v>
      </c>
      <c r="BF1185" s="140">
        <f>IF(N1185="snížená",J1185,0)</f>
        <v>0</v>
      </c>
      <c r="BG1185" s="140">
        <f>IF(N1185="zákl. přenesená",J1185,0)</f>
        <v>0</v>
      </c>
      <c r="BH1185" s="140">
        <f>IF(N1185="sníž. přenesená",J1185,0)</f>
        <v>0</v>
      </c>
      <c r="BI1185" s="140">
        <f>IF(N1185="nulová",J1185,0)</f>
        <v>0</v>
      </c>
      <c r="BJ1185" s="18" t="s">
        <v>80</v>
      </c>
      <c r="BK1185" s="140">
        <f>ROUND(I1185*H1185,2)</f>
        <v>0</v>
      </c>
      <c r="BL1185" s="18" t="s">
        <v>260</v>
      </c>
      <c r="BM1185" s="139" t="s">
        <v>1906</v>
      </c>
    </row>
    <row r="1186" spans="2:65" s="1" customFormat="1" ht="10.199999999999999">
      <c r="B1186" s="33"/>
      <c r="D1186" s="141" t="s">
        <v>135</v>
      </c>
      <c r="F1186" s="142" t="s">
        <v>1907</v>
      </c>
      <c r="I1186" s="143"/>
      <c r="L1186" s="33"/>
      <c r="M1186" s="147"/>
      <c r="T1186" s="54"/>
      <c r="AT1186" s="18" t="s">
        <v>135</v>
      </c>
      <c r="AU1186" s="18" t="s">
        <v>82</v>
      </c>
    </row>
    <row r="1187" spans="2:65" s="1" customFormat="1" ht="10.199999999999999">
      <c r="B1187" s="33"/>
      <c r="D1187" s="168" t="s">
        <v>183</v>
      </c>
      <c r="F1187" s="169" t="s">
        <v>1908</v>
      </c>
      <c r="I1187" s="143"/>
      <c r="L1187" s="33"/>
      <c r="M1187" s="147"/>
      <c r="T1187" s="54"/>
      <c r="AT1187" s="18" t="s">
        <v>183</v>
      </c>
      <c r="AU1187" s="18" t="s">
        <v>82</v>
      </c>
    </row>
    <row r="1188" spans="2:65" s="13" customFormat="1" ht="10.199999999999999">
      <c r="B1188" s="155"/>
      <c r="D1188" s="141" t="s">
        <v>159</v>
      </c>
      <c r="E1188" s="156" t="s">
        <v>19</v>
      </c>
      <c r="F1188" s="157" t="s">
        <v>1909</v>
      </c>
      <c r="H1188" s="156" t="s">
        <v>19</v>
      </c>
      <c r="I1188" s="158"/>
      <c r="L1188" s="155"/>
      <c r="M1188" s="159"/>
      <c r="T1188" s="160"/>
      <c r="AT1188" s="156" t="s">
        <v>159</v>
      </c>
      <c r="AU1188" s="156" t="s">
        <v>82</v>
      </c>
      <c r="AV1188" s="13" t="s">
        <v>80</v>
      </c>
      <c r="AW1188" s="13" t="s">
        <v>33</v>
      </c>
      <c r="AX1188" s="13" t="s">
        <v>72</v>
      </c>
      <c r="AY1188" s="156" t="s">
        <v>126</v>
      </c>
    </row>
    <row r="1189" spans="2:65" s="12" customFormat="1" ht="10.199999999999999">
      <c r="B1189" s="148"/>
      <c r="D1189" s="141" t="s">
        <v>159</v>
      </c>
      <c r="E1189" s="149" t="s">
        <v>19</v>
      </c>
      <c r="F1189" s="150" t="s">
        <v>1338</v>
      </c>
      <c r="H1189" s="151">
        <v>109.6</v>
      </c>
      <c r="I1189" s="152"/>
      <c r="L1189" s="148"/>
      <c r="M1189" s="153"/>
      <c r="T1189" s="154"/>
      <c r="AT1189" s="149" t="s">
        <v>159</v>
      </c>
      <c r="AU1189" s="149" t="s">
        <v>82</v>
      </c>
      <c r="AV1189" s="12" t="s">
        <v>82</v>
      </c>
      <c r="AW1189" s="12" t="s">
        <v>33</v>
      </c>
      <c r="AX1189" s="12" t="s">
        <v>72</v>
      </c>
      <c r="AY1189" s="149" t="s">
        <v>126</v>
      </c>
    </row>
    <row r="1190" spans="2:65" s="13" customFormat="1" ht="10.199999999999999">
      <c r="B1190" s="155"/>
      <c r="D1190" s="141" t="s">
        <v>159</v>
      </c>
      <c r="E1190" s="156" t="s">
        <v>19</v>
      </c>
      <c r="F1190" s="157" t="s">
        <v>1910</v>
      </c>
      <c r="H1190" s="156" t="s">
        <v>19</v>
      </c>
      <c r="I1190" s="158"/>
      <c r="L1190" s="155"/>
      <c r="M1190" s="159"/>
      <c r="T1190" s="160"/>
      <c r="AT1190" s="156" t="s">
        <v>159</v>
      </c>
      <c r="AU1190" s="156" t="s">
        <v>82</v>
      </c>
      <c r="AV1190" s="13" t="s">
        <v>80</v>
      </c>
      <c r="AW1190" s="13" t="s">
        <v>33</v>
      </c>
      <c r="AX1190" s="13" t="s">
        <v>72</v>
      </c>
      <c r="AY1190" s="156" t="s">
        <v>126</v>
      </c>
    </row>
    <row r="1191" spans="2:65" s="12" customFormat="1" ht="10.199999999999999">
      <c r="B1191" s="148"/>
      <c r="D1191" s="141" t="s">
        <v>159</v>
      </c>
      <c r="E1191" s="149" t="s">
        <v>19</v>
      </c>
      <c r="F1191" s="150" t="s">
        <v>1340</v>
      </c>
      <c r="H1191" s="151">
        <v>84.85</v>
      </c>
      <c r="I1191" s="152"/>
      <c r="L1191" s="148"/>
      <c r="M1191" s="153"/>
      <c r="T1191" s="154"/>
      <c r="AT1191" s="149" t="s">
        <v>159</v>
      </c>
      <c r="AU1191" s="149" t="s">
        <v>82</v>
      </c>
      <c r="AV1191" s="12" t="s">
        <v>82</v>
      </c>
      <c r="AW1191" s="12" t="s">
        <v>33</v>
      </c>
      <c r="AX1191" s="12" t="s">
        <v>72</v>
      </c>
      <c r="AY1191" s="149" t="s">
        <v>126</v>
      </c>
    </row>
    <row r="1192" spans="2:65" s="15" customFormat="1" ht="10.199999999999999">
      <c r="B1192" s="173"/>
      <c r="D1192" s="141" t="s">
        <v>159</v>
      </c>
      <c r="E1192" s="174" t="s">
        <v>19</v>
      </c>
      <c r="F1192" s="175" t="s">
        <v>639</v>
      </c>
      <c r="H1192" s="176">
        <v>194.45</v>
      </c>
      <c r="I1192" s="177"/>
      <c r="L1192" s="173"/>
      <c r="M1192" s="178"/>
      <c r="T1192" s="179"/>
      <c r="AT1192" s="174" t="s">
        <v>159</v>
      </c>
      <c r="AU1192" s="174" t="s">
        <v>82</v>
      </c>
      <c r="AV1192" s="15" t="s">
        <v>125</v>
      </c>
      <c r="AW1192" s="15" t="s">
        <v>33</v>
      </c>
      <c r="AX1192" s="15" t="s">
        <v>72</v>
      </c>
      <c r="AY1192" s="174" t="s">
        <v>126</v>
      </c>
    </row>
    <row r="1193" spans="2:65" s="14" customFormat="1" ht="10.199999999999999">
      <c r="B1193" s="161"/>
      <c r="D1193" s="141" t="s">
        <v>159</v>
      </c>
      <c r="E1193" s="162" t="s">
        <v>19</v>
      </c>
      <c r="F1193" s="163" t="s">
        <v>173</v>
      </c>
      <c r="H1193" s="164">
        <v>194.45</v>
      </c>
      <c r="I1193" s="165"/>
      <c r="L1193" s="161"/>
      <c r="M1193" s="166"/>
      <c r="T1193" s="167"/>
      <c r="AT1193" s="162" t="s">
        <v>159</v>
      </c>
      <c r="AU1193" s="162" t="s">
        <v>82</v>
      </c>
      <c r="AV1193" s="14" t="s">
        <v>156</v>
      </c>
      <c r="AW1193" s="14" t="s">
        <v>33</v>
      </c>
      <c r="AX1193" s="14" t="s">
        <v>80</v>
      </c>
      <c r="AY1193" s="162" t="s">
        <v>126</v>
      </c>
    </row>
    <row r="1194" spans="2:65" s="1" customFormat="1" ht="16.5" customHeight="1">
      <c r="B1194" s="33"/>
      <c r="C1194" s="128" t="s">
        <v>1911</v>
      </c>
      <c r="D1194" s="128" t="s">
        <v>129</v>
      </c>
      <c r="E1194" s="129" t="s">
        <v>1912</v>
      </c>
      <c r="F1194" s="130" t="s">
        <v>1913</v>
      </c>
      <c r="G1194" s="131" t="s">
        <v>228</v>
      </c>
      <c r="H1194" s="132">
        <v>97.075999999999993</v>
      </c>
      <c r="I1194" s="133"/>
      <c r="J1194" s="134">
        <f>ROUND(I1194*H1194,2)</f>
        <v>0</v>
      </c>
      <c r="K1194" s="130" t="s">
        <v>180</v>
      </c>
      <c r="L1194" s="33"/>
      <c r="M1194" s="135" t="s">
        <v>19</v>
      </c>
      <c r="N1194" s="136" t="s">
        <v>43</v>
      </c>
      <c r="P1194" s="137">
        <f>O1194*H1194</f>
        <v>0</v>
      </c>
      <c r="Q1194" s="137">
        <v>0</v>
      </c>
      <c r="R1194" s="137">
        <f>Q1194*H1194</f>
        <v>0</v>
      </c>
      <c r="S1194" s="137">
        <v>0</v>
      </c>
      <c r="T1194" s="138">
        <f>S1194*H1194</f>
        <v>0</v>
      </c>
      <c r="AR1194" s="139" t="s">
        <v>260</v>
      </c>
      <c r="AT1194" s="139" t="s">
        <v>129</v>
      </c>
      <c r="AU1194" s="139" t="s">
        <v>82</v>
      </c>
      <c r="AY1194" s="18" t="s">
        <v>126</v>
      </c>
      <c r="BE1194" s="140">
        <f>IF(N1194="základní",J1194,0)</f>
        <v>0</v>
      </c>
      <c r="BF1194" s="140">
        <f>IF(N1194="snížená",J1194,0)</f>
        <v>0</v>
      </c>
      <c r="BG1194" s="140">
        <f>IF(N1194="zákl. přenesená",J1194,0)</f>
        <v>0</v>
      </c>
      <c r="BH1194" s="140">
        <f>IF(N1194="sníž. přenesená",J1194,0)</f>
        <v>0</v>
      </c>
      <c r="BI1194" s="140">
        <f>IF(N1194="nulová",J1194,0)</f>
        <v>0</v>
      </c>
      <c r="BJ1194" s="18" t="s">
        <v>80</v>
      </c>
      <c r="BK1194" s="140">
        <f>ROUND(I1194*H1194,2)</f>
        <v>0</v>
      </c>
      <c r="BL1194" s="18" t="s">
        <v>260</v>
      </c>
      <c r="BM1194" s="139" t="s">
        <v>1914</v>
      </c>
    </row>
    <row r="1195" spans="2:65" s="1" customFormat="1" ht="10.199999999999999">
      <c r="B1195" s="33"/>
      <c r="D1195" s="141" t="s">
        <v>135</v>
      </c>
      <c r="F1195" s="142" t="s">
        <v>1915</v>
      </c>
      <c r="I1195" s="143"/>
      <c r="L1195" s="33"/>
      <c r="M1195" s="147"/>
      <c r="T1195" s="54"/>
      <c r="AT1195" s="18" t="s">
        <v>135</v>
      </c>
      <c r="AU1195" s="18" t="s">
        <v>82</v>
      </c>
    </row>
    <row r="1196" spans="2:65" s="1" customFormat="1" ht="10.199999999999999">
      <c r="B1196" s="33"/>
      <c r="D1196" s="168" t="s">
        <v>183</v>
      </c>
      <c r="F1196" s="169" t="s">
        <v>1916</v>
      </c>
      <c r="I1196" s="143"/>
      <c r="L1196" s="33"/>
      <c r="M1196" s="147"/>
      <c r="T1196" s="54"/>
      <c r="AT1196" s="18" t="s">
        <v>183</v>
      </c>
      <c r="AU1196" s="18" t="s">
        <v>82</v>
      </c>
    </row>
    <row r="1197" spans="2:65" s="1" customFormat="1" ht="16.5" customHeight="1">
      <c r="B1197" s="33"/>
      <c r="C1197" s="128" t="s">
        <v>1917</v>
      </c>
      <c r="D1197" s="128" t="s">
        <v>129</v>
      </c>
      <c r="E1197" s="129" t="s">
        <v>1918</v>
      </c>
      <c r="F1197" s="130" t="s">
        <v>1919</v>
      </c>
      <c r="G1197" s="131" t="s">
        <v>228</v>
      </c>
      <c r="H1197" s="132">
        <v>206.1</v>
      </c>
      <c r="I1197" s="133"/>
      <c r="J1197" s="134">
        <f>ROUND(I1197*H1197,2)</f>
        <v>0</v>
      </c>
      <c r="K1197" s="130" t="s">
        <v>180</v>
      </c>
      <c r="L1197" s="33"/>
      <c r="M1197" s="135" t="s">
        <v>19</v>
      </c>
      <c r="N1197" s="136" t="s">
        <v>43</v>
      </c>
      <c r="P1197" s="137">
        <f>O1197*H1197</f>
        <v>0</v>
      </c>
      <c r="Q1197" s="137">
        <v>0</v>
      </c>
      <c r="R1197" s="137">
        <f>Q1197*H1197</f>
        <v>0</v>
      </c>
      <c r="S1197" s="137">
        <v>0</v>
      </c>
      <c r="T1197" s="138">
        <f>S1197*H1197</f>
        <v>0</v>
      </c>
      <c r="AR1197" s="139" t="s">
        <v>260</v>
      </c>
      <c r="AT1197" s="139" t="s">
        <v>129</v>
      </c>
      <c r="AU1197" s="139" t="s">
        <v>82</v>
      </c>
      <c r="AY1197" s="18" t="s">
        <v>126</v>
      </c>
      <c r="BE1197" s="140">
        <f>IF(N1197="základní",J1197,0)</f>
        <v>0</v>
      </c>
      <c r="BF1197" s="140">
        <f>IF(N1197="snížená",J1197,0)</f>
        <v>0</v>
      </c>
      <c r="BG1197" s="140">
        <f>IF(N1197="zákl. přenesená",J1197,0)</f>
        <v>0</v>
      </c>
      <c r="BH1197" s="140">
        <f>IF(N1197="sníž. přenesená",J1197,0)</f>
        <v>0</v>
      </c>
      <c r="BI1197" s="140">
        <f>IF(N1197="nulová",J1197,0)</f>
        <v>0</v>
      </c>
      <c r="BJ1197" s="18" t="s">
        <v>80</v>
      </c>
      <c r="BK1197" s="140">
        <f>ROUND(I1197*H1197,2)</f>
        <v>0</v>
      </c>
      <c r="BL1197" s="18" t="s">
        <v>260</v>
      </c>
      <c r="BM1197" s="139" t="s">
        <v>1920</v>
      </c>
    </row>
    <row r="1198" spans="2:65" s="1" customFormat="1" ht="10.199999999999999">
      <c r="B1198" s="33"/>
      <c r="D1198" s="141" t="s">
        <v>135</v>
      </c>
      <c r="F1198" s="142" t="s">
        <v>1921</v>
      </c>
      <c r="I1198" s="143"/>
      <c r="L1198" s="33"/>
      <c r="M1198" s="147"/>
      <c r="T1198" s="54"/>
      <c r="AT1198" s="18" t="s">
        <v>135</v>
      </c>
      <c r="AU1198" s="18" t="s">
        <v>82</v>
      </c>
    </row>
    <row r="1199" spans="2:65" s="1" customFormat="1" ht="10.199999999999999">
      <c r="B1199" s="33"/>
      <c r="D1199" s="168" t="s">
        <v>183</v>
      </c>
      <c r="F1199" s="169" t="s">
        <v>1922</v>
      </c>
      <c r="I1199" s="143"/>
      <c r="L1199" s="33"/>
      <c r="M1199" s="147"/>
      <c r="T1199" s="54"/>
      <c r="AT1199" s="18" t="s">
        <v>183</v>
      </c>
      <c r="AU1199" s="18" t="s">
        <v>82</v>
      </c>
    </row>
    <row r="1200" spans="2:65" s="1" customFormat="1" ht="21.75" customHeight="1">
      <c r="B1200" s="33"/>
      <c r="C1200" s="128" t="s">
        <v>1923</v>
      </c>
      <c r="D1200" s="128" t="s">
        <v>129</v>
      </c>
      <c r="E1200" s="129" t="s">
        <v>1924</v>
      </c>
      <c r="F1200" s="130" t="s">
        <v>1925</v>
      </c>
      <c r="G1200" s="131" t="s">
        <v>155</v>
      </c>
      <c r="H1200" s="132">
        <v>650.74</v>
      </c>
      <c r="I1200" s="133"/>
      <c r="J1200" s="134">
        <f>ROUND(I1200*H1200,2)</f>
        <v>0</v>
      </c>
      <c r="K1200" s="130" t="s">
        <v>180</v>
      </c>
      <c r="L1200" s="33"/>
      <c r="M1200" s="135" t="s">
        <v>19</v>
      </c>
      <c r="N1200" s="136" t="s">
        <v>43</v>
      </c>
      <c r="P1200" s="137">
        <f>O1200*H1200</f>
        <v>0</v>
      </c>
      <c r="Q1200" s="137">
        <v>0</v>
      </c>
      <c r="R1200" s="137">
        <f>Q1200*H1200</f>
        <v>0</v>
      </c>
      <c r="S1200" s="137">
        <v>0</v>
      </c>
      <c r="T1200" s="138">
        <f>S1200*H1200</f>
        <v>0</v>
      </c>
      <c r="AR1200" s="139" t="s">
        <v>260</v>
      </c>
      <c r="AT1200" s="139" t="s">
        <v>129</v>
      </c>
      <c r="AU1200" s="139" t="s">
        <v>82</v>
      </c>
      <c r="AY1200" s="18" t="s">
        <v>126</v>
      </c>
      <c r="BE1200" s="140">
        <f>IF(N1200="základní",J1200,0)</f>
        <v>0</v>
      </c>
      <c r="BF1200" s="140">
        <f>IF(N1200="snížená",J1200,0)</f>
        <v>0</v>
      </c>
      <c r="BG1200" s="140">
        <f>IF(N1200="zákl. přenesená",J1200,0)</f>
        <v>0</v>
      </c>
      <c r="BH1200" s="140">
        <f>IF(N1200="sníž. přenesená",J1200,0)</f>
        <v>0</v>
      </c>
      <c r="BI1200" s="140">
        <f>IF(N1200="nulová",J1200,0)</f>
        <v>0</v>
      </c>
      <c r="BJ1200" s="18" t="s">
        <v>80</v>
      </c>
      <c r="BK1200" s="140">
        <f>ROUND(I1200*H1200,2)</f>
        <v>0</v>
      </c>
      <c r="BL1200" s="18" t="s">
        <v>260</v>
      </c>
      <c r="BM1200" s="139" t="s">
        <v>1926</v>
      </c>
    </row>
    <row r="1201" spans="2:65" s="1" customFormat="1" ht="10.199999999999999">
      <c r="B1201" s="33"/>
      <c r="D1201" s="141" t="s">
        <v>135</v>
      </c>
      <c r="F1201" s="142" t="s">
        <v>1927</v>
      </c>
      <c r="I1201" s="143"/>
      <c r="L1201" s="33"/>
      <c r="M1201" s="147"/>
      <c r="T1201" s="54"/>
      <c r="AT1201" s="18" t="s">
        <v>135</v>
      </c>
      <c r="AU1201" s="18" t="s">
        <v>82</v>
      </c>
    </row>
    <row r="1202" spans="2:65" s="1" customFormat="1" ht="10.199999999999999">
      <c r="B1202" s="33"/>
      <c r="D1202" s="168" t="s">
        <v>183</v>
      </c>
      <c r="F1202" s="169" t="s">
        <v>1928</v>
      </c>
      <c r="I1202" s="143"/>
      <c r="L1202" s="33"/>
      <c r="M1202" s="147"/>
      <c r="T1202" s="54"/>
      <c r="AT1202" s="18" t="s">
        <v>183</v>
      </c>
      <c r="AU1202" s="18" t="s">
        <v>82</v>
      </c>
    </row>
    <row r="1203" spans="2:65" s="13" customFormat="1" ht="10.199999999999999">
      <c r="B1203" s="155"/>
      <c r="D1203" s="141" t="s">
        <v>159</v>
      </c>
      <c r="E1203" s="156" t="s">
        <v>19</v>
      </c>
      <c r="F1203" s="157" t="s">
        <v>1354</v>
      </c>
      <c r="H1203" s="156" t="s">
        <v>19</v>
      </c>
      <c r="I1203" s="158"/>
      <c r="L1203" s="155"/>
      <c r="M1203" s="159"/>
      <c r="T1203" s="160"/>
      <c r="AT1203" s="156" t="s">
        <v>159</v>
      </c>
      <c r="AU1203" s="156" t="s">
        <v>82</v>
      </c>
      <c r="AV1203" s="13" t="s">
        <v>80</v>
      </c>
      <c r="AW1203" s="13" t="s">
        <v>33</v>
      </c>
      <c r="AX1203" s="13" t="s">
        <v>72</v>
      </c>
      <c r="AY1203" s="156" t="s">
        <v>126</v>
      </c>
    </row>
    <row r="1204" spans="2:65" s="13" customFormat="1" ht="10.199999999999999">
      <c r="B1204" s="155"/>
      <c r="D1204" s="141" t="s">
        <v>159</v>
      </c>
      <c r="E1204" s="156" t="s">
        <v>19</v>
      </c>
      <c r="F1204" s="157" t="s">
        <v>1355</v>
      </c>
      <c r="H1204" s="156" t="s">
        <v>19</v>
      </c>
      <c r="I1204" s="158"/>
      <c r="L1204" s="155"/>
      <c r="M1204" s="159"/>
      <c r="T1204" s="160"/>
      <c r="AT1204" s="156" t="s">
        <v>159</v>
      </c>
      <c r="AU1204" s="156" t="s">
        <v>82</v>
      </c>
      <c r="AV1204" s="13" t="s">
        <v>80</v>
      </c>
      <c r="AW1204" s="13" t="s">
        <v>33</v>
      </c>
      <c r="AX1204" s="13" t="s">
        <v>72</v>
      </c>
      <c r="AY1204" s="156" t="s">
        <v>126</v>
      </c>
    </row>
    <row r="1205" spans="2:65" s="12" customFormat="1" ht="10.199999999999999">
      <c r="B1205" s="148"/>
      <c r="D1205" s="141" t="s">
        <v>159</v>
      </c>
      <c r="E1205" s="149" t="s">
        <v>19</v>
      </c>
      <c r="F1205" s="150" t="s">
        <v>1356</v>
      </c>
      <c r="H1205" s="151">
        <v>196.41499999999999</v>
      </c>
      <c r="I1205" s="152"/>
      <c r="L1205" s="148"/>
      <c r="M1205" s="153"/>
      <c r="T1205" s="154"/>
      <c r="AT1205" s="149" t="s">
        <v>159</v>
      </c>
      <c r="AU1205" s="149" t="s">
        <v>82</v>
      </c>
      <c r="AV1205" s="12" t="s">
        <v>82</v>
      </c>
      <c r="AW1205" s="12" t="s">
        <v>33</v>
      </c>
      <c r="AX1205" s="12" t="s">
        <v>72</v>
      </c>
      <c r="AY1205" s="149" t="s">
        <v>126</v>
      </c>
    </row>
    <row r="1206" spans="2:65" s="12" customFormat="1" ht="10.199999999999999">
      <c r="B1206" s="148"/>
      <c r="D1206" s="141" t="s">
        <v>159</v>
      </c>
      <c r="E1206" s="149" t="s">
        <v>19</v>
      </c>
      <c r="F1206" s="150" t="s">
        <v>1929</v>
      </c>
      <c r="H1206" s="151">
        <v>131.97999999999999</v>
      </c>
      <c r="I1206" s="152"/>
      <c r="L1206" s="148"/>
      <c r="M1206" s="153"/>
      <c r="T1206" s="154"/>
      <c r="AT1206" s="149" t="s">
        <v>159</v>
      </c>
      <c r="AU1206" s="149" t="s">
        <v>82</v>
      </c>
      <c r="AV1206" s="12" t="s">
        <v>82</v>
      </c>
      <c r="AW1206" s="12" t="s">
        <v>33</v>
      </c>
      <c r="AX1206" s="12" t="s">
        <v>72</v>
      </c>
      <c r="AY1206" s="149" t="s">
        <v>126</v>
      </c>
    </row>
    <row r="1207" spans="2:65" s="12" customFormat="1" ht="10.199999999999999">
      <c r="B1207" s="148"/>
      <c r="D1207" s="141" t="s">
        <v>159</v>
      </c>
      <c r="E1207" s="149" t="s">
        <v>19</v>
      </c>
      <c r="F1207" s="150" t="s">
        <v>1930</v>
      </c>
      <c r="H1207" s="151">
        <v>-3.0249999999999999</v>
      </c>
      <c r="I1207" s="152"/>
      <c r="L1207" s="148"/>
      <c r="M1207" s="153"/>
      <c r="T1207" s="154"/>
      <c r="AT1207" s="149" t="s">
        <v>159</v>
      </c>
      <c r="AU1207" s="149" t="s">
        <v>82</v>
      </c>
      <c r="AV1207" s="12" t="s">
        <v>82</v>
      </c>
      <c r="AW1207" s="12" t="s">
        <v>33</v>
      </c>
      <c r="AX1207" s="12" t="s">
        <v>72</v>
      </c>
      <c r="AY1207" s="149" t="s">
        <v>126</v>
      </c>
    </row>
    <row r="1208" spans="2:65" s="15" customFormat="1" ht="10.199999999999999">
      <c r="B1208" s="173"/>
      <c r="D1208" s="141" t="s">
        <v>159</v>
      </c>
      <c r="E1208" s="174" t="s">
        <v>19</v>
      </c>
      <c r="F1208" s="175" t="s">
        <v>639</v>
      </c>
      <c r="H1208" s="176">
        <v>325.37</v>
      </c>
      <c r="I1208" s="177"/>
      <c r="L1208" s="173"/>
      <c r="M1208" s="178"/>
      <c r="T1208" s="179"/>
      <c r="AT1208" s="174" t="s">
        <v>159</v>
      </c>
      <c r="AU1208" s="174" t="s">
        <v>82</v>
      </c>
      <c r="AV1208" s="15" t="s">
        <v>125</v>
      </c>
      <c r="AW1208" s="15" t="s">
        <v>33</v>
      </c>
      <c r="AX1208" s="15" t="s">
        <v>72</v>
      </c>
      <c r="AY1208" s="174" t="s">
        <v>126</v>
      </c>
    </row>
    <row r="1209" spans="2:65" s="12" customFormat="1" ht="10.199999999999999">
      <c r="B1209" s="148"/>
      <c r="D1209" s="141" t="s">
        <v>159</v>
      </c>
      <c r="E1209" s="149" t="s">
        <v>19</v>
      </c>
      <c r="F1209" s="150" t="s">
        <v>1931</v>
      </c>
      <c r="H1209" s="151">
        <v>325.37</v>
      </c>
      <c r="I1209" s="152"/>
      <c r="L1209" s="148"/>
      <c r="M1209" s="153"/>
      <c r="T1209" s="154"/>
      <c r="AT1209" s="149" t="s">
        <v>159</v>
      </c>
      <c r="AU1209" s="149" t="s">
        <v>82</v>
      </c>
      <c r="AV1209" s="12" t="s">
        <v>82</v>
      </c>
      <c r="AW1209" s="12" t="s">
        <v>33</v>
      </c>
      <c r="AX1209" s="12" t="s">
        <v>72</v>
      </c>
      <c r="AY1209" s="149" t="s">
        <v>126</v>
      </c>
    </row>
    <row r="1210" spans="2:65" s="14" customFormat="1" ht="10.199999999999999">
      <c r="B1210" s="161"/>
      <c r="D1210" s="141" t="s">
        <v>159</v>
      </c>
      <c r="E1210" s="162" t="s">
        <v>19</v>
      </c>
      <c r="F1210" s="163" t="s">
        <v>173</v>
      </c>
      <c r="H1210" s="164">
        <v>650.74</v>
      </c>
      <c r="I1210" s="165"/>
      <c r="L1210" s="161"/>
      <c r="M1210" s="166"/>
      <c r="T1210" s="167"/>
      <c r="AT1210" s="162" t="s">
        <v>159</v>
      </c>
      <c r="AU1210" s="162" t="s">
        <v>82</v>
      </c>
      <c r="AV1210" s="14" t="s">
        <v>156</v>
      </c>
      <c r="AW1210" s="14" t="s">
        <v>33</v>
      </c>
      <c r="AX1210" s="14" t="s">
        <v>80</v>
      </c>
      <c r="AY1210" s="162" t="s">
        <v>126</v>
      </c>
    </row>
    <row r="1211" spans="2:65" s="1" customFormat="1" ht="16.5" customHeight="1">
      <c r="B1211" s="33"/>
      <c r="C1211" s="180" t="s">
        <v>1932</v>
      </c>
      <c r="D1211" s="180" t="s">
        <v>123</v>
      </c>
      <c r="E1211" s="181" t="s">
        <v>1933</v>
      </c>
      <c r="F1211" s="182" t="s">
        <v>1934</v>
      </c>
      <c r="G1211" s="183" t="s">
        <v>487</v>
      </c>
      <c r="H1211" s="184">
        <v>25.425999999999998</v>
      </c>
      <c r="I1211" s="185"/>
      <c r="J1211" s="186">
        <f>ROUND(I1211*H1211,2)</f>
        <v>0</v>
      </c>
      <c r="K1211" s="182" t="s">
        <v>180</v>
      </c>
      <c r="L1211" s="187"/>
      <c r="M1211" s="188" t="s">
        <v>19</v>
      </c>
      <c r="N1211" s="189" t="s">
        <v>43</v>
      </c>
      <c r="P1211" s="137">
        <f>O1211*H1211</f>
        <v>0</v>
      </c>
      <c r="Q1211" s="137">
        <v>0.55000000000000004</v>
      </c>
      <c r="R1211" s="137">
        <f>Q1211*H1211</f>
        <v>13.984300000000001</v>
      </c>
      <c r="S1211" s="137">
        <v>0</v>
      </c>
      <c r="T1211" s="138">
        <f>S1211*H1211</f>
        <v>0</v>
      </c>
      <c r="AR1211" s="139" t="s">
        <v>376</v>
      </c>
      <c r="AT1211" s="139" t="s">
        <v>123</v>
      </c>
      <c r="AU1211" s="139" t="s">
        <v>82</v>
      </c>
      <c r="AY1211" s="18" t="s">
        <v>126</v>
      </c>
      <c r="BE1211" s="140">
        <f>IF(N1211="základní",J1211,0)</f>
        <v>0</v>
      </c>
      <c r="BF1211" s="140">
        <f>IF(N1211="snížená",J1211,0)</f>
        <v>0</v>
      </c>
      <c r="BG1211" s="140">
        <f>IF(N1211="zákl. přenesená",J1211,0)</f>
        <v>0</v>
      </c>
      <c r="BH1211" s="140">
        <f>IF(N1211="sníž. přenesená",J1211,0)</f>
        <v>0</v>
      </c>
      <c r="BI1211" s="140">
        <f>IF(N1211="nulová",J1211,0)</f>
        <v>0</v>
      </c>
      <c r="BJ1211" s="18" t="s">
        <v>80</v>
      </c>
      <c r="BK1211" s="140">
        <f>ROUND(I1211*H1211,2)</f>
        <v>0</v>
      </c>
      <c r="BL1211" s="18" t="s">
        <v>260</v>
      </c>
      <c r="BM1211" s="139" t="s">
        <v>1935</v>
      </c>
    </row>
    <row r="1212" spans="2:65" s="1" customFormat="1" ht="10.199999999999999">
      <c r="B1212" s="33"/>
      <c r="D1212" s="141" t="s">
        <v>135</v>
      </c>
      <c r="F1212" s="142" t="s">
        <v>1934</v>
      </c>
      <c r="I1212" s="143"/>
      <c r="L1212" s="33"/>
      <c r="M1212" s="147"/>
      <c r="T1212" s="54"/>
      <c r="AT1212" s="18" t="s">
        <v>135</v>
      </c>
      <c r="AU1212" s="18" t="s">
        <v>82</v>
      </c>
    </row>
    <row r="1213" spans="2:65" s="12" customFormat="1" ht="10.199999999999999">
      <c r="B1213" s="148"/>
      <c r="D1213" s="141" t="s">
        <v>159</v>
      </c>
      <c r="E1213" s="149" t="s">
        <v>19</v>
      </c>
      <c r="F1213" s="150" t="s">
        <v>1936</v>
      </c>
      <c r="H1213" s="151">
        <v>17.895</v>
      </c>
      <c r="I1213" s="152"/>
      <c r="L1213" s="148"/>
      <c r="M1213" s="153"/>
      <c r="T1213" s="154"/>
      <c r="AT1213" s="149" t="s">
        <v>159</v>
      </c>
      <c r="AU1213" s="149" t="s">
        <v>82</v>
      </c>
      <c r="AV1213" s="12" t="s">
        <v>82</v>
      </c>
      <c r="AW1213" s="12" t="s">
        <v>33</v>
      </c>
      <c r="AX1213" s="12" t="s">
        <v>72</v>
      </c>
      <c r="AY1213" s="149" t="s">
        <v>126</v>
      </c>
    </row>
    <row r="1214" spans="2:65" s="15" customFormat="1" ht="10.199999999999999">
      <c r="B1214" s="173"/>
      <c r="D1214" s="141" t="s">
        <v>159</v>
      </c>
      <c r="E1214" s="174" t="s">
        <v>19</v>
      </c>
      <c r="F1214" s="175" t="s">
        <v>639</v>
      </c>
      <c r="H1214" s="176">
        <v>17.895</v>
      </c>
      <c r="I1214" s="177"/>
      <c r="L1214" s="173"/>
      <c r="M1214" s="178"/>
      <c r="T1214" s="179"/>
      <c r="AT1214" s="174" t="s">
        <v>159</v>
      </c>
      <c r="AU1214" s="174" t="s">
        <v>82</v>
      </c>
      <c r="AV1214" s="15" t="s">
        <v>125</v>
      </c>
      <c r="AW1214" s="15" t="s">
        <v>33</v>
      </c>
      <c r="AX1214" s="15" t="s">
        <v>72</v>
      </c>
      <c r="AY1214" s="174" t="s">
        <v>126</v>
      </c>
    </row>
    <row r="1215" spans="2:65" s="13" customFormat="1" ht="10.199999999999999">
      <c r="B1215" s="155"/>
      <c r="D1215" s="141" t="s">
        <v>159</v>
      </c>
      <c r="E1215" s="156" t="s">
        <v>19</v>
      </c>
      <c r="F1215" s="157" t="s">
        <v>1937</v>
      </c>
      <c r="H1215" s="156" t="s">
        <v>19</v>
      </c>
      <c r="I1215" s="158"/>
      <c r="L1215" s="155"/>
      <c r="M1215" s="159"/>
      <c r="T1215" s="160"/>
      <c r="AT1215" s="156" t="s">
        <v>159</v>
      </c>
      <c r="AU1215" s="156" t="s">
        <v>82</v>
      </c>
      <c r="AV1215" s="13" t="s">
        <v>80</v>
      </c>
      <c r="AW1215" s="13" t="s">
        <v>33</v>
      </c>
      <c r="AX1215" s="13" t="s">
        <v>72</v>
      </c>
      <c r="AY1215" s="156" t="s">
        <v>126</v>
      </c>
    </row>
    <row r="1216" spans="2:65" s="12" customFormat="1" ht="10.199999999999999">
      <c r="B1216" s="148"/>
      <c r="D1216" s="141" t="s">
        <v>159</v>
      </c>
      <c r="E1216" s="149" t="s">
        <v>19</v>
      </c>
      <c r="F1216" s="150" t="s">
        <v>1938</v>
      </c>
      <c r="H1216" s="151">
        <v>2.3170000000000002</v>
      </c>
      <c r="I1216" s="152"/>
      <c r="L1216" s="148"/>
      <c r="M1216" s="153"/>
      <c r="T1216" s="154"/>
      <c r="AT1216" s="149" t="s">
        <v>159</v>
      </c>
      <c r="AU1216" s="149" t="s">
        <v>82</v>
      </c>
      <c r="AV1216" s="12" t="s">
        <v>82</v>
      </c>
      <c r="AW1216" s="12" t="s">
        <v>33</v>
      </c>
      <c r="AX1216" s="12" t="s">
        <v>72</v>
      </c>
      <c r="AY1216" s="149" t="s">
        <v>126</v>
      </c>
    </row>
    <row r="1217" spans="2:65" s="12" customFormat="1" ht="10.199999999999999">
      <c r="B1217" s="148"/>
      <c r="D1217" s="141" t="s">
        <v>159</v>
      </c>
      <c r="E1217" s="149" t="s">
        <v>19</v>
      </c>
      <c r="F1217" s="150" t="s">
        <v>1939</v>
      </c>
      <c r="H1217" s="151">
        <v>5.2140000000000004</v>
      </c>
      <c r="I1217" s="152"/>
      <c r="L1217" s="148"/>
      <c r="M1217" s="153"/>
      <c r="T1217" s="154"/>
      <c r="AT1217" s="149" t="s">
        <v>159</v>
      </c>
      <c r="AU1217" s="149" t="s">
        <v>82</v>
      </c>
      <c r="AV1217" s="12" t="s">
        <v>82</v>
      </c>
      <c r="AW1217" s="12" t="s">
        <v>33</v>
      </c>
      <c r="AX1217" s="12" t="s">
        <v>72</v>
      </c>
      <c r="AY1217" s="149" t="s">
        <v>126</v>
      </c>
    </row>
    <row r="1218" spans="2:65" s="15" customFormat="1" ht="10.199999999999999">
      <c r="B1218" s="173"/>
      <c r="D1218" s="141" t="s">
        <v>159</v>
      </c>
      <c r="E1218" s="174" t="s">
        <v>19</v>
      </c>
      <c r="F1218" s="175" t="s">
        <v>639</v>
      </c>
      <c r="H1218" s="176">
        <v>7.5309999999999997</v>
      </c>
      <c r="I1218" s="177"/>
      <c r="L1218" s="173"/>
      <c r="M1218" s="178"/>
      <c r="T1218" s="179"/>
      <c r="AT1218" s="174" t="s">
        <v>159</v>
      </c>
      <c r="AU1218" s="174" t="s">
        <v>82</v>
      </c>
      <c r="AV1218" s="15" t="s">
        <v>125</v>
      </c>
      <c r="AW1218" s="15" t="s">
        <v>33</v>
      </c>
      <c r="AX1218" s="15" t="s">
        <v>72</v>
      </c>
      <c r="AY1218" s="174" t="s">
        <v>126</v>
      </c>
    </row>
    <row r="1219" spans="2:65" s="14" customFormat="1" ht="10.199999999999999">
      <c r="B1219" s="161"/>
      <c r="D1219" s="141" t="s">
        <v>159</v>
      </c>
      <c r="E1219" s="162" t="s">
        <v>19</v>
      </c>
      <c r="F1219" s="163" t="s">
        <v>173</v>
      </c>
      <c r="H1219" s="164">
        <v>25.425999999999998</v>
      </c>
      <c r="I1219" s="165"/>
      <c r="L1219" s="161"/>
      <c r="M1219" s="166"/>
      <c r="T1219" s="167"/>
      <c r="AT1219" s="162" t="s">
        <v>159</v>
      </c>
      <c r="AU1219" s="162" t="s">
        <v>82</v>
      </c>
      <c r="AV1219" s="14" t="s">
        <v>156</v>
      </c>
      <c r="AW1219" s="14" t="s">
        <v>33</v>
      </c>
      <c r="AX1219" s="14" t="s">
        <v>80</v>
      </c>
      <c r="AY1219" s="162" t="s">
        <v>126</v>
      </c>
    </row>
    <row r="1220" spans="2:65" s="1" customFormat="1" ht="16.5" customHeight="1">
      <c r="B1220" s="33"/>
      <c r="C1220" s="128" t="s">
        <v>1940</v>
      </c>
      <c r="D1220" s="128" t="s">
        <v>129</v>
      </c>
      <c r="E1220" s="129" t="s">
        <v>1941</v>
      </c>
      <c r="F1220" s="130" t="s">
        <v>1942</v>
      </c>
      <c r="G1220" s="131" t="s">
        <v>228</v>
      </c>
      <c r="H1220" s="132">
        <v>332.37799999999999</v>
      </c>
      <c r="I1220" s="133"/>
      <c r="J1220" s="134">
        <f>ROUND(I1220*H1220,2)</f>
        <v>0</v>
      </c>
      <c r="K1220" s="130" t="s">
        <v>180</v>
      </c>
      <c r="L1220" s="33"/>
      <c r="M1220" s="135" t="s">
        <v>19</v>
      </c>
      <c r="N1220" s="136" t="s">
        <v>43</v>
      </c>
      <c r="P1220" s="137">
        <f>O1220*H1220</f>
        <v>0</v>
      </c>
      <c r="Q1220" s="137">
        <v>2.0000000000000002E-5</v>
      </c>
      <c r="R1220" s="137">
        <f>Q1220*H1220</f>
        <v>6.6475600000000003E-3</v>
      </c>
      <c r="S1220" s="137">
        <v>0</v>
      </c>
      <c r="T1220" s="138">
        <f>S1220*H1220</f>
        <v>0</v>
      </c>
      <c r="AR1220" s="139" t="s">
        <v>260</v>
      </c>
      <c r="AT1220" s="139" t="s">
        <v>129</v>
      </c>
      <c r="AU1220" s="139" t="s">
        <v>82</v>
      </c>
      <c r="AY1220" s="18" t="s">
        <v>126</v>
      </c>
      <c r="BE1220" s="140">
        <f>IF(N1220="základní",J1220,0)</f>
        <v>0</v>
      </c>
      <c r="BF1220" s="140">
        <f>IF(N1220="snížená",J1220,0)</f>
        <v>0</v>
      </c>
      <c r="BG1220" s="140">
        <f>IF(N1220="zákl. přenesená",J1220,0)</f>
        <v>0</v>
      </c>
      <c r="BH1220" s="140">
        <f>IF(N1220="sníž. přenesená",J1220,0)</f>
        <v>0</v>
      </c>
      <c r="BI1220" s="140">
        <f>IF(N1220="nulová",J1220,0)</f>
        <v>0</v>
      </c>
      <c r="BJ1220" s="18" t="s">
        <v>80</v>
      </c>
      <c r="BK1220" s="140">
        <f>ROUND(I1220*H1220,2)</f>
        <v>0</v>
      </c>
      <c r="BL1220" s="18" t="s">
        <v>260</v>
      </c>
      <c r="BM1220" s="139" t="s">
        <v>1943</v>
      </c>
    </row>
    <row r="1221" spans="2:65" s="1" customFormat="1" ht="10.199999999999999">
      <c r="B1221" s="33"/>
      <c r="D1221" s="141" t="s">
        <v>135</v>
      </c>
      <c r="F1221" s="142" t="s">
        <v>1944</v>
      </c>
      <c r="I1221" s="143"/>
      <c r="L1221" s="33"/>
      <c r="M1221" s="147"/>
      <c r="T1221" s="54"/>
      <c r="AT1221" s="18" t="s">
        <v>135</v>
      </c>
      <c r="AU1221" s="18" t="s">
        <v>82</v>
      </c>
    </row>
    <row r="1222" spans="2:65" s="1" customFormat="1" ht="10.199999999999999">
      <c r="B1222" s="33"/>
      <c r="D1222" s="168" t="s">
        <v>183</v>
      </c>
      <c r="F1222" s="169" t="s">
        <v>1945</v>
      </c>
      <c r="I1222" s="143"/>
      <c r="L1222" s="33"/>
      <c r="M1222" s="147"/>
      <c r="T1222" s="54"/>
      <c r="AT1222" s="18" t="s">
        <v>183</v>
      </c>
      <c r="AU1222" s="18" t="s">
        <v>82</v>
      </c>
    </row>
    <row r="1223" spans="2:65" s="12" customFormat="1" ht="10.199999999999999">
      <c r="B1223" s="148"/>
      <c r="D1223" s="141" t="s">
        <v>159</v>
      </c>
      <c r="E1223" s="149" t="s">
        <v>19</v>
      </c>
      <c r="F1223" s="150" t="s">
        <v>1946</v>
      </c>
      <c r="H1223" s="151">
        <v>332.37799999999999</v>
      </c>
      <c r="I1223" s="152"/>
      <c r="L1223" s="148"/>
      <c r="M1223" s="153"/>
      <c r="T1223" s="154"/>
      <c r="AT1223" s="149" t="s">
        <v>159</v>
      </c>
      <c r="AU1223" s="149" t="s">
        <v>82</v>
      </c>
      <c r="AV1223" s="12" t="s">
        <v>82</v>
      </c>
      <c r="AW1223" s="12" t="s">
        <v>33</v>
      </c>
      <c r="AX1223" s="12" t="s">
        <v>80</v>
      </c>
      <c r="AY1223" s="149" t="s">
        <v>126</v>
      </c>
    </row>
    <row r="1224" spans="2:65" s="1" customFormat="1" ht="16.5" customHeight="1">
      <c r="B1224" s="33"/>
      <c r="C1224" s="180" t="s">
        <v>1947</v>
      </c>
      <c r="D1224" s="180" t="s">
        <v>123</v>
      </c>
      <c r="E1224" s="181" t="s">
        <v>1948</v>
      </c>
      <c r="F1224" s="182" t="s">
        <v>1949</v>
      </c>
      <c r="G1224" s="183" t="s">
        <v>487</v>
      </c>
      <c r="H1224" s="184">
        <v>0.877</v>
      </c>
      <c r="I1224" s="185"/>
      <c r="J1224" s="186">
        <f>ROUND(I1224*H1224,2)</f>
        <v>0</v>
      </c>
      <c r="K1224" s="182" t="s">
        <v>180</v>
      </c>
      <c r="L1224" s="187"/>
      <c r="M1224" s="188" t="s">
        <v>19</v>
      </c>
      <c r="N1224" s="189" t="s">
        <v>43</v>
      </c>
      <c r="P1224" s="137">
        <f>O1224*H1224</f>
        <v>0</v>
      </c>
      <c r="Q1224" s="137">
        <v>0.55000000000000004</v>
      </c>
      <c r="R1224" s="137">
        <f>Q1224*H1224</f>
        <v>0.48235000000000006</v>
      </c>
      <c r="S1224" s="137">
        <v>0</v>
      </c>
      <c r="T1224" s="138">
        <f>S1224*H1224</f>
        <v>0</v>
      </c>
      <c r="AR1224" s="139" t="s">
        <v>376</v>
      </c>
      <c r="AT1224" s="139" t="s">
        <v>123</v>
      </c>
      <c r="AU1224" s="139" t="s">
        <v>82</v>
      </c>
      <c r="AY1224" s="18" t="s">
        <v>126</v>
      </c>
      <c r="BE1224" s="140">
        <f>IF(N1224="základní",J1224,0)</f>
        <v>0</v>
      </c>
      <c r="BF1224" s="140">
        <f>IF(N1224="snížená",J1224,0)</f>
        <v>0</v>
      </c>
      <c r="BG1224" s="140">
        <f>IF(N1224="zákl. přenesená",J1224,0)</f>
        <v>0</v>
      </c>
      <c r="BH1224" s="140">
        <f>IF(N1224="sníž. přenesená",J1224,0)</f>
        <v>0</v>
      </c>
      <c r="BI1224" s="140">
        <f>IF(N1224="nulová",J1224,0)</f>
        <v>0</v>
      </c>
      <c r="BJ1224" s="18" t="s">
        <v>80</v>
      </c>
      <c r="BK1224" s="140">
        <f>ROUND(I1224*H1224,2)</f>
        <v>0</v>
      </c>
      <c r="BL1224" s="18" t="s">
        <v>260</v>
      </c>
      <c r="BM1224" s="139" t="s">
        <v>1950</v>
      </c>
    </row>
    <row r="1225" spans="2:65" s="1" customFormat="1" ht="10.199999999999999">
      <c r="B1225" s="33"/>
      <c r="D1225" s="141" t="s">
        <v>135</v>
      </c>
      <c r="F1225" s="142" t="s">
        <v>1949</v>
      </c>
      <c r="I1225" s="143"/>
      <c r="L1225" s="33"/>
      <c r="M1225" s="147"/>
      <c r="T1225" s="54"/>
      <c r="AT1225" s="18" t="s">
        <v>135</v>
      </c>
      <c r="AU1225" s="18" t="s">
        <v>82</v>
      </c>
    </row>
    <row r="1226" spans="2:65" s="12" customFormat="1" ht="10.199999999999999">
      <c r="B1226" s="148"/>
      <c r="D1226" s="141" t="s">
        <v>159</v>
      </c>
      <c r="E1226" s="149" t="s">
        <v>19</v>
      </c>
      <c r="F1226" s="150" t="s">
        <v>1951</v>
      </c>
      <c r="H1226" s="151">
        <v>0.877</v>
      </c>
      <c r="I1226" s="152"/>
      <c r="L1226" s="148"/>
      <c r="M1226" s="153"/>
      <c r="T1226" s="154"/>
      <c r="AT1226" s="149" t="s">
        <v>159</v>
      </c>
      <c r="AU1226" s="149" t="s">
        <v>82</v>
      </c>
      <c r="AV1226" s="12" t="s">
        <v>82</v>
      </c>
      <c r="AW1226" s="12" t="s">
        <v>33</v>
      </c>
      <c r="AX1226" s="12" t="s">
        <v>80</v>
      </c>
      <c r="AY1226" s="149" t="s">
        <v>126</v>
      </c>
    </row>
    <row r="1227" spans="2:65" s="1" customFormat="1" ht="16.5" customHeight="1">
      <c r="B1227" s="33"/>
      <c r="C1227" s="128" t="s">
        <v>1952</v>
      </c>
      <c r="D1227" s="128" t="s">
        <v>129</v>
      </c>
      <c r="E1227" s="129" t="s">
        <v>1953</v>
      </c>
      <c r="F1227" s="130" t="s">
        <v>1954</v>
      </c>
      <c r="G1227" s="131" t="s">
        <v>155</v>
      </c>
      <c r="H1227" s="132">
        <v>1</v>
      </c>
      <c r="I1227" s="133"/>
      <c r="J1227" s="134">
        <f>ROUND(I1227*H1227,2)</f>
        <v>0</v>
      </c>
      <c r="K1227" s="130" t="s">
        <v>180</v>
      </c>
      <c r="L1227" s="33"/>
      <c r="M1227" s="135" t="s">
        <v>19</v>
      </c>
      <c r="N1227" s="136" t="s">
        <v>43</v>
      </c>
      <c r="P1227" s="137">
        <f>O1227*H1227</f>
        <v>0</v>
      </c>
      <c r="Q1227" s="137">
        <v>1.9460000000000002E-2</v>
      </c>
      <c r="R1227" s="137">
        <f>Q1227*H1227</f>
        <v>1.9460000000000002E-2</v>
      </c>
      <c r="S1227" s="137">
        <v>0</v>
      </c>
      <c r="T1227" s="138">
        <f>S1227*H1227</f>
        <v>0</v>
      </c>
      <c r="AR1227" s="139" t="s">
        <v>260</v>
      </c>
      <c r="AT1227" s="139" t="s">
        <v>129</v>
      </c>
      <c r="AU1227" s="139" t="s">
        <v>82</v>
      </c>
      <c r="AY1227" s="18" t="s">
        <v>126</v>
      </c>
      <c r="BE1227" s="140">
        <f>IF(N1227="základní",J1227,0)</f>
        <v>0</v>
      </c>
      <c r="BF1227" s="140">
        <f>IF(N1227="snížená",J1227,0)</f>
        <v>0</v>
      </c>
      <c r="BG1227" s="140">
        <f>IF(N1227="zákl. přenesená",J1227,0)</f>
        <v>0</v>
      </c>
      <c r="BH1227" s="140">
        <f>IF(N1227="sníž. přenesená",J1227,0)</f>
        <v>0</v>
      </c>
      <c r="BI1227" s="140">
        <f>IF(N1227="nulová",J1227,0)</f>
        <v>0</v>
      </c>
      <c r="BJ1227" s="18" t="s">
        <v>80</v>
      </c>
      <c r="BK1227" s="140">
        <f>ROUND(I1227*H1227,2)</f>
        <v>0</v>
      </c>
      <c r="BL1227" s="18" t="s">
        <v>260</v>
      </c>
      <c r="BM1227" s="139" t="s">
        <v>1955</v>
      </c>
    </row>
    <row r="1228" spans="2:65" s="1" customFormat="1" ht="10.199999999999999">
      <c r="B1228" s="33"/>
      <c r="D1228" s="141" t="s">
        <v>135</v>
      </c>
      <c r="F1228" s="142" t="s">
        <v>1956</v>
      </c>
      <c r="I1228" s="143"/>
      <c r="L1228" s="33"/>
      <c r="M1228" s="147"/>
      <c r="T1228" s="54"/>
      <c r="AT1228" s="18" t="s">
        <v>135</v>
      </c>
      <c r="AU1228" s="18" t="s">
        <v>82</v>
      </c>
    </row>
    <row r="1229" spans="2:65" s="1" customFormat="1" ht="10.199999999999999">
      <c r="B1229" s="33"/>
      <c r="D1229" s="168" t="s">
        <v>183</v>
      </c>
      <c r="F1229" s="169" t="s">
        <v>1957</v>
      </c>
      <c r="I1229" s="143"/>
      <c r="L1229" s="33"/>
      <c r="M1229" s="147"/>
      <c r="T1229" s="54"/>
      <c r="AT1229" s="18" t="s">
        <v>183</v>
      </c>
      <c r="AU1229" s="18" t="s">
        <v>82</v>
      </c>
    </row>
    <row r="1230" spans="2:65" s="12" customFormat="1" ht="10.199999999999999">
      <c r="B1230" s="148"/>
      <c r="D1230" s="141" t="s">
        <v>159</v>
      </c>
      <c r="E1230" s="149" t="s">
        <v>19</v>
      </c>
      <c r="F1230" s="150" t="s">
        <v>1958</v>
      </c>
      <c r="H1230" s="151">
        <v>1</v>
      </c>
      <c r="I1230" s="152"/>
      <c r="L1230" s="148"/>
      <c r="M1230" s="153"/>
      <c r="T1230" s="154"/>
      <c r="AT1230" s="149" t="s">
        <v>159</v>
      </c>
      <c r="AU1230" s="149" t="s">
        <v>82</v>
      </c>
      <c r="AV1230" s="12" t="s">
        <v>82</v>
      </c>
      <c r="AW1230" s="12" t="s">
        <v>33</v>
      </c>
      <c r="AX1230" s="12" t="s">
        <v>80</v>
      </c>
      <c r="AY1230" s="149" t="s">
        <v>126</v>
      </c>
    </row>
    <row r="1231" spans="2:65" s="1" customFormat="1" ht="16.5" customHeight="1">
      <c r="B1231" s="33"/>
      <c r="C1231" s="128" t="s">
        <v>1959</v>
      </c>
      <c r="D1231" s="128" t="s">
        <v>129</v>
      </c>
      <c r="E1231" s="129" t="s">
        <v>1960</v>
      </c>
      <c r="F1231" s="130" t="s">
        <v>1961</v>
      </c>
      <c r="G1231" s="131" t="s">
        <v>487</v>
      </c>
      <c r="H1231" s="132">
        <v>17.067</v>
      </c>
      <c r="I1231" s="133"/>
      <c r="J1231" s="134">
        <f>ROUND(I1231*H1231,2)</f>
        <v>0</v>
      </c>
      <c r="K1231" s="130" t="s">
        <v>180</v>
      </c>
      <c r="L1231" s="33"/>
      <c r="M1231" s="135" t="s">
        <v>19</v>
      </c>
      <c r="N1231" s="136" t="s">
        <v>43</v>
      </c>
      <c r="P1231" s="137">
        <f>O1231*H1231</f>
        <v>0</v>
      </c>
      <c r="Q1231" s="137">
        <v>2.2839999999999999E-2</v>
      </c>
      <c r="R1231" s="137">
        <f>Q1231*H1231</f>
        <v>0.38981028000000001</v>
      </c>
      <c r="S1231" s="137">
        <v>0</v>
      </c>
      <c r="T1231" s="138">
        <f>S1231*H1231</f>
        <v>0</v>
      </c>
      <c r="AR1231" s="139" t="s">
        <v>260</v>
      </c>
      <c r="AT1231" s="139" t="s">
        <v>129</v>
      </c>
      <c r="AU1231" s="139" t="s">
        <v>82</v>
      </c>
      <c r="AY1231" s="18" t="s">
        <v>126</v>
      </c>
      <c r="BE1231" s="140">
        <f>IF(N1231="základní",J1231,0)</f>
        <v>0</v>
      </c>
      <c r="BF1231" s="140">
        <f>IF(N1231="snížená",J1231,0)</f>
        <v>0</v>
      </c>
      <c r="BG1231" s="140">
        <f>IF(N1231="zákl. přenesená",J1231,0)</f>
        <v>0</v>
      </c>
      <c r="BH1231" s="140">
        <f>IF(N1231="sníž. přenesená",J1231,0)</f>
        <v>0</v>
      </c>
      <c r="BI1231" s="140">
        <f>IF(N1231="nulová",J1231,0)</f>
        <v>0</v>
      </c>
      <c r="BJ1231" s="18" t="s">
        <v>80</v>
      </c>
      <c r="BK1231" s="140">
        <f>ROUND(I1231*H1231,2)</f>
        <v>0</v>
      </c>
      <c r="BL1231" s="18" t="s">
        <v>260</v>
      </c>
      <c r="BM1231" s="139" t="s">
        <v>1962</v>
      </c>
    </row>
    <row r="1232" spans="2:65" s="1" customFormat="1" ht="10.199999999999999">
      <c r="B1232" s="33"/>
      <c r="D1232" s="141" t="s">
        <v>135</v>
      </c>
      <c r="F1232" s="142" t="s">
        <v>1963</v>
      </c>
      <c r="I1232" s="143"/>
      <c r="L1232" s="33"/>
      <c r="M1232" s="147"/>
      <c r="T1232" s="54"/>
      <c r="AT1232" s="18" t="s">
        <v>135</v>
      </c>
      <c r="AU1232" s="18" t="s">
        <v>82</v>
      </c>
    </row>
    <row r="1233" spans="2:65" s="1" customFormat="1" ht="10.199999999999999">
      <c r="B1233" s="33"/>
      <c r="D1233" s="168" t="s">
        <v>183</v>
      </c>
      <c r="F1233" s="169" t="s">
        <v>1964</v>
      </c>
      <c r="I1233" s="143"/>
      <c r="L1233" s="33"/>
      <c r="M1233" s="147"/>
      <c r="T1233" s="54"/>
      <c r="AT1233" s="18" t="s">
        <v>183</v>
      </c>
      <c r="AU1233" s="18" t="s">
        <v>82</v>
      </c>
    </row>
    <row r="1234" spans="2:65" s="12" customFormat="1" ht="10.199999999999999">
      <c r="B1234" s="148"/>
      <c r="D1234" s="141" t="s">
        <v>159</v>
      </c>
      <c r="E1234" s="149" t="s">
        <v>19</v>
      </c>
      <c r="F1234" s="150" t="s">
        <v>1965</v>
      </c>
      <c r="H1234" s="151">
        <v>16.268999999999998</v>
      </c>
      <c r="I1234" s="152"/>
      <c r="L1234" s="148"/>
      <c r="M1234" s="153"/>
      <c r="T1234" s="154"/>
      <c r="AT1234" s="149" t="s">
        <v>159</v>
      </c>
      <c r="AU1234" s="149" t="s">
        <v>82</v>
      </c>
      <c r="AV1234" s="12" t="s">
        <v>82</v>
      </c>
      <c r="AW1234" s="12" t="s">
        <v>33</v>
      </c>
      <c r="AX1234" s="12" t="s">
        <v>72</v>
      </c>
      <c r="AY1234" s="149" t="s">
        <v>126</v>
      </c>
    </row>
    <row r="1235" spans="2:65" s="12" customFormat="1" ht="10.199999999999999">
      <c r="B1235" s="148"/>
      <c r="D1235" s="141" t="s">
        <v>159</v>
      </c>
      <c r="E1235" s="149" t="s">
        <v>19</v>
      </c>
      <c r="F1235" s="150" t="s">
        <v>1966</v>
      </c>
      <c r="H1235" s="151">
        <v>0.79800000000000004</v>
      </c>
      <c r="I1235" s="152"/>
      <c r="L1235" s="148"/>
      <c r="M1235" s="153"/>
      <c r="T1235" s="154"/>
      <c r="AT1235" s="149" t="s">
        <v>159</v>
      </c>
      <c r="AU1235" s="149" t="s">
        <v>82</v>
      </c>
      <c r="AV1235" s="12" t="s">
        <v>82</v>
      </c>
      <c r="AW1235" s="12" t="s">
        <v>33</v>
      </c>
      <c r="AX1235" s="12" t="s">
        <v>72</v>
      </c>
      <c r="AY1235" s="149" t="s">
        <v>126</v>
      </c>
    </row>
    <row r="1236" spans="2:65" s="14" customFormat="1" ht="10.199999999999999">
      <c r="B1236" s="161"/>
      <c r="D1236" s="141" t="s">
        <v>159</v>
      </c>
      <c r="E1236" s="162" t="s">
        <v>19</v>
      </c>
      <c r="F1236" s="163" t="s">
        <v>173</v>
      </c>
      <c r="H1236" s="164">
        <v>17.067</v>
      </c>
      <c r="I1236" s="165"/>
      <c r="L1236" s="161"/>
      <c r="M1236" s="166"/>
      <c r="T1236" s="167"/>
      <c r="AT1236" s="162" t="s">
        <v>159</v>
      </c>
      <c r="AU1236" s="162" t="s">
        <v>82</v>
      </c>
      <c r="AV1236" s="14" t="s">
        <v>156</v>
      </c>
      <c r="AW1236" s="14" t="s">
        <v>33</v>
      </c>
      <c r="AX1236" s="14" t="s">
        <v>80</v>
      </c>
      <c r="AY1236" s="162" t="s">
        <v>126</v>
      </c>
    </row>
    <row r="1237" spans="2:65" s="1" customFormat="1" ht="16.5" customHeight="1">
      <c r="B1237" s="33"/>
      <c r="C1237" s="128" t="s">
        <v>1967</v>
      </c>
      <c r="D1237" s="128" t="s">
        <v>129</v>
      </c>
      <c r="E1237" s="129" t="s">
        <v>1968</v>
      </c>
      <c r="F1237" s="130" t="s">
        <v>1969</v>
      </c>
      <c r="G1237" s="131" t="s">
        <v>155</v>
      </c>
      <c r="H1237" s="132">
        <v>253.14</v>
      </c>
      <c r="I1237" s="133"/>
      <c r="J1237" s="134">
        <f>ROUND(I1237*H1237,2)</f>
        <v>0</v>
      </c>
      <c r="K1237" s="130" t="s">
        <v>180</v>
      </c>
      <c r="L1237" s="33"/>
      <c r="M1237" s="135" t="s">
        <v>19</v>
      </c>
      <c r="N1237" s="136" t="s">
        <v>43</v>
      </c>
      <c r="P1237" s="137">
        <f>O1237*H1237</f>
        <v>0</v>
      </c>
      <c r="Q1237" s="137">
        <v>0</v>
      </c>
      <c r="R1237" s="137">
        <f>Q1237*H1237</f>
        <v>0</v>
      </c>
      <c r="S1237" s="137">
        <v>0</v>
      </c>
      <c r="T1237" s="138">
        <f>S1237*H1237</f>
        <v>0</v>
      </c>
      <c r="AR1237" s="139" t="s">
        <v>260</v>
      </c>
      <c r="AT1237" s="139" t="s">
        <v>129</v>
      </c>
      <c r="AU1237" s="139" t="s">
        <v>82</v>
      </c>
      <c r="AY1237" s="18" t="s">
        <v>126</v>
      </c>
      <c r="BE1237" s="140">
        <f>IF(N1237="základní",J1237,0)</f>
        <v>0</v>
      </c>
      <c r="BF1237" s="140">
        <f>IF(N1237="snížená",J1237,0)</f>
        <v>0</v>
      </c>
      <c r="BG1237" s="140">
        <f>IF(N1237="zákl. přenesená",J1237,0)</f>
        <v>0</v>
      </c>
      <c r="BH1237" s="140">
        <f>IF(N1237="sníž. přenesená",J1237,0)</f>
        <v>0</v>
      </c>
      <c r="BI1237" s="140">
        <f>IF(N1237="nulová",J1237,0)</f>
        <v>0</v>
      </c>
      <c r="BJ1237" s="18" t="s">
        <v>80</v>
      </c>
      <c r="BK1237" s="140">
        <f>ROUND(I1237*H1237,2)</f>
        <v>0</v>
      </c>
      <c r="BL1237" s="18" t="s">
        <v>260</v>
      </c>
      <c r="BM1237" s="139" t="s">
        <v>1970</v>
      </c>
    </row>
    <row r="1238" spans="2:65" s="1" customFormat="1" ht="10.199999999999999">
      <c r="B1238" s="33"/>
      <c r="D1238" s="141" t="s">
        <v>135</v>
      </c>
      <c r="F1238" s="142" t="s">
        <v>1971</v>
      </c>
      <c r="I1238" s="143"/>
      <c r="L1238" s="33"/>
      <c r="M1238" s="147"/>
      <c r="T1238" s="54"/>
      <c r="AT1238" s="18" t="s">
        <v>135</v>
      </c>
      <c r="AU1238" s="18" t="s">
        <v>82</v>
      </c>
    </row>
    <row r="1239" spans="2:65" s="1" customFormat="1" ht="10.199999999999999">
      <c r="B1239" s="33"/>
      <c r="D1239" s="168" t="s">
        <v>183</v>
      </c>
      <c r="F1239" s="169" t="s">
        <v>1972</v>
      </c>
      <c r="I1239" s="143"/>
      <c r="L1239" s="33"/>
      <c r="M1239" s="147"/>
      <c r="T1239" s="54"/>
      <c r="AT1239" s="18" t="s">
        <v>183</v>
      </c>
      <c r="AU1239" s="18" t="s">
        <v>82</v>
      </c>
    </row>
    <row r="1240" spans="2:65" s="12" customFormat="1" ht="10.199999999999999">
      <c r="B1240" s="148"/>
      <c r="D1240" s="141" t="s">
        <v>159</v>
      </c>
      <c r="E1240" s="149" t="s">
        <v>19</v>
      </c>
      <c r="F1240" s="150" t="s">
        <v>1973</v>
      </c>
      <c r="H1240" s="151">
        <v>253.14</v>
      </c>
      <c r="I1240" s="152"/>
      <c r="L1240" s="148"/>
      <c r="M1240" s="153"/>
      <c r="T1240" s="154"/>
      <c r="AT1240" s="149" t="s">
        <v>159</v>
      </c>
      <c r="AU1240" s="149" t="s">
        <v>82</v>
      </c>
      <c r="AV1240" s="12" t="s">
        <v>82</v>
      </c>
      <c r="AW1240" s="12" t="s">
        <v>33</v>
      </c>
      <c r="AX1240" s="12" t="s">
        <v>80</v>
      </c>
      <c r="AY1240" s="149" t="s">
        <v>126</v>
      </c>
    </row>
    <row r="1241" spans="2:65" s="1" customFormat="1" ht="16.5" customHeight="1">
      <c r="B1241" s="33"/>
      <c r="C1241" s="180" t="s">
        <v>1974</v>
      </c>
      <c r="D1241" s="180" t="s">
        <v>123</v>
      </c>
      <c r="E1241" s="181" t="s">
        <v>1975</v>
      </c>
      <c r="F1241" s="182" t="s">
        <v>1976</v>
      </c>
      <c r="G1241" s="183" t="s">
        <v>155</v>
      </c>
      <c r="H1241" s="184">
        <v>273.39100000000002</v>
      </c>
      <c r="I1241" s="185"/>
      <c r="J1241" s="186">
        <f>ROUND(I1241*H1241,2)</f>
        <v>0</v>
      </c>
      <c r="K1241" s="182" t="s">
        <v>180</v>
      </c>
      <c r="L1241" s="187"/>
      <c r="M1241" s="188" t="s">
        <v>19</v>
      </c>
      <c r="N1241" s="189" t="s">
        <v>43</v>
      </c>
      <c r="P1241" s="137">
        <f>O1241*H1241</f>
        <v>0</v>
      </c>
      <c r="Q1241" s="137">
        <v>1.9599999999999999E-2</v>
      </c>
      <c r="R1241" s="137">
        <f>Q1241*H1241</f>
        <v>5.3584636000000003</v>
      </c>
      <c r="S1241" s="137">
        <v>0</v>
      </c>
      <c r="T1241" s="138">
        <f>S1241*H1241</f>
        <v>0</v>
      </c>
      <c r="AR1241" s="139" t="s">
        <v>376</v>
      </c>
      <c r="AT1241" s="139" t="s">
        <v>123</v>
      </c>
      <c r="AU1241" s="139" t="s">
        <v>82</v>
      </c>
      <c r="AY1241" s="18" t="s">
        <v>126</v>
      </c>
      <c r="BE1241" s="140">
        <f>IF(N1241="základní",J1241,0)</f>
        <v>0</v>
      </c>
      <c r="BF1241" s="140">
        <f>IF(N1241="snížená",J1241,0)</f>
        <v>0</v>
      </c>
      <c r="BG1241" s="140">
        <f>IF(N1241="zákl. přenesená",J1241,0)</f>
        <v>0</v>
      </c>
      <c r="BH1241" s="140">
        <f>IF(N1241="sníž. přenesená",J1241,0)</f>
        <v>0</v>
      </c>
      <c r="BI1241" s="140">
        <f>IF(N1241="nulová",J1241,0)</f>
        <v>0</v>
      </c>
      <c r="BJ1241" s="18" t="s">
        <v>80</v>
      </c>
      <c r="BK1241" s="140">
        <f>ROUND(I1241*H1241,2)</f>
        <v>0</v>
      </c>
      <c r="BL1241" s="18" t="s">
        <v>260</v>
      </c>
      <c r="BM1241" s="139" t="s">
        <v>1977</v>
      </c>
    </row>
    <row r="1242" spans="2:65" s="1" customFormat="1" ht="10.199999999999999">
      <c r="B1242" s="33"/>
      <c r="D1242" s="141" t="s">
        <v>135</v>
      </c>
      <c r="F1242" s="142" t="s">
        <v>1976</v>
      </c>
      <c r="I1242" s="143"/>
      <c r="L1242" s="33"/>
      <c r="M1242" s="147"/>
      <c r="T1242" s="54"/>
      <c r="AT1242" s="18" t="s">
        <v>135</v>
      </c>
      <c r="AU1242" s="18" t="s">
        <v>82</v>
      </c>
    </row>
    <row r="1243" spans="2:65" s="12" customFormat="1" ht="20.399999999999999">
      <c r="B1243" s="148"/>
      <c r="D1243" s="141" t="s">
        <v>159</v>
      </c>
      <c r="E1243" s="149" t="s">
        <v>19</v>
      </c>
      <c r="F1243" s="150" t="s">
        <v>1978</v>
      </c>
      <c r="H1243" s="151">
        <v>273.39100000000002</v>
      </c>
      <c r="I1243" s="152"/>
      <c r="L1243" s="148"/>
      <c r="M1243" s="153"/>
      <c r="T1243" s="154"/>
      <c r="AT1243" s="149" t="s">
        <v>159</v>
      </c>
      <c r="AU1243" s="149" t="s">
        <v>82</v>
      </c>
      <c r="AV1243" s="12" t="s">
        <v>82</v>
      </c>
      <c r="AW1243" s="12" t="s">
        <v>33</v>
      </c>
      <c r="AX1243" s="12" t="s">
        <v>80</v>
      </c>
      <c r="AY1243" s="149" t="s">
        <v>126</v>
      </c>
    </row>
    <row r="1244" spans="2:65" s="1" customFormat="1" ht="16.5" customHeight="1">
      <c r="B1244" s="33"/>
      <c r="C1244" s="128" t="s">
        <v>1979</v>
      </c>
      <c r="D1244" s="128" t="s">
        <v>129</v>
      </c>
      <c r="E1244" s="129" t="s">
        <v>1980</v>
      </c>
      <c r="F1244" s="130" t="s">
        <v>1981</v>
      </c>
      <c r="G1244" s="131" t="s">
        <v>228</v>
      </c>
      <c r="H1244" s="132">
        <v>15.9</v>
      </c>
      <c r="I1244" s="133"/>
      <c r="J1244" s="134">
        <f>ROUND(I1244*H1244,2)</f>
        <v>0</v>
      </c>
      <c r="K1244" s="130" t="s">
        <v>180</v>
      </c>
      <c r="L1244" s="33"/>
      <c r="M1244" s="135" t="s">
        <v>19</v>
      </c>
      <c r="N1244" s="136" t="s">
        <v>43</v>
      </c>
      <c r="P1244" s="137">
        <f>O1244*H1244</f>
        <v>0</v>
      </c>
      <c r="Q1244" s="137">
        <v>0</v>
      </c>
      <c r="R1244" s="137">
        <f>Q1244*H1244</f>
        <v>0</v>
      </c>
      <c r="S1244" s="137">
        <v>0</v>
      </c>
      <c r="T1244" s="138">
        <f>S1244*H1244</f>
        <v>0</v>
      </c>
      <c r="AR1244" s="139" t="s">
        <v>260</v>
      </c>
      <c r="AT1244" s="139" t="s">
        <v>129</v>
      </c>
      <c r="AU1244" s="139" t="s">
        <v>82</v>
      </c>
      <c r="AY1244" s="18" t="s">
        <v>126</v>
      </c>
      <c r="BE1244" s="140">
        <f>IF(N1244="základní",J1244,0)</f>
        <v>0</v>
      </c>
      <c r="BF1244" s="140">
        <f>IF(N1244="snížená",J1244,0)</f>
        <v>0</v>
      </c>
      <c r="BG1244" s="140">
        <f>IF(N1244="zákl. přenesená",J1244,0)</f>
        <v>0</v>
      </c>
      <c r="BH1244" s="140">
        <f>IF(N1244="sníž. přenesená",J1244,0)</f>
        <v>0</v>
      </c>
      <c r="BI1244" s="140">
        <f>IF(N1244="nulová",J1244,0)</f>
        <v>0</v>
      </c>
      <c r="BJ1244" s="18" t="s">
        <v>80</v>
      </c>
      <c r="BK1244" s="140">
        <f>ROUND(I1244*H1244,2)</f>
        <v>0</v>
      </c>
      <c r="BL1244" s="18" t="s">
        <v>260</v>
      </c>
      <c r="BM1244" s="139" t="s">
        <v>1982</v>
      </c>
    </row>
    <row r="1245" spans="2:65" s="1" customFormat="1" ht="10.199999999999999">
      <c r="B1245" s="33"/>
      <c r="D1245" s="141" t="s">
        <v>135</v>
      </c>
      <c r="F1245" s="142" t="s">
        <v>1983</v>
      </c>
      <c r="I1245" s="143"/>
      <c r="L1245" s="33"/>
      <c r="M1245" s="147"/>
      <c r="T1245" s="54"/>
      <c r="AT1245" s="18" t="s">
        <v>135</v>
      </c>
      <c r="AU1245" s="18" t="s">
        <v>82</v>
      </c>
    </row>
    <row r="1246" spans="2:65" s="1" customFormat="1" ht="10.199999999999999">
      <c r="B1246" s="33"/>
      <c r="D1246" s="168" t="s">
        <v>183</v>
      </c>
      <c r="F1246" s="169" t="s">
        <v>1984</v>
      </c>
      <c r="I1246" s="143"/>
      <c r="L1246" s="33"/>
      <c r="M1246" s="147"/>
      <c r="T1246" s="54"/>
      <c r="AT1246" s="18" t="s">
        <v>183</v>
      </c>
      <c r="AU1246" s="18" t="s">
        <v>82</v>
      </c>
    </row>
    <row r="1247" spans="2:65" s="12" customFormat="1" ht="10.199999999999999">
      <c r="B1247" s="148"/>
      <c r="D1247" s="141" t="s">
        <v>159</v>
      </c>
      <c r="E1247" s="149" t="s">
        <v>19</v>
      </c>
      <c r="F1247" s="150" t="s">
        <v>1985</v>
      </c>
      <c r="H1247" s="151">
        <v>15.9</v>
      </c>
      <c r="I1247" s="152"/>
      <c r="L1247" s="148"/>
      <c r="M1247" s="153"/>
      <c r="T1247" s="154"/>
      <c r="AT1247" s="149" t="s">
        <v>159</v>
      </c>
      <c r="AU1247" s="149" t="s">
        <v>82</v>
      </c>
      <c r="AV1247" s="12" t="s">
        <v>82</v>
      </c>
      <c r="AW1247" s="12" t="s">
        <v>33</v>
      </c>
      <c r="AX1247" s="12" t="s">
        <v>80</v>
      </c>
      <c r="AY1247" s="149" t="s">
        <v>126</v>
      </c>
    </row>
    <row r="1248" spans="2:65" s="1" customFormat="1" ht="16.5" customHeight="1">
      <c r="B1248" s="33"/>
      <c r="C1248" s="180" t="s">
        <v>1986</v>
      </c>
      <c r="D1248" s="180" t="s">
        <v>123</v>
      </c>
      <c r="E1248" s="181" t="s">
        <v>1987</v>
      </c>
      <c r="F1248" s="182" t="s">
        <v>1988</v>
      </c>
      <c r="G1248" s="183" t="s">
        <v>228</v>
      </c>
      <c r="H1248" s="184">
        <v>17.172000000000001</v>
      </c>
      <c r="I1248" s="185"/>
      <c r="J1248" s="186">
        <f>ROUND(I1248*H1248,2)</f>
        <v>0</v>
      </c>
      <c r="K1248" s="182" t="s">
        <v>19</v>
      </c>
      <c r="L1248" s="187"/>
      <c r="M1248" s="188" t="s">
        <v>19</v>
      </c>
      <c r="N1248" s="189" t="s">
        <v>43</v>
      </c>
      <c r="P1248" s="137">
        <f>O1248*H1248</f>
        <v>0</v>
      </c>
      <c r="Q1248" s="137">
        <v>1.7000000000000001E-4</v>
      </c>
      <c r="R1248" s="137">
        <f>Q1248*H1248</f>
        <v>2.9192400000000005E-3</v>
      </c>
      <c r="S1248" s="137">
        <v>0</v>
      </c>
      <c r="T1248" s="138">
        <f>S1248*H1248</f>
        <v>0</v>
      </c>
      <c r="AR1248" s="139" t="s">
        <v>376</v>
      </c>
      <c r="AT1248" s="139" t="s">
        <v>123</v>
      </c>
      <c r="AU1248" s="139" t="s">
        <v>82</v>
      </c>
      <c r="AY1248" s="18" t="s">
        <v>126</v>
      </c>
      <c r="BE1248" s="140">
        <f>IF(N1248="základní",J1248,0)</f>
        <v>0</v>
      </c>
      <c r="BF1248" s="140">
        <f>IF(N1248="snížená",J1248,0)</f>
        <v>0</v>
      </c>
      <c r="BG1248" s="140">
        <f>IF(N1248="zákl. přenesená",J1248,0)</f>
        <v>0</v>
      </c>
      <c r="BH1248" s="140">
        <f>IF(N1248="sníž. přenesená",J1248,0)</f>
        <v>0</v>
      </c>
      <c r="BI1248" s="140">
        <f>IF(N1248="nulová",J1248,0)</f>
        <v>0</v>
      </c>
      <c r="BJ1248" s="18" t="s">
        <v>80</v>
      </c>
      <c r="BK1248" s="140">
        <f>ROUND(I1248*H1248,2)</f>
        <v>0</v>
      </c>
      <c r="BL1248" s="18" t="s">
        <v>260</v>
      </c>
      <c r="BM1248" s="139" t="s">
        <v>1989</v>
      </c>
    </row>
    <row r="1249" spans="2:65" s="1" customFormat="1" ht="10.199999999999999">
      <c r="B1249" s="33"/>
      <c r="D1249" s="141" t="s">
        <v>135</v>
      </c>
      <c r="F1249" s="142" t="s">
        <v>1988</v>
      </c>
      <c r="I1249" s="143"/>
      <c r="L1249" s="33"/>
      <c r="M1249" s="147"/>
      <c r="T1249" s="54"/>
      <c r="AT1249" s="18" t="s">
        <v>135</v>
      </c>
      <c r="AU1249" s="18" t="s">
        <v>82</v>
      </c>
    </row>
    <row r="1250" spans="2:65" s="12" customFormat="1" ht="10.199999999999999">
      <c r="B1250" s="148"/>
      <c r="D1250" s="141" t="s">
        <v>159</v>
      </c>
      <c r="E1250" s="149" t="s">
        <v>19</v>
      </c>
      <c r="F1250" s="150" t="s">
        <v>1990</v>
      </c>
      <c r="H1250" s="151">
        <v>17.172000000000001</v>
      </c>
      <c r="I1250" s="152"/>
      <c r="L1250" s="148"/>
      <c r="M1250" s="153"/>
      <c r="T1250" s="154"/>
      <c r="AT1250" s="149" t="s">
        <v>159</v>
      </c>
      <c r="AU1250" s="149" t="s">
        <v>82</v>
      </c>
      <c r="AV1250" s="12" t="s">
        <v>82</v>
      </c>
      <c r="AW1250" s="12" t="s">
        <v>33</v>
      </c>
      <c r="AX1250" s="12" t="s">
        <v>80</v>
      </c>
      <c r="AY1250" s="149" t="s">
        <v>126</v>
      </c>
    </row>
    <row r="1251" spans="2:65" s="1" customFormat="1" ht="16.5" customHeight="1">
      <c r="B1251" s="33"/>
      <c r="C1251" s="128" t="s">
        <v>1991</v>
      </c>
      <c r="D1251" s="128" t="s">
        <v>129</v>
      </c>
      <c r="E1251" s="129" t="s">
        <v>1992</v>
      </c>
      <c r="F1251" s="130" t="s">
        <v>1993</v>
      </c>
      <c r="G1251" s="131" t="s">
        <v>155</v>
      </c>
      <c r="H1251" s="132">
        <v>8.1379999999999999</v>
      </c>
      <c r="I1251" s="133"/>
      <c r="J1251" s="134">
        <f>ROUND(I1251*H1251,2)</f>
        <v>0</v>
      </c>
      <c r="K1251" s="130" t="s">
        <v>180</v>
      </c>
      <c r="L1251" s="33"/>
      <c r="M1251" s="135" t="s">
        <v>19</v>
      </c>
      <c r="N1251" s="136" t="s">
        <v>43</v>
      </c>
      <c r="P1251" s="137">
        <f>O1251*H1251</f>
        <v>0</v>
      </c>
      <c r="Q1251" s="137">
        <v>1.8000000000000001E-4</v>
      </c>
      <c r="R1251" s="137">
        <f>Q1251*H1251</f>
        <v>1.46484E-3</v>
      </c>
      <c r="S1251" s="137">
        <v>0</v>
      </c>
      <c r="T1251" s="138">
        <f>S1251*H1251</f>
        <v>0</v>
      </c>
      <c r="AR1251" s="139" t="s">
        <v>260</v>
      </c>
      <c r="AT1251" s="139" t="s">
        <v>129</v>
      </c>
      <c r="AU1251" s="139" t="s">
        <v>82</v>
      </c>
      <c r="AY1251" s="18" t="s">
        <v>126</v>
      </c>
      <c r="BE1251" s="140">
        <f>IF(N1251="základní",J1251,0)</f>
        <v>0</v>
      </c>
      <c r="BF1251" s="140">
        <f>IF(N1251="snížená",J1251,0)</f>
        <v>0</v>
      </c>
      <c r="BG1251" s="140">
        <f>IF(N1251="zákl. přenesená",J1251,0)</f>
        <v>0</v>
      </c>
      <c r="BH1251" s="140">
        <f>IF(N1251="sníž. přenesená",J1251,0)</f>
        <v>0</v>
      </c>
      <c r="BI1251" s="140">
        <f>IF(N1251="nulová",J1251,0)</f>
        <v>0</v>
      </c>
      <c r="BJ1251" s="18" t="s">
        <v>80</v>
      </c>
      <c r="BK1251" s="140">
        <f>ROUND(I1251*H1251,2)</f>
        <v>0</v>
      </c>
      <c r="BL1251" s="18" t="s">
        <v>260</v>
      </c>
      <c r="BM1251" s="139" t="s">
        <v>1994</v>
      </c>
    </row>
    <row r="1252" spans="2:65" s="1" customFormat="1" ht="10.199999999999999">
      <c r="B1252" s="33"/>
      <c r="D1252" s="141" t="s">
        <v>135</v>
      </c>
      <c r="F1252" s="142" t="s">
        <v>1995</v>
      </c>
      <c r="I1252" s="143"/>
      <c r="L1252" s="33"/>
      <c r="M1252" s="147"/>
      <c r="T1252" s="54"/>
      <c r="AT1252" s="18" t="s">
        <v>135</v>
      </c>
      <c r="AU1252" s="18" t="s">
        <v>82</v>
      </c>
    </row>
    <row r="1253" spans="2:65" s="1" customFormat="1" ht="10.199999999999999">
      <c r="B1253" s="33"/>
      <c r="D1253" s="168" t="s">
        <v>183</v>
      </c>
      <c r="F1253" s="169" t="s">
        <v>1996</v>
      </c>
      <c r="I1253" s="143"/>
      <c r="L1253" s="33"/>
      <c r="M1253" s="147"/>
      <c r="T1253" s="54"/>
      <c r="AT1253" s="18" t="s">
        <v>183</v>
      </c>
      <c r="AU1253" s="18" t="s">
        <v>82</v>
      </c>
    </row>
    <row r="1254" spans="2:65" s="12" customFormat="1" ht="20.399999999999999">
      <c r="B1254" s="148"/>
      <c r="D1254" s="141" t="s">
        <v>159</v>
      </c>
      <c r="E1254" s="149" t="s">
        <v>19</v>
      </c>
      <c r="F1254" s="150" t="s">
        <v>1997</v>
      </c>
      <c r="H1254" s="151">
        <v>8.1</v>
      </c>
      <c r="I1254" s="152"/>
      <c r="L1254" s="148"/>
      <c r="M1254" s="153"/>
      <c r="T1254" s="154"/>
      <c r="AT1254" s="149" t="s">
        <v>159</v>
      </c>
      <c r="AU1254" s="149" t="s">
        <v>82</v>
      </c>
      <c r="AV1254" s="12" t="s">
        <v>82</v>
      </c>
      <c r="AW1254" s="12" t="s">
        <v>33</v>
      </c>
      <c r="AX1254" s="12" t="s">
        <v>72</v>
      </c>
      <c r="AY1254" s="149" t="s">
        <v>126</v>
      </c>
    </row>
    <row r="1255" spans="2:65" s="12" customFormat="1" ht="10.199999999999999">
      <c r="B1255" s="148"/>
      <c r="D1255" s="141" t="s">
        <v>159</v>
      </c>
      <c r="E1255" s="149" t="s">
        <v>19</v>
      </c>
      <c r="F1255" s="150" t="s">
        <v>1998</v>
      </c>
      <c r="H1255" s="151">
        <v>3.7999999999999999E-2</v>
      </c>
      <c r="I1255" s="152"/>
      <c r="L1255" s="148"/>
      <c r="M1255" s="153"/>
      <c r="T1255" s="154"/>
      <c r="AT1255" s="149" t="s">
        <v>159</v>
      </c>
      <c r="AU1255" s="149" t="s">
        <v>82</v>
      </c>
      <c r="AV1255" s="12" t="s">
        <v>82</v>
      </c>
      <c r="AW1255" s="12" t="s">
        <v>33</v>
      </c>
      <c r="AX1255" s="12" t="s">
        <v>72</v>
      </c>
      <c r="AY1255" s="149" t="s">
        <v>126</v>
      </c>
    </row>
    <row r="1256" spans="2:65" s="14" customFormat="1" ht="10.199999999999999">
      <c r="B1256" s="161"/>
      <c r="D1256" s="141" t="s">
        <v>159</v>
      </c>
      <c r="E1256" s="162" t="s">
        <v>19</v>
      </c>
      <c r="F1256" s="163" t="s">
        <v>173</v>
      </c>
      <c r="H1256" s="164">
        <v>8.1379999999999999</v>
      </c>
      <c r="I1256" s="165"/>
      <c r="L1256" s="161"/>
      <c r="M1256" s="166"/>
      <c r="T1256" s="167"/>
      <c r="AT1256" s="162" t="s">
        <v>159</v>
      </c>
      <c r="AU1256" s="162" t="s">
        <v>82</v>
      </c>
      <c r="AV1256" s="14" t="s">
        <v>156</v>
      </c>
      <c r="AW1256" s="14" t="s">
        <v>33</v>
      </c>
      <c r="AX1256" s="14" t="s">
        <v>80</v>
      </c>
      <c r="AY1256" s="162" t="s">
        <v>126</v>
      </c>
    </row>
    <row r="1257" spans="2:65" s="1" customFormat="1" ht="16.5" customHeight="1">
      <c r="B1257" s="33"/>
      <c r="C1257" s="128" t="s">
        <v>1999</v>
      </c>
      <c r="D1257" s="128" t="s">
        <v>129</v>
      </c>
      <c r="E1257" s="129" t="s">
        <v>2000</v>
      </c>
      <c r="F1257" s="130" t="s">
        <v>2001</v>
      </c>
      <c r="G1257" s="131" t="s">
        <v>155</v>
      </c>
      <c r="H1257" s="132">
        <v>278.89999999999998</v>
      </c>
      <c r="I1257" s="133"/>
      <c r="J1257" s="134">
        <f>ROUND(I1257*H1257,2)</f>
        <v>0</v>
      </c>
      <c r="K1257" s="130" t="s">
        <v>180</v>
      </c>
      <c r="L1257" s="33"/>
      <c r="M1257" s="135" t="s">
        <v>19</v>
      </c>
      <c r="N1257" s="136" t="s">
        <v>43</v>
      </c>
      <c r="P1257" s="137">
        <f>O1257*H1257</f>
        <v>0</v>
      </c>
      <c r="Q1257" s="137">
        <v>0</v>
      </c>
      <c r="R1257" s="137">
        <f>Q1257*H1257</f>
        <v>0</v>
      </c>
      <c r="S1257" s="137">
        <v>0</v>
      </c>
      <c r="T1257" s="138">
        <f>S1257*H1257</f>
        <v>0</v>
      </c>
      <c r="AR1257" s="139" t="s">
        <v>260</v>
      </c>
      <c r="AT1257" s="139" t="s">
        <v>129</v>
      </c>
      <c r="AU1257" s="139" t="s">
        <v>82</v>
      </c>
      <c r="AY1257" s="18" t="s">
        <v>126</v>
      </c>
      <c r="BE1257" s="140">
        <f>IF(N1257="základní",J1257,0)</f>
        <v>0</v>
      </c>
      <c r="BF1257" s="140">
        <f>IF(N1257="snížená",J1257,0)</f>
        <v>0</v>
      </c>
      <c r="BG1257" s="140">
        <f>IF(N1257="zákl. přenesená",J1257,0)</f>
        <v>0</v>
      </c>
      <c r="BH1257" s="140">
        <f>IF(N1257="sníž. přenesená",J1257,0)</f>
        <v>0</v>
      </c>
      <c r="BI1257" s="140">
        <f>IF(N1257="nulová",J1257,0)</f>
        <v>0</v>
      </c>
      <c r="BJ1257" s="18" t="s">
        <v>80</v>
      </c>
      <c r="BK1257" s="140">
        <f>ROUND(I1257*H1257,2)</f>
        <v>0</v>
      </c>
      <c r="BL1257" s="18" t="s">
        <v>260</v>
      </c>
      <c r="BM1257" s="139" t="s">
        <v>2002</v>
      </c>
    </row>
    <row r="1258" spans="2:65" s="1" customFormat="1" ht="10.199999999999999">
      <c r="B1258" s="33"/>
      <c r="D1258" s="141" t="s">
        <v>135</v>
      </c>
      <c r="F1258" s="142" t="s">
        <v>2003</v>
      </c>
      <c r="I1258" s="143"/>
      <c r="L1258" s="33"/>
      <c r="M1258" s="147"/>
      <c r="T1258" s="54"/>
      <c r="AT1258" s="18" t="s">
        <v>135</v>
      </c>
      <c r="AU1258" s="18" t="s">
        <v>82</v>
      </c>
    </row>
    <row r="1259" spans="2:65" s="1" customFormat="1" ht="10.199999999999999">
      <c r="B1259" s="33"/>
      <c r="D1259" s="168" t="s">
        <v>183</v>
      </c>
      <c r="F1259" s="169" t="s">
        <v>2004</v>
      </c>
      <c r="I1259" s="143"/>
      <c r="L1259" s="33"/>
      <c r="M1259" s="147"/>
      <c r="T1259" s="54"/>
      <c r="AT1259" s="18" t="s">
        <v>183</v>
      </c>
      <c r="AU1259" s="18" t="s">
        <v>82</v>
      </c>
    </row>
    <row r="1260" spans="2:65" s="12" customFormat="1" ht="10.199999999999999">
      <c r="B1260" s="148"/>
      <c r="D1260" s="141" t="s">
        <v>159</v>
      </c>
      <c r="E1260" s="149" t="s">
        <v>19</v>
      </c>
      <c r="F1260" s="150" t="s">
        <v>1081</v>
      </c>
      <c r="H1260" s="151">
        <v>85.8</v>
      </c>
      <c r="I1260" s="152"/>
      <c r="L1260" s="148"/>
      <c r="M1260" s="153"/>
      <c r="T1260" s="154"/>
      <c r="AT1260" s="149" t="s">
        <v>159</v>
      </c>
      <c r="AU1260" s="149" t="s">
        <v>82</v>
      </c>
      <c r="AV1260" s="12" t="s">
        <v>82</v>
      </c>
      <c r="AW1260" s="12" t="s">
        <v>33</v>
      </c>
      <c r="AX1260" s="12" t="s">
        <v>72</v>
      </c>
      <c r="AY1260" s="149" t="s">
        <v>126</v>
      </c>
    </row>
    <row r="1261" spans="2:65" s="12" customFormat="1" ht="10.199999999999999">
      <c r="B1261" s="148"/>
      <c r="D1261" s="141" t="s">
        <v>159</v>
      </c>
      <c r="E1261" s="149" t="s">
        <v>19</v>
      </c>
      <c r="F1261" s="150" t="s">
        <v>1082</v>
      </c>
      <c r="H1261" s="151">
        <v>193.1</v>
      </c>
      <c r="I1261" s="152"/>
      <c r="L1261" s="148"/>
      <c r="M1261" s="153"/>
      <c r="T1261" s="154"/>
      <c r="AT1261" s="149" t="s">
        <v>159</v>
      </c>
      <c r="AU1261" s="149" t="s">
        <v>82</v>
      </c>
      <c r="AV1261" s="12" t="s">
        <v>82</v>
      </c>
      <c r="AW1261" s="12" t="s">
        <v>33</v>
      </c>
      <c r="AX1261" s="12" t="s">
        <v>72</v>
      </c>
      <c r="AY1261" s="149" t="s">
        <v>126</v>
      </c>
    </row>
    <row r="1262" spans="2:65" s="14" customFormat="1" ht="10.199999999999999">
      <c r="B1262" s="161"/>
      <c r="D1262" s="141" t="s">
        <v>159</v>
      </c>
      <c r="E1262" s="162" t="s">
        <v>19</v>
      </c>
      <c r="F1262" s="163" t="s">
        <v>173</v>
      </c>
      <c r="H1262" s="164">
        <v>278.89999999999998</v>
      </c>
      <c r="I1262" s="165"/>
      <c r="L1262" s="161"/>
      <c r="M1262" s="166"/>
      <c r="T1262" s="167"/>
      <c r="AT1262" s="162" t="s">
        <v>159</v>
      </c>
      <c r="AU1262" s="162" t="s">
        <v>82</v>
      </c>
      <c r="AV1262" s="14" t="s">
        <v>156</v>
      </c>
      <c r="AW1262" s="14" t="s">
        <v>33</v>
      </c>
      <c r="AX1262" s="14" t="s">
        <v>80</v>
      </c>
      <c r="AY1262" s="162" t="s">
        <v>126</v>
      </c>
    </row>
    <row r="1263" spans="2:65" s="1" customFormat="1" ht="16.5" customHeight="1">
      <c r="B1263" s="33"/>
      <c r="C1263" s="128" t="s">
        <v>2005</v>
      </c>
      <c r="D1263" s="128" t="s">
        <v>129</v>
      </c>
      <c r="E1263" s="129" t="s">
        <v>2006</v>
      </c>
      <c r="F1263" s="130" t="s">
        <v>2007</v>
      </c>
      <c r="G1263" s="131" t="s">
        <v>487</v>
      </c>
      <c r="H1263" s="132">
        <v>6.9729999999999999</v>
      </c>
      <c r="I1263" s="133"/>
      <c r="J1263" s="134">
        <f>ROUND(I1263*H1263,2)</f>
        <v>0</v>
      </c>
      <c r="K1263" s="130" t="s">
        <v>180</v>
      </c>
      <c r="L1263" s="33"/>
      <c r="M1263" s="135" t="s">
        <v>19</v>
      </c>
      <c r="N1263" s="136" t="s">
        <v>43</v>
      </c>
      <c r="P1263" s="137">
        <f>O1263*H1263</f>
        <v>0</v>
      </c>
      <c r="Q1263" s="137">
        <v>2.7200000000000002E-3</v>
      </c>
      <c r="R1263" s="137">
        <f>Q1263*H1263</f>
        <v>1.896656E-2</v>
      </c>
      <c r="S1263" s="137">
        <v>0</v>
      </c>
      <c r="T1263" s="138">
        <f>S1263*H1263</f>
        <v>0</v>
      </c>
      <c r="AR1263" s="139" t="s">
        <v>260</v>
      </c>
      <c r="AT1263" s="139" t="s">
        <v>129</v>
      </c>
      <c r="AU1263" s="139" t="s">
        <v>82</v>
      </c>
      <c r="AY1263" s="18" t="s">
        <v>126</v>
      </c>
      <c r="BE1263" s="140">
        <f>IF(N1263="základní",J1263,0)</f>
        <v>0</v>
      </c>
      <c r="BF1263" s="140">
        <f>IF(N1263="snížená",J1263,0)</f>
        <v>0</v>
      </c>
      <c r="BG1263" s="140">
        <f>IF(N1263="zákl. přenesená",J1263,0)</f>
        <v>0</v>
      </c>
      <c r="BH1263" s="140">
        <f>IF(N1263="sníž. přenesená",J1263,0)</f>
        <v>0</v>
      </c>
      <c r="BI1263" s="140">
        <f>IF(N1263="nulová",J1263,0)</f>
        <v>0</v>
      </c>
      <c r="BJ1263" s="18" t="s">
        <v>80</v>
      </c>
      <c r="BK1263" s="140">
        <f>ROUND(I1263*H1263,2)</f>
        <v>0</v>
      </c>
      <c r="BL1263" s="18" t="s">
        <v>260</v>
      </c>
      <c r="BM1263" s="139" t="s">
        <v>2008</v>
      </c>
    </row>
    <row r="1264" spans="2:65" s="1" customFormat="1" ht="10.199999999999999">
      <c r="B1264" s="33"/>
      <c r="D1264" s="141" t="s">
        <v>135</v>
      </c>
      <c r="F1264" s="142" t="s">
        <v>2009</v>
      </c>
      <c r="I1264" s="143"/>
      <c r="L1264" s="33"/>
      <c r="M1264" s="147"/>
      <c r="T1264" s="54"/>
      <c r="AT1264" s="18" t="s">
        <v>135</v>
      </c>
      <c r="AU1264" s="18" t="s">
        <v>82</v>
      </c>
    </row>
    <row r="1265" spans="2:65" s="1" customFormat="1" ht="10.199999999999999">
      <c r="B1265" s="33"/>
      <c r="D1265" s="168" t="s">
        <v>183</v>
      </c>
      <c r="F1265" s="169" t="s">
        <v>2010</v>
      </c>
      <c r="I1265" s="143"/>
      <c r="L1265" s="33"/>
      <c r="M1265" s="147"/>
      <c r="T1265" s="54"/>
      <c r="AT1265" s="18" t="s">
        <v>183</v>
      </c>
      <c r="AU1265" s="18" t="s">
        <v>82</v>
      </c>
    </row>
    <row r="1266" spans="2:65" s="13" customFormat="1" ht="10.199999999999999">
      <c r="B1266" s="155"/>
      <c r="D1266" s="141" t="s">
        <v>159</v>
      </c>
      <c r="E1266" s="156" t="s">
        <v>19</v>
      </c>
      <c r="F1266" s="157" t="s">
        <v>2011</v>
      </c>
      <c r="H1266" s="156" t="s">
        <v>19</v>
      </c>
      <c r="I1266" s="158"/>
      <c r="L1266" s="155"/>
      <c r="M1266" s="159"/>
      <c r="T1266" s="160"/>
      <c r="AT1266" s="156" t="s">
        <v>159</v>
      </c>
      <c r="AU1266" s="156" t="s">
        <v>82</v>
      </c>
      <c r="AV1266" s="13" t="s">
        <v>80</v>
      </c>
      <c r="AW1266" s="13" t="s">
        <v>33</v>
      </c>
      <c r="AX1266" s="13" t="s">
        <v>72</v>
      </c>
      <c r="AY1266" s="156" t="s">
        <v>126</v>
      </c>
    </row>
    <row r="1267" spans="2:65" s="12" customFormat="1" ht="10.199999999999999">
      <c r="B1267" s="148"/>
      <c r="D1267" s="141" t="s">
        <v>159</v>
      </c>
      <c r="E1267" s="149" t="s">
        <v>19</v>
      </c>
      <c r="F1267" s="150" t="s">
        <v>2012</v>
      </c>
      <c r="H1267" s="151">
        <v>2.145</v>
      </c>
      <c r="I1267" s="152"/>
      <c r="L1267" s="148"/>
      <c r="M1267" s="153"/>
      <c r="T1267" s="154"/>
      <c r="AT1267" s="149" t="s">
        <v>159</v>
      </c>
      <c r="AU1267" s="149" t="s">
        <v>82</v>
      </c>
      <c r="AV1267" s="12" t="s">
        <v>82</v>
      </c>
      <c r="AW1267" s="12" t="s">
        <v>33</v>
      </c>
      <c r="AX1267" s="12" t="s">
        <v>72</v>
      </c>
      <c r="AY1267" s="149" t="s">
        <v>126</v>
      </c>
    </row>
    <row r="1268" spans="2:65" s="12" customFormat="1" ht="10.199999999999999">
      <c r="B1268" s="148"/>
      <c r="D1268" s="141" t="s">
        <v>159</v>
      </c>
      <c r="E1268" s="149" t="s">
        <v>19</v>
      </c>
      <c r="F1268" s="150" t="s">
        <v>2013</v>
      </c>
      <c r="H1268" s="151">
        <v>4.8280000000000003</v>
      </c>
      <c r="I1268" s="152"/>
      <c r="L1268" s="148"/>
      <c r="M1268" s="153"/>
      <c r="T1268" s="154"/>
      <c r="AT1268" s="149" t="s">
        <v>159</v>
      </c>
      <c r="AU1268" s="149" t="s">
        <v>82</v>
      </c>
      <c r="AV1268" s="12" t="s">
        <v>82</v>
      </c>
      <c r="AW1268" s="12" t="s">
        <v>33</v>
      </c>
      <c r="AX1268" s="12" t="s">
        <v>72</v>
      </c>
      <c r="AY1268" s="149" t="s">
        <v>126</v>
      </c>
    </row>
    <row r="1269" spans="2:65" s="14" customFormat="1" ht="10.199999999999999">
      <c r="B1269" s="161"/>
      <c r="D1269" s="141" t="s">
        <v>159</v>
      </c>
      <c r="E1269" s="162" t="s">
        <v>19</v>
      </c>
      <c r="F1269" s="163" t="s">
        <v>173</v>
      </c>
      <c r="H1269" s="164">
        <v>6.9729999999999999</v>
      </c>
      <c r="I1269" s="165"/>
      <c r="L1269" s="161"/>
      <c r="M1269" s="166"/>
      <c r="T1269" s="167"/>
      <c r="AT1269" s="162" t="s">
        <v>159</v>
      </c>
      <c r="AU1269" s="162" t="s">
        <v>82</v>
      </c>
      <c r="AV1269" s="14" t="s">
        <v>156</v>
      </c>
      <c r="AW1269" s="14" t="s">
        <v>33</v>
      </c>
      <c r="AX1269" s="14" t="s">
        <v>80</v>
      </c>
      <c r="AY1269" s="162" t="s">
        <v>126</v>
      </c>
    </row>
    <row r="1270" spans="2:65" s="1" customFormat="1" ht="37.799999999999997" customHeight="1">
      <c r="B1270" s="33"/>
      <c r="C1270" s="128" t="s">
        <v>2014</v>
      </c>
      <c r="D1270" s="128" t="s">
        <v>129</v>
      </c>
      <c r="E1270" s="129" t="s">
        <v>2015</v>
      </c>
      <c r="F1270" s="130" t="s">
        <v>2016</v>
      </c>
      <c r="G1270" s="131" t="s">
        <v>254</v>
      </c>
      <c r="H1270" s="132">
        <v>196</v>
      </c>
      <c r="I1270" s="133"/>
      <c r="J1270" s="134">
        <f>ROUND(I1270*H1270,2)</f>
        <v>0</v>
      </c>
      <c r="K1270" s="130" t="s">
        <v>19</v>
      </c>
      <c r="L1270" s="33"/>
      <c r="M1270" s="135" t="s">
        <v>19</v>
      </c>
      <c r="N1270" s="136" t="s">
        <v>43</v>
      </c>
      <c r="P1270" s="137">
        <f>O1270*H1270</f>
        <v>0</v>
      </c>
      <c r="Q1270" s="137">
        <v>4.4999999999999997E-3</v>
      </c>
      <c r="R1270" s="137">
        <f>Q1270*H1270</f>
        <v>0.8819999999999999</v>
      </c>
      <c r="S1270" s="137">
        <v>0</v>
      </c>
      <c r="T1270" s="138">
        <f>S1270*H1270</f>
        <v>0</v>
      </c>
      <c r="AR1270" s="139" t="s">
        <v>260</v>
      </c>
      <c r="AT1270" s="139" t="s">
        <v>129</v>
      </c>
      <c r="AU1270" s="139" t="s">
        <v>82</v>
      </c>
      <c r="AY1270" s="18" t="s">
        <v>126</v>
      </c>
      <c r="BE1270" s="140">
        <f>IF(N1270="základní",J1270,0)</f>
        <v>0</v>
      </c>
      <c r="BF1270" s="140">
        <f>IF(N1270="snížená",J1270,0)</f>
        <v>0</v>
      </c>
      <c r="BG1270" s="140">
        <f>IF(N1270="zákl. přenesená",J1270,0)</f>
        <v>0</v>
      </c>
      <c r="BH1270" s="140">
        <f>IF(N1270="sníž. přenesená",J1270,0)</f>
        <v>0</v>
      </c>
      <c r="BI1270" s="140">
        <f>IF(N1270="nulová",J1270,0)</f>
        <v>0</v>
      </c>
      <c r="BJ1270" s="18" t="s">
        <v>80</v>
      </c>
      <c r="BK1270" s="140">
        <f>ROUND(I1270*H1270,2)</f>
        <v>0</v>
      </c>
      <c r="BL1270" s="18" t="s">
        <v>260</v>
      </c>
      <c r="BM1270" s="139" t="s">
        <v>2017</v>
      </c>
    </row>
    <row r="1271" spans="2:65" s="1" customFormat="1" ht="19.2">
      <c r="B1271" s="33"/>
      <c r="D1271" s="141" t="s">
        <v>135</v>
      </c>
      <c r="F1271" s="142" t="s">
        <v>2016</v>
      </c>
      <c r="I1271" s="143"/>
      <c r="L1271" s="33"/>
      <c r="M1271" s="147"/>
      <c r="T1271" s="54"/>
      <c r="AT1271" s="18" t="s">
        <v>135</v>
      </c>
      <c r="AU1271" s="18" t="s">
        <v>82</v>
      </c>
    </row>
    <row r="1272" spans="2:65" s="12" customFormat="1" ht="10.199999999999999">
      <c r="B1272" s="148"/>
      <c r="D1272" s="141" t="s">
        <v>159</v>
      </c>
      <c r="E1272" s="149" t="s">
        <v>19</v>
      </c>
      <c r="F1272" s="150" t="s">
        <v>2018</v>
      </c>
      <c r="H1272" s="151">
        <v>196</v>
      </c>
      <c r="I1272" s="152"/>
      <c r="L1272" s="148"/>
      <c r="M1272" s="153"/>
      <c r="T1272" s="154"/>
      <c r="AT1272" s="149" t="s">
        <v>159</v>
      </c>
      <c r="AU1272" s="149" t="s">
        <v>82</v>
      </c>
      <c r="AV1272" s="12" t="s">
        <v>82</v>
      </c>
      <c r="AW1272" s="12" t="s">
        <v>33</v>
      </c>
      <c r="AX1272" s="12" t="s">
        <v>80</v>
      </c>
      <c r="AY1272" s="149" t="s">
        <v>126</v>
      </c>
    </row>
    <row r="1273" spans="2:65" s="1" customFormat="1" ht="16.5" customHeight="1">
      <c r="B1273" s="33"/>
      <c r="C1273" s="128" t="s">
        <v>2019</v>
      </c>
      <c r="D1273" s="128" t="s">
        <v>129</v>
      </c>
      <c r="E1273" s="129" t="s">
        <v>2020</v>
      </c>
      <c r="F1273" s="130" t="s">
        <v>2021</v>
      </c>
      <c r="G1273" s="131" t="s">
        <v>254</v>
      </c>
      <c r="H1273" s="132">
        <v>2</v>
      </c>
      <c r="I1273" s="133"/>
      <c r="J1273" s="134">
        <f>ROUND(I1273*H1273,2)</f>
        <v>0</v>
      </c>
      <c r="K1273" s="130" t="s">
        <v>180</v>
      </c>
      <c r="L1273" s="33"/>
      <c r="M1273" s="135" t="s">
        <v>19</v>
      </c>
      <c r="N1273" s="136" t="s">
        <v>43</v>
      </c>
      <c r="P1273" s="137">
        <f>O1273*H1273</f>
        <v>0</v>
      </c>
      <c r="Q1273" s="137">
        <v>0.10174999999999999</v>
      </c>
      <c r="R1273" s="137">
        <f>Q1273*H1273</f>
        <v>0.20349999999999999</v>
      </c>
      <c r="S1273" s="137">
        <v>0</v>
      </c>
      <c r="T1273" s="138">
        <f>S1273*H1273</f>
        <v>0</v>
      </c>
      <c r="AR1273" s="139" t="s">
        <v>260</v>
      </c>
      <c r="AT1273" s="139" t="s">
        <v>129</v>
      </c>
      <c r="AU1273" s="139" t="s">
        <v>82</v>
      </c>
      <c r="AY1273" s="18" t="s">
        <v>126</v>
      </c>
      <c r="BE1273" s="140">
        <f>IF(N1273="základní",J1273,0)</f>
        <v>0</v>
      </c>
      <c r="BF1273" s="140">
        <f>IF(N1273="snížená",J1273,0)</f>
        <v>0</v>
      </c>
      <c r="BG1273" s="140">
        <f>IF(N1273="zákl. přenesená",J1273,0)</f>
        <v>0</v>
      </c>
      <c r="BH1273" s="140">
        <f>IF(N1273="sníž. přenesená",J1273,0)</f>
        <v>0</v>
      </c>
      <c r="BI1273" s="140">
        <f>IF(N1273="nulová",J1273,0)</f>
        <v>0</v>
      </c>
      <c r="BJ1273" s="18" t="s">
        <v>80</v>
      </c>
      <c r="BK1273" s="140">
        <f>ROUND(I1273*H1273,2)</f>
        <v>0</v>
      </c>
      <c r="BL1273" s="18" t="s">
        <v>260</v>
      </c>
      <c r="BM1273" s="139" t="s">
        <v>2022</v>
      </c>
    </row>
    <row r="1274" spans="2:65" s="1" customFormat="1" ht="10.199999999999999">
      <c r="B1274" s="33"/>
      <c r="D1274" s="141" t="s">
        <v>135</v>
      </c>
      <c r="F1274" s="142" t="s">
        <v>2023</v>
      </c>
      <c r="I1274" s="143"/>
      <c r="L1274" s="33"/>
      <c r="M1274" s="147"/>
      <c r="T1274" s="54"/>
      <c r="AT1274" s="18" t="s">
        <v>135</v>
      </c>
      <c r="AU1274" s="18" t="s">
        <v>82</v>
      </c>
    </row>
    <row r="1275" spans="2:65" s="1" customFormat="1" ht="10.199999999999999">
      <c r="B1275" s="33"/>
      <c r="D1275" s="168" t="s">
        <v>183</v>
      </c>
      <c r="F1275" s="169" t="s">
        <v>2024</v>
      </c>
      <c r="I1275" s="143"/>
      <c r="L1275" s="33"/>
      <c r="M1275" s="147"/>
      <c r="T1275" s="54"/>
      <c r="AT1275" s="18" t="s">
        <v>183</v>
      </c>
      <c r="AU1275" s="18" t="s">
        <v>82</v>
      </c>
    </row>
    <row r="1276" spans="2:65" s="12" customFormat="1" ht="10.199999999999999">
      <c r="B1276" s="148"/>
      <c r="D1276" s="141" t="s">
        <v>159</v>
      </c>
      <c r="E1276" s="149" t="s">
        <v>19</v>
      </c>
      <c r="F1276" s="150" t="s">
        <v>2025</v>
      </c>
      <c r="H1276" s="151">
        <v>2</v>
      </c>
      <c r="I1276" s="152"/>
      <c r="L1276" s="148"/>
      <c r="M1276" s="153"/>
      <c r="T1276" s="154"/>
      <c r="AT1276" s="149" t="s">
        <v>159</v>
      </c>
      <c r="AU1276" s="149" t="s">
        <v>82</v>
      </c>
      <c r="AV1276" s="12" t="s">
        <v>82</v>
      </c>
      <c r="AW1276" s="12" t="s">
        <v>33</v>
      </c>
      <c r="AX1276" s="12" t="s">
        <v>80</v>
      </c>
      <c r="AY1276" s="149" t="s">
        <v>126</v>
      </c>
    </row>
    <row r="1277" spans="2:65" s="1" customFormat="1" ht="16.5" customHeight="1">
      <c r="B1277" s="33"/>
      <c r="C1277" s="128" t="s">
        <v>2026</v>
      </c>
      <c r="D1277" s="128" t="s">
        <v>129</v>
      </c>
      <c r="E1277" s="129" t="s">
        <v>2027</v>
      </c>
      <c r="F1277" s="130" t="s">
        <v>2028</v>
      </c>
      <c r="G1277" s="131" t="s">
        <v>254</v>
      </c>
      <c r="H1277" s="132">
        <v>1</v>
      </c>
      <c r="I1277" s="133"/>
      <c r="J1277" s="134">
        <f>ROUND(I1277*H1277,2)</f>
        <v>0</v>
      </c>
      <c r="K1277" s="130" t="s">
        <v>180</v>
      </c>
      <c r="L1277" s="33"/>
      <c r="M1277" s="135" t="s">
        <v>19</v>
      </c>
      <c r="N1277" s="136" t="s">
        <v>43</v>
      </c>
      <c r="P1277" s="137">
        <f>O1277*H1277</f>
        <v>0</v>
      </c>
      <c r="Q1277" s="137">
        <v>0.14244999999999999</v>
      </c>
      <c r="R1277" s="137">
        <f>Q1277*H1277</f>
        <v>0.14244999999999999</v>
      </c>
      <c r="S1277" s="137">
        <v>0</v>
      </c>
      <c r="T1277" s="138">
        <f>S1277*H1277</f>
        <v>0</v>
      </c>
      <c r="AR1277" s="139" t="s">
        <v>260</v>
      </c>
      <c r="AT1277" s="139" t="s">
        <v>129</v>
      </c>
      <c r="AU1277" s="139" t="s">
        <v>82</v>
      </c>
      <c r="AY1277" s="18" t="s">
        <v>126</v>
      </c>
      <c r="BE1277" s="140">
        <f>IF(N1277="základní",J1277,0)</f>
        <v>0</v>
      </c>
      <c r="BF1277" s="140">
        <f>IF(N1277="snížená",J1277,0)</f>
        <v>0</v>
      </c>
      <c r="BG1277" s="140">
        <f>IF(N1277="zákl. přenesená",J1277,0)</f>
        <v>0</v>
      </c>
      <c r="BH1277" s="140">
        <f>IF(N1277="sníž. přenesená",J1277,0)</f>
        <v>0</v>
      </c>
      <c r="BI1277" s="140">
        <f>IF(N1277="nulová",J1277,0)</f>
        <v>0</v>
      </c>
      <c r="BJ1277" s="18" t="s">
        <v>80</v>
      </c>
      <c r="BK1277" s="140">
        <f>ROUND(I1277*H1277,2)</f>
        <v>0</v>
      </c>
      <c r="BL1277" s="18" t="s">
        <v>260</v>
      </c>
      <c r="BM1277" s="139" t="s">
        <v>2029</v>
      </c>
    </row>
    <row r="1278" spans="2:65" s="1" customFormat="1" ht="10.199999999999999">
      <c r="B1278" s="33"/>
      <c r="D1278" s="141" t="s">
        <v>135</v>
      </c>
      <c r="F1278" s="142" t="s">
        <v>2030</v>
      </c>
      <c r="I1278" s="143"/>
      <c r="L1278" s="33"/>
      <c r="M1278" s="147"/>
      <c r="T1278" s="54"/>
      <c r="AT1278" s="18" t="s">
        <v>135</v>
      </c>
      <c r="AU1278" s="18" t="s">
        <v>82</v>
      </c>
    </row>
    <row r="1279" spans="2:65" s="1" customFormat="1" ht="10.199999999999999">
      <c r="B1279" s="33"/>
      <c r="D1279" s="168" t="s">
        <v>183</v>
      </c>
      <c r="F1279" s="169" t="s">
        <v>2031</v>
      </c>
      <c r="I1279" s="143"/>
      <c r="L1279" s="33"/>
      <c r="M1279" s="147"/>
      <c r="T1279" s="54"/>
      <c r="AT1279" s="18" t="s">
        <v>183</v>
      </c>
      <c r="AU1279" s="18" t="s">
        <v>82</v>
      </c>
    </row>
    <row r="1280" spans="2:65" s="12" customFormat="1" ht="10.199999999999999">
      <c r="B1280" s="148"/>
      <c r="D1280" s="141" t="s">
        <v>159</v>
      </c>
      <c r="E1280" s="149" t="s">
        <v>19</v>
      </c>
      <c r="F1280" s="150" t="s">
        <v>2032</v>
      </c>
      <c r="H1280" s="151">
        <v>1</v>
      </c>
      <c r="I1280" s="152"/>
      <c r="L1280" s="148"/>
      <c r="M1280" s="153"/>
      <c r="T1280" s="154"/>
      <c r="AT1280" s="149" t="s">
        <v>159</v>
      </c>
      <c r="AU1280" s="149" t="s">
        <v>82</v>
      </c>
      <c r="AV1280" s="12" t="s">
        <v>82</v>
      </c>
      <c r="AW1280" s="12" t="s">
        <v>33</v>
      </c>
      <c r="AX1280" s="12" t="s">
        <v>80</v>
      </c>
      <c r="AY1280" s="149" t="s">
        <v>126</v>
      </c>
    </row>
    <row r="1281" spans="2:65" s="1" customFormat="1" ht="21.75" customHeight="1">
      <c r="B1281" s="33"/>
      <c r="C1281" s="128" t="s">
        <v>2033</v>
      </c>
      <c r="D1281" s="128" t="s">
        <v>129</v>
      </c>
      <c r="E1281" s="129" t="s">
        <v>2034</v>
      </c>
      <c r="F1281" s="130" t="s">
        <v>2035</v>
      </c>
      <c r="G1281" s="131" t="s">
        <v>304</v>
      </c>
      <c r="H1281" s="132">
        <v>41.756999999999998</v>
      </c>
      <c r="I1281" s="133"/>
      <c r="J1281" s="134">
        <f>ROUND(I1281*H1281,2)</f>
        <v>0</v>
      </c>
      <c r="K1281" s="130" t="s">
        <v>180</v>
      </c>
      <c r="L1281" s="33"/>
      <c r="M1281" s="135" t="s">
        <v>19</v>
      </c>
      <c r="N1281" s="136" t="s">
        <v>43</v>
      </c>
      <c r="P1281" s="137">
        <f>O1281*H1281</f>
        <v>0</v>
      </c>
      <c r="Q1281" s="137">
        <v>0</v>
      </c>
      <c r="R1281" s="137">
        <f>Q1281*H1281</f>
        <v>0</v>
      </c>
      <c r="S1281" s="137">
        <v>0</v>
      </c>
      <c r="T1281" s="138">
        <f>S1281*H1281</f>
        <v>0</v>
      </c>
      <c r="AR1281" s="139" t="s">
        <v>260</v>
      </c>
      <c r="AT1281" s="139" t="s">
        <v>129</v>
      </c>
      <c r="AU1281" s="139" t="s">
        <v>82</v>
      </c>
      <c r="AY1281" s="18" t="s">
        <v>126</v>
      </c>
      <c r="BE1281" s="140">
        <f>IF(N1281="základní",J1281,0)</f>
        <v>0</v>
      </c>
      <c r="BF1281" s="140">
        <f>IF(N1281="snížená",J1281,0)</f>
        <v>0</v>
      </c>
      <c r="BG1281" s="140">
        <f>IF(N1281="zákl. přenesená",J1281,0)</f>
        <v>0</v>
      </c>
      <c r="BH1281" s="140">
        <f>IF(N1281="sníž. přenesená",J1281,0)</f>
        <v>0</v>
      </c>
      <c r="BI1281" s="140">
        <f>IF(N1281="nulová",J1281,0)</f>
        <v>0</v>
      </c>
      <c r="BJ1281" s="18" t="s">
        <v>80</v>
      </c>
      <c r="BK1281" s="140">
        <f>ROUND(I1281*H1281,2)</f>
        <v>0</v>
      </c>
      <c r="BL1281" s="18" t="s">
        <v>260</v>
      </c>
      <c r="BM1281" s="139" t="s">
        <v>2036</v>
      </c>
    </row>
    <row r="1282" spans="2:65" s="1" customFormat="1" ht="19.2">
      <c r="B1282" s="33"/>
      <c r="D1282" s="141" t="s">
        <v>135</v>
      </c>
      <c r="F1282" s="142" t="s">
        <v>2037</v>
      </c>
      <c r="I1282" s="143"/>
      <c r="L1282" s="33"/>
      <c r="M1282" s="147"/>
      <c r="T1282" s="54"/>
      <c r="AT1282" s="18" t="s">
        <v>135</v>
      </c>
      <c r="AU1282" s="18" t="s">
        <v>82</v>
      </c>
    </row>
    <row r="1283" spans="2:65" s="1" customFormat="1" ht="10.199999999999999">
      <c r="B1283" s="33"/>
      <c r="D1283" s="168" t="s">
        <v>183</v>
      </c>
      <c r="F1283" s="169" t="s">
        <v>2038</v>
      </c>
      <c r="I1283" s="143"/>
      <c r="L1283" s="33"/>
      <c r="M1283" s="147"/>
      <c r="T1283" s="54"/>
      <c r="AT1283" s="18" t="s">
        <v>183</v>
      </c>
      <c r="AU1283" s="18" t="s">
        <v>82</v>
      </c>
    </row>
    <row r="1284" spans="2:65" s="11" customFormat="1" ht="22.8" customHeight="1">
      <c r="B1284" s="116"/>
      <c r="D1284" s="117" t="s">
        <v>71</v>
      </c>
      <c r="E1284" s="126" t="s">
        <v>2039</v>
      </c>
      <c r="F1284" s="126" t="s">
        <v>2040</v>
      </c>
      <c r="I1284" s="119"/>
      <c r="J1284" s="127">
        <f>BK1284</f>
        <v>0</v>
      </c>
      <c r="L1284" s="116"/>
      <c r="M1284" s="121"/>
      <c r="P1284" s="122">
        <f>SUM(P1285:P1306)</f>
        <v>0</v>
      </c>
      <c r="R1284" s="122">
        <f>SUM(R1285:R1306)</f>
        <v>12.29661714</v>
      </c>
      <c r="T1284" s="123">
        <f>SUM(T1285:T1306)</f>
        <v>0</v>
      </c>
      <c r="AR1284" s="117" t="s">
        <v>82</v>
      </c>
      <c r="AT1284" s="124" t="s">
        <v>71</v>
      </c>
      <c r="AU1284" s="124" t="s">
        <v>80</v>
      </c>
      <c r="AY1284" s="117" t="s">
        <v>126</v>
      </c>
      <c r="BK1284" s="125">
        <f>SUM(BK1285:BK1306)</f>
        <v>0</v>
      </c>
    </row>
    <row r="1285" spans="2:65" s="1" customFormat="1" ht="37.799999999999997" customHeight="1">
      <c r="B1285" s="33"/>
      <c r="C1285" s="128" t="s">
        <v>2041</v>
      </c>
      <c r="D1285" s="128" t="s">
        <v>129</v>
      </c>
      <c r="E1285" s="129" t="s">
        <v>2042</v>
      </c>
      <c r="F1285" s="130" t="s">
        <v>2043</v>
      </c>
      <c r="G1285" s="131" t="s">
        <v>155</v>
      </c>
      <c r="H1285" s="132">
        <v>53.9</v>
      </c>
      <c r="I1285" s="133"/>
      <c r="J1285" s="134">
        <f>ROUND(I1285*H1285,2)</f>
        <v>0</v>
      </c>
      <c r="K1285" s="130" t="s">
        <v>19</v>
      </c>
      <c r="L1285" s="33"/>
      <c r="M1285" s="135" t="s">
        <v>19</v>
      </c>
      <c r="N1285" s="136" t="s">
        <v>43</v>
      </c>
      <c r="P1285" s="137">
        <f>O1285*H1285</f>
        <v>0</v>
      </c>
      <c r="Q1285" s="137">
        <v>1.39E-3</v>
      </c>
      <c r="R1285" s="137">
        <f>Q1285*H1285</f>
        <v>7.4921000000000001E-2</v>
      </c>
      <c r="S1285" s="137">
        <v>0</v>
      </c>
      <c r="T1285" s="138">
        <f>S1285*H1285</f>
        <v>0</v>
      </c>
      <c r="AR1285" s="139" t="s">
        <v>260</v>
      </c>
      <c r="AT1285" s="139" t="s">
        <v>129</v>
      </c>
      <c r="AU1285" s="139" t="s">
        <v>82</v>
      </c>
      <c r="AY1285" s="18" t="s">
        <v>126</v>
      </c>
      <c r="BE1285" s="140">
        <f>IF(N1285="základní",J1285,0)</f>
        <v>0</v>
      </c>
      <c r="BF1285" s="140">
        <f>IF(N1285="snížená",J1285,0)</f>
        <v>0</v>
      </c>
      <c r="BG1285" s="140">
        <f>IF(N1285="zákl. přenesená",J1285,0)</f>
        <v>0</v>
      </c>
      <c r="BH1285" s="140">
        <f>IF(N1285="sníž. přenesená",J1285,0)</f>
        <v>0</v>
      </c>
      <c r="BI1285" s="140">
        <f>IF(N1285="nulová",J1285,0)</f>
        <v>0</v>
      </c>
      <c r="BJ1285" s="18" t="s">
        <v>80</v>
      </c>
      <c r="BK1285" s="140">
        <f>ROUND(I1285*H1285,2)</f>
        <v>0</v>
      </c>
      <c r="BL1285" s="18" t="s">
        <v>260</v>
      </c>
      <c r="BM1285" s="139" t="s">
        <v>2044</v>
      </c>
    </row>
    <row r="1286" spans="2:65" s="1" customFormat="1" ht="28.8">
      <c r="B1286" s="33"/>
      <c r="D1286" s="141" t="s">
        <v>135</v>
      </c>
      <c r="F1286" s="142" t="s">
        <v>2045</v>
      </c>
      <c r="I1286" s="143"/>
      <c r="L1286" s="33"/>
      <c r="M1286" s="147"/>
      <c r="T1286" s="54"/>
      <c r="AT1286" s="18" t="s">
        <v>135</v>
      </c>
      <c r="AU1286" s="18" t="s">
        <v>82</v>
      </c>
    </row>
    <row r="1287" spans="2:65" s="12" customFormat="1" ht="10.199999999999999">
      <c r="B1287" s="148"/>
      <c r="D1287" s="141" t="s">
        <v>159</v>
      </c>
      <c r="E1287" s="149" t="s">
        <v>19</v>
      </c>
      <c r="F1287" s="150" t="s">
        <v>2046</v>
      </c>
      <c r="H1287" s="151">
        <v>21.8</v>
      </c>
      <c r="I1287" s="152"/>
      <c r="L1287" s="148"/>
      <c r="M1287" s="153"/>
      <c r="T1287" s="154"/>
      <c r="AT1287" s="149" t="s">
        <v>159</v>
      </c>
      <c r="AU1287" s="149" t="s">
        <v>82</v>
      </c>
      <c r="AV1287" s="12" t="s">
        <v>82</v>
      </c>
      <c r="AW1287" s="12" t="s">
        <v>33</v>
      </c>
      <c r="AX1287" s="12" t="s">
        <v>72</v>
      </c>
      <c r="AY1287" s="149" t="s">
        <v>126</v>
      </c>
    </row>
    <row r="1288" spans="2:65" s="12" customFormat="1" ht="10.199999999999999">
      <c r="B1288" s="148"/>
      <c r="D1288" s="141" t="s">
        <v>159</v>
      </c>
      <c r="E1288" s="149" t="s">
        <v>19</v>
      </c>
      <c r="F1288" s="150" t="s">
        <v>2047</v>
      </c>
      <c r="H1288" s="151">
        <v>32.1</v>
      </c>
      <c r="I1288" s="152"/>
      <c r="L1288" s="148"/>
      <c r="M1288" s="153"/>
      <c r="T1288" s="154"/>
      <c r="AT1288" s="149" t="s">
        <v>159</v>
      </c>
      <c r="AU1288" s="149" t="s">
        <v>82</v>
      </c>
      <c r="AV1288" s="12" t="s">
        <v>82</v>
      </c>
      <c r="AW1288" s="12" t="s">
        <v>33</v>
      </c>
      <c r="AX1288" s="12" t="s">
        <v>72</v>
      </c>
      <c r="AY1288" s="149" t="s">
        <v>126</v>
      </c>
    </row>
    <row r="1289" spans="2:65" s="14" customFormat="1" ht="10.199999999999999">
      <c r="B1289" s="161"/>
      <c r="D1289" s="141" t="s">
        <v>159</v>
      </c>
      <c r="E1289" s="162" t="s">
        <v>19</v>
      </c>
      <c r="F1289" s="163" t="s">
        <v>173</v>
      </c>
      <c r="H1289" s="164">
        <v>53.9</v>
      </c>
      <c r="I1289" s="165"/>
      <c r="L1289" s="161"/>
      <c r="M1289" s="166"/>
      <c r="T1289" s="167"/>
      <c r="AT1289" s="162" t="s">
        <v>159</v>
      </c>
      <c r="AU1289" s="162" t="s">
        <v>82</v>
      </c>
      <c r="AV1289" s="14" t="s">
        <v>156</v>
      </c>
      <c r="AW1289" s="14" t="s">
        <v>33</v>
      </c>
      <c r="AX1289" s="14" t="s">
        <v>80</v>
      </c>
      <c r="AY1289" s="162" t="s">
        <v>126</v>
      </c>
    </row>
    <row r="1290" spans="2:65" s="1" customFormat="1" ht="37.799999999999997" customHeight="1">
      <c r="B1290" s="33"/>
      <c r="C1290" s="128" t="s">
        <v>2048</v>
      </c>
      <c r="D1290" s="128" t="s">
        <v>129</v>
      </c>
      <c r="E1290" s="129" t="s">
        <v>2049</v>
      </c>
      <c r="F1290" s="130" t="s">
        <v>2050</v>
      </c>
      <c r="G1290" s="131" t="s">
        <v>155</v>
      </c>
      <c r="H1290" s="132">
        <v>398.6</v>
      </c>
      <c r="I1290" s="133"/>
      <c r="J1290" s="134">
        <f>ROUND(I1290*H1290,2)</f>
        <v>0</v>
      </c>
      <c r="K1290" s="130" t="s">
        <v>19</v>
      </c>
      <c r="L1290" s="33"/>
      <c r="M1290" s="135" t="s">
        <v>19</v>
      </c>
      <c r="N1290" s="136" t="s">
        <v>43</v>
      </c>
      <c r="P1290" s="137">
        <f>O1290*H1290</f>
        <v>0</v>
      </c>
      <c r="Q1290" s="137">
        <v>1.39E-3</v>
      </c>
      <c r="R1290" s="137">
        <f>Q1290*H1290</f>
        <v>0.55405400000000005</v>
      </c>
      <c r="S1290" s="137">
        <v>0</v>
      </c>
      <c r="T1290" s="138">
        <f>S1290*H1290</f>
        <v>0</v>
      </c>
      <c r="AR1290" s="139" t="s">
        <v>260</v>
      </c>
      <c r="AT1290" s="139" t="s">
        <v>129</v>
      </c>
      <c r="AU1290" s="139" t="s">
        <v>82</v>
      </c>
      <c r="AY1290" s="18" t="s">
        <v>126</v>
      </c>
      <c r="BE1290" s="140">
        <f>IF(N1290="základní",J1290,0)</f>
        <v>0</v>
      </c>
      <c r="BF1290" s="140">
        <f>IF(N1290="snížená",J1290,0)</f>
        <v>0</v>
      </c>
      <c r="BG1290" s="140">
        <f>IF(N1290="zákl. přenesená",J1290,0)</f>
        <v>0</v>
      </c>
      <c r="BH1290" s="140">
        <f>IF(N1290="sníž. přenesená",J1290,0)</f>
        <v>0</v>
      </c>
      <c r="BI1290" s="140">
        <f>IF(N1290="nulová",J1290,0)</f>
        <v>0</v>
      </c>
      <c r="BJ1290" s="18" t="s">
        <v>80</v>
      </c>
      <c r="BK1290" s="140">
        <f>ROUND(I1290*H1290,2)</f>
        <v>0</v>
      </c>
      <c r="BL1290" s="18" t="s">
        <v>260</v>
      </c>
      <c r="BM1290" s="139" t="s">
        <v>2051</v>
      </c>
    </row>
    <row r="1291" spans="2:65" s="1" customFormat="1" ht="28.8">
      <c r="B1291" s="33"/>
      <c r="D1291" s="141" t="s">
        <v>135</v>
      </c>
      <c r="F1291" s="142" t="s">
        <v>2052</v>
      </c>
      <c r="I1291" s="143"/>
      <c r="L1291" s="33"/>
      <c r="M1291" s="147"/>
      <c r="T1291" s="54"/>
      <c r="AT1291" s="18" t="s">
        <v>135</v>
      </c>
      <c r="AU1291" s="18" t="s">
        <v>82</v>
      </c>
    </row>
    <row r="1292" spans="2:65" s="12" customFormat="1" ht="10.199999999999999">
      <c r="B1292" s="148"/>
      <c r="D1292" s="141" t="s">
        <v>159</v>
      </c>
      <c r="E1292" s="149" t="s">
        <v>19</v>
      </c>
      <c r="F1292" s="150" t="s">
        <v>2053</v>
      </c>
      <c r="H1292" s="151">
        <v>82.1</v>
      </c>
      <c r="I1292" s="152"/>
      <c r="L1292" s="148"/>
      <c r="M1292" s="153"/>
      <c r="T1292" s="154"/>
      <c r="AT1292" s="149" t="s">
        <v>159</v>
      </c>
      <c r="AU1292" s="149" t="s">
        <v>82</v>
      </c>
      <c r="AV1292" s="12" t="s">
        <v>82</v>
      </c>
      <c r="AW1292" s="12" t="s">
        <v>33</v>
      </c>
      <c r="AX1292" s="12" t="s">
        <v>72</v>
      </c>
      <c r="AY1292" s="149" t="s">
        <v>126</v>
      </c>
    </row>
    <row r="1293" spans="2:65" s="12" customFormat="1" ht="10.199999999999999">
      <c r="B1293" s="148"/>
      <c r="D1293" s="141" t="s">
        <v>159</v>
      </c>
      <c r="E1293" s="149" t="s">
        <v>19</v>
      </c>
      <c r="F1293" s="150" t="s">
        <v>2054</v>
      </c>
      <c r="H1293" s="151">
        <v>155.5</v>
      </c>
      <c r="I1293" s="152"/>
      <c r="L1293" s="148"/>
      <c r="M1293" s="153"/>
      <c r="T1293" s="154"/>
      <c r="AT1293" s="149" t="s">
        <v>159</v>
      </c>
      <c r="AU1293" s="149" t="s">
        <v>82</v>
      </c>
      <c r="AV1293" s="12" t="s">
        <v>82</v>
      </c>
      <c r="AW1293" s="12" t="s">
        <v>33</v>
      </c>
      <c r="AX1293" s="12" t="s">
        <v>72</v>
      </c>
      <c r="AY1293" s="149" t="s">
        <v>126</v>
      </c>
    </row>
    <row r="1294" spans="2:65" s="12" customFormat="1" ht="10.199999999999999">
      <c r="B1294" s="148"/>
      <c r="D1294" s="141" t="s">
        <v>159</v>
      </c>
      <c r="E1294" s="149" t="s">
        <v>19</v>
      </c>
      <c r="F1294" s="150" t="s">
        <v>2055</v>
      </c>
      <c r="H1294" s="151">
        <v>161</v>
      </c>
      <c r="I1294" s="152"/>
      <c r="L1294" s="148"/>
      <c r="M1294" s="153"/>
      <c r="T1294" s="154"/>
      <c r="AT1294" s="149" t="s">
        <v>159</v>
      </c>
      <c r="AU1294" s="149" t="s">
        <v>82</v>
      </c>
      <c r="AV1294" s="12" t="s">
        <v>82</v>
      </c>
      <c r="AW1294" s="12" t="s">
        <v>33</v>
      </c>
      <c r="AX1294" s="12" t="s">
        <v>72</v>
      </c>
      <c r="AY1294" s="149" t="s">
        <v>126</v>
      </c>
    </row>
    <row r="1295" spans="2:65" s="14" customFormat="1" ht="10.199999999999999">
      <c r="B1295" s="161"/>
      <c r="D1295" s="141" t="s">
        <v>159</v>
      </c>
      <c r="E1295" s="162" t="s">
        <v>19</v>
      </c>
      <c r="F1295" s="163" t="s">
        <v>173</v>
      </c>
      <c r="H1295" s="164">
        <v>398.6</v>
      </c>
      <c r="I1295" s="165"/>
      <c r="L1295" s="161"/>
      <c r="M1295" s="166"/>
      <c r="T1295" s="167"/>
      <c r="AT1295" s="162" t="s">
        <v>159</v>
      </c>
      <c r="AU1295" s="162" t="s">
        <v>82</v>
      </c>
      <c r="AV1295" s="14" t="s">
        <v>156</v>
      </c>
      <c r="AW1295" s="14" t="s">
        <v>33</v>
      </c>
      <c r="AX1295" s="14" t="s">
        <v>80</v>
      </c>
      <c r="AY1295" s="162" t="s">
        <v>126</v>
      </c>
    </row>
    <row r="1296" spans="2:65" s="1" customFormat="1" ht="21.75" customHeight="1">
      <c r="B1296" s="33"/>
      <c r="C1296" s="128" t="s">
        <v>2056</v>
      </c>
      <c r="D1296" s="128" t="s">
        <v>129</v>
      </c>
      <c r="E1296" s="129" t="s">
        <v>2057</v>
      </c>
      <c r="F1296" s="130" t="s">
        <v>2058</v>
      </c>
      <c r="G1296" s="131" t="s">
        <v>155</v>
      </c>
      <c r="H1296" s="132">
        <v>456.30200000000002</v>
      </c>
      <c r="I1296" s="133"/>
      <c r="J1296" s="134">
        <f>ROUND(I1296*H1296,2)</f>
        <v>0</v>
      </c>
      <c r="K1296" s="130" t="s">
        <v>180</v>
      </c>
      <c r="L1296" s="33"/>
      <c r="M1296" s="135" t="s">
        <v>19</v>
      </c>
      <c r="N1296" s="136" t="s">
        <v>43</v>
      </c>
      <c r="P1296" s="137">
        <f>O1296*H1296</f>
        <v>0</v>
      </c>
      <c r="Q1296" s="137">
        <v>2.5569999999999999E-2</v>
      </c>
      <c r="R1296" s="137">
        <f>Q1296*H1296</f>
        <v>11.66764214</v>
      </c>
      <c r="S1296" s="137">
        <v>0</v>
      </c>
      <c r="T1296" s="138">
        <f>S1296*H1296</f>
        <v>0</v>
      </c>
      <c r="AR1296" s="139" t="s">
        <v>260</v>
      </c>
      <c r="AT1296" s="139" t="s">
        <v>129</v>
      </c>
      <c r="AU1296" s="139" t="s">
        <v>82</v>
      </c>
      <c r="AY1296" s="18" t="s">
        <v>126</v>
      </c>
      <c r="BE1296" s="140">
        <f>IF(N1296="základní",J1296,0)</f>
        <v>0</v>
      </c>
      <c r="BF1296" s="140">
        <f>IF(N1296="snížená",J1296,0)</f>
        <v>0</v>
      </c>
      <c r="BG1296" s="140">
        <f>IF(N1296="zákl. přenesená",J1296,0)</f>
        <v>0</v>
      </c>
      <c r="BH1296" s="140">
        <f>IF(N1296="sníž. přenesená",J1296,0)</f>
        <v>0</v>
      </c>
      <c r="BI1296" s="140">
        <f>IF(N1296="nulová",J1296,0)</f>
        <v>0</v>
      </c>
      <c r="BJ1296" s="18" t="s">
        <v>80</v>
      </c>
      <c r="BK1296" s="140">
        <f>ROUND(I1296*H1296,2)</f>
        <v>0</v>
      </c>
      <c r="BL1296" s="18" t="s">
        <v>260</v>
      </c>
      <c r="BM1296" s="139" t="s">
        <v>2059</v>
      </c>
    </row>
    <row r="1297" spans="2:65" s="1" customFormat="1" ht="19.2">
      <c r="B1297" s="33"/>
      <c r="D1297" s="141" t="s">
        <v>135</v>
      </c>
      <c r="F1297" s="142" t="s">
        <v>2060</v>
      </c>
      <c r="I1297" s="143"/>
      <c r="L1297" s="33"/>
      <c r="M1297" s="147"/>
      <c r="T1297" s="54"/>
      <c r="AT1297" s="18" t="s">
        <v>135</v>
      </c>
      <c r="AU1297" s="18" t="s">
        <v>82</v>
      </c>
    </row>
    <row r="1298" spans="2:65" s="1" customFormat="1" ht="10.199999999999999">
      <c r="B1298" s="33"/>
      <c r="D1298" s="168" t="s">
        <v>183</v>
      </c>
      <c r="F1298" s="169" t="s">
        <v>2061</v>
      </c>
      <c r="I1298" s="143"/>
      <c r="L1298" s="33"/>
      <c r="M1298" s="147"/>
      <c r="T1298" s="54"/>
      <c r="AT1298" s="18" t="s">
        <v>183</v>
      </c>
      <c r="AU1298" s="18" t="s">
        <v>82</v>
      </c>
    </row>
    <row r="1299" spans="2:65" s="12" customFormat="1" ht="10.199999999999999">
      <c r="B1299" s="148"/>
      <c r="D1299" s="141" t="s">
        <v>159</v>
      </c>
      <c r="E1299" s="149" t="s">
        <v>19</v>
      </c>
      <c r="F1299" s="150" t="s">
        <v>2062</v>
      </c>
      <c r="H1299" s="151">
        <v>82.1</v>
      </c>
      <c r="I1299" s="152"/>
      <c r="L1299" s="148"/>
      <c r="M1299" s="153"/>
      <c r="T1299" s="154"/>
      <c r="AT1299" s="149" t="s">
        <v>159</v>
      </c>
      <c r="AU1299" s="149" t="s">
        <v>82</v>
      </c>
      <c r="AV1299" s="12" t="s">
        <v>82</v>
      </c>
      <c r="AW1299" s="12" t="s">
        <v>33</v>
      </c>
      <c r="AX1299" s="12" t="s">
        <v>72</v>
      </c>
      <c r="AY1299" s="149" t="s">
        <v>126</v>
      </c>
    </row>
    <row r="1300" spans="2:65" s="12" customFormat="1" ht="10.199999999999999">
      <c r="B1300" s="148"/>
      <c r="D1300" s="141" t="s">
        <v>159</v>
      </c>
      <c r="E1300" s="149" t="s">
        <v>19</v>
      </c>
      <c r="F1300" s="150" t="s">
        <v>2063</v>
      </c>
      <c r="H1300" s="151">
        <v>177.1</v>
      </c>
      <c r="I1300" s="152"/>
      <c r="L1300" s="148"/>
      <c r="M1300" s="153"/>
      <c r="T1300" s="154"/>
      <c r="AT1300" s="149" t="s">
        <v>159</v>
      </c>
      <c r="AU1300" s="149" t="s">
        <v>82</v>
      </c>
      <c r="AV1300" s="12" t="s">
        <v>82</v>
      </c>
      <c r="AW1300" s="12" t="s">
        <v>33</v>
      </c>
      <c r="AX1300" s="12" t="s">
        <v>72</v>
      </c>
      <c r="AY1300" s="149" t="s">
        <v>126</v>
      </c>
    </row>
    <row r="1301" spans="2:65" s="12" customFormat="1" ht="10.199999999999999">
      <c r="B1301" s="148"/>
      <c r="D1301" s="141" t="s">
        <v>159</v>
      </c>
      <c r="E1301" s="149" t="s">
        <v>19</v>
      </c>
      <c r="F1301" s="150" t="s">
        <v>2064</v>
      </c>
      <c r="H1301" s="151">
        <v>193.1</v>
      </c>
      <c r="I1301" s="152"/>
      <c r="L1301" s="148"/>
      <c r="M1301" s="153"/>
      <c r="T1301" s="154"/>
      <c r="AT1301" s="149" t="s">
        <v>159</v>
      </c>
      <c r="AU1301" s="149" t="s">
        <v>82</v>
      </c>
      <c r="AV1301" s="12" t="s">
        <v>82</v>
      </c>
      <c r="AW1301" s="12" t="s">
        <v>33</v>
      </c>
      <c r="AX1301" s="12" t="s">
        <v>72</v>
      </c>
      <c r="AY1301" s="149" t="s">
        <v>126</v>
      </c>
    </row>
    <row r="1302" spans="2:65" s="12" customFormat="1" ht="10.199999999999999">
      <c r="B1302" s="148"/>
      <c r="D1302" s="141" t="s">
        <v>159</v>
      </c>
      <c r="E1302" s="149" t="s">
        <v>19</v>
      </c>
      <c r="F1302" s="150" t="s">
        <v>2065</v>
      </c>
      <c r="H1302" s="151">
        <v>4.0019999999999998</v>
      </c>
      <c r="I1302" s="152"/>
      <c r="L1302" s="148"/>
      <c r="M1302" s="153"/>
      <c r="T1302" s="154"/>
      <c r="AT1302" s="149" t="s">
        <v>159</v>
      </c>
      <c r="AU1302" s="149" t="s">
        <v>82</v>
      </c>
      <c r="AV1302" s="12" t="s">
        <v>82</v>
      </c>
      <c r="AW1302" s="12" t="s">
        <v>33</v>
      </c>
      <c r="AX1302" s="12" t="s">
        <v>72</v>
      </c>
      <c r="AY1302" s="149" t="s">
        <v>126</v>
      </c>
    </row>
    <row r="1303" spans="2:65" s="14" customFormat="1" ht="10.199999999999999">
      <c r="B1303" s="161"/>
      <c r="D1303" s="141" t="s">
        <v>159</v>
      </c>
      <c r="E1303" s="162" t="s">
        <v>19</v>
      </c>
      <c r="F1303" s="163" t="s">
        <v>173</v>
      </c>
      <c r="H1303" s="164">
        <v>456.30200000000002</v>
      </c>
      <c r="I1303" s="165"/>
      <c r="L1303" s="161"/>
      <c r="M1303" s="166"/>
      <c r="T1303" s="167"/>
      <c r="AT1303" s="162" t="s">
        <v>159</v>
      </c>
      <c r="AU1303" s="162" t="s">
        <v>82</v>
      </c>
      <c r="AV1303" s="14" t="s">
        <v>156</v>
      </c>
      <c r="AW1303" s="14" t="s">
        <v>33</v>
      </c>
      <c r="AX1303" s="14" t="s">
        <v>80</v>
      </c>
      <c r="AY1303" s="162" t="s">
        <v>126</v>
      </c>
    </row>
    <row r="1304" spans="2:65" s="1" customFormat="1" ht="24.15" customHeight="1">
      <c r="B1304" s="33"/>
      <c r="C1304" s="128" t="s">
        <v>2066</v>
      </c>
      <c r="D1304" s="128" t="s">
        <v>129</v>
      </c>
      <c r="E1304" s="129" t="s">
        <v>2067</v>
      </c>
      <c r="F1304" s="130" t="s">
        <v>2068</v>
      </c>
      <c r="G1304" s="131" t="s">
        <v>304</v>
      </c>
      <c r="H1304" s="132">
        <v>12.297000000000001</v>
      </c>
      <c r="I1304" s="133"/>
      <c r="J1304" s="134">
        <f>ROUND(I1304*H1304,2)</f>
        <v>0</v>
      </c>
      <c r="K1304" s="130" t="s">
        <v>180</v>
      </c>
      <c r="L1304" s="33"/>
      <c r="M1304" s="135" t="s">
        <v>19</v>
      </c>
      <c r="N1304" s="136" t="s">
        <v>43</v>
      </c>
      <c r="P1304" s="137">
        <f>O1304*H1304</f>
        <v>0</v>
      </c>
      <c r="Q1304" s="137">
        <v>0</v>
      </c>
      <c r="R1304" s="137">
        <f>Q1304*H1304</f>
        <v>0</v>
      </c>
      <c r="S1304" s="137">
        <v>0</v>
      </c>
      <c r="T1304" s="138">
        <f>S1304*H1304</f>
        <v>0</v>
      </c>
      <c r="AR1304" s="139" t="s">
        <v>260</v>
      </c>
      <c r="AT1304" s="139" t="s">
        <v>129</v>
      </c>
      <c r="AU1304" s="139" t="s">
        <v>82</v>
      </c>
      <c r="AY1304" s="18" t="s">
        <v>126</v>
      </c>
      <c r="BE1304" s="140">
        <f>IF(N1304="základní",J1304,0)</f>
        <v>0</v>
      </c>
      <c r="BF1304" s="140">
        <f>IF(N1304="snížená",J1304,0)</f>
        <v>0</v>
      </c>
      <c r="BG1304" s="140">
        <f>IF(N1304="zákl. přenesená",J1304,0)</f>
        <v>0</v>
      </c>
      <c r="BH1304" s="140">
        <f>IF(N1304="sníž. přenesená",J1304,0)</f>
        <v>0</v>
      </c>
      <c r="BI1304" s="140">
        <f>IF(N1304="nulová",J1304,0)</f>
        <v>0</v>
      </c>
      <c r="BJ1304" s="18" t="s">
        <v>80</v>
      </c>
      <c r="BK1304" s="140">
        <f>ROUND(I1304*H1304,2)</f>
        <v>0</v>
      </c>
      <c r="BL1304" s="18" t="s">
        <v>260</v>
      </c>
      <c r="BM1304" s="139" t="s">
        <v>2069</v>
      </c>
    </row>
    <row r="1305" spans="2:65" s="1" customFormat="1" ht="28.8">
      <c r="B1305" s="33"/>
      <c r="D1305" s="141" t="s">
        <v>135</v>
      </c>
      <c r="F1305" s="142" t="s">
        <v>2070</v>
      </c>
      <c r="I1305" s="143"/>
      <c r="L1305" s="33"/>
      <c r="M1305" s="147"/>
      <c r="T1305" s="54"/>
      <c r="AT1305" s="18" t="s">
        <v>135</v>
      </c>
      <c r="AU1305" s="18" t="s">
        <v>82</v>
      </c>
    </row>
    <row r="1306" spans="2:65" s="1" customFormat="1" ht="10.199999999999999">
      <c r="B1306" s="33"/>
      <c r="D1306" s="168" t="s">
        <v>183</v>
      </c>
      <c r="F1306" s="169" t="s">
        <v>2071</v>
      </c>
      <c r="I1306" s="143"/>
      <c r="L1306" s="33"/>
      <c r="M1306" s="147"/>
      <c r="T1306" s="54"/>
      <c r="AT1306" s="18" t="s">
        <v>183</v>
      </c>
      <c r="AU1306" s="18" t="s">
        <v>82</v>
      </c>
    </row>
    <row r="1307" spans="2:65" s="11" customFormat="1" ht="22.8" customHeight="1">
      <c r="B1307" s="116"/>
      <c r="D1307" s="117" t="s">
        <v>71</v>
      </c>
      <c r="E1307" s="126" t="s">
        <v>337</v>
      </c>
      <c r="F1307" s="126" t="s">
        <v>338</v>
      </c>
      <c r="I1307" s="119"/>
      <c r="J1307" s="127">
        <f>BK1307</f>
        <v>0</v>
      </c>
      <c r="L1307" s="116"/>
      <c r="M1307" s="121"/>
      <c r="P1307" s="122">
        <f>SUM(P1308:P1355)</f>
        <v>0</v>
      </c>
      <c r="R1307" s="122">
        <f>SUM(R1308:R1355)</f>
        <v>1.9075157199999999</v>
      </c>
      <c r="T1307" s="123">
        <f>SUM(T1308:T1355)</f>
        <v>0</v>
      </c>
      <c r="AR1307" s="117" t="s">
        <v>82</v>
      </c>
      <c r="AT1307" s="124" t="s">
        <v>71</v>
      </c>
      <c r="AU1307" s="124" t="s">
        <v>80</v>
      </c>
      <c r="AY1307" s="117" t="s">
        <v>126</v>
      </c>
      <c r="BK1307" s="125">
        <f>SUM(BK1308:BK1355)</f>
        <v>0</v>
      </c>
    </row>
    <row r="1308" spans="2:65" s="1" customFormat="1" ht="37.799999999999997" customHeight="1">
      <c r="B1308" s="33"/>
      <c r="C1308" s="128" t="s">
        <v>2072</v>
      </c>
      <c r="D1308" s="128" t="s">
        <v>129</v>
      </c>
      <c r="E1308" s="129" t="s">
        <v>2073</v>
      </c>
      <c r="F1308" s="130" t="s">
        <v>2074</v>
      </c>
      <c r="G1308" s="131" t="s">
        <v>155</v>
      </c>
      <c r="H1308" s="132">
        <v>322.5</v>
      </c>
      <c r="I1308" s="133"/>
      <c r="J1308" s="134">
        <f>ROUND(I1308*H1308,2)</f>
        <v>0</v>
      </c>
      <c r="K1308" s="130" t="s">
        <v>19</v>
      </c>
      <c r="L1308" s="33"/>
      <c r="M1308" s="135" t="s">
        <v>19</v>
      </c>
      <c r="N1308" s="136" t="s">
        <v>43</v>
      </c>
      <c r="P1308" s="137">
        <f>O1308*H1308</f>
        <v>0</v>
      </c>
      <c r="Q1308" s="137">
        <v>2.99E-3</v>
      </c>
      <c r="R1308" s="137">
        <f>Q1308*H1308</f>
        <v>0.96427499999999999</v>
      </c>
      <c r="S1308" s="137">
        <v>0</v>
      </c>
      <c r="T1308" s="138">
        <f>S1308*H1308</f>
        <v>0</v>
      </c>
      <c r="AR1308" s="139" t="s">
        <v>260</v>
      </c>
      <c r="AT1308" s="139" t="s">
        <v>129</v>
      </c>
      <c r="AU1308" s="139" t="s">
        <v>82</v>
      </c>
      <c r="AY1308" s="18" t="s">
        <v>126</v>
      </c>
      <c r="BE1308" s="140">
        <f>IF(N1308="základní",J1308,0)</f>
        <v>0</v>
      </c>
      <c r="BF1308" s="140">
        <f>IF(N1308="snížená",J1308,0)</f>
        <v>0</v>
      </c>
      <c r="BG1308" s="140">
        <f>IF(N1308="zákl. přenesená",J1308,0)</f>
        <v>0</v>
      </c>
      <c r="BH1308" s="140">
        <f>IF(N1308="sníž. přenesená",J1308,0)</f>
        <v>0</v>
      </c>
      <c r="BI1308" s="140">
        <f>IF(N1308="nulová",J1308,0)</f>
        <v>0</v>
      </c>
      <c r="BJ1308" s="18" t="s">
        <v>80</v>
      </c>
      <c r="BK1308" s="140">
        <f>ROUND(I1308*H1308,2)</f>
        <v>0</v>
      </c>
      <c r="BL1308" s="18" t="s">
        <v>260</v>
      </c>
      <c r="BM1308" s="139" t="s">
        <v>2075</v>
      </c>
    </row>
    <row r="1309" spans="2:65" s="1" customFormat="1" ht="38.4">
      <c r="B1309" s="33"/>
      <c r="D1309" s="141" t="s">
        <v>135</v>
      </c>
      <c r="F1309" s="142" t="s">
        <v>2076</v>
      </c>
      <c r="I1309" s="143"/>
      <c r="L1309" s="33"/>
      <c r="M1309" s="147"/>
      <c r="T1309" s="54"/>
      <c r="AT1309" s="18" t="s">
        <v>135</v>
      </c>
      <c r="AU1309" s="18" t="s">
        <v>82</v>
      </c>
    </row>
    <row r="1310" spans="2:65" s="13" customFormat="1" ht="10.199999999999999">
      <c r="B1310" s="155"/>
      <c r="D1310" s="141" t="s">
        <v>159</v>
      </c>
      <c r="E1310" s="156" t="s">
        <v>19</v>
      </c>
      <c r="F1310" s="157" t="s">
        <v>1354</v>
      </c>
      <c r="H1310" s="156" t="s">
        <v>19</v>
      </c>
      <c r="I1310" s="158"/>
      <c r="L1310" s="155"/>
      <c r="M1310" s="159"/>
      <c r="T1310" s="160"/>
      <c r="AT1310" s="156" t="s">
        <v>159</v>
      </c>
      <c r="AU1310" s="156" t="s">
        <v>82</v>
      </c>
      <c r="AV1310" s="13" t="s">
        <v>80</v>
      </c>
      <c r="AW1310" s="13" t="s">
        <v>33</v>
      </c>
      <c r="AX1310" s="13" t="s">
        <v>72</v>
      </c>
      <c r="AY1310" s="156" t="s">
        <v>126</v>
      </c>
    </row>
    <row r="1311" spans="2:65" s="13" customFormat="1" ht="10.199999999999999">
      <c r="B1311" s="155"/>
      <c r="D1311" s="141" t="s">
        <v>159</v>
      </c>
      <c r="E1311" s="156" t="s">
        <v>19</v>
      </c>
      <c r="F1311" s="157" t="s">
        <v>1355</v>
      </c>
      <c r="H1311" s="156" t="s">
        <v>19</v>
      </c>
      <c r="I1311" s="158"/>
      <c r="L1311" s="155"/>
      <c r="M1311" s="159"/>
      <c r="T1311" s="160"/>
      <c r="AT1311" s="156" t="s">
        <v>159</v>
      </c>
      <c r="AU1311" s="156" t="s">
        <v>82</v>
      </c>
      <c r="AV1311" s="13" t="s">
        <v>80</v>
      </c>
      <c r="AW1311" s="13" t="s">
        <v>33</v>
      </c>
      <c r="AX1311" s="13" t="s">
        <v>72</v>
      </c>
      <c r="AY1311" s="156" t="s">
        <v>126</v>
      </c>
    </row>
    <row r="1312" spans="2:65" s="12" customFormat="1" ht="10.199999999999999">
      <c r="B1312" s="148"/>
      <c r="D1312" s="141" t="s">
        <v>159</v>
      </c>
      <c r="E1312" s="149" t="s">
        <v>19</v>
      </c>
      <c r="F1312" s="150" t="s">
        <v>2077</v>
      </c>
      <c r="H1312" s="151">
        <v>183.72800000000001</v>
      </c>
      <c r="I1312" s="152"/>
      <c r="L1312" s="148"/>
      <c r="M1312" s="153"/>
      <c r="T1312" s="154"/>
      <c r="AT1312" s="149" t="s">
        <v>159</v>
      </c>
      <c r="AU1312" s="149" t="s">
        <v>82</v>
      </c>
      <c r="AV1312" s="12" t="s">
        <v>82</v>
      </c>
      <c r="AW1312" s="12" t="s">
        <v>33</v>
      </c>
      <c r="AX1312" s="12" t="s">
        <v>72</v>
      </c>
      <c r="AY1312" s="149" t="s">
        <v>126</v>
      </c>
    </row>
    <row r="1313" spans="2:65" s="12" customFormat="1" ht="10.199999999999999">
      <c r="B1313" s="148"/>
      <c r="D1313" s="141" t="s">
        <v>159</v>
      </c>
      <c r="E1313" s="149" t="s">
        <v>19</v>
      </c>
      <c r="F1313" s="150" t="s">
        <v>2078</v>
      </c>
      <c r="H1313" s="151">
        <v>141.797</v>
      </c>
      <c r="I1313" s="152"/>
      <c r="L1313" s="148"/>
      <c r="M1313" s="153"/>
      <c r="T1313" s="154"/>
      <c r="AT1313" s="149" t="s">
        <v>159</v>
      </c>
      <c r="AU1313" s="149" t="s">
        <v>82</v>
      </c>
      <c r="AV1313" s="12" t="s">
        <v>82</v>
      </c>
      <c r="AW1313" s="12" t="s">
        <v>33</v>
      </c>
      <c r="AX1313" s="12" t="s">
        <v>72</v>
      </c>
      <c r="AY1313" s="149" t="s">
        <v>126</v>
      </c>
    </row>
    <row r="1314" spans="2:65" s="12" customFormat="1" ht="10.199999999999999">
      <c r="B1314" s="148"/>
      <c r="D1314" s="141" t="s">
        <v>159</v>
      </c>
      <c r="E1314" s="149" t="s">
        <v>19</v>
      </c>
      <c r="F1314" s="150" t="s">
        <v>1930</v>
      </c>
      <c r="H1314" s="151">
        <v>-3.0249999999999999</v>
      </c>
      <c r="I1314" s="152"/>
      <c r="L1314" s="148"/>
      <c r="M1314" s="153"/>
      <c r="T1314" s="154"/>
      <c r="AT1314" s="149" t="s">
        <v>159</v>
      </c>
      <c r="AU1314" s="149" t="s">
        <v>82</v>
      </c>
      <c r="AV1314" s="12" t="s">
        <v>82</v>
      </c>
      <c r="AW1314" s="12" t="s">
        <v>33</v>
      </c>
      <c r="AX1314" s="12" t="s">
        <v>72</v>
      </c>
      <c r="AY1314" s="149" t="s">
        <v>126</v>
      </c>
    </row>
    <row r="1315" spans="2:65" s="14" customFormat="1" ht="10.199999999999999">
      <c r="B1315" s="161"/>
      <c r="D1315" s="141" t="s">
        <v>159</v>
      </c>
      <c r="E1315" s="162" t="s">
        <v>19</v>
      </c>
      <c r="F1315" s="163" t="s">
        <v>173</v>
      </c>
      <c r="H1315" s="164">
        <v>322.5</v>
      </c>
      <c r="I1315" s="165"/>
      <c r="L1315" s="161"/>
      <c r="M1315" s="166"/>
      <c r="T1315" s="167"/>
      <c r="AT1315" s="162" t="s">
        <v>159</v>
      </c>
      <c r="AU1315" s="162" t="s">
        <v>82</v>
      </c>
      <c r="AV1315" s="14" t="s">
        <v>156</v>
      </c>
      <c r="AW1315" s="14" t="s">
        <v>33</v>
      </c>
      <c r="AX1315" s="14" t="s">
        <v>80</v>
      </c>
      <c r="AY1315" s="162" t="s">
        <v>126</v>
      </c>
    </row>
    <row r="1316" spans="2:65" s="1" customFormat="1" ht="21.75" customHeight="1">
      <c r="B1316" s="33"/>
      <c r="C1316" s="128" t="s">
        <v>2079</v>
      </c>
      <c r="D1316" s="128" t="s">
        <v>129</v>
      </c>
      <c r="E1316" s="129" t="s">
        <v>2080</v>
      </c>
      <c r="F1316" s="130" t="s">
        <v>2081</v>
      </c>
      <c r="G1316" s="131" t="s">
        <v>228</v>
      </c>
      <c r="H1316" s="132">
        <v>24</v>
      </c>
      <c r="I1316" s="133"/>
      <c r="J1316" s="134">
        <f>ROUND(I1316*H1316,2)</f>
        <v>0</v>
      </c>
      <c r="K1316" s="130" t="s">
        <v>19</v>
      </c>
      <c r="L1316" s="33"/>
      <c r="M1316" s="135" t="s">
        <v>19</v>
      </c>
      <c r="N1316" s="136" t="s">
        <v>43</v>
      </c>
      <c r="P1316" s="137">
        <f>O1316*H1316</f>
        <v>0</v>
      </c>
      <c r="Q1316" s="137">
        <v>1.2700000000000001E-3</v>
      </c>
      <c r="R1316" s="137">
        <f>Q1316*H1316</f>
        <v>3.048E-2</v>
      </c>
      <c r="S1316" s="137">
        <v>0</v>
      </c>
      <c r="T1316" s="138">
        <f>S1316*H1316</f>
        <v>0</v>
      </c>
      <c r="AR1316" s="139" t="s">
        <v>260</v>
      </c>
      <c r="AT1316" s="139" t="s">
        <v>129</v>
      </c>
      <c r="AU1316" s="139" t="s">
        <v>82</v>
      </c>
      <c r="AY1316" s="18" t="s">
        <v>126</v>
      </c>
      <c r="BE1316" s="140">
        <f>IF(N1316="základní",J1316,0)</f>
        <v>0</v>
      </c>
      <c r="BF1316" s="140">
        <f>IF(N1316="snížená",J1316,0)</f>
        <v>0</v>
      </c>
      <c r="BG1316" s="140">
        <f>IF(N1316="zákl. přenesená",J1316,0)</f>
        <v>0</v>
      </c>
      <c r="BH1316" s="140">
        <f>IF(N1316="sníž. přenesená",J1316,0)</f>
        <v>0</v>
      </c>
      <c r="BI1316" s="140">
        <f>IF(N1316="nulová",J1316,0)</f>
        <v>0</v>
      </c>
      <c r="BJ1316" s="18" t="s">
        <v>80</v>
      </c>
      <c r="BK1316" s="140">
        <f>ROUND(I1316*H1316,2)</f>
        <v>0</v>
      </c>
      <c r="BL1316" s="18" t="s">
        <v>260</v>
      </c>
      <c r="BM1316" s="139" t="s">
        <v>2082</v>
      </c>
    </row>
    <row r="1317" spans="2:65" s="1" customFormat="1" ht="10.199999999999999">
      <c r="B1317" s="33"/>
      <c r="D1317" s="141" t="s">
        <v>135</v>
      </c>
      <c r="F1317" s="142" t="s">
        <v>2081</v>
      </c>
      <c r="I1317" s="143"/>
      <c r="L1317" s="33"/>
      <c r="M1317" s="147"/>
      <c r="T1317" s="54"/>
      <c r="AT1317" s="18" t="s">
        <v>135</v>
      </c>
      <c r="AU1317" s="18" t="s">
        <v>82</v>
      </c>
    </row>
    <row r="1318" spans="2:65" s="12" customFormat="1" ht="10.199999999999999">
      <c r="B1318" s="148"/>
      <c r="D1318" s="141" t="s">
        <v>159</v>
      </c>
      <c r="E1318" s="149" t="s">
        <v>19</v>
      </c>
      <c r="F1318" s="150" t="s">
        <v>2083</v>
      </c>
      <c r="H1318" s="151">
        <v>24</v>
      </c>
      <c r="I1318" s="152"/>
      <c r="L1318" s="148"/>
      <c r="M1318" s="153"/>
      <c r="T1318" s="154"/>
      <c r="AT1318" s="149" t="s">
        <v>159</v>
      </c>
      <c r="AU1318" s="149" t="s">
        <v>82</v>
      </c>
      <c r="AV1318" s="12" t="s">
        <v>82</v>
      </c>
      <c r="AW1318" s="12" t="s">
        <v>33</v>
      </c>
      <c r="AX1318" s="12" t="s">
        <v>80</v>
      </c>
      <c r="AY1318" s="149" t="s">
        <v>126</v>
      </c>
    </row>
    <row r="1319" spans="2:65" s="1" customFormat="1" ht="24.15" customHeight="1">
      <c r="B1319" s="33"/>
      <c r="C1319" s="128" t="s">
        <v>2084</v>
      </c>
      <c r="D1319" s="128" t="s">
        <v>129</v>
      </c>
      <c r="E1319" s="129" t="s">
        <v>2085</v>
      </c>
      <c r="F1319" s="130" t="s">
        <v>2086</v>
      </c>
      <c r="G1319" s="131" t="s">
        <v>228</v>
      </c>
      <c r="H1319" s="132">
        <v>16</v>
      </c>
      <c r="I1319" s="133"/>
      <c r="J1319" s="134">
        <f>ROUND(I1319*H1319,2)</f>
        <v>0</v>
      </c>
      <c r="K1319" s="130" t="s">
        <v>180</v>
      </c>
      <c r="L1319" s="33"/>
      <c r="M1319" s="135" t="s">
        <v>19</v>
      </c>
      <c r="N1319" s="136" t="s">
        <v>43</v>
      </c>
      <c r="P1319" s="137">
        <f>O1319*H1319</f>
        <v>0</v>
      </c>
      <c r="Q1319" s="137">
        <v>1.2899999999999999E-3</v>
      </c>
      <c r="R1319" s="137">
        <f>Q1319*H1319</f>
        <v>2.0639999999999999E-2</v>
      </c>
      <c r="S1319" s="137">
        <v>0</v>
      </c>
      <c r="T1319" s="138">
        <f>S1319*H1319</f>
        <v>0</v>
      </c>
      <c r="AR1319" s="139" t="s">
        <v>260</v>
      </c>
      <c r="AT1319" s="139" t="s">
        <v>129</v>
      </c>
      <c r="AU1319" s="139" t="s">
        <v>82</v>
      </c>
      <c r="AY1319" s="18" t="s">
        <v>126</v>
      </c>
      <c r="BE1319" s="140">
        <f>IF(N1319="základní",J1319,0)</f>
        <v>0</v>
      </c>
      <c r="BF1319" s="140">
        <f>IF(N1319="snížená",J1319,0)</f>
        <v>0</v>
      </c>
      <c r="BG1319" s="140">
        <f>IF(N1319="zákl. přenesená",J1319,0)</f>
        <v>0</v>
      </c>
      <c r="BH1319" s="140">
        <f>IF(N1319="sníž. přenesená",J1319,0)</f>
        <v>0</v>
      </c>
      <c r="BI1319" s="140">
        <f>IF(N1319="nulová",J1319,0)</f>
        <v>0</v>
      </c>
      <c r="BJ1319" s="18" t="s">
        <v>80</v>
      </c>
      <c r="BK1319" s="140">
        <f>ROUND(I1319*H1319,2)</f>
        <v>0</v>
      </c>
      <c r="BL1319" s="18" t="s">
        <v>260</v>
      </c>
      <c r="BM1319" s="139" t="s">
        <v>2087</v>
      </c>
    </row>
    <row r="1320" spans="2:65" s="1" customFormat="1" ht="10.199999999999999">
      <c r="B1320" s="33"/>
      <c r="D1320" s="141" t="s">
        <v>135</v>
      </c>
      <c r="F1320" s="142" t="s">
        <v>2086</v>
      </c>
      <c r="I1320" s="143"/>
      <c r="L1320" s="33"/>
      <c r="M1320" s="147"/>
      <c r="T1320" s="54"/>
      <c r="AT1320" s="18" t="s">
        <v>135</v>
      </c>
      <c r="AU1320" s="18" t="s">
        <v>82</v>
      </c>
    </row>
    <row r="1321" spans="2:65" s="1" customFormat="1" ht="10.199999999999999">
      <c r="B1321" s="33"/>
      <c r="D1321" s="168" t="s">
        <v>183</v>
      </c>
      <c r="F1321" s="169" t="s">
        <v>2088</v>
      </c>
      <c r="I1321" s="143"/>
      <c r="L1321" s="33"/>
      <c r="M1321" s="147"/>
      <c r="T1321" s="54"/>
      <c r="AT1321" s="18" t="s">
        <v>183</v>
      </c>
      <c r="AU1321" s="18" t="s">
        <v>82</v>
      </c>
    </row>
    <row r="1322" spans="2:65" s="12" customFormat="1" ht="10.199999999999999">
      <c r="B1322" s="148"/>
      <c r="D1322" s="141" t="s">
        <v>159</v>
      </c>
      <c r="E1322" s="149" t="s">
        <v>19</v>
      </c>
      <c r="F1322" s="150" t="s">
        <v>2089</v>
      </c>
      <c r="H1322" s="151">
        <v>16</v>
      </c>
      <c r="I1322" s="152"/>
      <c r="L1322" s="148"/>
      <c r="M1322" s="153"/>
      <c r="T1322" s="154"/>
      <c r="AT1322" s="149" t="s">
        <v>159</v>
      </c>
      <c r="AU1322" s="149" t="s">
        <v>82</v>
      </c>
      <c r="AV1322" s="12" t="s">
        <v>82</v>
      </c>
      <c r="AW1322" s="12" t="s">
        <v>33</v>
      </c>
      <c r="AX1322" s="12" t="s">
        <v>80</v>
      </c>
      <c r="AY1322" s="149" t="s">
        <v>126</v>
      </c>
    </row>
    <row r="1323" spans="2:65" s="1" customFormat="1" ht="16.5" customHeight="1">
      <c r="B1323" s="33"/>
      <c r="C1323" s="128" t="s">
        <v>2090</v>
      </c>
      <c r="D1323" s="128" t="s">
        <v>129</v>
      </c>
      <c r="E1323" s="129" t="s">
        <v>2091</v>
      </c>
      <c r="F1323" s="130" t="s">
        <v>2092</v>
      </c>
      <c r="G1323" s="131" t="s">
        <v>228</v>
      </c>
      <c r="H1323" s="132">
        <v>25.3</v>
      </c>
      <c r="I1323" s="133"/>
      <c r="J1323" s="134">
        <f>ROUND(I1323*H1323,2)</f>
        <v>0</v>
      </c>
      <c r="K1323" s="130" t="s">
        <v>19</v>
      </c>
      <c r="L1323" s="33"/>
      <c r="M1323" s="135" t="s">
        <v>19</v>
      </c>
      <c r="N1323" s="136" t="s">
        <v>43</v>
      </c>
      <c r="P1323" s="137">
        <f>O1323*H1323</f>
        <v>0</v>
      </c>
      <c r="Q1323" s="137">
        <v>1.1299999999999999E-3</v>
      </c>
      <c r="R1323" s="137">
        <f>Q1323*H1323</f>
        <v>2.8589E-2</v>
      </c>
      <c r="S1323" s="137">
        <v>0</v>
      </c>
      <c r="T1323" s="138">
        <f>S1323*H1323</f>
        <v>0</v>
      </c>
      <c r="AR1323" s="139" t="s">
        <v>260</v>
      </c>
      <c r="AT1323" s="139" t="s">
        <v>129</v>
      </c>
      <c r="AU1323" s="139" t="s">
        <v>82</v>
      </c>
      <c r="AY1323" s="18" t="s">
        <v>126</v>
      </c>
      <c r="BE1323" s="140">
        <f>IF(N1323="základní",J1323,0)</f>
        <v>0</v>
      </c>
      <c r="BF1323" s="140">
        <f>IF(N1323="snížená",J1323,0)</f>
        <v>0</v>
      </c>
      <c r="BG1323" s="140">
        <f>IF(N1323="zákl. přenesená",J1323,0)</f>
        <v>0</v>
      </c>
      <c r="BH1323" s="140">
        <f>IF(N1323="sníž. přenesená",J1323,0)</f>
        <v>0</v>
      </c>
      <c r="BI1323" s="140">
        <f>IF(N1323="nulová",J1323,0)</f>
        <v>0</v>
      </c>
      <c r="BJ1323" s="18" t="s">
        <v>80</v>
      </c>
      <c r="BK1323" s="140">
        <f>ROUND(I1323*H1323,2)</f>
        <v>0</v>
      </c>
      <c r="BL1323" s="18" t="s">
        <v>260</v>
      </c>
      <c r="BM1323" s="139" t="s">
        <v>2093</v>
      </c>
    </row>
    <row r="1324" spans="2:65" s="1" customFormat="1" ht="10.199999999999999">
      <c r="B1324" s="33"/>
      <c r="D1324" s="141" t="s">
        <v>135</v>
      </c>
      <c r="F1324" s="142" t="s">
        <v>2092</v>
      </c>
      <c r="I1324" s="143"/>
      <c r="L1324" s="33"/>
      <c r="M1324" s="147"/>
      <c r="T1324" s="54"/>
      <c r="AT1324" s="18" t="s">
        <v>135</v>
      </c>
      <c r="AU1324" s="18" t="s">
        <v>82</v>
      </c>
    </row>
    <row r="1325" spans="2:65" s="12" customFormat="1" ht="10.199999999999999">
      <c r="B1325" s="148"/>
      <c r="D1325" s="141" t="s">
        <v>159</v>
      </c>
      <c r="E1325" s="149" t="s">
        <v>19</v>
      </c>
      <c r="F1325" s="150" t="s">
        <v>2094</v>
      </c>
      <c r="H1325" s="151">
        <v>25.3</v>
      </c>
      <c r="I1325" s="152"/>
      <c r="L1325" s="148"/>
      <c r="M1325" s="153"/>
      <c r="T1325" s="154"/>
      <c r="AT1325" s="149" t="s">
        <v>159</v>
      </c>
      <c r="AU1325" s="149" t="s">
        <v>82</v>
      </c>
      <c r="AV1325" s="12" t="s">
        <v>82</v>
      </c>
      <c r="AW1325" s="12" t="s">
        <v>33</v>
      </c>
      <c r="AX1325" s="12" t="s">
        <v>80</v>
      </c>
      <c r="AY1325" s="149" t="s">
        <v>126</v>
      </c>
    </row>
    <row r="1326" spans="2:65" s="1" customFormat="1" ht="16.5" customHeight="1">
      <c r="B1326" s="33"/>
      <c r="C1326" s="128" t="s">
        <v>2095</v>
      </c>
      <c r="D1326" s="128" t="s">
        <v>129</v>
      </c>
      <c r="E1326" s="129" t="s">
        <v>2096</v>
      </c>
      <c r="F1326" s="130" t="s">
        <v>2097</v>
      </c>
      <c r="G1326" s="131" t="s">
        <v>228</v>
      </c>
      <c r="H1326" s="132">
        <v>12.7</v>
      </c>
      <c r="I1326" s="133"/>
      <c r="J1326" s="134">
        <f>ROUND(I1326*H1326,2)</f>
        <v>0</v>
      </c>
      <c r="K1326" s="130" t="s">
        <v>19</v>
      </c>
      <c r="L1326" s="33"/>
      <c r="M1326" s="135" t="s">
        <v>19</v>
      </c>
      <c r="N1326" s="136" t="s">
        <v>43</v>
      </c>
      <c r="P1326" s="137">
        <f>O1326*H1326</f>
        <v>0</v>
      </c>
      <c r="Q1326" s="137">
        <v>1.1299999999999999E-3</v>
      </c>
      <c r="R1326" s="137">
        <f>Q1326*H1326</f>
        <v>1.4350999999999997E-2</v>
      </c>
      <c r="S1326" s="137">
        <v>0</v>
      </c>
      <c r="T1326" s="138">
        <f>S1326*H1326</f>
        <v>0</v>
      </c>
      <c r="AR1326" s="139" t="s">
        <v>260</v>
      </c>
      <c r="AT1326" s="139" t="s">
        <v>129</v>
      </c>
      <c r="AU1326" s="139" t="s">
        <v>82</v>
      </c>
      <c r="AY1326" s="18" t="s">
        <v>126</v>
      </c>
      <c r="BE1326" s="140">
        <f>IF(N1326="základní",J1326,0)</f>
        <v>0</v>
      </c>
      <c r="BF1326" s="140">
        <f>IF(N1326="snížená",J1326,0)</f>
        <v>0</v>
      </c>
      <c r="BG1326" s="140">
        <f>IF(N1326="zákl. přenesená",J1326,0)</f>
        <v>0</v>
      </c>
      <c r="BH1326" s="140">
        <f>IF(N1326="sníž. přenesená",J1326,0)</f>
        <v>0</v>
      </c>
      <c r="BI1326" s="140">
        <f>IF(N1326="nulová",J1326,0)</f>
        <v>0</v>
      </c>
      <c r="BJ1326" s="18" t="s">
        <v>80</v>
      </c>
      <c r="BK1326" s="140">
        <f>ROUND(I1326*H1326,2)</f>
        <v>0</v>
      </c>
      <c r="BL1326" s="18" t="s">
        <v>260</v>
      </c>
      <c r="BM1326" s="139" t="s">
        <v>2098</v>
      </c>
    </row>
    <row r="1327" spans="2:65" s="1" customFormat="1" ht="10.199999999999999">
      <c r="B1327" s="33"/>
      <c r="D1327" s="141" t="s">
        <v>135</v>
      </c>
      <c r="F1327" s="142" t="s">
        <v>2097</v>
      </c>
      <c r="I1327" s="143"/>
      <c r="L1327" s="33"/>
      <c r="M1327" s="147"/>
      <c r="T1327" s="54"/>
      <c r="AT1327" s="18" t="s">
        <v>135</v>
      </c>
      <c r="AU1327" s="18" t="s">
        <v>82</v>
      </c>
    </row>
    <row r="1328" spans="2:65" s="12" customFormat="1" ht="10.199999999999999">
      <c r="B1328" s="148"/>
      <c r="D1328" s="141" t="s">
        <v>159</v>
      </c>
      <c r="E1328" s="149" t="s">
        <v>19</v>
      </c>
      <c r="F1328" s="150" t="s">
        <v>2099</v>
      </c>
      <c r="H1328" s="151">
        <v>12.7</v>
      </c>
      <c r="I1328" s="152"/>
      <c r="L1328" s="148"/>
      <c r="M1328" s="153"/>
      <c r="T1328" s="154"/>
      <c r="AT1328" s="149" t="s">
        <v>159</v>
      </c>
      <c r="AU1328" s="149" t="s">
        <v>82</v>
      </c>
      <c r="AV1328" s="12" t="s">
        <v>82</v>
      </c>
      <c r="AW1328" s="12" t="s">
        <v>33</v>
      </c>
      <c r="AX1328" s="12" t="s">
        <v>80</v>
      </c>
      <c r="AY1328" s="149" t="s">
        <v>126</v>
      </c>
    </row>
    <row r="1329" spans="2:65" s="1" customFormat="1" ht="16.5" customHeight="1">
      <c r="B1329" s="33"/>
      <c r="C1329" s="128" t="s">
        <v>2100</v>
      </c>
      <c r="D1329" s="128" t="s">
        <v>129</v>
      </c>
      <c r="E1329" s="129" t="s">
        <v>2101</v>
      </c>
      <c r="F1329" s="130" t="s">
        <v>2102</v>
      </c>
      <c r="G1329" s="131" t="s">
        <v>254</v>
      </c>
      <c r="H1329" s="132">
        <v>2</v>
      </c>
      <c r="I1329" s="133"/>
      <c r="J1329" s="134">
        <f>ROUND(I1329*H1329,2)</f>
        <v>0</v>
      </c>
      <c r="K1329" s="130" t="s">
        <v>19</v>
      </c>
      <c r="L1329" s="33"/>
      <c r="M1329" s="135" t="s">
        <v>19</v>
      </c>
      <c r="N1329" s="136" t="s">
        <v>43</v>
      </c>
      <c r="P1329" s="137">
        <f>O1329*H1329</f>
        <v>0</v>
      </c>
      <c r="Q1329" s="137">
        <v>8.8100000000000001E-3</v>
      </c>
      <c r="R1329" s="137">
        <f>Q1329*H1329</f>
        <v>1.762E-2</v>
      </c>
      <c r="S1329" s="137">
        <v>0</v>
      </c>
      <c r="T1329" s="138">
        <f>S1329*H1329</f>
        <v>0</v>
      </c>
      <c r="AR1329" s="139" t="s">
        <v>260</v>
      </c>
      <c r="AT1329" s="139" t="s">
        <v>129</v>
      </c>
      <c r="AU1329" s="139" t="s">
        <v>82</v>
      </c>
      <c r="AY1329" s="18" t="s">
        <v>126</v>
      </c>
      <c r="BE1329" s="140">
        <f>IF(N1329="základní",J1329,0)</f>
        <v>0</v>
      </c>
      <c r="BF1329" s="140">
        <f>IF(N1329="snížená",J1329,0)</f>
        <v>0</v>
      </c>
      <c r="BG1329" s="140">
        <f>IF(N1329="zákl. přenesená",J1329,0)</f>
        <v>0</v>
      </c>
      <c r="BH1329" s="140">
        <f>IF(N1329="sníž. přenesená",J1329,0)</f>
        <v>0</v>
      </c>
      <c r="BI1329" s="140">
        <f>IF(N1329="nulová",J1329,0)</f>
        <v>0</v>
      </c>
      <c r="BJ1329" s="18" t="s">
        <v>80</v>
      </c>
      <c r="BK1329" s="140">
        <f>ROUND(I1329*H1329,2)</f>
        <v>0</v>
      </c>
      <c r="BL1329" s="18" t="s">
        <v>260</v>
      </c>
      <c r="BM1329" s="139" t="s">
        <v>2103</v>
      </c>
    </row>
    <row r="1330" spans="2:65" s="1" customFormat="1" ht="19.2">
      <c r="B1330" s="33"/>
      <c r="D1330" s="141" t="s">
        <v>135</v>
      </c>
      <c r="F1330" s="142" t="s">
        <v>2104</v>
      </c>
      <c r="I1330" s="143"/>
      <c r="L1330" s="33"/>
      <c r="M1330" s="147"/>
      <c r="T1330" s="54"/>
      <c r="AT1330" s="18" t="s">
        <v>135</v>
      </c>
      <c r="AU1330" s="18" t="s">
        <v>82</v>
      </c>
    </row>
    <row r="1331" spans="2:65" s="12" customFormat="1" ht="10.199999999999999">
      <c r="B1331" s="148"/>
      <c r="D1331" s="141" t="s">
        <v>159</v>
      </c>
      <c r="E1331" s="149" t="s">
        <v>19</v>
      </c>
      <c r="F1331" s="150" t="s">
        <v>2105</v>
      </c>
      <c r="H1331" s="151">
        <v>2</v>
      </c>
      <c r="I1331" s="152"/>
      <c r="L1331" s="148"/>
      <c r="M1331" s="153"/>
      <c r="T1331" s="154"/>
      <c r="AT1331" s="149" t="s">
        <v>159</v>
      </c>
      <c r="AU1331" s="149" t="s">
        <v>82</v>
      </c>
      <c r="AV1331" s="12" t="s">
        <v>82</v>
      </c>
      <c r="AW1331" s="12" t="s">
        <v>33</v>
      </c>
      <c r="AX1331" s="12" t="s">
        <v>80</v>
      </c>
      <c r="AY1331" s="149" t="s">
        <v>126</v>
      </c>
    </row>
    <row r="1332" spans="2:65" s="1" customFormat="1" ht="16.5" customHeight="1">
      <c r="B1332" s="33"/>
      <c r="C1332" s="128" t="s">
        <v>2106</v>
      </c>
      <c r="D1332" s="128" t="s">
        <v>129</v>
      </c>
      <c r="E1332" s="129" t="s">
        <v>2107</v>
      </c>
      <c r="F1332" s="130" t="s">
        <v>2108</v>
      </c>
      <c r="G1332" s="131" t="s">
        <v>254</v>
      </c>
      <c r="H1332" s="132">
        <v>387</v>
      </c>
      <c r="I1332" s="133"/>
      <c r="J1332" s="134">
        <f>ROUND(I1332*H1332,2)</f>
        <v>0</v>
      </c>
      <c r="K1332" s="130" t="s">
        <v>180</v>
      </c>
      <c r="L1332" s="33"/>
      <c r="M1332" s="135" t="s">
        <v>19</v>
      </c>
      <c r="N1332" s="136" t="s">
        <v>43</v>
      </c>
      <c r="P1332" s="137">
        <f>O1332*H1332</f>
        <v>0</v>
      </c>
      <c r="Q1332" s="137">
        <v>8.0000000000000007E-5</v>
      </c>
      <c r="R1332" s="137">
        <f>Q1332*H1332</f>
        <v>3.0960000000000001E-2</v>
      </c>
      <c r="S1332" s="137">
        <v>0</v>
      </c>
      <c r="T1332" s="138">
        <f>S1332*H1332</f>
        <v>0</v>
      </c>
      <c r="AR1332" s="139" t="s">
        <v>260</v>
      </c>
      <c r="AT1332" s="139" t="s">
        <v>129</v>
      </c>
      <c r="AU1332" s="139" t="s">
        <v>82</v>
      </c>
      <c r="AY1332" s="18" t="s">
        <v>126</v>
      </c>
      <c r="BE1332" s="140">
        <f>IF(N1332="základní",J1332,0)</f>
        <v>0</v>
      </c>
      <c r="BF1332" s="140">
        <f>IF(N1332="snížená",J1332,0)</f>
        <v>0</v>
      </c>
      <c r="BG1332" s="140">
        <f>IF(N1332="zákl. přenesená",J1332,0)</f>
        <v>0</v>
      </c>
      <c r="BH1332" s="140">
        <f>IF(N1332="sníž. přenesená",J1332,0)</f>
        <v>0</v>
      </c>
      <c r="BI1332" s="140">
        <f>IF(N1332="nulová",J1332,0)</f>
        <v>0</v>
      </c>
      <c r="BJ1332" s="18" t="s">
        <v>80</v>
      </c>
      <c r="BK1332" s="140">
        <f>ROUND(I1332*H1332,2)</f>
        <v>0</v>
      </c>
      <c r="BL1332" s="18" t="s">
        <v>260</v>
      </c>
      <c r="BM1332" s="139" t="s">
        <v>2109</v>
      </c>
    </row>
    <row r="1333" spans="2:65" s="1" customFormat="1" ht="10.199999999999999">
      <c r="B1333" s="33"/>
      <c r="D1333" s="141" t="s">
        <v>135</v>
      </c>
      <c r="F1333" s="142" t="s">
        <v>2110</v>
      </c>
      <c r="I1333" s="143"/>
      <c r="L1333" s="33"/>
      <c r="M1333" s="147"/>
      <c r="T1333" s="54"/>
      <c r="AT1333" s="18" t="s">
        <v>135</v>
      </c>
      <c r="AU1333" s="18" t="s">
        <v>82</v>
      </c>
    </row>
    <row r="1334" spans="2:65" s="1" customFormat="1" ht="10.199999999999999">
      <c r="B1334" s="33"/>
      <c r="D1334" s="168" t="s">
        <v>183</v>
      </c>
      <c r="F1334" s="169" t="s">
        <v>2111</v>
      </c>
      <c r="I1334" s="143"/>
      <c r="L1334" s="33"/>
      <c r="M1334" s="147"/>
      <c r="T1334" s="54"/>
      <c r="AT1334" s="18" t="s">
        <v>183</v>
      </c>
      <c r="AU1334" s="18" t="s">
        <v>82</v>
      </c>
    </row>
    <row r="1335" spans="2:65" s="12" customFormat="1" ht="10.199999999999999">
      <c r="B1335" s="148"/>
      <c r="D1335" s="141" t="s">
        <v>159</v>
      </c>
      <c r="E1335" s="149" t="s">
        <v>19</v>
      </c>
      <c r="F1335" s="150" t="s">
        <v>2112</v>
      </c>
      <c r="H1335" s="151">
        <v>387</v>
      </c>
      <c r="I1335" s="152"/>
      <c r="L1335" s="148"/>
      <c r="M1335" s="153"/>
      <c r="T1335" s="154"/>
      <c r="AT1335" s="149" t="s">
        <v>159</v>
      </c>
      <c r="AU1335" s="149" t="s">
        <v>82</v>
      </c>
      <c r="AV1335" s="12" t="s">
        <v>82</v>
      </c>
      <c r="AW1335" s="12" t="s">
        <v>33</v>
      </c>
      <c r="AX1335" s="12" t="s">
        <v>80</v>
      </c>
      <c r="AY1335" s="149" t="s">
        <v>126</v>
      </c>
    </row>
    <row r="1336" spans="2:65" s="1" customFormat="1" ht="16.5" customHeight="1">
      <c r="B1336" s="33"/>
      <c r="C1336" s="128" t="s">
        <v>2113</v>
      </c>
      <c r="D1336" s="128" t="s">
        <v>129</v>
      </c>
      <c r="E1336" s="129" t="s">
        <v>2114</v>
      </c>
      <c r="F1336" s="130" t="s">
        <v>2115</v>
      </c>
      <c r="G1336" s="131" t="s">
        <v>228</v>
      </c>
      <c r="H1336" s="132">
        <v>50.484999999999999</v>
      </c>
      <c r="I1336" s="133"/>
      <c r="J1336" s="134">
        <f>ROUND(I1336*H1336,2)</f>
        <v>0</v>
      </c>
      <c r="K1336" s="130" t="s">
        <v>19</v>
      </c>
      <c r="L1336" s="33"/>
      <c r="M1336" s="135" t="s">
        <v>19</v>
      </c>
      <c r="N1336" s="136" t="s">
        <v>43</v>
      </c>
      <c r="P1336" s="137">
        <f>O1336*H1336</f>
        <v>0</v>
      </c>
      <c r="Q1336" s="137">
        <v>2.96E-3</v>
      </c>
      <c r="R1336" s="137">
        <f>Q1336*H1336</f>
        <v>0.1494356</v>
      </c>
      <c r="S1336" s="137">
        <v>0</v>
      </c>
      <c r="T1336" s="138">
        <f>S1336*H1336</f>
        <v>0</v>
      </c>
      <c r="AR1336" s="139" t="s">
        <v>260</v>
      </c>
      <c r="AT1336" s="139" t="s">
        <v>129</v>
      </c>
      <c r="AU1336" s="139" t="s">
        <v>82</v>
      </c>
      <c r="AY1336" s="18" t="s">
        <v>126</v>
      </c>
      <c r="BE1336" s="140">
        <f>IF(N1336="základní",J1336,0)</f>
        <v>0</v>
      </c>
      <c r="BF1336" s="140">
        <f>IF(N1336="snížená",J1336,0)</f>
        <v>0</v>
      </c>
      <c r="BG1336" s="140">
        <f>IF(N1336="zákl. přenesená",J1336,0)</f>
        <v>0</v>
      </c>
      <c r="BH1336" s="140">
        <f>IF(N1336="sníž. přenesená",J1336,0)</f>
        <v>0</v>
      </c>
      <c r="BI1336" s="140">
        <f>IF(N1336="nulová",J1336,0)</f>
        <v>0</v>
      </c>
      <c r="BJ1336" s="18" t="s">
        <v>80</v>
      </c>
      <c r="BK1336" s="140">
        <f>ROUND(I1336*H1336,2)</f>
        <v>0</v>
      </c>
      <c r="BL1336" s="18" t="s">
        <v>260</v>
      </c>
      <c r="BM1336" s="139" t="s">
        <v>2116</v>
      </c>
    </row>
    <row r="1337" spans="2:65" s="1" customFormat="1" ht="10.199999999999999">
      <c r="B1337" s="33"/>
      <c r="D1337" s="141" t="s">
        <v>135</v>
      </c>
      <c r="F1337" s="142" t="s">
        <v>2117</v>
      </c>
      <c r="I1337" s="143"/>
      <c r="L1337" s="33"/>
      <c r="M1337" s="147"/>
      <c r="T1337" s="54"/>
      <c r="AT1337" s="18" t="s">
        <v>135</v>
      </c>
      <c r="AU1337" s="18" t="s">
        <v>82</v>
      </c>
    </row>
    <row r="1338" spans="2:65" s="12" customFormat="1" ht="10.199999999999999">
      <c r="B1338" s="148"/>
      <c r="D1338" s="141" t="s">
        <v>159</v>
      </c>
      <c r="E1338" s="149" t="s">
        <v>19</v>
      </c>
      <c r="F1338" s="150" t="s">
        <v>2118</v>
      </c>
      <c r="H1338" s="151">
        <v>31.17</v>
      </c>
      <c r="I1338" s="152"/>
      <c r="L1338" s="148"/>
      <c r="M1338" s="153"/>
      <c r="T1338" s="154"/>
      <c r="AT1338" s="149" t="s">
        <v>159</v>
      </c>
      <c r="AU1338" s="149" t="s">
        <v>82</v>
      </c>
      <c r="AV1338" s="12" t="s">
        <v>82</v>
      </c>
      <c r="AW1338" s="12" t="s">
        <v>33</v>
      </c>
      <c r="AX1338" s="12" t="s">
        <v>72</v>
      </c>
      <c r="AY1338" s="149" t="s">
        <v>126</v>
      </c>
    </row>
    <row r="1339" spans="2:65" s="12" customFormat="1" ht="10.199999999999999">
      <c r="B1339" s="148"/>
      <c r="D1339" s="141" t="s">
        <v>159</v>
      </c>
      <c r="E1339" s="149" t="s">
        <v>19</v>
      </c>
      <c r="F1339" s="150" t="s">
        <v>2119</v>
      </c>
      <c r="H1339" s="151">
        <v>19.315000000000001</v>
      </c>
      <c r="I1339" s="152"/>
      <c r="L1339" s="148"/>
      <c r="M1339" s="153"/>
      <c r="T1339" s="154"/>
      <c r="AT1339" s="149" t="s">
        <v>159</v>
      </c>
      <c r="AU1339" s="149" t="s">
        <v>82</v>
      </c>
      <c r="AV1339" s="12" t="s">
        <v>82</v>
      </c>
      <c r="AW1339" s="12" t="s">
        <v>33</v>
      </c>
      <c r="AX1339" s="12" t="s">
        <v>72</v>
      </c>
      <c r="AY1339" s="149" t="s">
        <v>126</v>
      </c>
    </row>
    <row r="1340" spans="2:65" s="14" customFormat="1" ht="10.199999999999999">
      <c r="B1340" s="161"/>
      <c r="D1340" s="141" t="s">
        <v>159</v>
      </c>
      <c r="E1340" s="162" t="s">
        <v>19</v>
      </c>
      <c r="F1340" s="163" t="s">
        <v>173</v>
      </c>
      <c r="H1340" s="164">
        <v>50.484999999999999</v>
      </c>
      <c r="I1340" s="165"/>
      <c r="L1340" s="161"/>
      <c r="M1340" s="166"/>
      <c r="T1340" s="167"/>
      <c r="AT1340" s="162" t="s">
        <v>159</v>
      </c>
      <c r="AU1340" s="162" t="s">
        <v>82</v>
      </c>
      <c r="AV1340" s="14" t="s">
        <v>156</v>
      </c>
      <c r="AW1340" s="14" t="s">
        <v>33</v>
      </c>
      <c r="AX1340" s="14" t="s">
        <v>80</v>
      </c>
      <c r="AY1340" s="162" t="s">
        <v>126</v>
      </c>
    </row>
    <row r="1341" spans="2:65" s="1" customFormat="1" ht="16.5" customHeight="1">
      <c r="B1341" s="33"/>
      <c r="C1341" s="128" t="s">
        <v>2120</v>
      </c>
      <c r="D1341" s="128" t="s">
        <v>129</v>
      </c>
      <c r="E1341" s="129" t="s">
        <v>2121</v>
      </c>
      <c r="F1341" s="130" t="s">
        <v>2122</v>
      </c>
      <c r="G1341" s="131" t="s">
        <v>155</v>
      </c>
      <c r="H1341" s="132">
        <v>325.37</v>
      </c>
      <c r="I1341" s="133"/>
      <c r="J1341" s="134">
        <f>ROUND(I1341*H1341,2)</f>
        <v>0</v>
      </c>
      <c r="K1341" s="130" t="s">
        <v>19</v>
      </c>
      <c r="L1341" s="33"/>
      <c r="M1341" s="135" t="s">
        <v>19</v>
      </c>
      <c r="N1341" s="136" t="s">
        <v>43</v>
      </c>
      <c r="P1341" s="137">
        <f>O1341*H1341</f>
        <v>0</v>
      </c>
      <c r="Q1341" s="137">
        <v>0</v>
      </c>
      <c r="R1341" s="137">
        <f>Q1341*H1341</f>
        <v>0</v>
      </c>
      <c r="S1341" s="137">
        <v>0</v>
      </c>
      <c r="T1341" s="138">
        <f>S1341*H1341</f>
        <v>0</v>
      </c>
      <c r="AR1341" s="139" t="s">
        <v>260</v>
      </c>
      <c r="AT1341" s="139" t="s">
        <v>129</v>
      </c>
      <c r="AU1341" s="139" t="s">
        <v>82</v>
      </c>
      <c r="AY1341" s="18" t="s">
        <v>126</v>
      </c>
      <c r="BE1341" s="140">
        <f>IF(N1341="základní",J1341,0)</f>
        <v>0</v>
      </c>
      <c r="BF1341" s="140">
        <f>IF(N1341="snížená",J1341,0)</f>
        <v>0</v>
      </c>
      <c r="BG1341" s="140">
        <f>IF(N1341="zákl. přenesená",J1341,0)</f>
        <v>0</v>
      </c>
      <c r="BH1341" s="140">
        <f>IF(N1341="sníž. přenesená",J1341,0)</f>
        <v>0</v>
      </c>
      <c r="BI1341" s="140">
        <f>IF(N1341="nulová",J1341,0)</f>
        <v>0</v>
      </c>
      <c r="BJ1341" s="18" t="s">
        <v>80</v>
      </c>
      <c r="BK1341" s="140">
        <f>ROUND(I1341*H1341,2)</f>
        <v>0</v>
      </c>
      <c r="BL1341" s="18" t="s">
        <v>260</v>
      </c>
      <c r="BM1341" s="139" t="s">
        <v>2123</v>
      </c>
    </row>
    <row r="1342" spans="2:65" s="1" customFormat="1" ht="10.199999999999999">
      <c r="B1342" s="33"/>
      <c r="D1342" s="141" t="s">
        <v>135</v>
      </c>
      <c r="F1342" s="142" t="s">
        <v>2124</v>
      </c>
      <c r="I1342" s="143"/>
      <c r="L1342" s="33"/>
      <c r="M1342" s="147"/>
      <c r="T1342" s="54"/>
      <c r="AT1342" s="18" t="s">
        <v>135</v>
      </c>
      <c r="AU1342" s="18" t="s">
        <v>82</v>
      </c>
    </row>
    <row r="1343" spans="2:65" s="1" customFormat="1" ht="16.5" customHeight="1">
      <c r="B1343" s="33"/>
      <c r="C1343" s="180" t="s">
        <v>2125</v>
      </c>
      <c r="D1343" s="180" t="s">
        <v>123</v>
      </c>
      <c r="E1343" s="181" t="s">
        <v>2126</v>
      </c>
      <c r="F1343" s="182" t="s">
        <v>2127</v>
      </c>
      <c r="G1343" s="183" t="s">
        <v>155</v>
      </c>
      <c r="H1343" s="184">
        <v>374.17599999999999</v>
      </c>
      <c r="I1343" s="185"/>
      <c r="J1343" s="186">
        <f>ROUND(I1343*H1343,2)</f>
        <v>0</v>
      </c>
      <c r="K1343" s="182" t="s">
        <v>180</v>
      </c>
      <c r="L1343" s="187"/>
      <c r="M1343" s="188" t="s">
        <v>19</v>
      </c>
      <c r="N1343" s="189" t="s">
        <v>43</v>
      </c>
      <c r="P1343" s="137">
        <f>O1343*H1343</f>
        <v>0</v>
      </c>
      <c r="Q1343" s="137">
        <v>1.3500000000000001E-3</v>
      </c>
      <c r="R1343" s="137">
        <f>Q1343*H1343</f>
        <v>0.50513759999999996</v>
      </c>
      <c r="S1343" s="137">
        <v>0</v>
      </c>
      <c r="T1343" s="138">
        <f>S1343*H1343</f>
        <v>0</v>
      </c>
      <c r="AR1343" s="139" t="s">
        <v>376</v>
      </c>
      <c r="AT1343" s="139" t="s">
        <v>123</v>
      </c>
      <c r="AU1343" s="139" t="s">
        <v>82</v>
      </c>
      <c r="AY1343" s="18" t="s">
        <v>126</v>
      </c>
      <c r="BE1343" s="140">
        <f>IF(N1343="základní",J1343,0)</f>
        <v>0</v>
      </c>
      <c r="BF1343" s="140">
        <f>IF(N1343="snížená",J1343,0)</f>
        <v>0</v>
      </c>
      <c r="BG1343" s="140">
        <f>IF(N1343="zákl. přenesená",J1343,0)</f>
        <v>0</v>
      </c>
      <c r="BH1343" s="140">
        <f>IF(N1343="sníž. přenesená",J1343,0)</f>
        <v>0</v>
      </c>
      <c r="BI1343" s="140">
        <f>IF(N1343="nulová",J1343,0)</f>
        <v>0</v>
      </c>
      <c r="BJ1343" s="18" t="s">
        <v>80</v>
      </c>
      <c r="BK1343" s="140">
        <f>ROUND(I1343*H1343,2)</f>
        <v>0</v>
      </c>
      <c r="BL1343" s="18" t="s">
        <v>260</v>
      </c>
      <c r="BM1343" s="139" t="s">
        <v>2128</v>
      </c>
    </row>
    <row r="1344" spans="2:65" s="1" customFormat="1" ht="10.199999999999999">
      <c r="B1344" s="33"/>
      <c r="D1344" s="141" t="s">
        <v>135</v>
      </c>
      <c r="F1344" s="142" t="s">
        <v>2127</v>
      </c>
      <c r="I1344" s="143"/>
      <c r="L1344" s="33"/>
      <c r="M1344" s="147"/>
      <c r="T1344" s="54"/>
      <c r="AT1344" s="18" t="s">
        <v>135</v>
      </c>
      <c r="AU1344" s="18" t="s">
        <v>82</v>
      </c>
    </row>
    <row r="1345" spans="2:65" s="12" customFormat="1" ht="10.199999999999999">
      <c r="B1345" s="148"/>
      <c r="D1345" s="141" t="s">
        <v>159</v>
      </c>
      <c r="E1345" s="149" t="s">
        <v>19</v>
      </c>
      <c r="F1345" s="150" t="s">
        <v>2129</v>
      </c>
      <c r="H1345" s="151">
        <v>374.17599999999999</v>
      </c>
      <c r="I1345" s="152"/>
      <c r="L1345" s="148"/>
      <c r="M1345" s="153"/>
      <c r="T1345" s="154"/>
      <c r="AT1345" s="149" t="s">
        <v>159</v>
      </c>
      <c r="AU1345" s="149" t="s">
        <v>82</v>
      </c>
      <c r="AV1345" s="12" t="s">
        <v>82</v>
      </c>
      <c r="AW1345" s="12" t="s">
        <v>33</v>
      </c>
      <c r="AX1345" s="12" t="s">
        <v>80</v>
      </c>
      <c r="AY1345" s="149" t="s">
        <v>126</v>
      </c>
    </row>
    <row r="1346" spans="2:65" s="1" customFormat="1" ht="21.75" customHeight="1">
      <c r="B1346" s="33"/>
      <c r="C1346" s="128" t="s">
        <v>2130</v>
      </c>
      <c r="D1346" s="128" t="s">
        <v>129</v>
      </c>
      <c r="E1346" s="129" t="s">
        <v>2131</v>
      </c>
      <c r="F1346" s="130" t="s">
        <v>2132</v>
      </c>
      <c r="G1346" s="131" t="s">
        <v>155</v>
      </c>
      <c r="H1346" s="132">
        <v>325.37</v>
      </c>
      <c r="I1346" s="133"/>
      <c r="J1346" s="134">
        <f>ROUND(I1346*H1346,2)</f>
        <v>0</v>
      </c>
      <c r="K1346" s="130" t="s">
        <v>19</v>
      </c>
      <c r="L1346" s="33"/>
      <c r="M1346" s="135" t="s">
        <v>19</v>
      </c>
      <c r="N1346" s="136" t="s">
        <v>43</v>
      </c>
      <c r="P1346" s="137">
        <f>O1346*H1346</f>
        <v>0</v>
      </c>
      <c r="Q1346" s="137">
        <v>0</v>
      </c>
      <c r="R1346" s="137">
        <f>Q1346*H1346</f>
        <v>0</v>
      </c>
      <c r="S1346" s="137">
        <v>0</v>
      </c>
      <c r="T1346" s="138">
        <f>S1346*H1346</f>
        <v>0</v>
      </c>
      <c r="AR1346" s="139" t="s">
        <v>260</v>
      </c>
      <c r="AT1346" s="139" t="s">
        <v>129</v>
      </c>
      <c r="AU1346" s="139" t="s">
        <v>82</v>
      </c>
      <c r="AY1346" s="18" t="s">
        <v>126</v>
      </c>
      <c r="BE1346" s="140">
        <f>IF(N1346="základní",J1346,0)</f>
        <v>0</v>
      </c>
      <c r="BF1346" s="140">
        <f>IF(N1346="snížená",J1346,0)</f>
        <v>0</v>
      </c>
      <c r="BG1346" s="140">
        <f>IF(N1346="zákl. přenesená",J1346,0)</f>
        <v>0</v>
      </c>
      <c r="BH1346" s="140">
        <f>IF(N1346="sníž. přenesená",J1346,0)</f>
        <v>0</v>
      </c>
      <c r="BI1346" s="140">
        <f>IF(N1346="nulová",J1346,0)</f>
        <v>0</v>
      </c>
      <c r="BJ1346" s="18" t="s">
        <v>80</v>
      </c>
      <c r="BK1346" s="140">
        <f>ROUND(I1346*H1346,2)</f>
        <v>0</v>
      </c>
      <c r="BL1346" s="18" t="s">
        <v>260</v>
      </c>
      <c r="BM1346" s="139" t="s">
        <v>2133</v>
      </c>
    </row>
    <row r="1347" spans="2:65" s="1" customFormat="1" ht="19.2">
      <c r="B1347" s="33"/>
      <c r="D1347" s="141" t="s">
        <v>135</v>
      </c>
      <c r="F1347" s="142" t="s">
        <v>2134</v>
      </c>
      <c r="I1347" s="143"/>
      <c r="L1347" s="33"/>
      <c r="M1347" s="147"/>
      <c r="T1347" s="54"/>
      <c r="AT1347" s="18" t="s">
        <v>135</v>
      </c>
      <c r="AU1347" s="18" t="s">
        <v>82</v>
      </c>
    </row>
    <row r="1348" spans="2:65" s="1" customFormat="1" ht="24.15" customHeight="1">
      <c r="B1348" s="33"/>
      <c r="C1348" s="180" t="s">
        <v>2135</v>
      </c>
      <c r="D1348" s="180" t="s">
        <v>123</v>
      </c>
      <c r="E1348" s="181" t="s">
        <v>2136</v>
      </c>
      <c r="F1348" s="182" t="s">
        <v>2137</v>
      </c>
      <c r="G1348" s="183" t="s">
        <v>155</v>
      </c>
      <c r="H1348" s="184">
        <v>374.17599999999999</v>
      </c>
      <c r="I1348" s="185"/>
      <c r="J1348" s="186">
        <f>ROUND(I1348*H1348,2)</f>
        <v>0</v>
      </c>
      <c r="K1348" s="182" t="s">
        <v>180</v>
      </c>
      <c r="L1348" s="187"/>
      <c r="M1348" s="188" t="s">
        <v>19</v>
      </c>
      <c r="N1348" s="189" t="s">
        <v>43</v>
      </c>
      <c r="P1348" s="137">
        <f>O1348*H1348</f>
        <v>0</v>
      </c>
      <c r="Q1348" s="137">
        <v>2.7E-4</v>
      </c>
      <c r="R1348" s="137">
        <f>Q1348*H1348</f>
        <v>0.10102752</v>
      </c>
      <c r="S1348" s="137">
        <v>0</v>
      </c>
      <c r="T1348" s="138">
        <f>S1348*H1348</f>
        <v>0</v>
      </c>
      <c r="AR1348" s="139" t="s">
        <v>376</v>
      </c>
      <c r="AT1348" s="139" t="s">
        <v>123</v>
      </c>
      <c r="AU1348" s="139" t="s">
        <v>82</v>
      </c>
      <c r="AY1348" s="18" t="s">
        <v>126</v>
      </c>
      <c r="BE1348" s="140">
        <f>IF(N1348="základní",J1348,0)</f>
        <v>0</v>
      </c>
      <c r="BF1348" s="140">
        <f>IF(N1348="snížená",J1348,0)</f>
        <v>0</v>
      </c>
      <c r="BG1348" s="140">
        <f>IF(N1348="zákl. přenesená",J1348,0)</f>
        <v>0</v>
      </c>
      <c r="BH1348" s="140">
        <f>IF(N1348="sníž. přenesená",J1348,0)</f>
        <v>0</v>
      </c>
      <c r="BI1348" s="140">
        <f>IF(N1348="nulová",J1348,0)</f>
        <v>0</v>
      </c>
      <c r="BJ1348" s="18" t="s">
        <v>80</v>
      </c>
      <c r="BK1348" s="140">
        <f>ROUND(I1348*H1348,2)</f>
        <v>0</v>
      </c>
      <c r="BL1348" s="18" t="s">
        <v>260</v>
      </c>
      <c r="BM1348" s="139" t="s">
        <v>2138</v>
      </c>
    </row>
    <row r="1349" spans="2:65" s="1" customFormat="1" ht="19.2">
      <c r="B1349" s="33"/>
      <c r="D1349" s="141" t="s">
        <v>135</v>
      </c>
      <c r="F1349" s="142" t="s">
        <v>2137</v>
      </c>
      <c r="I1349" s="143"/>
      <c r="L1349" s="33"/>
      <c r="M1349" s="147"/>
      <c r="T1349" s="54"/>
      <c r="AT1349" s="18" t="s">
        <v>135</v>
      </c>
      <c r="AU1349" s="18" t="s">
        <v>82</v>
      </c>
    </row>
    <row r="1350" spans="2:65" s="1" customFormat="1" ht="19.2">
      <c r="B1350" s="33"/>
      <c r="D1350" s="141" t="s">
        <v>1122</v>
      </c>
      <c r="F1350" s="190" t="s">
        <v>2139</v>
      </c>
      <c r="I1350" s="143"/>
      <c r="L1350" s="33"/>
      <c r="M1350" s="147"/>
      <c r="T1350" s="54"/>
      <c r="AT1350" s="18" t="s">
        <v>1122</v>
      </c>
      <c r="AU1350" s="18" t="s">
        <v>82</v>
      </c>
    </row>
    <row r="1351" spans="2:65" s="1" customFormat="1" ht="24.15" customHeight="1">
      <c r="B1351" s="33"/>
      <c r="C1351" s="128" t="s">
        <v>2140</v>
      </c>
      <c r="D1351" s="128" t="s">
        <v>129</v>
      </c>
      <c r="E1351" s="129" t="s">
        <v>2141</v>
      </c>
      <c r="F1351" s="130" t="s">
        <v>2142</v>
      </c>
      <c r="G1351" s="131" t="s">
        <v>254</v>
      </c>
      <c r="H1351" s="132">
        <v>1</v>
      </c>
      <c r="I1351" s="133"/>
      <c r="J1351" s="134">
        <f>ROUND(I1351*H1351,2)</f>
        <v>0</v>
      </c>
      <c r="K1351" s="130" t="s">
        <v>19</v>
      </c>
      <c r="L1351" s="33"/>
      <c r="M1351" s="135" t="s">
        <v>19</v>
      </c>
      <c r="N1351" s="136" t="s">
        <v>43</v>
      </c>
      <c r="P1351" s="137">
        <f>O1351*H1351</f>
        <v>0</v>
      </c>
      <c r="Q1351" s="137">
        <v>4.4999999999999998E-2</v>
      </c>
      <c r="R1351" s="137">
        <f>Q1351*H1351</f>
        <v>4.4999999999999998E-2</v>
      </c>
      <c r="S1351" s="137">
        <v>0</v>
      </c>
      <c r="T1351" s="138">
        <f>S1351*H1351</f>
        <v>0</v>
      </c>
      <c r="AR1351" s="139" t="s">
        <v>260</v>
      </c>
      <c r="AT1351" s="139" t="s">
        <v>129</v>
      </c>
      <c r="AU1351" s="139" t="s">
        <v>82</v>
      </c>
      <c r="AY1351" s="18" t="s">
        <v>126</v>
      </c>
      <c r="BE1351" s="140">
        <f>IF(N1351="základní",J1351,0)</f>
        <v>0</v>
      </c>
      <c r="BF1351" s="140">
        <f>IF(N1351="snížená",J1351,0)</f>
        <v>0</v>
      </c>
      <c r="BG1351" s="140">
        <f>IF(N1351="zákl. přenesená",J1351,0)</f>
        <v>0</v>
      </c>
      <c r="BH1351" s="140">
        <f>IF(N1351="sníž. přenesená",J1351,0)</f>
        <v>0</v>
      </c>
      <c r="BI1351" s="140">
        <f>IF(N1351="nulová",J1351,0)</f>
        <v>0</v>
      </c>
      <c r="BJ1351" s="18" t="s">
        <v>80</v>
      </c>
      <c r="BK1351" s="140">
        <f>ROUND(I1351*H1351,2)</f>
        <v>0</v>
      </c>
      <c r="BL1351" s="18" t="s">
        <v>260</v>
      </c>
      <c r="BM1351" s="139" t="s">
        <v>2143</v>
      </c>
    </row>
    <row r="1352" spans="2:65" s="1" customFormat="1" ht="19.2">
      <c r="B1352" s="33"/>
      <c r="D1352" s="141" t="s">
        <v>135</v>
      </c>
      <c r="F1352" s="142" t="s">
        <v>2142</v>
      </c>
      <c r="I1352" s="143"/>
      <c r="L1352" s="33"/>
      <c r="M1352" s="147"/>
      <c r="T1352" s="54"/>
      <c r="AT1352" s="18" t="s">
        <v>135</v>
      </c>
      <c r="AU1352" s="18" t="s">
        <v>82</v>
      </c>
    </row>
    <row r="1353" spans="2:65" s="1" customFormat="1" ht="21.75" customHeight="1">
      <c r="B1353" s="33"/>
      <c r="C1353" s="128" t="s">
        <v>2144</v>
      </c>
      <c r="D1353" s="128" t="s">
        <v>129</v>
      </c>
      <c r="E1353" s="129" t="s">
        <v>397</v>
      </c>
      <c r="F1353" s="130" t="s">
        <v>398</v>
      </c>
      <c r="G1353" s="131" t="s">
        <v>304</v>
      </c>
      <c r="H1353" s="132">
        <v>1.9079999999999999</v>
      </c>
      <c r="I1353" s="133"/>
      <c r="J1353" s="134">
        <f>ROUND(I1353*H1353,2)</f>
        <v>0</v>
      </c>
      <c r="K1353" s="130" t="s">
        <v>180</v>
      </c>
      <c r="L1353" s="33"/>
      <c r="M1353" s="135" t="s">
        <v>19</v>
      </c>
      <c r="N1353" s="136" t="s">
        <v>43</v>
      </c>
      <c r="P1353" s="137">
        <f>O1353*H1353</f>
        <v>0</v>
      </c>
      <c r="Q1353" s="137">
        <v>0</v>
      </c>
      <c r="R1353" s="137">
        <f>Q1353*H1353</f>
        <v>0</v>
      </c>
      <c r="S1353" s="137">
        <v>0</v>
      </c>
      <c r="T1353" s="138">
        <f>S1353*H1353</f>
        <v>0</v>
      </c>
      <c r="AR1353" s="139" t="s">
        <v>260</v>
      </c>
      <c r="AT1353" s="139" t="s">
        <v>129</v>
      </c>
      <c r="AU1353" s="139" t="s">
        <v>82</v>
      </c>
      <c r="AY1353" s="18" t="s">
        <v>126</v>
      </c>
      <c r="BE1353" s="140">
        <f>IF(N1353="základní",J1353,0)</f>
        <v>0</v>
      </c>
      <c r="BF1353" s="140">
        <f>IF(N1353="snížená",J1353,0)</f>
        <v>0</v>
      </c>
      <c r="BG1353" s="140">
        <f>IF(N1353="zákl. přenesená",J1353,0)</f>
        <v>0</v>
      </c>
      <c r="BH1353" s="140">
        <f>IF(N1353="sníž. přenesená",J1353,0)</f>
        <v>0</v>
      </c>
      <c r="BI1353" s="140">
        <f>IF(N1353="nulová",J1353,0)</f>
        <v>0</v>
      </c>
      <c r="BJ1353" s="18" t="s">
        <v>80</v>
      </c>
      <c r="BK1353" s="140">
        <f>ROUND(I1353*H1353,2)</f>
        <v>0</v>
      </c>
      <c r="BL1353" s="18" t="s">
        <v>260</v>
      </c>
      <c r="BM1353" s="139" t="s">
        <v>2145</v>
      </c>
    </row>
    <row r="1354" spans="2:65" s="1" customFormat="1" ht="19.2">
      <c r="B1354" s="33"/>
      <c r="D1354" s="141" t="s">
        <v>135</v>
      </c>
      <c r="F1354" s="142" t="s">
        <v>400</v>
      </c>
      <c r="I1354" s="143"/>
      <c r="L1354" s="33"/>
      <c r="M1354" s="147"/>
      <c r="T1354" s="54"/>
      <c r="AT1354" s="18" t="s">
        <v>135</v>
      </c>
      <c r="AU1354" s="18" t="s">
        <v>82</v>
      </c>
    </row>
    <row r="1355" spans="2:65" s="1" customFormat="1" ht="10.199999999999999">
      <c r="B1355" s="33"/>
      <c r="D1355" s="168" t="s">
        <v>183</v>
      </c>
      <c r="F1355" s="169" t="s">
        <v>401</v>
      </c>
      <c r="I1355" s="143"/>
      <c r="L1355" s="33"/>
      <c r="M1355" s="147"/>
      <c r="T1355" s="54"/>
      <c r="AT1355" s="18" t="s">
        <v>183</v>
      </c>
      <c r="AU1355" s="18" t="s">
        <v>82</v>
      </c>
    </row>
    <row r="1356" spans="2:65" s="11" customFormat="1" ht="22.8" customHeight="1">
      <c r="B1356" s="116"/>
      <c r="D1356" s="117" t="s">
        <v>71</v>
      </c>
      <c r="E1356" s="126" t="s">
        <v>2146</v>
      </c>
      <c r="F1356" s="126" t="s">
        <v>2147</v>
      </c>
      <c r="I1356" s="119"/>
      <c r="J1356" s="127">
        <f>BK1356</f>
        <v>0</v>
      </c>
      <c r="L1356" s="116"/>
      <c r="M1356" s="121"/>
      <c r="P1356" s="122">
        <f>SUM(P1357:P1505)</f>
        <v>0</v>
      </c>
      <c r="R1356" s="122">
        <f>SUM(R1357:R1505)</f>
        <v>2.7719099999999983</v>
      </c>
      <c r="T1356" s="123">
        <f>SUM(T1357:T1505)</f>
        <v>0</v>
      </c>
      <c r="AR1356" s="117" t="s">
        <v>82</v>
      </c>
      <c r="AT1356" s="124" t="s">
        <v>71</v>
      </c>
      <c r="AU1356" s="124" t="s">
        <v>80</v>
      </c>
      <c r="AY1356" s="117" t="s">
        <v>126</v>
      </c>
      <c r="BK1356" s="125">
        <f>SUM(BK1357:BK1505)</f>
        <v>0</v>
      </c>
    </row>
    <row r="1357" spans="2:65" s="1" customFormat="1" ht="37.799999999999997" customHeight="1">
      <c r="B1357" s="33"/>
      <c r="C1357" s="128" t="s">
        <v>2148</v>
      </c>
      <c r="D1357" s="128" t="s">
        <v>129</v>
      </c>
      <c r="E1357" s="129" t="s">
        <v>2149</v>
      </c>
      <c r="F1357" s="130" t="s">
        <v>2150</v>
      </c>
      <c r="G1357" s="131" t="s">
        <v>132</v>
      </c>
      <c r="H1357" s="132">
        <v>1</v>
      </c>
      <c r="I1357" s="133"/>
      <c r="J1357" s="134">
        <f>ROUND(I1357*H1357,2)</f>
        <v>0</v>
      </c>
      <c r="K1357" s="130" t="s">
        <v>19</v>
      </c>
      <c r="L1357" s="33"/>
      <c r="M1357" s="135" t="s">
        <v>19</v>
      </c>
      <c r="N1357" s="136" t="s">
        <v>43</v>
      </c>
      <c r="P1357" s="137">
        <f>O1357*H1357</f>
        <v>0</v>
      </c>
      <c r="Q1357" s="137">
        <v>0.1</v>
      </c>
      <c r="R1357" s="137">
        <f>Q1357*H1357</f>
        <v>0.1</v>
      </c>
      <c r="S1357" s="137">
        <v>0</v>
      </c>
      <c r="T1357" s="138">
        <f>S1357*H1357</f>
        <v>0</v>
      </c>
      <c r="AR1357" s="139" t="s">
        <v>260</v>
      </c>
      <c r="AT1357" s="139" t="s">
        <v>129</v>
      </c>
      <c r="AU1357" s="139" t="s">
        <v>82</v>
      </c>
      <c r="AY1357" s="18" t="s">
        <v>126</v>
      </c>
      <c r="BE1357" s="140">
        <f>IF(N1357="základní",J1357,0)</f>
        <v>0</v>
      </c>
      <c r="BF1357" s="140">
        <f>IF(N1357="snížená",J1357,0)</f>
        <v>0</v>
      </c>
      <c r="BG1357" s="140">
        <f>IF(N1357="zákl. přenesená",J1357,0)</f>
        <v>0</v>
      </c>
      <c r="BH1357" s="140">
        <f>IF(N1357="sníž. přenesená",J1357,0)</f>
        <v>0</v>
      </c>
      <c r="BI1357" s="140">
        <f>IF(N1357="nulová",J1357,0)</f>
        <v>0</v>
      </c>
      <c r="BJ1357" s="18" t="s">
        <v>80</v>
      </c>
      <c r="BK1357" s="140">
        <f>ROUND(I1357*H1357,2)</f>
        <v>0</v>
      </c>
      <c r="BL1357" s="18" t="s">
        <v>260</v>
      </c>
      <c r="BM1357" s="139" t="s">
        <v>2151</v>
      </c>
    </row>
    <row r="1358" spans="2:65" s="1" customFormat="1" ht="38.4">
      <c r="B1358" s="33"/>
      <c r="D1358" s="141" t="s">
        <v>135</v>
      </c>
      <c r="F1358" s="142" t="s">
        <v>2152</v>
      </c>
      <c r="I1358" s="143"/>
      <c r="L1358" s="33"/>
      <c r="M1358" s="147"/>
      <c r="T1358" s="54"/>
      <c r="AT1358" s="18" t="s">
        <v>135</v>
      </c>
      <c r="AU1358" s="18" t="s">
        <v>82</v>
      </c>
    </row>
    <row r="1359" spans="2:65" s="1" customFormat="1" ht="37.799999999999997" customHeight="1">
      <c r="B1359" s="33"/>
      <c r="C1359" s="128" t="s">
        <v>2153</v>
      </c>
      <c r="D1359" s="128" t="s">
        <v>129</v>
      </c>
      <c r="E1359" s="129" t="s">
        <v>2154</v>
      </c>
      <c r="F1359" s="130" t="s">
        <v>2155</v>
      </c>
      <c r="G1359" s="131" t="s">
        <v>132</v>
      </c>
      <c r="H1359" s="132">
        <v>1</v>
      </c>
      <c r="I1359" s="133"/>
      <c r="J1359" s="134">
        <f>ROUND(I1359*H1359,2)</f>
        <v>0</v>
      </c>
      <c r="K1359" s="130" t="s">
        <v>19</v>
      </c>
      <c r="L1359" s="33"/>
      <c r="M1359" s="135" t="s">
        <v>19</v>
      </c>
      <c r="N1359" s="136" t="s">
        <v>43</v>
      </c>
      <c r="P1359" s="137">
        <f>O1359*H1359</f>
        <v>0</v>
      </c>
      <c r="Q1359" s="137">
        <v>0.12</v>
      </c>
      <c r="R1359" s="137">
        <f>Q1359*H1359</f>
        <v>0.12</v>
      </c>
      <c r="S1359" s="137">
        <v>0</v>
      </c>
      <c r="T1359" s="138">
        <f>S1359*H1359</f>
        <v>0</v>
      </c>
      <c r="AR1359" s="139" t="s">
        <v>260</v>
      </c>
      <c r="AT1359" s="139" t="s">
        <v>129</v>
      </c>
      <c r="AU1359" s="139" t="s">
        <v>82</v>
      </c>
      <c r="AY1359" s="18" t="s">
        <v>126</v>
      </c>
      <c r="BE1359" s="140">
        <f>IF(N1359="základní",J1359,0)</f>
        <v>0</v>
      </c>
      <c r="BF1359" s="140">
        <f>IF(N1359="snížená",J1359,0)</f>
        <v>0</v>
      </c>
      <c r="BG1359" s="140">
        <f>IF(N1359="zákl. přenesená",J1359,0)</f>
        <v>0</v>
      </c>
      <c r="BH1359" s="140">
        <f>IF(N1359="sníž. přenesená",J1359,0)</f>
        <v>0</v>
      </c>
      <c r="BI1359" s="140">
        <f>IF(N1359="nulová",J1359,0)</f>
        <v>0</v>
      </c>
      <c r="BJ1359" s="18" t="s">
        <v>80</v>
      </c>
      <c r="BK1359" s="140">
        <f>ROUND(I1359*H1359,2)</f>
        <v>0</v>
      </c>
      <c r="BL1359" s="18" t="s">
        <v>260</v>
      </c>
      <c r="BM1359" s="139" t="s">
        <v>2156</v>
      </c>
    </row>
    <row r="1360" spans="2:65" s="1" customFormat="1" ht="38.4">
      <c r="B1360" s="33"/>
      <c r="D1360" s="141" t="s">
        <v>135</v>
      </c>
      <c r="F1360" s="142" t="s">
        <v>2157</v>
      </c>
      <c r="I1360" s="143"/>
      <c r="L1360" s="33"/>
      <c r="M1360" s="147"/>
      <c r="T1360" s="54"/>
      <c r="AT1360" s="18" t="s">
        <v>135</v>
      </c>
      <c r="AU1360" s="18" t="s">
        <v>82</v>
      </c>
    </row>
    <row r="1361" spans="2:65" s="1" customFormat="1" ht="37.799999999999997" customHeight="1">
      <c r="B1361" s="33"/>
      <c r="C1361" s="128" t="s">
        <v>2158</v>
      </c>
      <c r="D1361" s="128" t="s">
        <v>129</v>
      </c>
      <c r="E1361" s="129" t="s">
        <v>2159</v>
      </c>
      <c r="F1361" s="130" t="s">
        <v>2160</v>
      </c>
      <c r="G1361" s="131" t="s">
        <v>132</v>
      </c>
      <c r="H1361" s="132">
        <v>1</v>
      </c>
      <c r="I1361" s="133"/>
      <c r="J1361" s="134">
        <f>ROUND(I1361*H1361,2)</f>
        <v>0</v>
      </c>
      <c r="K1361" s="130" t="s">
        <v>19</v>
      </c>
      <c r="L1361" s="33"/>
      <c r="M1361" s="135" t="s">
        <v>19</v>
      </c>
      <c r="N1361" s="136" t="s">
        <v>43</v>
      </c>
      <c r="P1361" s="137">
        <f>O1361*H1361</f>
        <v>0</v>
      </c>
      <c r="Q1361" s="137">
        <v>0.11</v>
      </c>
      <c r="R1361" s="137">
        <f>Q1361*H1361</f>
        <v>0.11</v>
      </c>
      <c r="S1361" s="137">
        <v>0</v>
      </c>
      <c r="T1361" s="138">
        <f>S1361*H1361</f>
        <v>0</v>
      </c>
      <c r="AR1361" s="139" t="s">
        <v>260</v>
      </c>
      <c r="AT1361" s="139" t="s">
        <v>129</v>
      </c>
      <c r="AU1361" s="139" t="s">
        <v>82</v>
      </c>
      <c r="AY1361" s="18" t="s">
        <v>126</v>
      </c>
      <c r="BE1361" s="140">
        <f>IF(N1361="základní",J1361,0)</f>
        <v>0</v>
      </c>
      <c r="BF1361" s="140">
        <f>IF(N1361="snížená",J1361,0)</f>
        <v>0</v>
      </c>
      <c r="BG1361" s="140">
        <f>IF(N1361="zákl. přenesená",J1361,0)</f>
        <v>0</v>
      </c>
      <c r="BH1361" s="140">
        <f>IF(N1361="sníž. přenesená",J1361,0)</f>
        <v>0</v>
      </c>
      <c r="BI1361" s="140">
        <f>IF(N1361="nulová",J1361,0)</f>
        <v>0</v>
      </c>
      <c r="BJ1361" s="18" t="s">
        <v>80</v>
      </c>
      <c r="BK1361" s="140">
        <f>ROUND(I1361*H1361,2)</f>
        <v>0</v>
      </c>
      <c r="BL1361" s="18" t="s">
        <v>260</v>
      </c>
      <c r="BM1361" s="139" t="s">
        <v>2161</v>
      </c>
    </row>
    <row r="1362" spans="2:65" s="1" customFormat="1" ht="38.4">
      <c r="B1362" s="33"/>
      <c r="D1362" s="141" t="s">
        <v>135</v>
      </c>
      <c r="F1362" s="142" t="s">
        <v>2162</v>
      </c>
      <c r="I1362" s="143"/>
      <c r="L1362" s="33"/>
      <c r="M1362" s="147"/>
      <c r="T1362" s="54"/>
      <c r="AT1362" s="18" t="s">
        <v>135</v>
      </c>
      <c r="AU1362" s="18" t="s">
        <v>82</v>
      </c>
    </row>
    <row r="1363" spans="2:65" s="1" customFormat="1" ht="16.5" customHeight="1">
      <c r="B1363" s="33"/>
      <c r="C1363" s="128" t="s">
        <v>2163</v>
      </c>
      <c r="D1363" s="128" t="s">
        <v>129</v>
      </c>
      <c r="E1363" s="129" t="s">
        <v>2164</v>
      </c>
      <c r="F1363" s="130" t="s">
        <v>2165</v>
      </c>
      <c r="G1363" s="131" t="s">
        <v>228</v>
      </c>
      <c r="H1363" s="132">
        <v>17.55</v>
      </c>
      <c r="I1363" s="133"/>
      <c r="J1363" s="134">
        <f>ROUND(I1363*H1363,2)</f>
        <v>0</v>
      </c>
      <c r="K1363" s="130" t="s">
        <v>180</v>
      </c>
      <c r="L1363" s="33"/>
      <c r="M1363" s="135" t="s">
        <v>19</v>
      </c>
      <c r="N1363" s="136" t="s">
        <v>43</v>
      </c>
      <c r="P1363" s="137">
        <f>O1363*H1363</f>
        <v>0</v>
      </c>
      <c r="Q1363" s="137">
        <v>0</v>
      </c>
      <c r="R1363" s="137">
        <f>Q1363*H1363</f>
        <v>0</v>
      </c>
      <c r="S1363" s="137">
        <v>0</v>
      </c>
      <c r="T1363" s="138">
        <f>S1363*H1363</f>
        <v>0</v>
      </c>
      <c r="AR1363" s="139" t="s">
        <v>260</v>
      </c>
      <c r="AT1363" s="139" t="s">
        <v>129</v>
      </c>
      <c r="AU1363" s="139" t="s">
        <v>82</v>
      </c>
      <c r="AY1363" s="18" t="s">
        <v>126</v>
      </c>
      <c r="BE1363" s="140">
        <f>IF(N1363="základní",J1363,0)</f>
        <v>0</v>
      </c>
      <c r="BF1363" s="140">
        <f>IF(N1363="snížená",J1363,0)</f>
        <v>0</v>
      </c>
      <c r="BG1363" s="140">
        <f>IF(N1363="zákl. přenesená",J1363,0)</f>
        <v>0</v>
      </c>
      <c r="BH1363" s="140">
        <f>IF(N1363="sníž. přenesená",J1363,0)</f>
        <v>0</v>
      </c>
      <c r="BI1363" s="140">
        <f>IF(N1363="nulová",J1363,0)</f>
        <v>0</v>
      </c>
      <c r="BJ1363" s="18" t="s">
        <v>80</v>
      </c>
      <c r="BK1363" s="140">
        <f>ROUND(I1363*H1363,2)</f>
        <v>0</v>
      </c>
      <c r="BL1363" s="18" t="s">
        <v>260</v>
      </c>
      <c r="BM1363" s="139" t="s">
        <v>2166</v>
      </c>
    </row>
    <row r="1364" spans="2:65" s="1" customFormat="1" ht="10.199999999999999">
      <c r="B1364" s="33"/>
      <c r="D1364" s="141" t="s">
        <v>135</v>
      </c>
      <c r="F1364" s="142" t="s">
        <v>2167</v>
      </c>
      <c r="I1364" s="143"/>
      <c r="L1364" s="33"/>
      <c r="M1364" s="147"/>
      <c r="T1364" s="54"/>
      <c r="AT1364" s="18" t="s">
        <v>135</v>
      </c>
      <c r="AU1364" s="18" t="s">
        <v>82</v>
      </c>
    </row>
    <row r="1365" spans="2:65" s="1" customFormat="1" ht="10.199999999999999">
      <c r="B1365" s="33"/>
      <c r="D1365" s="168" t="s">
        <v>183</v>
      </c>
      <c r="F1365" s="169" t="s">
        <v>2168</v>
      </c>
      <c r="I1365" s="143"/>
      <c r="L1365" s="33"/>
      <c r="M1365" s="147"/>
      <c r="T1365" s="54"/>
      <c r="AT1365" s="18" t="s">
        <v>183</v>
      </c>
      <c r="AU1365" s="18" t="s">
        <v>82</v>
      </c>
    </row>
    <row r="1366" spans="2:65" s="12" customFormat="1" ht="10.199999999999999">
      <c r="B1366" s="148"/>
      <c r="D1366" s="141" t="s">
        <v>159</v>
      </c>
      <c r="E1366" s="149" t="s">
        <v>19</v>
      </c>
      <c r="F1366" s="150" t="s">
        <v>1377</v>
      </c>
      <c r="H1366" s="151">
        <v>17.55</v>
      </c>
      <c r="I1366" s="152"/>
      <c r="L1366" s="148"/>
      <c r="M1366" s="153"/>
      <c r="T1366" s="154"/>
      <c r="AT1366" s="149" t="s">
        <v>159</v>
      </c>
      <c r="AU1366" s="149" t="s">
        <v>82</v>
      </c>
      <c r="AV1366" s="12" t="s">
        <v>82</v>
      </c>
      <c r="AW1366" s="12" t="s">
        <v>33</v>
      </c>
      <c r="AX1366" s="12" t="s">
        <v>80</v>
      </c>
      <c r="AY1366" s="149" t="s">
        <v>126</v>
      </c>
    </row>
    <row r="1367" spans="2:65" s="1" customFormat="1" ht="16.5" customHeight="1">
      <c r="B1367" s="33"/>
      <c r="C1367" s="128" t="s">
        <v>2169</v>
      </c>
      <c r="D1367" s="128" t="s">
        <v>129</v>
      </c>
      <c r="E1367" s="129" t="s">
        <v>2170</v>
      </c>
      <c r="F1367" s="130" t="s">
        <v>2171</v>
      </c>
      <c r="G1367" s="131" t="s">
        <v>228</v>
      </c>
      <c r="H1367" s="132">
        <v>48.45</v>
      </c>
      <c r="I1367" s="133"/>
      <c r="J1367" s="134">
        <f>ROUND(I1367*H1367,2)</f>
        <v>0</v>
      </c>
      <c r="K1367" s="130" t="s">
        <v>180</v>
      </c>
      <c r="L1367" s="33"/>
      <c r="M1367" s="135" t="s">
        <v>19</v>
      </c>
      <c r="N1367" s="136" t="s">
        <v>43</v>
      </c>
      <c r="P1367" s="137">
        <f>O1367*H1367</f>
        <v>0</v>
      </c>
      <c r="Q1367" s="137">
        <v>0</v>
      </c>
      <c r="R1367" s="137">
        <f>Q1367*H1367</f>
        <v>0</v>
      </c>
      <c r="S1367" s="137">
        <v>0</v>
      </c>
      <c r="T1367" s="138">
        <f>S1367*H1367</f>
        <v>0</v>
      </c>
      <c r="AR1367" s="139" t="s">
        <v>260</v>
      </c>
      <c r="AT1367" s="139" t="s">
        <v>129</v>
      </c>
      <c r="AU1367" s="139" t="s">
        <v>82</v>
      </c>
      <c r="AY1367" s="18" t="s">
        <v>126</v>
      </c>
      <c r="BE1367" s="140">
        <f>IF(N1367="základní",J1367,0)</f>
        <v>0</v>
      </c>
      <c r="BF1367" s="140">
        <f>IF(N1367="snížená",J1367,0)</f>
        <v>0</v>
      </c>
      <c r="BG1367" s="140">
        <f>IF(N1367="zákl. přenesená",J1367,0)</f>
        <v>0</v>
      </c>
      <c r="BH1367" s="140">
        <f>IF(N1367="sníž. přenesená",J1367,0)</f>
        <v>0</v>
      </c>
      <c r="BI1367" s="140">
        <f>IF(N1367="nulová",J1367,0)</f>
        <v>0</v>
      </c>
      <c r="BJ1367" s="18" t="s">
        <v>80</v>
      </c>
      <c r="BK1367" s="140">
        <f>ROUND(I1367*H1367,2)</f>
        <v>0</v>
      </c>
      <c r="BL1367" s="18" t="s">
        <v>260</v>
      </c>
      <c r="BM1367" s="139" t="s">
        <v>2172</v>
      </c>
    </row>
    <row r="1368" spans="2:65" s="1" customFormat="1" ht="10.199999999999999">
      <c r="B1368" s="33"/>
      <c r="D1368" s="141" t="s">
        <v>135</v>
      </c>
      <c r="F1368" s="142" t="s">
        <v>2173</v>
      </c>
      <c r="I1368" s="143"/>
      <c r="L1368" s="33"/>
      <c r="M1368" s="147"/>
      <c r="T1368" s="54"/>
      <c r="AT1368" s="18" t="s">
        <v>135</v>
      </c>
      <c r="AU1368" s="18" t="s">
        <v>82</v>
      </c>
    </row>
    <row r="1369" spans="2:65" s="1" customFormat="1" ht="10.199999999999999">
      <c r="B1369" s="33"/>
      <c r="D1369" s="168" t="s">
        <v>183</v>
      </c>
      <c r="F1369" s="169" t="s">
        <v>2174</v>
      </c>
      <c r="I1369" s="143"/>
      <c r="L1369" s="33"/>
      <c r="M1369" s="147"/>
      <c r="T1369" s="54"/>
      <c r="AT1369" s="18" t="s">
        <v>183</v>
      </c>
      <c r="AU1369" s="18" t="s">
        <v>82</v>
      </c>
    </row>
    <row r="1370" spans="2:65" s="12" customFormat="1" ht="20.399999999999999">
      <c r="B1370" s="148"/>
      <c r="D1370" s="141" t="s">
        <v>159</v>
      </c>
      <c r="E1370" s="149" t="s">
        <v>19</v>
      </c>
      <c r="F1370" s="150" t="s">
        <v>2175</v>
      </c>
      <c r="H1370" s="151">
        <v>40.68</v>
      </c>
      <c r="I1370" s="152"/>
      <c r="L1370" s="148"/>
      <c r="M1370" s="153"/>
      <c r="T1370" s="154"/>
      <c r="AT1370" s="149" t="s">
        <v>159</v>
      </c>
      <c r="AU1370" s="149" t="s">
        <v>82</v>
      </c>
      <c r="AV1370" s="12" t="s">
        <v>82</v>
      </c>
      <c r="AW1370" s="12" t="s">
        <v>33</v>
      </c>
      <c r="AX1370" s="12" t="s">
        <v>72</v>
      </c>
      <c r="AY1370" s="149" t="s">
        <v>126</v>
      </c>
    </row>
    <row r="1371" spans="2:65" s="12" customFormat="1" ht="10.199999999999999">
      <c r="B1371" s="148"/>
      <c r="D1371" s="141" t="s">
        <v>159</v>
      </c>
      <c r="E1371" s="149" t="s">
        <v>19</v>
      </c>
      <c r="F1371" s="150" t="s">
        <v>2176</v>
      </c>
      <c r="H1371" s="151">
        <v>7.77</v>
      </c>
      <c r="I1371" s="152"/>
      <c r="L1371" s="148"/>
      <c r="M1371" s="153"/>
      <c r="T1371" s="154"/>
      <c r="AT1371" s="149" t="s">
        <v>159</v>
      </c>
      <c r="AU1371" s="149" t="s">
        <v>82</v>
      </c>
      <c r="AV1371" s="12" t="s">
        <v>82</v>
      </c>
      <c r="AW1371" s="12" t="s">
        <v>33</v>
      </c>
      <c r="AX1371" s="12" t="s">
        <v>72</v>
      </c>
      <c r="AY1371" s="149" t="s">
        <v>126</v>
      </c>
    </row>
    <row r="1372" spans="2:65" s="14" customFormat="1" ht="10.199999999999999">
      <c r="B1372" s="161"/>
      <c r="D1372" s="141" t="s">
        <v>159</v>
      </c>
      <c r="E1372" s="162" t="s">
        <v>19</v>
      </c>
      <c r="F1372" s="163" t="s">
        <v>173</v>
      </c>
      <c r="H1372" s="164">
        <v>48.45</v>
      </c>
      <c r="I1372" s="165"/>
      <c r="L1372" s="161"/>
      <c r="M1372" s="166"/>
      <c r="T1372" s="167"/>
      <c r="AT1372" s="162" t="s">
        <v>159</v>
      </c>
      <c r="AU1372" s="162" t="s">
        <v>82</v>
      </c>
      <c r="AV1372" s="14" t="s">
        <v>156</v>
      </c>
      <c r="AW1372" s="14" t="s">
        <v>33</v>
      </c>
      <c r="AX1372" s="14" t="s">
        <v>80</v>
      </c>
      <c r="AY1372" s="162" t="s">
        <v>126</v>
      </c>
    </row>
    <row r="1373" spans="2:65" s="1" customFormat="1" ht="24.15" customHeight="1">
      <c r="B1373" s="33"/>
      <c r="C1373" s="180" t="s">
        <v>2177</v>
      </c>
      <c r="D1373" s="180" t="s">
        <v>123</v>
      </c>
      <c r="E1373" s="181" t="s">
        <v>2178</v>
      </c>
      <c r="F1373" s="182" t="s">
        <v>2179</v>
      </c>
      <c r="G1373" s="183" t="s">
        <v>228</v>
      </c>
      <c r="H1373" s="184">
        <v>17.55</v>
      </c>
      <c r="I1373" s="185"/>
      <c r="J1373" s="186">
        <f>ROUND(I1373*H1373,2)</f>
        <v>0</v>
      </c>
      <c r="K1373" s="182" t="s">
        <v>19</v>
      </c>
      <c r="L1373" s="187"/>
      <c r="M1373" s="188" t="s">
        <v>19</v>
      </c>
      <c r="N1373" s="189" t="s">
        <v>43</v>
      </c>
      <c r="P1373" s="137">
        <f>O1373*H1373</f>
        <v>0</v>
      </c>
      <c r="Q1373" s="137">
        <v>1.0499999999999999E-3</v>
      </c>
      <c r="R1373" s="137">
        <f>Q1373*H1373</f>
        <v>1.8427499999999999E-2</v>
      </c>
      <c r="S1373" s="137">
        <v>0</v>
      </c>
      <c r="T1373" s="138">
        <f>S1373*H1373</f>
        <v>0</v>
      </c>
      <c r="AR1373" s="139" t="s">
        <v>376</v>
      </c>
      <c r="AT1373" s="139" t="s">
        <v>123</v>
      </c>
      <c r="AU1373" s="139" t="s">
        <v>82</v>
      </c>
      <c r="AY1373" s="18" t="s">
        <v>126</v>
      </c>
      <c r="BE1373" s="140">
        <f>IF(N1373="základní",J1373,0)</f>
        <v>0</v>
      </c>
      <c r="BF1373" s="140">
        <f>IF(N1373="snížená",J1373,0)</f>
        <v>0</v>
      </c>
      <c r="BG1373" s="140">
        <f>IF(N1373="zákl. přenesená",J1373,0)</f>
        <v>0</v>
      </c>
      <c r="BH1373" s="140">
        <f>IF(N1373="sníž. přenesená",J1373,0)</f>
        <v>0</v>
      </c>
      <c r="BI1373" s="140">
        <f>IF(N1373="nulová",J1373,0)</f>
        <v>0</v>
      </c>
      <c r="BJ1373" s="18" t="s">
        <v>80</v>
      </c>
      <c r="BK1373" s="140">
        <f>ROUND(I1373*H1373,2)</f>
        <v>0</v>
      </c>
      <c r="BL1373" s="18" t="s">
        <v>260</v>
      </c>
      <c r="BM1373" s="139" t="s">
        <v>2180</v>
      </c>
    </row>
    <row r="1374" spans="2:65" s="1" customFormat="1" ht="19.2">
      <c r="B1374" s="33"/>
      <c r="D1374" s="141" t="s">
        <v>135</v>
      </c>
      <c r="F1374" s="142" t="s">
        <v>2179</v>
      </c>
      <c r="I1374" s="143"/>
      <c r="L1374" s="33"/>
      <c r="M1374" s="147"/>
      <c r="T1374" s="54"/>
      <c r="AT1374" s="18" t="s">
        <v>135</v>
      </c>
      <c r="AU1374" s="18" t="s">
        <v>82</v>
      </c>
    </row>
    <row r="1375" spans="2:65" s="12" customFormat="1" ht="10.199999999999999">
      <c r="B1375" s="148"/>
      <c r="D1375" s="141" t="s">
        <v>159</v>
      </c>
      <c r="E1375" s="149" t="s">
        <v>19</v>
      </c>
      <c r="F1375" s="150" t="s">
        <v>1377</v>
      </c>
      <c r="H1375" s="151">
        <v>17.55</v>
      </c>
      <c r="I1375" s="152"/>
      <c r="L1375" s="148"/>
      <c r="M1375" s="153"/>
      <c r="T1375" s="154"/>
      <c r="AT1375" s="149" t="s">
        <v>159</v>
      </c>
      <c r="AU1375" s="149" t="s">
        <v>82</v>
      </c>
      <c r="AV1375" s="12" t="s">
        <v>82</v>
      </c>
      <c r="AW1375" s="12" t="s">
        <v>33</v>
      </c>
      <c r="AX1375" s="12" t="s">
        <v>80</v>
      </c>
      <c r="AY1375" s="149" t="s">
        <v>126</v>
      </c>
    </row>
    <row r="1376" spans="2:65" s="1" customFormat="1" ht="24.15" customHeight="1">
      <c r="B1376" s="33"/>
      <c r="C1376" s="180" t="s">
        <v>2181</v>
      </c>
      <c r="D1376" s="180" t="s">
        <v>123</v>
      </c>
      <c r="E1376" s="181" t="s">
        <v>2182</v>
      </c>
      <c r="F1376" s="182" t="s">
        <v>2183</v>
      </c>
      <c r="G1376" s="183" t="s">
        <v>228</v>
      </c>
      <c r="H1376" s="184">
        <v>40.68</v>
      </c>
      <c r="I1376" s="185"/>
      <c r="J1376" s="186">
        <f>ROUND(I1376*H1376,2)</f>
        <v>0</v>
      </c>
      <c r="K1376" s="182" t="s">
        <v>19</v>
      </c>
      <c r="L1376" s="187"/>
      <c r="M1376" s="188" t="s">
        <v>19</v>
      </c>
      <c r="N1376" s="189" t="s">
        <v>43</v>
      </c>
      <c r="P1376" s="137">
        <f>O1376*H1376</f>
        <v>0</v>
      </c>
      <c r="Q1376" s="137">
        <v>1.0499999999999999E-3</v>
      </c>
      <c r="R1376" s="137">
        <f>Q1376*H1376</f>
        <v>4.2713999999999995E-2</v>
      </c>
      <c r="S1376" s="137">
        <v>0</v>
      </c>
      <c r="T1376" s="138">
        <f>S1376*H1376</f>
        <v>0</v>
      </c>
      <c r="AR1376" s="139" t="s">
        <v>376</v>
      </c>
      <c r="AT1376" s="139" t="s">
        <v>123</v>
      </c>
      <c r="AU1376" s="139" t="s">
        <v>82</v>
      </c>
      <c r="AY1376" s="18" t="s">
        <v>126</v>
      </c>
      <c r="BE1376" s="140">
        <f>IF(N1376="základní",J1376,0)</f>
        <v>0</v>
      </c>
      <c r="BF1376" s="140">
        <f>IF(N1376="snížená",J1376,0)</f>
        <v>0</v>
      </c>
      <c r="BG1376" s="140">
        <f>IF(N1376="zákl. přenesená",J1376,0)</f>
        <v>0</v>
      </c>
      <c r="BH1376" s="140">
        <f>IF(N1376="sníž. přenesená",J1376,0)</f>
        <v>0</v>
      </c>
      <c r="BI1376" s="140">
        <f>IF(N1376="nulová",J1376,0)</f>
        <v>0</v>
      </c>
      <c r="BJ1376" s="18" t="s">
        <v>80</v>
      </c>
      <c r="BK1376" s="140">
        <f>ROUND(I1376*H1376,2)</f>
        <v>0</v>
      </c>
      <c r="BL1376" s="18" t="s">
        <v>260</v>
      </c>
      <c r="BM1376" s="139" t="s">
        <v>2184</v>
      </c>
    </row>
    <row r="1377" spans="2:65" s="1" customFormat="1" ht="19.2">
      <c r="B1377" s="33"/>
      <c r="D1377" s="141" t="s">
        <v>135</v>
      </c>
      <c r="F1377" s="142" t="s">
        <v>2183</v>
      </c>
      <c r="I1377" s="143"/>
      <c r="L1377" s="33"/>
      <c r="M1377" s="147"/>
      <c r="T1377" s="54"/>
      <c r="AT1377" s="18" t="s">
        <v>135</v>
      </c>
      <c r="AU1377" s="18" t="s">
        <v>82</v>
      </c>
    </row>
    <row r="1378" spans="2:65" s="12" customFormat="1" ht="20.399999999999999">
      <c r="B1378" s="148"/>
      <c r="D1378" s="141" t="s">
        <v>159</v>
      </c>
      <c r="E1378" s="149" t="s">
        <v>19</v>
      </c>
      <c r="F1378" s="150" t="s">
        <v>2175</v>
      </c>
      <c r="H1378" s="151">
        <v>40.68</v>
      </c>
      <c r="I1378" s="152"/>
      <c r="L1378" s="148"/>
      <c r="M1378" s="153"/>
      <c r="T1378" s="154"/>
      <c r="AT1378" s="149" t="s">
        <v>159</v>
      </c>
      <c r="AU1378" s="149" t="s">
        <v>82</v>
      </c>
      <c r="AV1378" s="12" t="s">
        <v>82</v>
      </c>
      <c r="AW1378" s="12" t="s">
        <v>33</v>
      </c>
      <c r="AX1378" s="12" t="s">
        <v>80</v>
      </c>
      <c r="AY1378" s="149" t="s">
        <v>126</v>
      </c>
    </row>
    <row r="1379" spans="2:65" s="1" customFormat="1" ht="24.15" customHeight="1">
      <c r="B1379" s="33"/>
      <c r="C1379" s="180" t="s">
        <v>2185</v>
      </c>
      <c r="D1379" s="180" t="s">
        <v>123</v>
      </c>
      <c r="E1379" s="181" t="s">
        <v>2186</v>
      </c>
      <c r="F1379" s="182" t="s">
        <v>2187</v>
      </c>
      <c r="G1379" s="183" t="s">
        <v>228</v>
      </c>
      <c r="H1379" s="184">
        <v>7.77</v>
      </c>
      <c r="I1379" s="185"/>
      <c r="J1379" s="186">
        <f>ROUND(I1379*H1379,2)</f>
        <v>0</v>
      </c>
      <c r="K1379" s="182" t="s">
        <v>19</v>
      </c>
      <c r="L1379" s="187"/>
      <c r="M1379" s="188" t="s">
        <v>19</v>
      </c>
      <c r="N1379" s="189" t="s">
        <v>43</v>
      </c>
      <c r="P1379" s="137">
        <f>O1379*H1379</f>
        <v>0</v>
      </c>
      <c r="Q1379" s="137">
        <v>1.0499999999999999E-3</v>
      </c>
      <c r="R1379" s="137">
        <f>Q1379*H1379</f>
        <v>8.1584999999999991E-3</v>
      </c>
      <c r="S1379" s="137">
        <v>0</v>
      </c>
      <c r="T1379" s="138">
        <f>S1379*H1379</f>
        <v>0</v>
      </c>
      <c r="AR1379" s="139" t="s">
        <v>376</v>
      </c>
      <c r="AT1379" s="139" t="s">
        <v>123</v>
      </c>
      <c r="AU1379" s="139" t="s">
        <v>82</v>
      </c>
      <c r="AY1379" s="18" t="s">
        <v>126</v>
      </c>
      <c r="BE1379" s="140">
        <f>IF(N1379="základní",J1379,0)</f>
        <v>0</v>
      </c>
      <c r="BF1379" s="140">
        <f>IF(N1379="snížená",J1379,0)</f>
        <v>0</v>
      </c>
      <c r="BG1379" s="140">
        <f>IF(N1379="zákl. přenesená",J1379,0)</f>
        <v>0</v>
      </c>
      <c r="BH1379" s="140">
        <f>IF(N1379="sníž. přenesená",J1379,0)</f>
        <v>0</v>
      </c>
      <c r="BI1379" s="140">
        <f>IF(N1379="nulová",J1379,0)</f>
        <v>0</v>
      </c>
      <c r="BJ1379" s="18" t="s">
        <v>80</v>
      </c>
      <c r="BK1379" s="140">
        <f>ROUND(I1379*H1379,2)</f>
        <v>0</v>
      </c>
      <c r="BL1379" s="18" t="s">
        <v>260</v>
      </c>
      <c r="BM1379" s="139" t="s">
        <v>2188</v>
      </c>
    </row>
    <row r="1380" spans="2:65" s="1" customFormat="1" ht="19.2">
      <c r="B1380" s="33"/>
      <c r="D1380" s="141" t="s">
        <v>135</v>
      </c>
      <c r="F1380" s="142" t="s">
        <v>2187</v>
      </c>
      <c r="I1380" s="143"/>
      <c r="L1380" s="33"/>
      <c r="M1380" s="147"/>
      <c r="T1380" s="54"/>
      <c r="AT1380" s="18" t="s">
        <v>135</v>
      </c>
      <c r="AU1380" s="18" t="s">
        <v>82</v>
      </c>
    </row>
    <row r="1381" spans="2:65" s="12" customFormat="1" ht="10.199999999999999">
      <c r="B1381" s="148"/>
      <c r="D1381" s="141" t="s">
        <v>159</v>
      </c>
      <c r="E1381" s="149" t="s">
        <v>19</v>
      </c>
      <c r="F1381" s="150" t="s">
        <v>2189</v>
      </c>
      <c r="H1381" s="151">
        <v>7.77</v>
      </c>
      <c r="I1381" s="152"/>
      <c r="L1381" s="148"/>
      <c r="M1381" s="153"/>
      <c r="T1381" s="154"/>
      <c r="AT1381" s="149" t="s">
        <v>159</v>
      </c>
      <c r="AU1381" s="149" t="s">
        <v>82</v>
      </c>
      <c r="AV1381" s="12" t="s">
        <v>82</v>
      </c>
      <c r="AW1381" s="12" t="s">
        <v>33</v>
      </c>
      <c r="AX1381" s="12" t="s">
        <v>80</v>
      </c>
      <c r="AY1381" s="149" t="s">
        <v>126</v>
      </c>
    </row>
    <row r="1382" spans="2:65" s="1" customFormat="1" ht="37.799999999999997" customHeight="1">
      <c r="B1382" s="33"/>
      <c r="C1382" s="128" t="s">
        <v>2190</v>
      </c>
      <c r="D1382" s="128" t="s">
        <v>129</v>
      </c>
      <c r="E1382" s="129" t="s">
        <v>2191</v>
      </c>
      <c r="F1382" s="130" t="s">
        <v>2192</v>
      </c>
      <c r="G1382" s="131" t="s">
        <v>132</v>
      </c>
      <c r="H1382" s="132">
        <v>10</v>
      </c>
      <c r="I1382" s="133"/>
      <c r="J1382" s="134">
        <f>ROUND(I1382*H1382,2)</f>
        <v>0</v>
      </c>
      <c r="K1382" s="130" t="s">
        <v>19</v>
      </c>
      <c r="L1382" s="33"/>
      <c r="M1382" s="135" t="s">
        <v>19</v>
      </c>
      <c r="N1382" s="136" t="s">
        <v>43</v>
      </c>
      <c r="P1382" s="137">
        <f>O1382*H1382</f>
        <v>0</v>
      </c>
      <c r="Q1382" s="137">
        <v>0.12</v>
      </c>
      <c r="R1382" s="137">
        <f>Q1382*H1382</f>
        <v>1.2</v>
      </c>
      <c r="S1382" s="137">
        <v>0</v>
      </c>
      <c r="T1382" s="138">
        <f>S1382*H1382</f>
        <v>0</v>
      </c>
      <c r="AR1382" s="139" t="s">
        <v>260</v>
      </c>
      <c r="AT1382" s="139" t="s">
        <v>129</v>
      </c>
      <c r="AU1382" s="139" t="s">
        <v>82</v>
      </c>
      <c r="AY1382" s="18" t="s">
        <v>126</v>
      </c>
      <c r="BE1382" s="140">
        <f>IF(N1382="základní",J1382,0)</f>
        <v>0</v>
      </c>
      <c r="BF1382" s="140">
        <f>IF(N1382="snížená",J1382,0)</f>
        <v>0</v>
      </c>
      <c r="BG1382" s="140">
        <f>IF(N1382="zákl. přenesená",J1382,0)</f>
        <v>0</v>
      </c>
      <c r="BH1382" s="140">
        <f>IF(N1382="sníž. přenesená",J1382,0)</f>
        <v>0</v>
      </c>
      <c r="BI1382" s="140">
        <f>IF(N1382="nulová",J1382,0)</f>
        <v>0</v>
      </c>
      <c r="BJ1382" s="18" t="s">
        <v>80</v>
      </c>
      <c r="BK1382" s="140">
        <f>ROUND(I1382*H1382,2)</f>
        <v>0</v>
      </c>
      <c r="BL1382" s="18" t="s">
        <v>260</v>
      </c>
      <c r="BM1382" s="139" t="s">
        <v>2193</v>
      </c>
    </row>
    <row r="1383" spans="2:65" s="1" customFormat="1" ht="38.4">
      <c r="B1383" s="33"/>
      <c r="D1383" s="141" t="s">
        <v>135</v>
      </c>
      <c r="F1383" s="142" t="s">
        <v>2194</v>
      </c>
      <c r="I1383" s="143"/>
      <c r="L1383" s="33"/>
      <c r="M1383" s="147"/>
      <c r="T1383" s="54"/>
      <c r="AT1383" s="18" t="s">
        <v>135</v>
      </c>
      <c r="AU1383" s="18" t="s">
        <v>82</v>
      </c>
    </row>
    <row r="1384" spans="2:65" s="12" customFormat="1" ht="10.199999999999999">
      <c r="B1384" s="148"/>
      <c r="D1384" s="141" t="s">
        <v>159</v>
      </c>
      <c r="E1384" s="149" t="s">
        <v>19</v>
      </c>
      <c r="F1384" s="150" t="s">
        <v>2195</v>
      </c>
      <c r="H1384" s="151">
        <v>10</v>
      </c>
      <c r="I1384" s="152"/>
      <c r="L1384" s="148"/>
      <c r="M1384" s="153"/>
      <c r="T1384" s="154"/>
      <c r="AT1384" s="149" t="s">
        <v>159</v>
      </c>
      <c r="AU1384" s="149" t="s">
        <v>82</v>
      </c>
      <c r="AV1384" s="12" t="s">
        <v>82</v>
      </c>
      <c r="AW1384" s="12" t="s">
        <v>33</v>
      </c>
      <c r="AX1384" s="12" t="s">
        <v>80</v>
      </c>
      <c r="AY1384" s="149" t="s">
        <v>126</v>
      </c>
    </row>
    <row r="1385" spans="2:65" s="1" customFormat="1" ht="16.5" customHeight="1">
      <c r="B1385" s="33"/>
      <c r="C1385" s="128" t="s">
        <v>2196</v>
      </c>
      <c r="D1385" s="128" t="s">
        <v>129</v>
      </c>
      <c r="E1385" s="129" t="s">
        <v>2197</v>
      </c>
      <c r="F1385" s="130" t="s">
        <v>2198</v>
      </c>
      <c r="G1385" s="131" t="s">
        <v>254</v>
      </c>
      <c r="H1385" s="132">
        <v>4</v>
      </c>
      <c r="I1385" s="133"/>
      <c r="J1385" s="134">
        <f>ROUND(I1385*H1385,2)</f>
        <v>0</v>
      </c>
      <c r="K1385" s="130" t="s">
        <v>180</v>
      </c>
      <c r="L1385" s="33"/>
      <c r="M1385" s="135" t="s">
        <v>19</v>
      </c>
      <c r="N1385" s="136" t="s">
        <v>43</v>
      </c>
      <c r="P1385" s="137">
        <f>O1385*H1385</f>
        <v>0</v>
      </c>
      <c r="Q1385" s="137">
        <v>0</v>
      </c>
      <c r="R1385" s="137">
        <f>Q1385*H1385</f>
        <v>0</v>
      </c>
      <c r="S1385" s="137">
        <v>0</v>
      </c>
      <c r="T1385" s="138">
        <f>S1385*H1385</f>
        <v>0</v>
      </c>
      <c r="AR1385" s="139" t="s">
        <v>260</v>
      </c>
      <c r="AT1385" s="139" t="s">
        <v>129</v>
      </c>
      <c r="AU1385" s="139" t="s">
        <v>82</v>
      </c>
      <c r="AY1385" s="18" t="s">
        <v>126</v>
      </c>
      <c r="BE1385" s="140">
        <f>IF(N1385="základní",J1385,0)</f>
        <v>0</v>
      </c>
      <c r="BF1385" s="140">
        <f>IF(N1385="snížená",J1385,0)</f>
        <v>0</v>
      </c>
      <c r="BG1385" s="140">
        <f>IF(N1385="zákl. přenesená",J1385,0)</f>
        <v>0</v>
      </c>
      <c r="BH1385" s="140">
        <f>IF(N1385="sníž. přenesená",J1385,0)</f>
        <v>0</v>
      </c>
      <c r="BI1385" s="140">
        <f>IF(N1385="nulová",J1385,0)</f>
        <v>0</v>
      </c>
      <c r="BJ1385" s="18" t="s">
        <v>80</v>
      </c>
      <c r="BK1385" s="140">
        <f>ROUND(I1385*H1385,2)</f>
        <v>0</v>
      </c>
      <c r="BL1385" s="18" t="s">
        <v>260</v>
      </c>
      <c r="BM1385" s="139" t="s">
        <v>2199</v>
      </c>
    </row>
    <row r="1386" spans="2:65" s="1" customFormat="1" ht="19.2">
      <c r="B1386" s="33"/>
      <c r="D1386" s="141" t="s">
        <v>135</v>
      </c>
      <c r="F1386" s="142" t="s">
        <v>2200</v>
      </c>
      <c r="I1386" s="143"/>
      <c r="L1386" s="33"/>
      <c r="M1386" s="147"/>
      <c r="T1386" s="54"/>
      <c r="AT1386" s="18" t="s">
        <v>135</v>
      </c>
      <c r="AU1386" s="18" t="s">
        <v>82</v>
      </c>
    </row>
    <row r="1387" spans="2:65" s="1" customFormat="1" ht="10.199999999999999">
      <c r="B1387" s="33"/>
      <c r="D1387" s="168" t="s">
        <v>183</v>
      </c>
      <c r="F1387" s="169" t="s">
        <v>2201</v>
      </c>
      <c r="I1387" s="143"/>
      <c r="L1387" s="33"/>
      <c r="M1387" s="147"/>
      <c r="T1387" s="54"/>
      <c r="AT1387" s="18" t="s">
        <v>183</v>
      </c>
      <c r="AU1387" s="18" t="s">
        <v>82</v>
      </c>
    </row>
    <row r="1388" spans="2:65" s="12" customFormat="1" ht="10.199999999999999">
      <c r="B1388" s="148"/>
      <c r="D1388" s="141" t="s">
        <v>159</v>
      </c>
      <c r="E1388" s="149" t="s">
        <v>19</v>
      </c>
      <c r="F1388" s="150" t="s">
        <v>1116</v>
      </c>
      <c r="H1388" s="151">
        <v>4</v>
      </c>
      <c r="I1388" s="152"/>
      <c r="L1388" s="148"/>
      <c r="M1388" s="153"/>
      <c r="T1388" s="154"/>
      <c r="AT1388" s="149" t="s">
        <v>159</v>
      </c>
      <c r="AU1388" s="149" t="s">
        <v>82</v>
      </c>
      <c r="AV1388" s="12" t="s">
        <v>82</v>
      </c>
      <c r="AW1388" s="12" t="s">
        <v>33</v>
      </c>
      <c r="AX1388" s="12" t="s">
        <v>80</v>
      </c>
      <c r="AY1388" s="149" t="s">
        <v>126</v>
      </c>
    </row>
    <row r="1389" spans="2:65" s="1" customFormat="1" ht="24.15" customHeight="1">
      <c r="B1389" s="33"/>
      <c r="C1389" s="180" t="s">
        <v>2202</v>
      </c>
      <c r="D1389" s="180" t="s">
        <v>123</v>
      </c>
      <c r="E1389" s="181" t="s">
        <v>2203</v>
      </c>
      <c r="F1389" s="182" t="s">
        <v>2204</v>
      </c>
      <c r="G1389" s="183" t="s">
        <v>254</v>
      </c>
      <c r="H1389" s="184">
        <v>4</v>
      </c>
      <c r="I1389" s="185"/>
      <c r="J1389" s="186">
        <f>ROUND(I1389*H1389,2)</f>
        <v>0</v>
      </c>
      <c r="K1389" s="182" t="s">
        <v>19</v>
      </c>
      <c r="L1389" s="187"/>
      <c r="M1389" s="188" t="s">
        <v>19</v>
      </c>
      <c r="N1389" s="189" t="s">
        <v>43</v>
      </c>
      <c r="P1389" s="137">
        <f>O1389*H1389</f>
        <v>0</v>
      </c>
      <c r="Q1389" s="137">
        <v>1.6E-2</v>
      </c>
      <c r="R1389" s="137">
        <f>Q1389*H1389</f>
        <v>6.4000000000000001E-2</v>
      </c>
      <c r="S1389" s="137">
        <v>0</v>
      </c>
      <c r="T1389" s="138">
        <f>S1389*H1389</f>
        <v>0</v>
      </c>
      <c r="AR1389" s="139" t="s">
        <v>376</v>
      </c>
      <c r="AT1389" s="139" t="s">
        <v>123</v>
      </c>
      <c r="AU1389" s="139" t="s">
        <v>82</v>
      </c>
      <c r="AY1389" s="18" t="s">
        <v>126</v>
      </c>
      <c r="BE1389" s="140">
        <f>IF(N1389="základní",J1389,0)</f>
        <v>0</v>
      </c>
      <c r="BF1389" s="140">
        <f>IF(N1389="snížená",J1389,0)</f>
        <v>0</v>
      </c>
      <c r="BG1389" s="140">
        <f>IF(N1389="zákl. přenesená",J1389,0)</f>
        <v>0</v>
      </c>
      <c r="BH1389" s="140">
        <f>IF(N1389="sníž. přenesená",J1389,0)</f>
        <v>0</v>
      </c>
      <c r="BI1389" s="140">
        <f>IF(N1389="nulová",J1389,0)</f>
        <v>0</v>
      </c>
      <c r="BJ1389" s="18" t="s">
        <v>80</v>
      </c>
      <c r="BK1389" s="140">
        <f>ROUND(I1389*H1389,2)</f>
        <v>0</v>
      </c>
      <c r="BL1389" s="18" t="s">
        <v>260</v>
      </c>
      <c r="BM1389" s="139" t="s">
        <v>2205</v>
      </c>
    </row>
    <row r="1390" spans="2:65" s="1" customFormat="1" ht="10.199999999999999">
      <c r="B1390" s="33"/>
      <c r="D1390" s="141" t="s">
        <v>135</v>
      </c>
      <c r="F1390" s="142" t="s">
        <v>2204</v>
      </c>
      <c r="I1390" s="143"/>
      <c r="L1390" s="33"/>
      <c r="M1390" s="147"/>
      <c r="T1390" s="54"/>
      <c r="AT1390" s="18" t="s">
        <v>135</v>
      </c>
      <c r="AU1390" s="18" t="s">
        <v>82</v>
      </c>
    </row>
    <row r="1391" spans="2:65" s="12" customFormat="1" ht="10.199999999999999">
      <c r="B1391" s="148"/>
      <c r="D1391" s="141" t="s">
        <v>159</v>
      </c>
      <c r="E1391" s="149" t="s">
        <v>19</v>
      </c>
      <c r="F1391" s="150" t="s">
        <v>1116</v>
      </c>
      <c r="H1391" s="151">
        <v>4</v>
      </c>
      <c r="I1391" s="152"/>
      <c r="L1391" s="148"/>
      <c r="M1391" s="153"/>
      <c r="T1391" s="154"/>
      <c r="AT1391" s="149" t="s">
        <v>159</v>
      </c>
      <c r="AU1391" s="149" t="s">
        <v>82</v>
      </c>
      <c r="AV1391" s="12" t="s">
        <v>82</v>
      </c>
      <c r="AW1391" s="12" t="s">
        <v>33</v>
      </c>
      <c r="AX1391" s="12" t="s">
        <v>80</v>
      </c>
      <c r="AY1391" s="149" t="s">
        <v>126</v>
      </c>
    </row>
    <row r="1392" spans="2:65" s="1" customFormat="1" ht="16.5" customHeight="1">
      <c r="B1392" s="33"/>
      <c r="C1392" s="128" t="s">
        <v>2206</v>
      </c>
      <c r="D1392" s="128" t="s">
        <v>129</v>
      </c>
      <c r="E1392" s="129" t="s">
        <v>2207</v>
      </c>
      <c r="F1392" s="130" t="s">
        <v>2208</v>
      </c>
      <c r="G1392" s="131" t="s">
        <v>254</v>
      </c>
      <c r="H1392" s="132">
        <v>1</v>
      </c>
      <c r="I1392" s="133"/>
      <c r="J1392" s="134">
        <f>ROUND(I1392*H1392,2)</f>
        <v>0</v>
      </c>
      <c r="K1392" s="130" t="s">
        <v>180</v>
      </c>
      <c r="L1392" s="33"/>
      <c r="M1392" s="135" t="s">
        <v>19</v>
      </c>
      <c r="N1392" s="136" t="s">
        <v>43</v>
      </c>
      <c r="P1392" s="137">
        <f>O1392*H1392</f>
        <v>0</v>
      </c>
      <c r="Q1392" s="137">
        <v>0</v>
      </c>
      <c r="R1392" s="137">
        <f>Q1392*H1392</f>
        <v>0</v>
      </c>
      <c r="S1392" s="137">
        <v>0</v>
      </c>
      <c r="T1392" s="138">
        <f>S1392*H1392</f>
        <v>0</v>
      </c>
      <c r="AR1392" s="139" t="s">
        <v>260</v>
      </c>
      <c r="AT1392" s="139" t="s">
        <v>129</v>
      </c>
      <c r="AU1392" s="139" t="s">
        <v>82</v>
      </c>
      <c r="AY1392" s="18" t="s">
        <v>126</v>
      </c>
      <c r="BE1392" s="140">
        <f>IF(N1392="základní",J1392,0)</f>
        <v>0</v>
      </c>
      <c r="BF1392" s="140">
        <f>IF(N1392="snížená",J1392,0)</f>
        <v>0</v>
      </c>
      <c r="BG1392" s="140">
        <f>IF(N1392="zákl. přenesená",J1392,0)</f>
        <v>0</v>
      </c>
      <c r="BH1392" s="140">
        <f>IF(N1392="sníž. přenesená",J1392,0)</f>
        <v>0</v>
      </c>
      <c r="BI1392" s="140">
        <f>IF(N1392="nulová",J1392,0)</f>
        <v>0</v>
      </c>
      <c r="BJ1392" s="18" t="s">
        <v>80</v>
      </c>
      <c r="BK1392" s="140">
        <f>ROUND(I1392*H1392,2)</f>
        <v>0</v>
      </c>
      <c r="BL1392" s="18" t="s">
        <v>260</v>
      </c>
      <c r="BM1392" s="139" t="s">
        <v>2209</v>
      </c>
    </row>
    <row r="1393" spans="2:65" s="1" customFormat="1" ht="19.2">
      <c r="B1393" s="33"/>
      <c r="D1393" s="141" t="s">
        <v>135</v>
      </c>
      <c r="F1393" s="142" t="s">
        <v>2210</v>
      </c>
      <c r="I1393" s="143"/>
      <c r="L1393" s="33"/>
      <c r="M1393" s="147"/>
      <c r="T1393" s="54"/>
      <c r="AT1393" s="18" t="s">
        <v>135</v>
      </c>
      <c r="AU1393" s="18" t="s">
        <v>82</v>
      </c>
    </row>
    <row r="1394" spans="2:65" s="1" customFormat="1" ht="10.199999999999999">
      <c r="B1394" s="33"/>
      <c r="D1394" s="168" t="s">
        <v>183</v>
      </c>
      <c r="F1394" s="169" t="s">
        <v>2211</v>
      </c>
      <c r="I1394" s="143"/>
      <c r="L1394" s="33"/>
      <c r="M1394" s="147"/>
      <c r="T1394" s="54"/>
      <c r="AT1394" s="18" t="s">
        <v>183</v>
      </c>
      <c r="AU1394" s="18" t="s">
        <v>82</v>
      </c>
    </row>
    <row r="1395" spans="2:65" s="12" customFormat="1" ht="10.199999999999999">
      <c r="B1395" s="148"/>
      <c r="D1395" s="141" t="s">
        <v>159</v>
      </c>
      <c r="E1395" s="149" t="s">
        <v>19</v>
      </c>
      <c r="F1395" s="150" t="s">
        <v>1128</v>
      </c>
      <c r="H1395" s="151">
        <v>1</v>
      </c>
      <c r="I1395" s="152"/>
      <c r="L1395" s="148"/>
      <c r="M1395" s="153"/>
      <c r="T1395" s="154"/>
      <c r="AT1395" s="149" t="s">
        <v>159</v>
      </c>
      <c r="AU1395" s="149" t="s">
        <v>82</v>
      </c>
      <c r="AV1395" s="12" t="s">
        <v>82</v>
      </c>
      <c r="AW1395" s="12" t="s">
        <v>33</v>
      </c>
      <c r="AX1395" s="12" t="s">
        <v>80</v>
      </c>
      <c r="AY1395" s="149" t="s">
        <v>126</v>
      </c>
    </row>
    <row r="1396" spans="2:65" s="1" customFormat="1" ht="24.15" customHeight="1">
      <c r="B1396" s="33"/>
      <c r="C1396" s="180" t="s">
        <v>2212</v>
      </c>
      <c r="D1396" s="180" t="s">
        <v>123</v>
      </c>
      <c r="E1396" s="181" t="s">
        <v>2213</v>
      </c>
      <c r="F1396" s="182" t="s">
        <v>2214</v>
      </c>
      <c r="G1396" s="183" t="s">
        <v>254</v>
      </c>
      <c r="H1396" s="184">
        <v>1</v>
      </c>
      <c r="I1396" s="185"/>
      <c r="J1396" s="186">
        <f>ROUND(I1396*H1396,2)</f>
        <v>0</v>
      </c>
      <c r="K1396" s="182" t="s">
        <v>19</v>
      </c>
      <c r="L1396" s="187"/>
      <c r="M1396" s="188" t="s">
        <v>19</v>
      </c>
      <c r="N1396" s="189" t="s">
        <v>43</v>
      </c>
      <c r="P1396" s="137">
        <f>O1396*H1396</f>
        <v>0</v>
      </c>
      <c r="Q1396" s="137">
        <v>1.7000000000000001E-2</v>
      </c>
      <c r="R1396" s="137">
        <f>Q1396*H1396</f>
        <v>1.7000000000000001E-2</v>
      </c>
      <c r="S1396" s="137">
        <v>0</v>
      </c>
      <c r="T1396" s="138">
        <f>S1396*H1396</f>
        <v>0</v>
      </c>
      <c r="AR1396" s="139" t="s">
        <v>376</v>
      </c>
      <c r="AT1396" s="139" t="s">
        <v>123</v>
      </c>
      <c r="AU1396" s="139" t="s">
        <v>82</v>
      </c>
      <c r="AY1396" s="18" t="s">
        <v>126</v>
      </c>
      <c r="BE1396" s="140">
        <f>IF(N1396="základní",J1396,0)</f>
        <v>0</v>
      </c>
      <c r="BF1396" s="140">
        <f>IF(N1396="snížená",J1396,0)</f>
        <v>0</v>
      </c>
      <c r="BG1396" s="140">
        <f>IF(N1396="zákl. přenesená",J1396,0)</f>
        <v>0</v>
      </c>
      <c r="BH1396" s="140">
        <f>IF(N1396="sníž. přenesená",J1396,0)</f>
        <v>0</v>
      </c>
      <c r="BI1396" s="140">
        <f>IF(N1396="nulová",J1396,0)</f>
        <v>0</v>
      </c>
      <c r="BJ1396" s="18" t="s">
        <v>80</v>
      </c>
      <c r="BK1396" s="140">
        <f>ROUND(I1396*H1396,2)</f>
        <v>0</v>
      </c>
      <c r="BL1396" s="18" t="s">
        <v>260</v>
      </c>
      <c r="BM1396" s="139" t="s">
        <v>2215</v>
      </c>
    </row>
    <row r="1397" spans="2:65" s="1" customFormat="1" ht="10.199999999999999">
      <c r="B1397" s="33"/>
      <c r="D1397" s="141" t="s">
        <v>135</v>
      </c>
      <c r="F1397" s="142" t="s">
        <v>2214</v>
      </c>
      <c r="I1397" s="143"/>
      <c r="L1397" s="33"/>
      <c r="M1397" s="147"/>
      <c r="T1397" s="54"/>
      <c r="AT1397" s="18" t="s">
        <v>135</v>
      </c>
      <c r="AU1397" s="18" t="s">
        <v>82</v>
      </c>
    </row>
    <row r="1398" spans="2:65" s="12" customFormat="1" ht="10.199999999999999">
      <c r="B1398" s="148"/>
      <c r="D1398" s="141" t="s">
        <v>159</v>
      </c>
      <c r="E1398" s="149" t="s">
        <v>19</v>
      </c>
      <c r="F1398" s="150" t="s">
        <v>1128</v>
      </c>
      <c r="H1398" s="151">
        <v>1</v>
      </c>
      <c r="I1398" s="152"/>
      <c r="L1398" s="148"/>
      <c r="M1398" s="153"/>
      <c r="T1398" s="154"/>
      <c r="AT1398" s="149" t="s">
        <v>159</v>
      </c>
      <c r="AU1398" s="149" t="s">
        <v>82</v>
      </c>
      <c r="AV1398" s="12" t="s">
        <v>82</v>
      </c>
      <c r="AW1398" s="12" t="s">
        <v>33</v>
      </c>
      <c r="AX1398" s="12" t="s">
        <v>80</v>
      </c>
      <c r="AY1398" s="149" t="s">
        <v>126</v>
      </c>
    </row>
    <row r="1399" spans="2:65" s="1" customFormat="1" ht="16.5" customHeight="1">
      <c r="B1399" s="33"/>
      <c r="C1399" s="128" t="s">
        <v>2216</v>
      </c>
      <c r="D1399" s="128" t="s">
        <v>129</v>
      </c>
      <c r="E1399" s="129" t="s">
        <v>2217</v>
      </c>
      <c r="F1399" s="130" t="s">
        <v>2218</v>
      </c>
      <c r="G1399" s="131" t="s">
        <v>254</v>
      </c>
      <c r="H1399" s="132">
        <v>5</v>
      </c>
      <c r="I1399" s="133"/>
      <c r="J1399" s="134">
        <f>ROUND(I1399*H1399,2)</f>
        <v>0</v>
      </c>
      <c r="K1399" s="130" t="s">
        <v>180</v>
      </c>
      <c r="L1399" s="33"/>
      <c r="M1399" s="135" t="s">
        <v>19</v>
      </c>
      <c r="N1399" s="136" t="s">
        <v>43</v>
      </c>
      <c r="P1399" s="137">
        <f>O1399*H1399</f>
        <v>0</v>
      </c>
      <c r="Q1399" s="137">
        <v>0</v>
      </c>
      <c r="R1399" s="137">
        <f>Q1399*H1399</f>
        <v>0</v>
      </c>
      <c r="S1399" s="137">
        <v>0</v>
      </c>
      <c r="T1399" s="138">
        <f>S1399*H1399</f>
        <v>0</v>
      </c>
      <c r="AR1399" s="139" t="s">
        <v>260</v>
      </c>
      <c r="AT1399" s="139" t="s">
        <v>129</v>
      </c>
      <c r="AU1399" s="139" t="s">
        <v>82</v>
      </c>
      <c r="AY1399" s="18" t="s">
        <v>126</v>
      </c>
      <c r="BE1399" s="140">
        <f>IF(N1399="základní",J1399,0)</f>
        <v>0</v>
      </c>
      <c r="BF1399" s="140">
        <f>IF(N1399="snížená",J1399,0)</f>
        <v>0</v>
      </c>
      <c r="BG1399" s="140">
        <f>IF(N1399="zákl. přenesená",J1399,0)</f>
        <v>0</v>
      </c>
      <c r="BH1399" s="140">
        <f>IF(N1399="sníž. přenesená",J1399,0)</f>
        <v>0</v>
      </c>
      <c r="BI1399" s="140">
        <f>IF(N1399="nulová",J1399,0)</f>
        <v>0</v>
      </c>
      <c r="BJ1399" s="18" t="s">
        <v>80</v>
      </c>
      <c r="BK1399" s="140">
        <f>ROUND(I1399*H1399,2)</f>
        <v>0</v>
      </c>
      <c r="BL1399" s="18" t="s">
        <v>260</v>
      </c>
      <c r="BM1399" s="139" t="s">
        <v>2219</v>
      </c>
    </row>
    <row r="1400" spans="2:65" s="1" customFormat="1" ht="19.2">
      <c r="B1400" s="33"/>
      <c r="D1400" s="141" t="s">
        <v>135</v>
      </c>
      <c r="F1400" s="142" t="s">
        <v>2220</v>
      </c>
      <c r="I1400" s="143"/>
      <c r="L1400" s="33"/>
      <c r="M1400" s="147"/>
      <c r="T1400" s="54"/>
      <c r="AT1400" s="18" t="s">
        <v>135</v>
      </c>
      <c r="AU1400" s="18" t="s">
        <v>82</v>
      </c>
    </row>
    <row r="1401" spans="2:65" s="1" customFormat="1" ht="10.199999999999999">
      <c r="B1401" s="33"/>
      <c r="D1401" s="168" t="s">
        <v>183</v>
      </c>
      <c r="F1401" s="169" t="s">
        <v>2221</v>
      </c>
      <c r="I1401" s="143"/>
      <c r="L1401" s="33"/>
      <c r="M1401" s="147"/>
      <c r="T1401" s="54"/>
      <c r="AT1401" s="18" t="s">
        <v>183</v>
      </c>
      <c r="AU1401" s="18" t="s">
        <v>82</v>
      </c>
    </row>
    <row r="1402" spans="2:65" s="12" customFormat="1" ht="10.199999999999999">
      <c r="B1402" s="148"/>
      <c r="D1402" s="141" t="s">
        <v>159</v>
      </c>
      <c r="E1402" s="149" t="s">
        <v>19</v>
      </c>
      <c r="F1402" s="150" t="s">
        <v>2222</v>
      </c>
      <c r="H1402" s="151">
        <v>5</v>
      </c>
      <c r="I1402" s="152"/>
      <c r="L1402" s="148"/>
      <c r="M1402" s="153"/>
      <c r="T1402" s="154"/>
      <c r="AT1402" s="149" t="s">
        <v>159</v>
      </c>
      <c r="AU1402" s="149" t="s">
        <v>82</v>
      </c>
      <c r="AV1402" s="12" t="s">
        <v>82</v>
      </c>
      <c r="AW1402" s="12" t="s">
        <v>33</v>
      </c>
      <c r="AX1402" s="12" t="s">
        <v>80</v>
      </c>
      <c r="AY1402" s="149" t="s">
        <v>126</v>
      </c>
    </row>
    <row r="1403" spans="2:65" s="1" customFormat="1" ht="24.15" customHeight="1">
      <c r="B1403" s="33"/>
      <c r="C1403" s="180" t="s">
        <v>2223</v>
      </c>
      <c r="D1403" s="180" t="s">
        <v>123</v>
      </c>
      <c r="E1403" s="181" t="s">
        <v>2224</v>
      </c>
      <c r="F1403" s="182" t="s">
        <v>2225</v>
      </c>
      <c r="G1403" s="183" t="s">
        <v>254</v>
      </c>
      <c r="H1403" s="184">
        <v>1</v>
      </c>
      <c r="I1403" s="185"/>
      <c r="J1403" s="186">
        <f>ROUND(I1403*H1403,2)</f>
        <v>0</v>
      </c>
      <c r="K1403" s="182" t="s">
        <v>19</v>
      </c>
      <c r="L1403" s="187"/>
      <c r="M1403" s="188" t="s">
        <v>19</v>
      </c>
      <c r="N1403" s="189" t="s">
        <v>43</v>
      </c>
      <c r="P1403" s="137">
        <f>O1403*H1403</f>
        <v>0</v>
      </c>
      <c r="Q1403" s="137">
        <v>1.4500000000000001E-2</v>
      </c>
      <c r="R1403" s="137">
        <f>Q1403*H1403</f>
        <v>1.4500000000000001E-2</v>
      </c>
      <c r="S1403" s="137">
        <v>0</v>
      </c>
      <c r="T1403" s="138">
        <f>S1403*H1403</f>
        <v>0</v>
      </c>
      <c r="AR1403" s="139" t="s">
        <v>376</v>
      </c>
      <c r="AT1403" s="139" t="s">
        <v>123</v>
      </c>
      <c r="AU1403" s="139" t="s">
        <v>82</v>
      </c>
      <c r="AY1403" s="18" t="s">
        <v>126</v>
      </c>
      <c r="BE1403" s="140">
        <f>IF(N1403="základní",J1403,0)</f>
        <v>0</v>
      </c>
      <c r="BF1403" s="140">
        <f>IF(N1403="snížená",J1403,0)</f>
        <v>0</v>
      </c>
      <c r="BG1403" s="140">
        <f>IF(N1403="zákl. přenesená",J1403,0)</f>
        <v>0</v>
      </c>
      <c r="BH1403" s="140">
        <f>IF(N1403="sníž. přenesená",J1403,0)</f>
        <v>0</v>
      </c>
      <c r="BI1403" s="140">
        <f>IF(N1403="nulová",J1403,0)</f>
        <v>0</v>
      </c>
      <c r="BJ1403" s="18" t="s">
        <v>80</v>
      </c>
      <c r="BK1403" s="140">
        <f>ROUND(I1403*H1403,2)</f>
        <v>0</v>
      </c>
      <c r="BL1403" s="18" t="s">
        <v>260</v>
      </c>
      <c r="BM1403" s="139" t="s">
        <v>2226</v>
      </c>
    </row>
    <row r="1404" spans="2:65" s="1" customFormat="1" ht="10.199999999999999">
      <c r="B1404" s="33"/>
      <c r="D1404" s="141" t="s">
        <v>135</v>
      </c>
      <c r="F1404" s="142" t="s">
        <v>2225</v>
      </c>
      <c r="I1404" s="143"/>
      <c r="L1404" s="33"/>
      <c r="M1404" s="147"/>
      <c r="T1404" s="54"/>
      <c r="AT1404" s="18" t="s">
        <v>135</v>
      </c>
      <c r="AU1404" s="18" t="s">
        <v>82</v>
      </c>
    </row>
    <row r="1405" spans="2:65" s="12" customFormat="1" ht="10.199999999999999">
      <c r="B1405" s="148"/>
      <c r="D1405" s="141" t="s">
        <v>159</v>
      </c>
      <c r="E1405" s="149" t="s">
        <v>19</v>
      </c>
      <c r="F1405" s="150" t="s">
        <v>2227</v>
      </c>
      <c r="H1405" s="151">
        <v>1</v>
      </c>
      <c r="I1405" s="152"/>
      <c r="L1405" s="148"/>
      <c r="M1405" s="153"/>
      <c r="T1405" s="154"/>
      <c r="AT1405" s="149" t="s">
        <v>159</v>
      </c>
      <c r="AU1405" s="149" t="s">
        <v>82</v>
      </c>
      <c r="AV1405" s="12" t="s">
        <v>82</v>
      </c>
      <c r="AW1405" s="12" t="s">
        <v>33</v>
      </c>
      <c r="AX1405" s="12" t="s">
        <v>80</v>
      </c>
      <c r="AY1405" s="149" t="s">
        <v>126</v>
      </c>
    </row>
    <row r="1406" spans="2:65" s="1" customFormat="1" ht="24.15" customHeight="1">
      <c r="B1406" s="33"/>
      <c r="C1406" s="180" t="s">
        <v>2228</v>
      </c>
      <c r="D1406" s="180" t="s">
        <v>123</v>
      </c>
      <c r="E1406" s="181" t="s">
        <v>2229</v>
      </c>
      <c r="F1406" s="182" t="s">
        <v>2230</v>
      </c>
      <c r="G1406" s="183" t="s">
        <v>254</v>
      </c>
      <c r="H1406" s="184">
        <v>4</v>
      </c>
      <c r="I1406" s="185"/>
      <c r="J1406" s="186">
        <f>ROUND(I1406*H1406,2)</f>
        <v>0</v>
      </c>
      <c r="K1406" s="182" t="s">
        <v>19</v>
      </c>
      <c r="L1406" s="187"/>
      <c r="M1406" s="188" t="s">
        <v>19</v>
      </c>
      <c r="N1406" s="189" t="s">
        <v>43</v>
      </c>
      <c r="P1406" s="137">
        <f>O1406*H1406</f>
        <v>0</v>
      </c>
      <c r="Q1406" s="137">
        <v>1.6E-2</v>
      </c>
      <c r="R1406" s="137">
        <f>Q1406*H1406</f>
        <v>6.4000000000000001E-2</v>
      </c>
      <c r="S1406" s="137">
        <v>0</v>
      </c>
      <c r="T1406" s="138">
        <f>S1406*H1406</f>
        <v>0</v>
      </c>
      <c r="AR1406" s="139" t="s">
        <v>376</v>
      </c>
      <c r="AT1406" s="139" t="s">
        <v>123</v>
      </c>
      <c r="AU1406" s="139" t="s">
        <v>82</v>
      </c>
      <c r="AY1406" s="18" t="s">
        <v>126</v>
      </c>
      <c r="BE1406" s="140">
        <f>IF(N1406="základní",J1406,0)</f>
        <v>0</v>
      </c>
      <c r="BF1406" s="140">
        <f>IF(N1406="snížená",J1406,0)</f>
        <v>0</v>
      </c>
      <c r="BG1406" s="140">
        <f>IF(N1406="zákl. přenesená",J1406,0)</f>
        <v>0</v>
      </c>
      <c r="BH1406" s="140">
        <f>IF(N1406="sníž. přenesená",J1406,0)</f>
        <v>0</v>
      </c>
      <c r="BI1406" s="140">
        <f>IF(N1406="nulová",J1406,0)</f>
        <v>0</v>
      </c>
      <c r="BJ1406" s="18" t="s">
        <v>80</v>
      </c>
      <c r="BK1406" s="140">
        <f>ROUND(I1406*H1406,2)</f>
        <v>0</v>
      </c>
      <c r="BL1406" s="18" t="s">
        <v>260</v>
      </c>
      <c r="BM1406" s="139" t="s">
        <v>2231</v>
      </c>
    </row>
    <row r="1407" spans="2:65" s="1" customFormat="1" ht="10.199999999999999">
      <c r="B1407" s="33"/>
      <c r="D1407" s="141" t="s">
        <v>135</v>
      </c>
      <c r="F1407" s="142" t="s">
        <v>2230</v>
      </c>
      <c r="I1407" s="143"/>
      <c r="L1407" s="33"/>
      <c r="M1407" s="147"/>
      <c r="T1407" s="54"/>
      <c r="AT1407" s="18" t="s">
        <v>135</v>
      </c>
      <c r="AU1407" s="18" t="s">
        <v>82</v>
      </c>
    </row>
    <row r="1408" spans="2:65" s="12" customFormat="1" ht="10.199999999999999">
      <c r="B1408" s="148"/>
      <c r="D1408" s="141" t="s">
        <v>159</v>
      </c>
      <c r="E1408" s="149" t="s">
        <v>19</v>
      </c>
      <c r="F1408" s="150" t="s">
        <v>2232</v>
      </c>
      <c r="H1408" s="151">
        <v>4</v>
      </c>
      <c r="I1408" s="152"/>
      <c r="L1408" s="148"/>
      <c r="M1408" s="153"/>
      <c r="T1408" s="154"/>
      <c r="AT1408" s="149" t="s">
        <v>159</v>
      </c>
      <c r="AU1408" s="149" t="s">
        <v>82</v>
      </c>
      <c r="AV1408" s="12" t="s">
        <v>82</v>
      </c>
      <c r="AW1408" s="12" t="s">
        <v>33</v>
      </c>
      <c r="AX1408" s="12" t="s">
        <v>80</v>
      </c>
      <c r="AY1408" s="149" t="s">
        <v>126</v>
      </c>
    </row>
    <row r="1409" spans="2:65" s="1" customFormat="1" ht="16.5" customHeight="1">
      <c r="B1409" s="33"/>
      <c r="C1409" s="128" t="s">
        <v>2233</v>
      </c>
      <c r="D1409" s="128" t="s">
        <v>129</v>
      </c>
      <c r="E1409" s="129" t="s">
        <v>2234</v>
      </c>
      <c r="F1409" s="130" t="s">
        <v>2235</v>
      </c>
      <c r="G1409" s="131" t="s">
        <v>254</v>
      </c>
      <c r="H1409" s="132">
        <v>3</v>
      </c>
      <c r="I1409" s="133"/>
      <c r="J1409" s="134">
        <f>ROUND(I1409*H1409,2)</f>
        <v>0</v>
      </c>
      <c r="K1409" s="130" t="s">
        <v>180</v>
      </c>
      <c r="L1409" s="33"/>
      <c r="M1409" s="135" t="s">
        <v>19</v>
      </c>
      <c r="N1409" s="136" t="s">
        <v>43</v>
      </c>
      <c r="P1409" s="137">
        <f>O1409*H1409</f>
        <v>0</v>
      </c>
      <c r="Q1409" s="137">
        <v>0</v>
      </c>
      <c r="R1409" s="137">
        <f>Q1409*H1409</f>
        <v>0</v>
      </c>
      <c r="S1409" s="137">
        <v>0</v>
      </c>
      <c r="T1409" s="138">
        <f>S1409*H1409</f>
        <v>0</v>
      </c>
      <c r="AR1409" s="139" t="s">
        <v>260</v>
      </c>
      <c r="AT1409" s="139" t="s">
        <v>129</v>
      </c>
      <c r="AU1409" s="139" t="s">
        <v>82</v>
      </c>
      <c r="AY1409" s="18" t="s">
        <v>126</v>
      </c>
      <c r="BE1409" s="140">
        <f>IF(N1409="základní",J1409,0)</f>
        <v>0</v>
      </c>
      <c r="BF1409" s="140">
        <f>IF(N1409="snížená",J1409,0)</f>
        <v>0</v>
      </c>
      <c r="BG1409" s="140">
        <f>IF(N1409="zákl. přenesená",J1409,0)</f>
        <v>0</v>
      </c>
      <c r="BH1409" s="140">
        <f>IF(N1409="sníž. přenesená",J1409,0)</f>
        <v>0</v>
      </c>
      <c r="BI1409" s="140">
        <f>IF(N1409="nulová",J1409,0)</f>
        <v>0</v>
      </c>
      <c r="BJ1409" s="18" t="s">
        <v>80</v>
      </c>
      <c r="BK1409" s="140">
        <f>ROUND(I1409*H1409,2)</f>
        <v>0</v>
      </c>
      <c r="BL1409" s="18" t="s">
        <v>260</v>
      </c>
      <c r="BM1409" s="139" t="s">
        <v>2236</v>
      </c>
    </row>
    <row r="1410" spans="2:65" s="1" customFormat="1" ht="19.2">
      <c r="B1410" s="33"/>
      <c r="D1410" s="141" t="s">
        <v>135</v>
      </c>
      <c r="F1410" s="142" t="s">
        <v>2237</v>
      </c>
      <c r="I1410" s="143"/>
      <c r="L1410" s="33"/>
      <c r="M1410" s="147"/>
      <c r="T1410" s="54"/>
      <c r="AT1410" s="18" t="s">
        <v>135</v>
      </c>
      <c r="AU1410" s="18" t="s">
        <v>82</v>
      </c>
    </row>
    <row r="1411" spans="2:65" s="1" customFormat="1" ht="10.199999999999999">
      <c r="B1411" s="33"/>
      <c r="D1411" s="168" t="s">
        <v>183</v>
      </c>
      <c r="F1411" s="169" t="s">
        <v>2238</v>
      </c>
      <c r="I1411" s="143"/>
      <c r="L1411" s="33"/>
      <c r="M1411" s="147"/>
      <c r="T1411" s="54"/>
      <c r="AT1411" s="18" t="s">
        <v>183</v>
      </c>
      <c r="AU1411" s="18" t="s">
        <v>82</v>
      </c>
    </row>
    <row r="1412" spans="2:65" s="12" customFormat="1" ht="10.199999999999999">
      <c r="B1412" s="148"/>
      <c r="D1412" s="141" t="s">
        <v>159</v>
      </c>
      <c r="E1412" s="149" t="s">
        <v>19</v>
      </c>
      <c r="F1412" s="150" t="s">
        <v>125</v>
      </c>
      <c r="H1412" s="151">
        <v>3</v>
      </c>
      <c r="I1412" s="152"/>
      <c r="L1412" s="148"/>
      <c r="M1412" s="153"/>
      <c r="T1412" s="154"/>
      <c r="AT1412" s="149" t="s">
        <v>159</v>
      </c>
      <c r="AU1412" s="149" t="s">
        <v>82</v>
      </c>
      <c r="AV1412" s="12" t="s">
        <v>82</v>
      </c>
      <c r="AW1412" s="12" t="s">
        <v>33</v>
      </c>
      <c r="AX1412" s="12" t="s">
        <v>80</v>
      </c>
      <c r="AY1412" s="149" t="s">
        <v>126</v>
      </c>
    </row>
    <row r="1413" spans="2:65" s="1" customFormat="1" ht="24.15" customHeight="1">
      <c r="B1413" s="33"/>
      <c r="C1413" s="180" t="s">
        <v>2239</v>
      </c>
      <c r="D1413" s="180" t="s">
        <v>123</v>
      </c>
      <c r="E1413" s="181" t="s">
        <v>2240</v>
      </c>
      <c r="F1413" s="182" t="s">
        <v>2241</v>
      </c>
      <c r="G1413" s="183" t="s">
        <v>254</v>
      </c>
      <c r="H1413" s="184">
        <v>3</v>
      </c>
      <c r="I1413" s="185"/>
      <c r="J1413" s="186">
        <f>ROUND(I1413*H1413,2)</f>
        <v>0</v>
      </c>
      <c r="K1413" s="182" t="s">
        <v>19</v>
      </c>
      <c r="L1413" s="187"/>
      <c r="M1413" s="188" t="s">
        <v>19</v>
      </c>
      <c r="N1413" s="189" t="s">
        <v>43</v>
      </c>
      <c r="P1413" s="137">
        <f>O1413*H1413</f>
        <v>0</v>
      </c>
      <c r="Q1413" s="137">
        <v>1.7000000000000001E-2</v>
      </c>
      <c r="R1413" s="137">
        <f>Q1413*H1413</f>
        <v>5.1000000000000004E-2</v>
      </c>
      <c r="S1413" s="137">
        <v>0</v>
      </c>
      <c r="T1413" s="138">
        <f>S1413*H1413</f>
        <v>0</v>
      </c>
      <c r="AR1413" s="139" t="s">
        <v>376</v>
      </c>
      <c r="AT1413" s="139" t="s">
        <v>123</v>
      </c>
      <c r="AU1413" s="139" t="s">
        <v>82</v>
      </c>
      <c r="AY1413" s="18" t="s">
        <v>126</v>
      </c>
      <c r="BE1413" s="140">
        <f>IF(N1413="základní",J1413,0)</f>
        <v>0</v>
      </c>
      <c r="BF1413" s="140">
        <f>IF(N1413="snížená",J1413,0)</f>
        <v>0</v>
      </c>
      <c r="BG1413" s="140">
        <f>IF(N1413="zákl. přenesená",J1413,0)</f>
        <v>0</v>
      </c>
      <c r="BH1413" s="140">
        <f>IF(N1413="sníž. přenesená",J1413,0)</f>
        <v>0</v>
      </c>
      <c r="BI1413" s="140">
        <f>IF(N1413="nulová",J1413,0)</f>
        <v>0</v>
      </c>
      <c r="BJ1413" s="18" t="s">
        <v>80</v>
      </c>
      <c r="BK1413" s="140">
        <f>ROUND(I1413*H1413,2)</f>
        <v>0</v>
      </c>
      <c r="BL1413" s="18" t="s">
        <v>260</v>
      </c>
      <c r="BM1413" s="139" t="s">
        <v>2242</v>
      </c>
    </row>
    <row r="1414" spans="2:65" s="1" customFormat="1" ht="10.199999999999999">
      <c r="B1414" s="33"/>
      <c r="D1414" s="141" t="s">
        <v>135</v>
      </c>
      <c r="F1414" s="142" t="s">
        <v>2241</v>
      </c>
      <c r="I1414" s="143"/>
      <c r="L1414" s="33"/>
      <c r="M1414" s="147"/>
      <c r="T1414" s="54"/>
      <c r="AT1414" s="18" t="s">
        <v>135</v>
      </c>
      <c r="AU1414" s="18" t="s">
        <v>82</v>
      </c>
    </row>
    <row r="1415" spans="2:65" s="12" customFormat="1" ht="10.199999999999999">
      <c r="B1415" s="148"/>
      <c r="D1415" s="141" t="s">
        <v>159</v>
      </c>
      <c r="E1415" s="149" t="s">
        <v>19</v>
      </c>
      <c r="F1415" s="150" t="s">
        <v>2243</v>
      </c>
      <c r="H1415" s="151">
        <v>3</v>
      </c>
      <c r="I1415" s="152"/>
      <c r="L1415" s="148"/>
      <c r="M1415" s="153"/>
      <c r="T1415" s="154"/>
      <c r="AT1415" s="149" t="s">
        <v>159</v>
      </c>
      <c r="AU1415" s="149" t="s">
        <v>82</v>
      </c>
      <c r="AV1415" s="12" t="s">
        <v>82</v>
      </c>
      <c r="AW1415" s="12" t="s">
        <v>33</v>
      </c>
      <c r="AX1415" s="12" t="s">
        <v>80</v>
      </c>
      <c r="AY1415" s="149" t="s">
        <v>126</v>
      </c>
    </row>
    <row r="1416" spans="2:65" s="1" customFormat="1" ht="16.5" customHeight="1">
      <c r="B1416" s="33"/>
      <c r="C1416" s="128" t="s">
        <v>2244</v>
      </c>
      <c r="D1416" s="128" t="s">
        <v>129</v>
      </c>
      <c r="E1416" s="129" t="s">
        <v>2245</v>
      </c>
      <c r="F1416" s="130" t="s">
        <v>2246</v>
      </c>
      <c r="G1416" s="131" t="s">
        <v>254</v>
      </c>
      <c r="H1416" s="132">
        <v>3</v>
      </c>
      <c r="I1416" s="133"/>
      <c r="J1416" s="134">
        <f>ROUND(I1416*H1416,2)</f>
        <v>0</v>
      </c>
      <c r="K1416" s="130" t="s">
        <v>180</v>
      </c>
      <c r="L1416" s="33"/>
      <c r="M1416" s="135" t="s">
        <v>19</v>
      </c>
      <c r="N1416" s="136" t="s">
        <v>43</v>
      </c>
      <c r="P1416" s="137">
        <f>O1416*H1416</f>
        <v>0</v>
      </c>
      <c r="Q1416" s="137">
        <v>0</v>
      </c>
      <c r="R1416" s="137">
        <f>Q1416*H1416</f>
        <v>0</v>
      </c>
      <c r="S1416" s="137">
        <v>0</v>
      </c>
      <c r="T1416" s="138">
        <f>S1416*H1416</f>
        <v>0</v>
      </c>
      <c r="AR1416" s="139" t="s">
        <v>260</v>
      </c>
      <c r="AT1416" s="139" t="s">
        <v>129</v>
      </c>
      <c r="AU1416" s="139" t="s">
        <v>82</v>
      </c>
      <c r="AY1416" s="18" t="s">
        <v>126</v>
      </c>
      <c r="BE1416" s="140">
        <f>IF(N1416="základní",J1416,0)</f>
        <v>0</v>
      </c>
      <c r="BF1416" s="140">
        <f>IF(N1416="snížená",J1416,0)</f>
        <v>0</v>
      </c>
      <c r="BG1416" s="140">
        <f>IF(N1416="zákl. přenesená",J1416,0)</f>
        <v>0</v>
      </c>
      <c r="BH1416" s="140">
        <f>IF(N1416="sníž. přenesená",J1416,0)</f>
        <v>0</v>
      </c>
      <c r="BI1416" s="140">
        <f>IF(N1416="nulová",J1416,0)</f>
        <v>0</v>
      </c>
      <c r="BJ1416" s="18" t="s">
        <v>80</v>
      </c>
      <c r="BK1416" s="140">
        <f>ROUND(I1416*H1416,2)</f>
        <v>0</v>
      </c>
      <c r="BL1416" s="18" t="s">
        <v>260</v>
      </c>
      <c r="BM1416" s="139" t="s">
        <v>2247</v>
      </c>
    </row>
    <row r="1417" spans="2:65" s="1" customFormat="1" ht="19.2">
      <c r="B1417" s="33"/>
      <c r="D1417" s="141" t="s">
        <v>135</v>
      </c>
      <c r="F1417" s="142" t="s">
        <v>2248</v>
      </c>
      <c r="I1417" s="143"/>
      <c r="L1417" s="33"/>
      <c r="M1417" s="147"/>
      <c r="T1417" s="54"/>
      <c r="AT1417" s="18" t="s">
        <v>135</v>
      </c>
      <c r="AU1417" s="18" t="s">
        <v>82</v>
      </c>
    </row>
    <row r="1418" spans="2:65" s="1" customFormat="1" ht="10.199999999999999">
      <c r="B1418" s="33"/>
      <c r="D1418" s="168" t="s">
        <v>183</v>
      </c>
      <c r="F1418" s="169" t="s">
        <v>2249</v>
      </c>
      <c r="I1418" s="143"/>
      <c r="L1418" s="33"/>
      <c r="M1418" s="147"/>
      <c r="T1418" s="54"/>
      <c r="AT1418" s="18" t="s">
        <v>183</v>
      </c>
      <c r="AU1418" s="18" t="s">
        <v>82</v>
      </c>
    </row>
    <row r="1419" spans="2:65" s="12" customFormat="1" ht="10.199999999999999">
      <c r="B1419" s="148"/>
      <c r="D1419" s="141" t="s">
        <v>159</v>
      </c>
      <c r="E1419" s="149" t="s">
        <v>19</v>
      </c>
      <c r="F1419" s="150" t="s">
        <v>2250</v>
      </c>
      <c r="H1419" s="151">
        <v>3</v>
      </c>
      <c r="I1419" s="152"/>
      <c r="L1419" s="148"/>
      <c r="M1419" s="153"/>
      <c r="T1419" s="154"/>
      <c r="AT1419" s="149" t="s">
        <v>159</v>
      </c>
      <c r="AU1419" s="149" t="s">
        <v>82</v>
      </c>
      <c r="AV1419" s="12" t="s">
        <v>82</v>
      </c>
      <c r="AW1419" s="12" t="s">
        <v>33</v>
      </c>
      <c r="AX1419" s="12" t="s">
        <v>80</v>
      </c>
      <c r="AY1419" s="149" t="s">
        <v>126</v>
      </c>
    </row>
    <row r="1420" spans="2:65" s="1" customFormat="1" ht="24.15" customHeight="1">
      <c r="B1420" s="33"/>
      <c r="C1420" s="180" t="s">
        <v>2251</v>
      </c>
      <c r="D1420" s="180" t="s">
        <v>123</v>
      </c>
      <c r="E1420" s="181" t="s">
        <v>2252</v>
      </c>
      <c r="F1420" s="182" t="s">
        <v>2253</v>
      </c>
      <c r="G1420" s="183" t="s">
        <v>254</v>
      </c>
      <c r="H1420" s="184">
        <v>3</v>
      </c>
      <c r="I1420" s="185"/>
      <c r="J1420" s="186">
        <f>ROUND(I1420*H1420,2)</f>
        <v>0</v>
      </c>
      <c r="K1420" s="182" t="s">
        <v>19</v>
      </c>
      <c r="L1420" s="187"/>
      <c r="M1420" s="188" t="s">
        <v>19</v>
      </c>
      <c r="N1420" s="189" t="s">
        <v>43</v>
      </c>
      <c r="P1420" s="137">
        <f>O1420*H1420</f>
        <v>0</v>
      </c>
      <c r="Q1420" s="137">
        <v>2.4299999999999999E-2</v>
      </c>
      <c r="R1420" s="137">
        <f>Q1420*H1420</f>
        <v>7.2899999999999993E-2</v>
      </c>
      <c r="S1420" s="137">
        <v>0</v>
      </c>
      <c r="T1420" s="138">
        <f>S1420*H1420</f>
        <v>0</v>
      </c>
      <c r="AR1420" s="139" t="s">
        <v>376</v>
      </c>
      <c r="AT1420" s="139" t="s">
        <v>123</v>
      </c>
      <c r="AU1420" s="139" t="s">
        <v>82</v>
      </c>
      <c r="AY1420" s="18" t="s">
        <v>126</v>
      </c>
      <c r="BE1420" s="140">
        <f>IF(N1420="základní",J1420,0)</f>
        <v>0</v>
      </c>
      <c r="BF1420" s="140">
        <f>IF(N1420="snížená",J1420,0)</f>
        <v>0</v>
      </c>
      <c r="BG1420" s="140">
        <f>IF(N1420="zákl. přenesená",J1420,0)</f>
        <v>0</v>
      </c>
      <c r="BH1420" s="140">
        <f>IF(N1420="sníž. přenesená",J1420,0)</f>
        <v>0</v>
      </c>
      <c r="BI1420" s="140">
        <f>IF(N1420="nulová",J1420,0)</f>
        <v>0</v>
      </c>
      <c r="BJ1420" s="18" t="s">
        <v>80</v>
      </c>
      <c r="BK1420" s="140">
        <f>ROUND(I1420*H1420,2)</f>
        <v>0</v>
      </c>
      <c r="BL1420" s="18" t="s">
        <v>260</v>
      </c>
      <c r="BM1420" s="139" t="s">
        <v>2254</v>
      </c>
    </row>
    <row r="1421" spans="2:65" s="1" customFormat="1" ht="19.2">
      <c r="B1421" s="33"/>
      <c r="D1421" s="141" t="s">
        <v>135</v>
      </c>
      <c r="F1421" s="142" t="s">
        <v>2253</v>
      </c>
      <c r="I1421" s="143"/>
      <c r="L1421" s="33"/>
      <c r="M1421" s="147"/>
      <c r="T1421" s="54"/>
      <c r="AT1421" s="18" t="s">
        <v>135</v>
      </c>
      <c r="AU1421" s="18" t="s">
        <v>82</v>
      </c>
    </row>
    <row r="1422" spans="2:65" s="12" customFormat="1" ht="10.199999999999999">
      <c r="B1422" s="148"/>
      <c r="D1422" s="141" t="s">
        <v>159</v>
      </c>
      <c r="E1422" s="149" t="s">
        <v>19</v>
      </c>
      <c r="F1422" s="150" t="s">
        <v>2250</v>
      </c>
      <c r="H1422" s="151">
        <v>3</v>
      </c>
      <c r="I1422" s="152"/>
      <c r="L1422" s="148"/>
      <c r="M1422" s="153"/>
      <c r="T1422" s="154"/>
      <c r="AT1422" s="149" t="s">
        <v>159</v>
      </c>
      <c r="AU1422" s="149" t="s">
        <v>82</v>
      </c>
      <c r="AV1422" s="12" t="s">
        <v>82</v>
      </c>
      <c r="AW1422" s="12" t="s">
        <v>33</v>
      </c>
      <c r="AX1422" s="12" t="s">
        <v>80</v>
      </c>
      <c r="AY1422" s="149" t="s">
        <v>126</v>
      </c>
    </row>
    <row r="1423" spans="2:65" s="1" customFormat="1" ht="16.5" customHeight="1">
      <c r="B1423" s="33"/>
      <c r="C1423" s="128" t="s">
        <v>2255</v>
      </c>
      <c r="D1423" s="128" t="s">
        <v>129</v>
      </c>
      <c r="E1423" s="129" t="s">
        <v>2256</v>
      </c>
      <c r="F1423" s="130" t="s">
        <v>2257</v>
      </c>
      <c r="G1423" s="131" t="s">
        <v>254</v>
      </c>
      <c r="H1423" s="132">
        <v>3</v>
      </c>
      <c r="I1423" s="133"/>
      <c r="J1423" s="134">
        <f>ROUND(I1423*H1423,2)</f>
        <v>0</v>
      </c>
      <c r="K1423" s="130" t="s">
        <v>180</v>
      </c>
      <c r="L1423" s="33"/>
      <c r="M1423" s="135" t="s">
        <v>19</v>
      </c>
      <c r="N1423" s="136" t="s">
        <v>43</v>
      </c>
      <c r="P1423" s="137">
        <f>O1423*H1423</f>
        <v>0</v>
      </c>
      <c r="Q1423" s="137">
        <v>0</v>
      </c>
      <c r="R1423" s="137">
        <f>Q1423*H1423</f>
        <v>0</v>
      </c>
      <c r="S1423" s="137">
        <v>0</v>
      </c>
      <c r="T1423" s="138">
        <f>S1423*H1423</f>
        <v>0</v>
      </c>
      <c r="AR1423" s="139" t="s">
        <v>260</v>
      </c>
      <c r="AT1423" s="139" t="s">
        <v>129</v>
      </c>
      <c r="AU1423" s="139" t="s">
        <v>82</v>
      </c>
      <c r="AY1423" s="18" t="s">
        <v>126</v>
      </c>
      <c r="BE1423" s="140">
        <f>IF(N1423="základní",J1423,0)</f>
        <v>0</v>
      </c>
      <c r="BF1423" s="140">
        <f>IF(N1423="snížená",J1423,0)</f>
        <v>0</v>
      </c>
      <c r="BG1423" s="140">
        <f>IF(N1423="zákl. přenesená",J1423,0)</f>
        <v>0</v>
      </c>
      <c r="BH1423" s="140">
        <f>IF(N1423="sníž. přenesená",J1423,0)</f>
        <v>0</v>
      </c>
      <c r="BI1423" s="140">
        <f>IF(N1423="nulová",J1423,0)</f>
        <v>0</v>
      </c>
      <c r="BJ1423" s="18" t="s">
        <v>80</v>
      </c>
      <c r="BK1423" s="140">
        <f>ROUND(I1423*H1423,2)</f>
        <v>0</v>
      </c>
      <c r="BL1423" s="18" t="s">
        <v>260</v>
      </c>
      <c r="BM1423" s="139" t="s">
        <v>2258</v>
      </c>
    </row>
    <row r="1424" spans="2:65" s="1" customFormat="1" ht="10.199999999999999">
      <c r="B1424" s="33"/>
      <c r="D1424" s="141" t="s">
        <v>135</v>
      </c>
      <c r="F1424" s="142" t="s">
        <v>2259</v>
      </c>
      <c r="I1424" s="143"/>
      <c r="L1424" s="33"/>
      <c r="M1424" s="147"/>
      <c r="T1424" s="54"/>
      <c r="AT1424" s="18" t="s">
        <v>135</v>
      </c>
      <c r="AU1424" s="18" t="s">
        <v>82</v>
      </c>
    </row>
    <row r="1425" spans="2:65" s="1" customFormat="1" ht="10.199999999999999">
      <c r="B1425" s="33"/>
      <c r="D1425" s="168" t="s">
        <v>183</v>
      </c>
      <c r="F1425" s="169" t="s">
        <v>2260</v>
      </c>
      <c r="I1425" s="143"/>
      <c r="L1425" s="33"/>
      <c r="M1425" s="147"/>
      <c r="T1425" s="54"/>
      <c r="AT1425" s="18" t="s">
        <v>183</v>
      </c>
      <c r="AU1425" s="18" t="s">
        <v>82</v>
      </c>
    </row>
    <row r="1426" spans="2:65" s="12" customFormat="1" ht="10.199999999999999">
      <c r="B1426" s="148"/>
      <c r="D1426" s="141" t="s">
        <v>159</v>
      </c>
      <c r="E1426" s="149" t="s">
        <v>19</v>
      </c>
      <c r="F1426" s="150" t="s">
        <v>2250</v>
      </c>
      <c r="H1426" s="151">
        <v>3</v>
      </c>
      <c r="I1426" s="152"/>
      <c r="L1426" s="148"/>
      <c r="M1426" s="153"/>
      <c r="T1426" s="154"/>
      <c r="AT1426" s="149" t="s">
        <v>159</v>
      </c>
      <c r="AU1426" s="149" t="s">
        <v>82</v>
      </c>
      <c r="AV1426" s="12" t="s">
        <v>82</v>
      </c>
      <c r="AW1426" s="12" t="s">
        <v>33</v>
      </c>
      <c r="AX1426" s="12" t="s">
        <v>80</v>
      </c>
      <c r="AY1426" s="149" t="s">
        <v>126</v>
      </c>
    </row>
    <row r="1427" spans="2:65" s="1" customFormat="1" ht="16.5" customHeight="1">
      <c r="B1427" s="33"/>
      <c r="C1427" s="180" t="s">
        <v>2261</v>
      </c>
      <c r="D1427" s="180" t="s">
        <v>123</v>
      </c>
      <c r="E1427" s="181" t="s">
        <v>2262</v>
      </c>
      <c r="F1427" s="182" t="s">
        <v>2263</v>
      </c>
      <c r="G1427" s="183" t="s">
        <v>254</v>
      </c>
      <c r="H1427" s="184">
        <v>3</v>
      </c>
      <c r="I1427" s="185"/>
      <c r="J1427" s="186">
        <f>ROUND(I1427*H1427,2)</f>
        <v>0</v>
      </c>
      <c r="K1427" s="182" t="s">
        <v>180</v>
      </c>
      <c r="L1427" s="187"/>
      <c r="M1427" s="188" t="s">
        <v>19</v>
      </c>
      <c r="N1427" s="189" t="s">
        <v>43</v>
      </c>
      <c r="P1427" s="137">
        <f>O1427*H1427</f>
        <v>0</v>
      </c>
      <c r="Q1427" s="137">
        <v>2.3999999999999998E-3</v>
      </c>
      <c r="R1427" s="137">
        <f>Q1427*H1427</f>
        <v>7.1999999999999998E-3</v>
      </c>
      <c r="S1427" s="137">
        <v>0</v>
      </c>
      <c r="T1427" s="138">
        <f>S1427*H1427</f>
        <v>0</v>
      </c>
      <c r="AR1427" s="139" t="s">
        <v>376</v>
      </c>
      <c r="AT1427" s="139" t="s">
        <v>123</v>
      </c>
      <c r="AU1427" s="139" t="s">
        <v>82</v>
      </c>
      <c r="AY1427" s="18" t="s">
        <v>126</v>
      </c>
      <c r="BE1427" s="140">
        <f>IF(N1427="základní",J1427,0)</f>
        <v>0</v>
      </c>
      <c r="BF1427" s="140">
        <f>IF(N1427="snížená",J1427,0)</f>
        <v>0</v>
      </c>
      <c r="BG1427" s="140">
        <f>IF(N1427="zákl. přenesená",J1427,0)</f>
        <v>0</v>
      </c>
      <c r="BH1427" s="140">
        <f>IF(N1427="sníž. přenesená",J1427,0)</f>
        <v>0</v>
      </c>
      <c r="BI1427" s="140">
        <f>IF(N1427="nulová",J1427,0)</f>
        <v>0</v>
      </c>
      <c r="BJ1427" s="18" t="s">
        <v>80</v>
      </c>
      <c r="BK1427" s="140">
        <f>ROUND(I1427*H1427,2)</f>
        <v>0</v>
      </c>
      <c r="BL1427" s="18" t="s">
        <v>260</v>
      </c>
      <c r="BM1427" s="139" t="s">
        <v>2264</v>
      </c>
    </row>
    <row r="1428" spans="2:65" s="1" customFormat="1" ht="10.199999999999999">
      <c r="B1428" s="33"/>
      <c r="D1428" s="141" t="s">
        <v>135</v>
      </c>
      <c r="F1428" s="142" t="s">
        <v>2265</v>
      </c>
      <c r="I1428" s="143"/>
      <c r="L1428" s="33"/>
      <c r="M1428" s="147"/>
      <c r="T1428" s="54"/>
      <c r="AT1428" s="18" t="s">
        <v>135</v>
      </c>
      <c r="AU1428" s="18" t="s">
        <v>82</v>
      </c>
    </row>
    <row r="1429" spans="2:65" s="1" customFormat="1" ht="16.5" customHeight="1">
      <c r="B1429" s="33"/>
      <c r="C1429" s="128" t="s">
        <v>2266</v>
      </c>
      <c r="D1429" s="128" t="s">
        <v>129</v>
      </c>
      <c r="E1429" s="129" t="s">
        <v>2267</v>
      </c>
      <c r="F1429" s="130" t="s">
        <v>2268</v>
      </c>
      <c r="G1429" s="131" t="s">
        <v>254</v>
      </c>
      <c r="H1429" s="132">
        <v>8</v>
      </c>
      <c r="I1429" s="133"/>
      <c r="J1429" s="134">
        <f>ROUND(I1429*H1429,2)</f>
        <v>0</v>
      </c>
      <c r="K1429" s="130" t="s">
        <v>180</v>
      </c>
      <c r="L1429" s="33"/>
      <c r="M1429" s="135" t="s">
        <v>19</v>
      </c>
      <c r="N1429" s="136" t="s">
        <v>43</v>
      </c>
      <c r="P1429" s="137">
        <f>O1429*H1429</f>
        <v>0</v>
      </c>
      <c r="Q1429" s="137">
        <v>4.4999999999999999E-4</v>
      </c>
      <c r="R1429" s="137">
        <f>Q1429*H1429</f>
        <v>3.5999999999999999E-3</v>
      </c>
      <c r="S1429" s="137">
        <v>0</v>
      </c>
      <c r="T1429" s="138">
        <f>S1429*H1429</f>
        <v>0</v>
      </c>
      <c r="AR1429" s="139" t="s">
        <v>260</v>
      </c>
      <c r="AT1429" s="139" t="s">
        <v>129</v>
      </c>
      <c r="AU1429" s="139" t="s">
        <v>82</v>
      </c>
      <c r="AY1429" s="18" t="s">
        <v>126</v>
      </c>
      <c r="BE1429" s="140">
        <f>IF(N1429="základní",J1429,0)</f>
        <v>0</v>
      </c>
      <c r="BF1429" s="140">
        <f>IF(N1429="snížená",J1429,0)</f>
        <v>0</v>
      </c>
      <c r="BG1429" s="140">
        <f>IF(N1429="zákl. přenesená",J1429,0)</f>
        <v>0</v>
      </c>
      <c r="BH1429" s="140">
        <f>IF(N1429="sníž. přenesená",J1429,0)</f>
        <v>0</v>
      </c>
      <c r="BI1429" s="140">
        <f>IF(N1429="nulová",J1429,0)</f>
        <v>0</v>
      </c>
      <c r="BJ1429" s="18" t="s">
        <v>80</v>
      </c>
      <c r="BK1429" s="140">
        <f>ROUND(I1429*H1429,2)</f>
        <v>0</v>
      </c>
      <c r="BL1429" s="18" t="s">
        <v>260</v>
      </c>
      <c r="BM1429" s="139" t="s">
        <v>2269</v>
      </c>
    </row>
    <row r="1430" spans="2:65" s="1" customFormat="1" ht="10.199999999999999">
      <c r="B1430" s="33"/>
      <c r="D1430" s="141" t="s">
        <v>135</v>
      </c>
      <c r="F1430" s="142" t="s">
        <v>2270</v>
      </c>
      <c r="I1430" s="143"/>
      <c r="L1430" s="33"/>
      <c r="M1430" s="147"/>
      <c r="T1430" s="54"/>
      <c r="AT1430" s="18" t="s">
        <v>135</v>
      </c>
      <c r="AU1430" s="18" t="s">
        <v>82</v>
      </c>
    </row>
    <row r="1431" spans="2:65" s="1" customFormat="1" ht="10.199999999999999">
      <c r="B1431" s="33"/>
      <c r="D1431" s="168" t="s">
        <v>183</v>
      </c>
      <c r="F1431" s="169" t="s">
        <v>2271</v>
      </c>
      <c r="I1431" s="143"/>
      <c r="L1431" s="33"/>
      <c r="M1431" s="147"/>
      <c r="T1431" s="54"/>
      <c r="AT1431" s="18" t="s">
        <v>183</v>
      </c>
      <c r="AU1431" s="18" t="s">
        <v>82</v>
      </c>
    </row>
    <row r="1432" spans="2:65" s="12" customFormat="1" ht="10.199999999999999">
      <c r="B1432" s="148"/>
      <c r="D1432" s="141" t="s">
        <v>159</v>
      </c>
      <c r="E1432" s="149" t="s">
        <v>19</v>
      </c>
      <c r="F1432" s="150" t="s">
        <v>2272</v>
      </c>
      <c r="H1432" s="151">
        <v>8</v>
      </c>
      <c r="I1432" s="152"/>
      <c r="L1432" s="148"/>
      <c r="M1432" s="153"/>
      <c r="T1432" s="154"/>
      <c r="AT1432" s="149" t="s">
        <v>159</v>
      </c>
      <c r="AU1432" s="149" t="s">
        <v>82</v>
      </c>
      <c r="AV1432" s="12" t="s">
        <v>82</v>
      </c>
      <c r="AW1432" s="12" t="s">
        <v>33</v>
      </c>
      <c r="AX1432" s="12" t="s">
        <v>80</v>
      </c>
      <c r="AY1432" s="149" t="s">
        <v>126</v>
      </c>
    </row>
    <row r="1433" spans="2:65" s="1" customFormat="1" ht="21.75" customHeight="1">
      <c r="B1433" s="33"/>
      <c r="C1433" s="180" t="s">
        <v>2273</v>
      </c>
      <c r="D1433" s="180" t="s">
        <v>123</v>
      </c>
      <c r="E1433" s="181" t="s">
        <v>2274</v>
      </c>
      <c r="F1433" s="182" t="s">
        <v>2275</v>
      </c>
      <c r="G1433" s="183" t="s">
        <v>254</v>
      </c>
      <c r="H1433" s="184">
        <v>8</v>
      </c>
      <c r="I1433" s="185"/>
      <c r="J1433" s="186">
        <f>ROUND(I1433*H1433,2)</f>
        <v>0</v>
      </c>
      <c r="K1433" s="182" t="s">
        <v>180</v>
      </c>
      <c r="L1433" s="187"/>
      <c r="M1433" s="188" t="s">
        <v>19</v>
      </c>
      <c r="N1433" s="189" t="s">
        <v>43</v>
      </c>
      <c r="P1433" s="137">
        <f>O1433*H1433</f>
        <v>0</v>
      </c>
      <c r="Q1433" s="137">
        <v>1.6E-2</v>
      </c>
      <c r="R1433" s="137">
        <f>Q1433*H1433</f>
        <v>0.128</v>
      </c>
      <c r="S1433" s="137">
        <v>0</v>
      </c>
      <c r="T1433" s="138">
        <f>S1433*H1433</f>
        <v>0</v>
      </c>
      <c r="AR1433" s="139" t="s">
        <v>376</v>
      </c>
      <c r="AT1433" s="139" t="s">
        <v>123</v>
      </c>
      <c r="AU1433" s="139" t="s">
        <v>82</v>
      </c>
      <c r="AY1433" s="18" t="s">
        <v>126</v>
      </c>
      <c r="BE1433" s="140">
        <f>IF(N1433="základní",J1433,0)</f>
        <v>0</v>
      </c>
      <c r="BF1433" s="140">
        <f>IF(N1433="snížená",J1433,0)</f>
        <v>0</v>
      </c>
      <c r="BG1433" s="140">
        <f>IF(N1433="zákl. přenesená",J1433,0)</f>
        <v>0</v>
      </c>
      <c r="BH1433" s="140">
        <f>IF(N1433="sníž. přenesená",J1433,0)</f>
        <v>0</v>
      </c>
      <c r="BI1433" s="140">
        <f>IF(N1433="nulová",J1433,0)</f>
        <v>0</v>
      </c>
      <c r="BJ1433" s="18" t="s">
        <v>80</v>
      </c>
      <c r="BK1433" s="140">
        <f>ROUND(I1433*H1433,2)</f>
        <v>0</v>
      </c>
      <c r="BL1433" s="18" t="s">
        <v>260</v>
      </c>
      <c r="BM1433" s="139" t="s">
        <v>2276</v>
      </c>
    </row>
    <row r="1434" spans="2:65" s="1" customFormat="1" ht="10.199999999999999">
      <c r="B1434" s="33"/>
      <c r="D1434" s="141" t="s">
        <v>135</v>
      </c>
      <c r="F1434" s="142" t="s">
        <v>2275</v>
      </c>
      <c r="I1434" s="143"/>
      <c r="L1434" s="33"/>
      <c r="M1434" s="147"/>
      <c r="T1434" s="54"/>
      <c r="AT1434" s="18" t="s">
        <v>135</v>
      </c>
      <c r="AU1434" s="18" t="s">
        <v>82</v>
      </c>
    </row>
    <row r="1435" spans="2:65" s="12" customFormat="1" ht="10.199999999999999">
      <c r="B1435" s="148"/>
      <c r="D1435" s="141" t="s">
        <v>159</v>
      </c>
      <c r="E1435" s="149" t="s">
        <v>19</v>
      </c>
      <c r="F1435" s="150" t="s">
        <v>2277</v>
      </c>
      <c r="H1435" s="151">
        <v>8</v>
      </c>
      <c r="I1435" s="152"/>
      <c r="L1435" s="148"/>
      <c r="M1435" s="153"/>
      <c r="T1435" s="154"/>
      <c r="AT1435" s="149" t="s">
        <v>159</v>
      </c>
      <c r="AU1435" s="149" t="s">
        <v>82</v>
      </c>
      <c r="AV1435" s="12" t="s">
        <v>82</v>
      </c>
      <c r="AW1435" s="12" t="s">
        <v>33</v>
      </c>
      <c r="AX1435" s="12" t="s">
        <v>80</v>
      </c>
      <c r="AY1435" s="149" t="s">
        <v>126</v>
      </c>
    </row>
    <row r="1436" spans="2:65" s="1" customFormat="1" ht="16.5" customHeight="1">
      <c r="B1436" s="33"/>
      <c r="C1436" s="128" t="s">
        <v>2278</v>
      </c>
      <c r="D1436" s="128" t="s">
        <v>129</v>
      </c>
      <c r="E1436" s="129" t="s">
        <v>2279</v>
      </c>
      <c r="F1436" s="130" t="s">
        <v>2280</v>
      </c>
      <c r="G1436" s="131" t="s">
        <v>254</v>
      </c>
      <c r="H1436" s="132">
        <v>3</v>
      </c>
      <c r="I1436" s="133"/>
      <c r="J1436" s="134">
        <f>ROUND(I1436*H1436,2)</f>
        <v>0</v>
      </c>
      <c r="K1436" s="130" t="s">
        <v>180</v>
      </c>
      <c r="L1436" s="33"/>
      <c r="M1436" s="135" t="s">
        <v>19</v>
      </c>
      <c r="N1436" s="136" t="s">
        <v>43</v>
      </c>
      <c r="P1436" s="137">
        <f>O1436*H1436</f>
        <v>0</v>
      </c>
      <c r="Q1436" s="137">
        <v>4.0000000000000002E-4</v>
      </c>
      <c r="R1436" s="137">
        <f>Q1436*H1436</f>
        <v>1.2000000000000001E-3</v>
      </c>
      <c r="S1436" s="137">
        <v>0</v>
      </c>
      <c r="T1436" s="138">
        <f>S1436*H1436</f>
        <v>0</v>
      </c>
      <c r="AR1436" s="139" t="s">
        <v>260</v>
      </c>
      <c r="AT1436" s="139" t="s">
        <v>129</v>
      </c>
      <c r="AU1436" s="139" t="s">
        <v>82</v>
      </c>
      <c r="AY1436" s="18" t="s">
        <v>126</v>
      </c>
      <c r="BE1436" s="140">
        <f>IF(N1436="základní",J1436,0)</f>
        <v>0</v>
      </c>
      <c r="BF1436" s="140">
        <f>IF(N1436="snížená",J1436,0)</f>
        <v>0</v>
      </c>
      <c r="BG1436" s="140">
        <f>IF(N1436="zákl. přenesená",J1436,0)</f>
        <v>0</v>
      </c>
      <c r="BH1436" s="140">
        <f>IF(N1436="sníž. přenesená",J1436,0)</f>
        <v>0</v>
      </c>
      <c r="BI1436" s="140">
        <f>IF(N1436="nulová",J1436,0)</f>
        <v>0</v>
      </c>
      <c r="BJ1436" s="18" t="s">
        <v>80</v>
      </c>
      <c r="BK1436" s="140">
        <f>ROUND(I1436*H1436,2)</f>
        <v>0</v>
      </c>
      <c r="BL1436" s="18" t="s">
        <v>260</v>
      </c>
      <c r="BM1436" s="139" t="s">
        <v>2281</v>
      </c>
    </row>
    <row r="1437" spans="2:65" s="1" customFormat="1" ht="10.199999999999999">
      <c r="B1437" s="33"/>
      <c r="D1437" s="141" t="s">
        <v>135</v>
      </c>
      <c r="F1437" s="142" t="s">
        <v>2282</v>
      </c>
      <c r="I1437" s="143"/>
      <c r="L1437" s="33"/>
      <c r="M1437" s="147"/>
      <c r="T1437" s="54"/>
      <c r="AT1437" s="18" t="s">
        <v>135</v>
      </c>
      <c r="AU1437" s="18" t="s">
        <v>82</v>
      </c>
    </row>
    <row r="1438" spans="2:65" s="1" customFormat="1" ht="10.199999999999999">
      <c r="B1438" s="33"/>
      <c r="D1438" s="168" t="s">
        <v>183</v>
      </c>
      <c r="F1438" s="169" t="s">
        <v>2283</v>
      </c>
      <c r="I1438" s="143"/>
      <c r="L1438" s="33"/>
      <c r="M1438" s="147"/>
      <c r="T1438" s="54"/>
      <c r="AT1438" s="18" t="s">
        <v>183</v>
      </c>
      <c r="AU1438" s="18" t="s">
        <v>82</v>
      </c>
    </row>
    <row r="1439" spans="2:65" s="12" customFormat="1" ht="10.199999999999999">
      <c r="B1439" s="148"/>
      <c r="D1439" s="141" t="s">
        <v>159</v>
      </c>
      <c r="E1439" s="149" t="s">
        <v>19</v>
      </c>
      <c r="F1439" s="150" t="s">
        <v>2250</v>
      </c>
      <c r="H1439" s="151">
        <v>3</v>
      </c>
      <c r="I1439" s="152"/>
      <c r="L1439" s="148"/>
      <c r="M1439" s="153"/>
      <c r="T1439" s="154"/>
      <c r="AT1439" s="149" t="s">
        <v>159</v>
      </c>
      <c r="AU1439" s="149" t="s">
        <v>82</v>
      </c>
      <c r="AV1439" s="12" t="s">
        <v>82</v>
      </c>
      <c r="AW1439" s="12" t="s">
        <v>33</v>
      </c>
      <c r="AX1439" s="12" t="s">
        <v>80</v>
      </c>
      <c r="AY1439" s="149" t="s">
        <v>126</v>
      </c>
    </row>
    <row r="1440" spans="2:65" s="1" customFormat="1" ht="24.15" customHeight="1">
      <c r="B1440" s="33"/>
      <c r="C1440" s="180" t="s">
        <v>2284</v>
      </c>
      <c r="D1440" s="180" t="s">
        <v>123</v>
      </c>
      <c r="E1440" s="181" t="s">
        <v>2285</v>
      </c>
      <c r="F1440" s="182" t="s">
        <v>2286</v>
      </c>
      <c r="G1440" s="183" t="s">
        <v>254</v>
      </c>
      <c r="H1440" s="184">
        <v>3</v>
      </c>
      <c r="I1440" s="185"/>
      <c r="J1440" s="186">
        <f>ROUND(I1440*H1440,2)</f>
        <v>0</v>
      </c>
      <c r="K1440" s="182" t="s">
        <v>19</v>
      </c>
      <c r="L1440" s="187"/>
      <c r="M1440" s="188" t="s">
        <v>19</v>
      </c>
      <c r="N1440" s="189" t="s">
        <v>43</v>
      </c>
      <c r="P1440" s="137">
        <f>O1440*H1440</f>
        <v>0</v>
      </c>
      <c r="Q1440" s="137">
        <v>1.6E-2</v>
      </c>
      <c r="R1440" s="137">
        <f>Q1440*H1440</f>
        <v>4.8000000000000001E-2</v>
      </c>
      <c r="S1440" s="137">
        <v>0</v>
      </c>
      <c r="T1440" s="138">
        <f>S1440*H1440</f>
        <v>0</v>
      </c>
      <c r="AR1440" s="139" t="s">
        <v>376</v>
      </c>
      <c r="AT1440" s="139" t="s">
        <v>123</v>
      </c>
      <c r="AU1440" s="139" t="s">
        <v>82</v>
      </c>
      <c r="AY1440" s="18" t="s">
        <v>126</v>
      </c>
      <c r="BE1440" s="140">
        <f>IF(N1440="základní",J1440,0)</f>
        <v>0</v>
      </c>
      <c r="BF1440" s="140">
        <f>IF(N1440="snížená",J1440,0)</f>
        <v>0</v>
      </c>
      <c r="BG1440" s="140">
        <f>IF(N1440="zákl. přenesená",J1440,0)</f>
        <v>0</v>
      </c>
      <c r="BH1440" s="140">
        <f>IF(N1440="sníž. přenesená",J1440,0)</f>
        <v>0</v>
      </c>
      <c r="BI1440" s="140">
        <f>IF(N1440="nulová",J1440,0)</f>
        <v>0</v>
      </c>
      <c r="BJ1440" s="18" t="s">
        <v>80</v>
      </c>
      <c r="BK1440" s="140">
        <f>ROUND(I1440*H1440,2)</f>
        <v>0</v>
      </c>
      <c r="BL1440" s="18" t="s">
        <v>260</v>
      </c>
      <c r="BM1440" s="139" t="s">
        <v>2287</v>
      </c>
    </row>
    <row r="1441" spans="2:65" s="1" customFormat="1" ht="19.2">
      <c r="B1441" s="33"/>
      <c r="D1441" s="141" t="s">
        <v>135</v>
      </c>
      <c r="F1441" s="142" t="s">
        <v>2286</v>
      </c>
      <c r="I1441" s="143"/>
      <c r="L1441" s="33"/>
      <c r="M1441" s="147"/>
      <c r="T1441" s="54"/>
      <c r="AT1441" s="18" t="s">
        <v>135</v>
      </c>
      <c r="AU1441" s="18" t="s">
        <v>82</v>
      </c>
    </row>
    <row r="1442" spans="2:65" s="12" customFormat="1" ht="10.199999999999999">
      <c r="B1442" s="148"/>
      <c r="D1442" s="141" t="s">
        <v>159</v>
      </c>
      <c r="E1442" s="149" t="s">
        <v>19</v>
      </c>
      <c r="F1442" s="150" t="s">
        <v>2250</v>
      </c>
      <c r="H1442" s="151">
        <v>3</v>
      </c>
      <c r="I1442" s="152"/>
      <c r="L1442" s="148"/>
      <c r="M1442" s="153"/>
      <c r="T1442" s="154"/>
      <c r="AT1442" s="149" t="s">
        <v>159</v>
      </c>
      <c r="AU1442" s="149" t="s">
        <v>82</v>
      </c>
      <c r="AV1442" s="12" t="s">
        <v>82</v>
      </c>
      <c r="AW1442" s="12" t="s">
        <v>33</v>
      </c>
      <c r="AX1442" s="12" t="s">
        <v>80</v>
      </c>
      <c r="AY1442" s="149" t="s">
        <v>126</v>
      </c>
    </row>
    <row r="1443" spans="2:65" s="1" customFormat="1" ht="16.5" customHeight="1">
      <c r="B1443" s="33"/>
      <c r="C1443" s="128" t="s">
        <v>2288</v>
      </c>
      <c r="D1443" s="128" t="s">
        <v>129</v>
      </c>
      <c r="E1443" s="129" t="s">
        <v>2289</v>
      </c>
      <c r="F1443" s="130" t="s">
        <v>2290</v>
      </c>
      <c r="G1443" s="131" t="s">
        <v>228</v>
      </c>
      <c r="H1443" s="132">
        <v>2.375</v>
      </c>
      <c r="I1443" s="133"/>
      <c r="J1443" s="134">
        <f>ROUND(I1443*H1443,2)</f>
        <v>0</v>
      </c>
      <c r="K1443" s="130" t="s">
        <v>180</v>
      </c>
      <c r="L1443" s="33"/>
      <c r="M1443" s="135" t="s">
        <v>19</v>
      </c>
      <c r="N1443" s="136" t="s">
        <v>43</v>
      </c>
      <c r="P1443" s="137">
        <f>O1443*H1443</f>
        <v>0</v>
      </c>
      <c r="Q1443" s="137">
        <v>0</v>
      </c>
      <c r="R1443" s="137">
        <f>Q1443*H1443</f>
        <v>0</v>
      </c>
      <c r="S1443" s="137">
        <v>0</v>
      </c>
      <c r="T1443" s="138">
        <f>S1443*H1443</f>
        <v>0</v>
      </c>
      <c r="AR1443" s="139" t="s">
        <v>260</v>
      </c>
      <c r="AT1443" s="139" t="s">
        <v>129</v>
      </c>
      <c r="AU1443" s="139" t="s">
        <v>82</v>
      </c>
      <c r="AY1443" s="18" t="s">
        <v>126</v>
      </c>
      <c r="BE1443" s="140">
        <f>IF(N1443="základní",J1443,0)</f>
        <v>0</v>
      </c>
      <c r="BF1443" s="140">
        <f>IF(N1443="snížená",J1443,0)</f>
        <v>0</v>
      </c>
      <c r="BG1443" s="140">
        <f>IF(N1443="zákl. přenesená",J1443,0)</f>
        <v>0</v>
      </c>
      <c r="BH1443" s="140">
        <f>IF(N1443="sníž. přenesená",J1443,0)</f>
        <v>0</v>
      </c>
      <c r="BI1443" s="140">
        <f>IF(N1443="nulová",J1443,0)</f>
        <v>0</v>
      </c>
      <c r="BJ1443" s="18" t="s">
        <v>80</v>
      </c>
      <c r="BK1443" s="140">
        <f>ROUND(I1443*H1443,2)</f>
        <v>0</v>
      </c>
      <c r="BL1443" s="18" t="s">
        <v>260</v>
      </c>
      <c r="BM1443" s="139" t="s">
        <v>2291</v>
      </c>
    </row>
    <row r="1444" spans="2:65" s="1" customFormat="1" ht="10.199999999999999">
      <c r="B1444" s="33"/>
      <c r="D1444" s="141" t="s">
        <v>135</v>
      </c>
      <c r="F1444" s="142" t="s">
        <v>2292</v>
      </c>
      <c r="I1444" s="143"/>
      <c r="L1444" s="33"/>
      <c r="M1444" s="147"/>
      <c r="T1444" s="54"/>
      <c r="AT1444" s="18" t="s">
        <v>135</v>
      </c>
      <c r="AU1444" s="18" t="s">
        <v>82</v>
      </c>
    </row>
    <row r="1445" spans="2:65" s="1" customFormat="1" ht="10.199999999999999">
      <c r="B1445" s="33"/>
      <c r="D1445" s="168" t="s">
        <v>183</v>
      </c>
      <c r="F1445" s="169" t="s">
        <v>2293</v>
      </c>
      <c r="I1445" s="143"/>
      <c r="L1445" s="33"/>
      <c r="M1445" s="147"/>
      <c r="T1445" s="54"/>
      <c r="AT1445" s="18" t="s">
        <v>183</v>
      </c>
      <c r="AU1445" s="18" t="s">
        <v>82</v>
      </c>
    </row>
    <row r="1446" spans="2:65" s="13" customFormat="1" ht="10.199999999999999">
      <c r="B1446" s="155"/>
      <c r="D1446" s="141" t="s">
        <v>159</v>
      </c>
      <c r="E1446" s="156" t="s">
        <v>19</v>
      </c>
      <c r="F1446" s="157" t="s">
        <v>2294</v>
      </c>
      <c r="H1446" s="156" t="s">
        <v>19</v>
      </c>
      <c r="I1446" s="158"/>
      <c r="L1446" s="155"/>
      <c r="M1446" s="159"/>
      <c r="T1446" s="160"/>
      <c r="AT1446" s="156" t="s">
        <v>159</v>
      </c>
      <c r="AU1446" s="156" t="s">
        <v>82</v>
      </c>
      <c r="AV1446" s="13" t="s">
        <v>80</v>
      </c>
      <c r="AW1446" s="13" t="s">
        <v>33</v>
      </c>
      <c r="AX1446" s="13" t="s">
        <v>72</v>
      </c>
      <c r="AY1446" s="156" t="s">
        <v>126</v>
      </c>
    </row>
    <row r="1447" spans="2:65" s="12" customFormat="1" ht="10.199999999999999">
      <c r="B1447" s="148"/>
      <c r="D1447" s="141" t="s">
        <v>159</v>
      </c>
      <c r="E1447" s="149" t="s">
        <v>19</v>
      </c>
      <c r="F1447" s="150" t="s">
        <v>2295</v>
      </c>
      <c r="H1447" s="151">
        <v>2.375</v>
      </c>
      <c r="I1447" s="152"/>
      <c r="L1447" s="148"/>
      <c r="M1447" s="153"/>
      <c r="T1447" s="154"/>
      <c r="AT1447" s="149" t="s">
        <v>159</v>
      </c>
      <c r="AU1447" s="149" t="s">
        <v>82</v>
      </c>
      <c r="AV1447" s="12" t="s">
        <v>82</v>
      </c>
      <c r="AW1447" s="12" t="s">
        <v>33</v>
      </c>
      <c r="AX1447" s="12" t="s">
        <v>80</v>
      </c>
      <c r="AY1447" s="149" t="s">
        <v>126</v>
      </c>
    </row>
    <row r="1448" spans="2:65" s="1" customFormat="1" ht="16.5" customHeight="1">
      <c r="B1448" s="33"/>
      <c r="C1448" s="128" t="s">
        <v>2296</v>
      </c>
      <c r="D1448" s="128" t="s">
        <v>129</v>
      </c>
      <c r="E1448" s="129" t="s">
        <v>2297</v>
      </c>
      <c r="F1448" s="130" t="s">
        <v>2298</v>
      </c>
      <c r="G1448" s="131" t="s">
        <v>228</v>
      </c>
      <c r="H1448" s="132">
        <v>47.445999999999998</v>
      </c>
      <c r="I1448" s="133"/>
      <c r="J1448" s="134">
        <f>ROUND(I1448*H1448,2)</f>
        <v>0</v>
      </c>
      <c r="K1448" s="130" t="s">
        <v>180</v>
      </c>
      <c r="L1448" s="33"/>
      <c r="M1448" s="135" t="s">
        <v>19</v>
      </c>
      <c r="N1448" s="136" t="s">
        <v>43</v>
      </c>
      <c r="P1448" s="137">
        <f>O1448*H1448</f>
        <v>0</v>
      </c>
      <c r="Q1448" s="137">
        <v>0</v>
      </c>
      <c r="R1448" s="137">
        <f>Q1448*H1448</f>
        <v>0</v>
      </c>
      <c r="S1448" s="137">
        <v>0</v>
      </c>
      <c r="T1448" s="138">
        <f>S1448*H1448</f>
        <v>0</v>
      </c>
      <c r="AR1448" s="139" t="s">
        <v>260</v>
      </c>
      <c r="AT1448" s="139" t="s">
        <v>129</v>
      </c>
      <c r="AU1448" s="139" t="s">
        <v>82</v>
      </c>
      <c r="AY1448" s="18" t="s">
        <v>126</v>
      </c>
      <c r="BE1448" s="140">
        <f>IF(N1448="základní",J1448,0)</f>
        <v>0</v>
      </c>
      <c r="BF1448" s="140">
        <f>IF(N1448="snížená",J1448,0)</f>
        <v>0</v>
      </c>
      <c r="BG1448" s="140">
        <f>IF(N1448="zákl. přenesená",J1448,0)</f>
        <v>0</v>
      </c>
      <c r="BH1448" s="140">
        <f>IF(N1448="sníž. přenesená",J1448,0)</f>
        <v>0</v>
      </c>
      <c r="BI1448" s="140">
        <f>IF(N1448="nulová",J1448,0)</f>
        <v>0</v>
      </c>
      <c r="BJ1448" s="18" t="s">
        <v>80</v>
      </c>
      <c r="BK1448" s="140">
        <f>ROUND(I1448*H1448,2)</f>
        <v>0</v>
      </c>
      <c r="BL1448" s="18" t="s">
        <v>260</v>
      </c>
      <c r="BM1448" s="139" t="s">
        <v>2299</v>
      </c>
    </row>
    <row r="1449" spans="2:65" s="1" customFormat="1" ht="10.199999999999999">
      <c r="B1449" s="33"/>
      <c r="D1449" s="141" t="s">
        <v>135</v>
      </c>
      <c r="F1449" s="142" t="s">
        <v>2300</v>
      </c>
      <c r="I1449" s="143"/>
      <c r="L1449" s="33"/>
      <c r="M1449" s="147"/>
      <c r="T1449" s="54"/>
      <c r="AT1449" s="18" t="s">
        <v>135</v>
      </c>
      <c r="AU1449" s="18" t="s">
        <v>82</v>
      </c>
    </row>
    <row r="1450" spans="2:65" s="1" customFormat="1" ht="10.199999999999999">
      <c r="B1450" s="33"/>
      <c r="D1450" s="168" t="s">
        <v>183</v>
      </c>
      <c r="F1450" s="169" t="s">
        <v>2301</v>
      </c>
      <c r="I1450" s="143"/>
      <c r="L1450" s="33"/>
      <c r="M1450" s="147"/>
      <c r="T1450" s="54"/>
      <c r="AT1450" s="18" t="s">
        <v>183</v>
      </c>
      <c r="AU1450" s="18" t="s">
        <v>82</v>
      </c>
    </row>
    <row r="1451" spans="2:65" s="13" customFormat="1" ht="10.199999999999999">
      <c r="B1451" s="155"/>
      <c r="D1451" s="141" t="s">
        <v>159</v>
      </c>
      <c r="E1451" s="156" t="s">
        <v>19</v>
      </c>
      <c r="F1451" s="157" t="s">
        <v>2294</v>
      </c>
      <c r="H1451" s="156" t="s">
        <v>19</v>
      </c>
      <c r="I1451" s="158"/>
      <c r="L1451" s="155"/>
      <c r="M1451" s="159"/>
      <c r="T1451" s="160"/>
      <c r="AT1451" s="156" t="s">
        <v>159</v>
      </c>
      <c r="AU1451" s="156" t="s">
        <v>82</v>
      </c>
      <c r="AV1451" s="13" t="s">
        <v>80</v>
      </c>
      <c r="AW1451" s="13" t="s">
        <v>33</v>
      </c>
      <c r="AX1451" s="13" t="s">
        <v>72</v>
      </c>
      <c r="AY1451" s="156" t="s">
        <v>126</v>
      </c>
    </row>
    <row r="1452" spans="2:65" s="12" customFormat="1" ht="20.399999999999999">
      <c r="B1452" s="148"/>
      <c r="D1452" s="141" t="s">
        <v>159</v>
      </c>
      <c r="E1452" s="149" t="s">
        <v>19</v>
      </c>
      <c r="F1452" s="150" t="s">
        <v>2302</v>
      </c>
      <c r="H1452" s="151">
        <v>47.445999999999998</v>
      </c>
      <c r="I1452" s="152"/>
      <c r="L1452" s="148"/>
      <c r="M1452" s="153"/>
      <c r="T1452" s="154"/>
      <c r="AT1452" s="149" t="s">
        <v>159</v>
      </c>
      <c r="AU1452" s="149" t="s">
        <v>82</v>
      </c>
      <c r="AV1452" s="12" t="s">
        <v>82</v>
      </c>
      <c r="AW1452" s="12" t="s">
        <v>33</v>
      </c>
      <c r="AX1452" s="12" t="s">
        <v>80</v>
      </c>
      <c r="AY1452" s="149" t="s">
        <v>126</v>
      </c>
    </row>
    <row r="1453" spans="2:65" s="1" customFormat="1" ht="24.15" customHeight="1">
      <c r="B1453" s="33"/>
      <c r="C1453" s="180" t="s">
        <v>2303</v>
      </c>
      <c r="D1453" s="180" t="s">
        <v>123</v>
      </c>
      <c r="E1453" s="181" t="s">
        <v>2304</v>
      </c>
      <c r="F1453" s="182" t="s">
        <v>2305</v>
      </c>
      <c r="G1453" s="183" t="s">
        <v>254</v>
      </c>
      <c r="H1453" s="184">
        <v>1</v>
      </c>
      <c r="I1453" s="185"/>
      <c r="J1453" s="186">
        <f>ROUND(I1453*H1453,2)</f>
        <v>0</v>
      </c>
      <c r="K1453" s="182" t="s">
        <v>19</v>
      </c>
      <c r="L1453" s="187"/>
      <c r="M1453" s="188" t="s">
        <v>19</v>
      </c>
      <c r="N1453" s="189" t="s">
        <v>43</v>
      </c>
      <c r="P1453" s="137">
        <f>O1453*H1453</f>
        <v>0</v>
      </c>
      <c r="Q1453" s="137">
        <v>9.2099999999999994E-3</v>
      </c>
      <c r="R1453" s="137">
        <f>Q1453*H1453</f>
        <v>9.2099999999999994E-3</v>
      </c>
      <c r="S1453" s="137">
        <v>0</v>
      </c>
      <c r="T1453" s="138">
        <f>S1453*H1453</f>
        <v>0</v>
      </c>
      <c r="AR1453" s="139" t="s">
        <v>376</v>
      </c>
      <c r="AT1453" s="139" t="s">
        <v>123</v>
      </c>
      <c r="AU1453" s="139" t="s">
        <v>82</v>
      </c>
      <c r="AY1453" s="18" t="s">
        <v>126</v>
      </c>
      <c r="BE1453" s="140">
        <f>IF(N1453="základní",J1453,0)</f>
        <v>0</v>
      </c>
      <c r="BF1453" s="140">
        <f>IF(N1453="snížená",J1453,0)</f>
        <v>0</v>
      </c>
      <c r="BG1453" s="140">
        <f>IF(N1453="zákl. přenesená",J1453,0)</f>
        <v>0</v>
      </c>
      <c r="BH1453" s="140">
        <f>IF(N1453="sníž. přenesená",J1453,0)</f>
        <v>0</v>
      </c>
      <c r="BI1453" s="140">
        <f>IF(N1453="nulová",J1453,0)</f>
        <v>0</v>
      </c>
      <c r="BJ1453" s="18" t="s">
        <v>80</v>
      </c>
      <c r="BK1453" s="140">
        <f>ROUND(I1453*H1453,2)</f>
        <v>0</v>
      </c>
      <c r="BL1453" s="18" t="s">
        <v>260</v>
      </c>
      <c r="BM1453" s="139" t="s">
        <v>2306</v>
      </c>
    </row>
    <row r="1454" spans="2:65" s="1" customFormat="1" ht="10.199999999999999">
      <c r="B1454" s="33"/>
      <c r="D1454" s="141" t="s">
        <v>135</v>
      </c>
      <c r="F1454" s="142" t="s">
        <v>2305</v>
      </c>
      <c r="I1454" s="143"/>
      <c r="L1454" s="33"/>
      <c r="M1454" s="147"/>
      <c r="T1454" s="54"/>
      <c r="AT1454" s="18" t="s">
        <v>135</v>
      </c>
      <c r="AU1454" s="18" t="s">
        <v>82</v>
      </c>
    </row>
    <row r="1455" spans="2:65" s="1" customFormat="1" ht="24.15" customHeight="1">
      <c r="B1455" s="33"/>
      <c r="C1455" s="180" t="s">
        <v>2307</v>
      </c>
      <c r="D1455" s="180" t="s">
        <v>123</v>
      </c>
      <c r="E1455" s="181" t="s">
        <v>2308</v>
      </c>
      <c r="F1455" s="182" t="s">
        <v>2309</v>
      </c>
      <c r="G1455" s="183" t="s">
        <v>254</v>
      </c>
      <c r="H1455" s="184">
        <v>2</v>
      </c>
      <c r="I1455" s="185"/>
      <c r="J1455" s="186">
        <f>ROUND(I1455*H1455,2)</f>
        <v>0</v>
      </c>
      <c r="K1455" s="182" t="s">
        <v>19</v>
      </c>
      <c r="L1455" s="187"/>
      <c r="M1455" s="188" t="s">
        <v>19</v>
      </c>
      <c r="N1455" s="189" t="s">
        <v>43</v>
      </c>
      <c r="P1455" s="137">
        <f>O1455*H1455</f>
        <v>0</v>
      </c>
      <c r="Q1455" s="137">
        <v>8.9999999999999993E-3</v>
      </c>
      <c r="R1455" s="137">
        <f>Q1455*H1455</f>
        <v>1.7999999999999999E-2</v>
      </c>
      <c r="S1455" s="137">
        <v>0</v>
      </c>
      <c r="T1455" s="138">
        <f>S1455*H1455</f>
        <v>0</v>
      </c>
      <c r="AR1455" s="139" t="s">
        <v>376</v>
      </c>
      <c r="AT1455" s="139" t="s">
        <v>123</v>
      </c>
      <c r="AU1455" s="139" t="s">
        <v>82</v>
      </c>
      <c r="AY1455" s="18" t="s">
        <v>126</v>
      </c>
      <c r="BE1455" s="140">
        <f>IF(N1455="základní",J1455,0)</f>
        <v>0</v>
      </c>
      <c r="BF1455" s="140">
        <f>IF(N1455="snížená",J1455,0)</f>
        <v>0</v>
      </c>
      <c r="BG1455" s="140">
        <f>IF(N1455="zákl. přenesená",J1455,0)</f>
        <v>0</v>
      </c>
      <c r="BH1455" s="140">
        <f>IF(N1455="sníž. přenesená",J1455,0)</f>
        <v>0</v>
      </c>
      <c r="BI1455" s="140">
        <f>IF(N1455="nulová",J1455,0)</f>
        <v>0</v>
      </c>
      <c r="BJ1455" s="18" t="s">
        <v>80</v>
      </c>
      <c r="BK1455" s="140">
        <f>ROUND(I1455*H1455,2)</f>
        <v>0</v>
      </c>
      <c r="BL1455" s="18" t="s">
        <v>260</v>
      </c>
      <c r="BM1455" s="139" t="s">
        <v>2310</v>
      </c>
    </row>
    <row r="1456" spans="2:65" s="1" customFormat="1" ht="10.199999999999999">
      <c r="B1456" s="33"/>
      <c r="D1456" s="141" t="s">
        <v>135</v>
      </c>
      <c r="F1456" s="142" t="s">
        <v>2309</v>
      </c>
      <c r="I1456" s="143"/>
      <c r="L1456" s="33"/>
      <c r="M1456" s="147"/>
      <c r="T1456" s="54"/>
      <c r="AT1456" s="18" t="s">
        <v>135</v>
      </c>
      <c r="AU1456" s="18" t="s">
        <v>82</v>
      </c>
    </row>
    <row r="1457" spans="2:65" s="1" customFormat="1" ht="24.15" customHeight="1">
      <c r="B1457" s="33"/>
      <c r="C1457" s="180" t="s">
        <v>2311</v>
      </c>
      <c r="D1457" s="180" t="s">
        <v>123</v>
      </c>
      <c r="E1457" s="181" t="s">
        <v>2312</v>
      </c>
      <c r="F1457" s="182" t="s">
        <v>2313</v>
      </c>
      <c r="G1457" s="183" t="s">
        <v>254</v>
      </c>
      <c r="H1457" s="184">
        <v>3</v>
      </c>
      <c r="I1457" s="185"/>
      <c r="J1457" s="186">
        <f>ROUND(I1457*H1457,2)</f>
        <v>0</v>
      </c>
      <c r="K1457" s="182" t="s">
        <v>19</v>
      </c>
      <c r="L1457" s="187"/>
      <c r="M1457" s="188" t="s">
        <v>19</v>
      </c>
      <c r="N1457" s="189" t="s">
        <v>43</v>
      </c>
      <c r="P1457" s="137">
        <f>O1457*H1457</f>
        <v>0</v>
      </c>
      <c r="Q1457" s="137">
        <v>8.9999999999999993E-3</v>
      </c>
      <c r="R1457" s="137">
        <f>Q1457*H1457</f>
        <v>2.6999999999999996E-2</v>
      </c>
      <c r="S1457" s="137">
        <v>0</v>
      </c>
      <c r="T1457" s="138">
        <f>S1457*H1457</f>
        <v>0</v>
      </c>
      <c r="AR1457" s="139" t="s">
        <v>376</v>
      </c>
      <c r="AT1457" s="139" t="s">
        <v>123</v>
      </c>
      <c r="AU1457" s="139" t="s">
        <v>82</v>
      </c>
      <c r="AY1457" s="18" t="s">
        <v>126</v>
      </c>
      <c r="BE1457" s="140">
        <f>IF(N1457="základní",J1457,0)</f>
        <v>0</v>
      </c>
      <c r="BF1457" s="140">
        <f>IF(N1457="snížená",J1457,0)</f>
        <v>0</v>
      </c>
      <c r="BG1457" s="140">
        <f>IF(N1457="zákl. přenesená",J1457,0)</f>
        <v>0</v>
      </c>
      <c r="BH1457" s="140">
        <f>IF(N1457="sníž. přenesená",J1457,0)</f>
        <v>0</v>
      </c>
      <c r="BI1457" s="140">
        <f>IF(N1457="nulová",J1457,0)</f>
        <v>0</v>
      </c>
      <c r="BJ1457" s="18" t="s">
        <v>80</v>
      </c>
      <c r="BK1457" s="140">
        <f>ROUND(I1457*H1457,2)</f>
        <v>0</v>
      </c>
      <c r="BL1457" s="18" t="s">
        <v>260</v>
      </c>
      <c r="BM1457" s="139" t="s">
        <v>2314</v>
      </c>
    </row>
    <row r="1458" spans="2:65" s="1" customFormat="1" ht="10.199999999999999">
      <c r="B1458" s="33"/>
      <c r="D1458" s="141" t="s">
        <v>135</v>
      </c>
      <c r="F1458" s="142" t="s">
        <v>2313</v>
      </c>
      <c r="I1458" s="143"/>
      <c r="L1458" s="33"/>
      <c r="M1458" s="147"/>
      <c r="T1458" s="54"/>
      <c r="AT1458" s="18" t="s">
        <v>135</v>
      </c>
      <c r="AU1458" s="18" t="s">
        <v>82</v>
      </c>
    </row>
    <row r="1459" spans="2:65" s="1" customFormat="1" ht="24.15" customHeight="1">
      <c r="B1459" s="33"/>
      <c r="C1459" s="180" t="s">
        <v>2315</v>
      </c>
      <c r="D1459" s="180" t="s">
        <v>123</v>
      </c>
      <c r="E1459" s="181" t="s">
        <v>2316</v>
      </c>
      <c r="F1459" s="182" t="s">
        <v>2317</v>
      </c>
      <c r="G1459" s="183" t="s">
        <v>254</v>
      </c>
      <c r="H1459" s="184">
        <v>1</v>
      </c>
      <c r="I1459" s="185"/>
      <c r="J1459" s="186">
        <f>ROUND(I1459*H1459,2)</f>
        <v>0</v>
      </c>
      <c r="K1459" s="182" t="s">
        <v>19</v>
      </c>
      <c r="L1459" s="187"/>
      <c r="M1459" s="188" t="s">
        <v>19</v>
      </c>
      <c r="N1459" s="189" t="s">
        <v>43</v>
      </c>
      <c r="P1459" s="137">
        <f>O1459*H1459</f>
        <v>0</v>
      </c>
      <c r="Q1459" s="137">
        <v>8.9999999999999993E-3</v>
      </c>
      <c r="R1459" s="137">
        <f>Q1459*H1459</f>
        <v>8.9999999999999993E-3</v>
      </c>
      <c r="S1459" s="137">
        <v>0</v>
      </c>
      <c r="T1459" s="138">
        <f>S1459*H1459</f>
        <v>0</v>
      </c>
      <c r="AR1459" s="139" t="s">
        <v>376</v>
      </c>
      <c r="AT1459" s="139" t="s">
        <v>123</v>
      </c>
      <c r="AU1459" s="139" t="s">
        <v>82</v>
      </c>
      <c r="AY1459" s="18" t="s">
        <v>126</v>
      </c>
      <c r="BE1459" s="140">
        <f>IF(N1459="základní",J1459,0)</f>
        <v>0</v>
      </c>
      <c r="BF1459" s="140">
        <f>IF(N1459="snížená",J1459,0)</f>
        <v>0</v>
      </c>
      <c r="BG1459" s="140">
        <f>IF(N1459="zákl. přenesená",J1459,0)</f>
        <v>0</v>
      </c>
      <c r="BH1459" s="140">
        <f>IF(N1459="sníž. přenesená",J1459,0)</f>
        <v>0</v>
      </c>
      <c r="BI1459" s="140">
        <f>IF(N1459="nulová",J1459,0)</f>
        <v>0</v>
      </c>
      <c r="BJ1459" s="18" t="s">
        <v>80</v>
      </c>
      <c r="BK1459" s="140">
        <f>ROUND(I1459*H1459,2)</f>
        <v>0</v>
      </c>
      <c r="BL1459" s="18" t="s">
        <v>260</v>
      </c>
      <c r="BM1459" s="139" t="s">
        <v>2318</v>
      </c>
    </row>
    <row r="1460" spans="2:65" s="1" customFormat="1" ht="10.199999999999999">
      <c r="B1460" s="33"/>
      <c r="D1460" s="141" t="s">
        <v>135</v>
      </c>
      <c r="F1460" s="142" t="s">
        <v>2317</v>
      </c>
      <c r="I1460" s="143"/>
      <c r="L1460" s="33"/>
      <c r="M1460" s="147"/>
      <c r="T1460" s="54"/>
      <c r="AT1460" s="18" t="s">
        <v>135</v>
      </c>
      <c r="AU1460" s="18" t="s">
        <v>82</v>
      </c>
    </row>
    <row r="1461" spans="2:65" s="1" customFormat="1" ht="24.15" customHeight="1">
      <c r="B1461" s="33"/>
      <c r="C1461" s="180" t="s">
        <v>2319</v>
      </c>
      <c r="D1461" s="180" t="s">
        <v>123</v>
      </c>
      <c r="E1461" s="181" t="s">
        <v>2320</v>
      </c>
      <c r="F1461" s="182" t="s">
        <v>2321</v>
      </c>
      <c r="G1461" s="183" t="s">
        <v>254</v>
      </c>
      <c r="H1461" s="184">
        <v>1</v>
      </c>
      <c r="I1461" s="185"/>
      <c r="J1461" s="186">
        <f>ROUND(I1461*H1461,2)</f>
        <v>0</v>
      </c>
      <c r="K1461" s="182" t="s">
        <v>19</v>
      </c>
      <c r="L1461" s="187"/>
      <c r="M1461" s="188" t="s">
        <v>19</v>
      </c>
      <c r="N1461" s="189" t="s">
        <v>43</v>
      </c>
      <c r="P1461" s="137">
        <f>O1461*H1461</f>
        <v>0</v>
      </c>
      <c r="Q1461" s="137">
        <v>8.9999999999999993E-3</v>
      </c>
      <c r="R1461" s="137">
        <f>Q1461*H1461</f>
        <v>8.9999999999999993E-3</v>
      </c>
      <c r="S1461" s="137">
        <v>0</v>
      </c>
      <c r="T1461" s="138">
        <f>S1461*H1461</f>
        <v>0</v>
      </c>
      <c r="AR1461" s="139" t="s">
        <v>376</v>
      </c>
      <c r="AT1461" s="139" t="s">
        <v>123</v>
      </c>
      <c r="AU1461" s="139" t="s">
        <v>82</v>
      </c>
      <c r="AY1461" s="18" t="s">
        <v>126</v>
      </c>
      <c r="BE1461" s="140">
        <f>IF(N1461="základní",J1461,0)</f>
        <v>0</v>
      </c>
      <c r="BF1461" s="140">
        <f>IF(N1461="snížená",J1461,0)</f>
        <v>0</v>
      </c>
      <c r="BG1461" s="140">
        <f>IF(N1461="zákl. přenesená",J1461,0)</f>
        <v>0</v>
      </c>
      <c r="BH1461" s="140">
        <f>IF(N1461="sníž. přenesená",J1461,0)</f>
        <v>0</v>
      </c>
      <c r="BI1461" s="140">
        <f>IF(N1461="nulová",J1461,0)</f>
        <v>0</v>
      </c>
      <c r="BJ1461" s="18" t="s">
        <v>80</v>
      </c>
      <c r="BK1461" s="140">
        <f>ROUND(I1461*H1461,2)</f>
        <v>0</v>
      </c>
      <c r="BL1461" s="18" t="s">
        <v>260</v>
      </c>
      <c r="BM1461" s="139" t="s">
        <v>2322</v>
      </c>
    </row>
    <row r="1462" spans="2:65" s="1" customFormat="1" ht="10.199999999999999">
      <c r="B1462" s="33"/>
      <c r="D1462" s="141" t="s">
        <v>135</v>
      </c>
      <c r="F1462" s="142" t="s">
        <v>2321</v>
      </c>
      <c r="I1462" s="143"/>
      <c r="L1462" s="33"/>
      <c r="M1462" s="147"/>
      <c r="T1462" s="54"/>
      <c r="AT1462" s="18" t="s">
        <v>135</v>
      </c>
      <c r="AU1462" s="18" t="s">
        <v>82</v>
      </c>
    </row>
    <row r="1463" spans="2:65" s="1" customFormat="1" ht="24.15" customHeight="1">
      <c r="B1463" s="33"/>
      <c r="C1463" s="180" t="s">
        <v>2323</v>
      </c>
      <c r="D1463" s="180" t="s">
        <v>123</v>
      </c>
      <c r="E1463" s="181" t="s">
        <v>2324</v>
      </c>
      <c r="F1463" s="182" t="s">
        <v>2325</v>
      </c>
      <c r="G1463" s="183" t="s">
        <v>254</v>
      </c>
      <c r="H1463" s="184">
        <v>1</v>
      </c>
      <c r="I1463" s="185"/>
      <c r="J1463" s="186">
        <f>ROUND(I1463*H1463,2)</f>
        <v>0</v>
      </c>
      <c r="K1463" s="182" t="s">
        <v>19</v>
      </c>
      <c r="L1463" s="187"/>
      <c r="M1463" s="188" t="s">
        <v>19</v>
      </c>
      <c r="N1463" s="189" t="s">
        <v>43</v>
      </c>
      <c r="P1463" s="137">
        <f>O1463*H1463</f>
        <v>0</v>
      </c>
      <c r="Q1463" s="137">
        <v>8.9999999999999993E-3</v>
      </c>
      <c r="R1463" s="137">
        <f>Q1463*H1463</f>
        <v>8.9999999999999993E-3</v>
      </c>
      <c r="S1463" s="137">
        <v>0</v>
      </c>
      <c r="T1463" s="138">
        <f>S1463*H1463</f>
        <v>0</v>
      </c>
      <c r="AR1463" s="139" t="s">
        <v>376</v>
      </c>
      <c r="AT1463" s="139" t="s">
        <v>123</v>
      </c>
      <c r="AU1463" s="139" t="s">
        <v>82</v>
      </c>
      <c r="AY1463" s="18" t="s">
        <v>126</v>
      </c>
      <c r="BE1463" s="140">
        <f>IF(N1463="základní",J1463,0)</f>
        <v>0</v>
      </c>
      <c r="BF1463" s="140">
        <f>IF(N1463="snížená",J1463,0)</f>
        <v>0</v>
      </c>
      <c r="BG1463" s="140">
        <f>IF(N1463="zákl. přenesená",J1463,0)</f>
        <v>0</v>
      </c>
      <c r="BH1463" s="140">
        <f>IF(N1463="sníž. přenesená",J1463,0)</f>
        <v>0</v>
      </c>
      <c r="BI1463" s="140">
        <f>IF(N1463="nulová",J1463,0)</f>
        <v>0</v>
      </c>
      <c r="BJ1463" s="18" t="s">
        <v>80</v>
      </c>
      <c r="BK1463" s="140">
        <f>ROUND(I1463*H1463,2)</f>
        <v>0</v>
      </c>
      <c r="BL1463" s="18" t="s">
        <v>260</v>
      </c>
      <c r="BM1463" s="139" t="s">
        <v>2326</v>
      </c>
    </row>
    <row r="1464" spans="2:65" s="1" customFormat="1" ht="10.199999999999999">
      <c r="B1464" s="33"/>
      <c r="D1464" s="141" t="s">
        <v>135</v>
      </c>
      <c r="F1464" s="142" t="s">
        <v>2325</v>
      </c>
      <c r="I1464" s="143"/>
      <c r="L1464" s="33"/>
      <c r="M1464" s="147"/>
      <c r="T1464" s="54"/>
      <c r="AT1464" s="18" t="s">
        <v>135</v>
      </c>
      <c r="AU1464" s="18" t="s">
        <v>82</v>
      </c>
    </row>
    <row r="1465" spans="2:65" s="1" customFormat="1" ht="21.75" customHeight="1">
      <c r="B1465" s="33"/>
      <c r="C1465" s="180" t="s">
        <v>2327</v>
      </c>
      <c r="D1465" s="180" t="s">
        <v>123</v>
      </c>
      <c r="E1465" s="181" t="s">
        <v>2328</v>
      </c>
      <c r="F1465" s="182" t="s">
        <v>2329</v>
      </c>
      <c r="G1465" s="183" t="s">
        <v>254</v>
      </c>
      <c r="H1465" s="184">
        <v>1</v>
      </c>
      <c r="I1465" s="185"/>
      <c r="J1465" s="186">
        <f>ROUND(I1465*H1465,2)</f>
        <v>0</v>
      </c>
      <c r="K1465" s="182" t="s">
        <v>19</v>
      </c>
      <c r="L1465" s="187"/>
      <c r="M1465" s="188" t="s">
        <v>19</v>
      </c>
      <c r="N1465" s="189" t="s">
        <v>43</v>
      </c>
      <c r="P1465" s="137">
        <f>O1465*H1465</f>
        <v>0</v>
      </c>
      <c r="Q1465" s="137">
        <v>8.9999999999999993E-3</v>
      </c>
      <c r="R1465" s="137">
        <f>Q1465*H1465</f>
        <v>8.9999999999999993E-3</v>
      </c>
      <c r="S1465" s="137">
        <v>0</v>
      </c>
      <c r="T1465" s="138">
        <f>S1465*H1465</f>
        <v>0</v>
      </c>
      <c r="AR1465" s="139" t="s">
        <v>376</v>
      </c>
      <c r="AT1465" s="139" t="s">
        <v>123</v>
      </c>
      <c r="AU1465" s="139" t="s">
        <v>82</v>
      </c>
      <c r="AY1465" s="18" t="s">
        <v>126</v>
      </c>
      <c r="BE1465" s="140">
        <f>IF(N1465="základní",J1465,0)</f>
        <v>0</v>
      </c>
      <c r="BF1465" s="140">
        <f>IF(N1465="snížená",J1465,0)</f>
        <v>0</v>
      </c>
      <c r="BG1465" s="140">
        <f>IF(N1465="zákl. přenesená",J1465,0)</f>
        <v>0</v>
      </c>
      <c r="BH1465" s="140">
        <f>IF(N1465="sníž. přenesená",J1465,0)</f>
        <v>0</v>
      </c>
      <c r="BI1465" s="140">
        <f>IF(N1465="nulová",J1465,0)</f>
        <v>0</v>
      </c>
      <c r="BJ1465" s="18" t="s">
        <v>80</v>
      </c>
      <c r="BK1465" s="140">
        <f>ROUND(I1465*H1465,2)</f>
        <v>0</v>
      </c>
      <c r="BL1465" s="18" t="s">
        <v>260</v>
      </c>
      <c r="BM1465" s="139" t="s">
        <v>2330</v>
      </c>
    </row>
    <row r="1466" spans="2:65" s="1" customFormat="1" ht="10.199999999999999">
      <c r="B1466" s="33"/>
      <c r="D1466" s="141" t="s">
        <v>135</v>
      </c>
      <c r="F1466" s="142" t="s">
        <v>2329</v>
      </c>
      <c r="I1466" s="143"/>
      <c r="L1466" s="33"/>
      <c r="M1466" s="147"/>
      <c r="T1466" s="54"/>
      <c r="AT1466" s="18" t="s">
        <v>135</v>
      </c>
      <c r="AU1466" s="18" t="s">
        <v>82</v>
      </c>
    </row>
    <row r="1467" spans="2:65" s="1" customFormat="1" ht="21.75" customHeight="1">
      <c r="B1467" s="33"/>
      <c r="C1467" s="180" t="s">
        <v>2331</v>
      </c>
      <c r="D1467" s="180" t="s">
        <v>123</v>
      </c>
      <c r="E1467" s="181" t="s">
        <v>2332</v>
      </c>
      <c r="F1467" s="182" t="s">
        <v>2333</v>
      </c>
      <c r="G1467" s="183" t="s">
        <v>254</v>
      </c>
      <c r="H1467" s="184">
        <v>1</v>
      </c>
      <c r="I1467" s="185"/>
      <c r="J1467" s="186">
        <f>ROUND(I1467*H1467,2)</f>
        <v>0</v>
      </c>
      <c r="K1467" s="182" t="s">
        <v>19</v>
      </c>
      <c r="L1467" s="187"/>
      <c r="M1467" s="188" t="s">
        <v>19</v>
      </c>
      <c r="N1467" s="189" t="s">
        <v>43</v>
      </c>
      <c r="P1467" s="137">
        <f>O1467*H1467</f>
        <v>0</v>
      </c>
      <c r="Q1467" s="137">
        <v>8.9999999999999993E-3</v>
      </c>
      <c r="R1467" s="137">
        <f>Q1467*H1467</f>
        <v>8.9999999999999993E-3</v>
      </c>
      <c r="S1467" s="137">
        <v>0</v>
      </c>
      <c r="T1467" s="138">
        <f>S1467*H1467</f>
        <v>0</v>
      </c>
      <c r="AR1467" s="139" t="s">
        <v>376</v>
      </c>
      <c r="AT1467" s="139" t="s">
        <v>123</v>
      </c>
      <c r="AU1467" s="139" t="s">
        <v>82</v>
      </c>
      <c r="AY1467" s="18" t="s">
        <v>126</v>
      </c>
      <c r="BE1467" s="140">
        <f>IF(N1467="základní",J1467,0)</f>
        <v>0</v>
      </c>
      <c r="BF1467" s="140">
        <f>IF(N1467="snížená",J1467,0)</f>
        <v>0</v>
      </c>
      <c r="BG1467" s="140">
        <f>IF(N1467="zákl. přenesená",J1467,0)</f>
        <v>0</v>
      </c>
      <c r="BH1467" s="140">
        <f>IF(N1467="sníž. přenesená",J1467,0)</f>
        <v>0</v>
      </c>
      <c r="BI1467" s="140">
        <f>IF(N1467="nulová",J1467,0)</f>
        <v>0</v>
      </c>
      <c r="BJ1467" s="18" t="s">
        <v>80</v>
      </c>
      <c r="BK1467" s="140">
        <f>ROUND(I1467*H1467,2)</f>
        <v>0</v>
      </c>
      <c r="BL1467" s="18" t="s">
        <v>260</v>
      </c>
      <c r="BM1467" s="139" t="s">
        <v>2334</v>
      </c>
    </row>
    <row r="1468" spans="2:65" s="1" customFormat="1" ht="10.199999999999999">
      <c r="B1468" s="33"/>
      <c r="D1468" s="141" t="s">
        <v>135</v>
      </c>
      <c r="F1468" s="142" t="s">
        <v>2333</v>
      </c>
      <c r="I1468" s="143"/>
      <c r="L1468" s="33"/>
      <c r="M1468" s="147"/>
      <c r="T1468" s="54"/>
      <c r="AT1468" s="18" t="s">
        <v>135</v>
      </c>
      <c r="AU1468" s="18" t="s">
        <v>82</v>
      </c>
    </row>
    <row r="1469" spans="2:65" s="1" customFormat="1" ht="24.15" customHeight="1">
      <c r="B1469" s="33"/>
      <c r="C1469" s="180" t="s">
        <v>2335</v>
      </c>
      <c r="D1469" s="180" t="s">
        <v>123</v>
      </c>
      <c r="E1469" s="181" t="s">
        <v>2336</v>
      </c>
      <c r="F1469" s="182" t="s">
        <v>2337</v>
      </c>
      <c r="G1469" s="183" t="s">
        <v>254</v>
      </c>
      <c r="H1469" s="184">
        <v>3</v>
      </c>
      <c r="I1469" s="185"/>
      <c r="J1469" s="186">
        <f>ROUND(I1469*H1469,2)</f>
        <v>0</v>
      </c>
      <c r="K1469" s="182" t="s">
        <v>19</v>
      </c>
      <c r="L1469" s="187"/>
      <c r="M1469" s="188" t="s">
        <v>19</v>
      </c>
      <c r="N1469" s="189" t="s">
        <v>43</v>
      </c>
      <c r="P1469" s="137">
        <f>O1469*H1469</f>
        <v>0</v>
      </c>
      <c r="Q1469" s="137">
        <v>8.9999999999999993E-3</v>
      </c>
      <c r="R1469" s="137">
        <f>Q1469*H1469</f>
        <v>2.6999999999999996E-2</v>
      </c>
      <c r="S1469" s="137">
        <v>0</v>
      </c>
      <c r="T1469" s="138">
        <f>S1469*H1469</f>
        <v>0</v>
      </c>
      <c r="AR1469" s="139" t="s">
        <v>376</v>
      </c>
      <c r="AT1469" s="139" t="s">
        <v>123</v>
      </c>
      <c r="AU1469" s="139" t="s">
        <v>82</v>
      </c>
      <c r="AY1469" s="18" t="s">
        <v>126</v>
      </c>
      <c r="BE1469" s="140">
        <f>IF(N1469="základní",J1469,0)</f>
        <v>0</v>
      </c>
      <c r="BF1469" s="140">
        <f>IF(N1469="snížená",J1469,0)</f>
        <v>0</v>
      </c>
      <c r="BG1469" s="140">
        <f>IF(N1469="zákl. přenesená",J1469,0)</f>
        <v>0</v>
      </c>
      <c r="BH1469" s="140">
        <f>IF(N1469="sníž. přenesená",J1469,0)</f>
        <v>0</v>
      </c>
      <c r="BI1469" s="140">
        <f>IF(N1469="nulová",J1469,0)</f>
        <v>0</v>
      </c>
      <c r="BJ1469" s="18" t="s">
        <v>80</v>
      </c>
      <c r="BK1469" s="140">
        <f>ROUND(I1469*H1469,2)</f>
        <v>0</v>
      </c>
      <c r="BL1469" s="18" t="s">
        <v>260</v>
      </c>
      <c r="BM1469" s="139" t="s">
        <v>2338</v>
      </c>
    </row>
    <row r="1470" spans="2:65" s="1" customFormat="1" ht="10.199999999999999">
      <c r="B1470" s="33"/>
      <c r="D1470" s="141" t="s">
        <v>135</v>
      </c>
      <c r="F1470" s="142" t="s">
        <v>2337</v>
      </c>
      <c r="I1470" s="143"/>
      <c r="L1470" s="33"/>
      <c r="M1470" s="147"/>
      <c r="T1470" s="54"/>
      <c r="AT1470" s="18" t="s">
        <v>135</v>
      </c>
      <c r="AU1470" s="18" t="s">
        <v>82</v>
      </c>
    </row>
    <row r="1471" spans="2:65" s="1" customFormat="1" ht="24.15" customHeight="1">
      <c r="B1471" s="33"/>
      <c r="C1471" s="180" t="s">
        <v>2339</v>
      </c>
      <c r="D1471" s="180" t="s">
        <v>123</v>
      </c>
      <c r="E1471" s="181" t="s">
        <v>2340</v>
      </c>
      <c r="F1471" s="182" t="s">
        <v>2341</v>
      </c>
      <c r="G1471" s="183" t="s">
        <v>254</v>
      </c>
      <c r="H1471" s="184">
        <v>1</v>
      </c>
      <c r="I1471" s="185"/>
      <c r="J1471" s="186">
        <f>ROUND(I1471*H1471,2)</f>
        <v>0</v>
      </c>
      <c r="K1471" s="182" t="s">
        <v>19</v>
      </c>
      <c r="L1471" s="187"/>
      <c r="M1471" s="188" t="s">
        <v>19</v>
      </c>
      <c r="N1471" s="189" t="s">
        <v>43</v>
      </c>
      <c r="P1471" s="137">
        <f>O1471*H1471</f>
        <v>0</v>
      </c>
      <c r="Q1471" s="137">
        <v>8.9999999999999993E-3</v>
      </c>
      <c r="R1471" s="137">
        <f>Q1471*H1471</f>
        <v>8.9999999999999993E-3</v>
      </c>
      <c r="S1471" s="137">
        <v>0</v>
      </c>
      <c r="T1471" s="138">
        <f>S1471*H1471</f>
        <v>0</v>
      </c>
      <c r="AR1471" s="139" t="s">
        <v>376</v>
      </c>
      <c r="AT1471" s="139" t="s">
        <v>123</v>
      </c>
      <c r="AU1471" s="139" t="s">
        <v>82</v>
      </c>
      <c r="AY1471" s="18" t="s">
        <v>126</v>
      </c>
      <c r="BE1471" s="140">
        <f>IF(N1471="základní",J1471,0)</f>
        <v>0</v>
      </c>
      <c r="BF1471" s="140">
        <f>IF(N1471="snížená",J1471,0)</f>
        <v>0</v>
      </c>
      <c r="BG1471" s="140">
        <f>IF(N1471="zákl. přenesená",J1471,0)</f>
        <v>0</v>
      </c>
      <c r="BH1471" s="140">
        <f>IF(N1471="sníž. přenesená",J1471,0)</f>
        <v>0</v>
      </c>
      <c r="BI1471" s="140">
        <f>IF(N1471="nulová",J1471,0)</f>
        <v>0</v>
      </c>
      <c r="BJ1471" s="18" t="s">
        <v>80</v>
      </c>
      <c r="BK1471" s="140">
        <f>ROUND(I1471*H1471,2)</f>
        <v>0</v>
      </c>
      <c r="BL1471" s="18" t="s">
        <v>260</v>
      </c>
      <c r="BM1471" s="139" t="s">
        <v>2342</v>
      </c>
    </row>
    <row r="1472" spans="2:65" s="1" customFormat="1" ht="10.199999999999999">
      <c r="B1472" s="33"/>
      <c r="D1472" s="141" t="s">
        <v>135</v>
      </c>
      <c r="F1472" s="142" t="s">
        <v>2341</v>
      </c>
      <c r="I1472" s="143"/>
      <c r="L1472" s="33"/>
      <c r="M1472" s="147"/>
      <c r="T1472" s="54"/>
      <c r="AT1472" s="18" t="s">
        <v>135</v>
      </c>
      <c r="AU1472" s="18" t="s">
        <v>82</v>
      </c>
    </row>
    <row r="1473" spans="2:65" s="1" customFormat="1" ht="24.15" customHeight="1">
      <c r="B1473" s="33"/>
      <c r="C1473" s="180" t="s">
        <v>2343</v>
      </c>
      <c r="D1473" s="180" t="s">
        <v>123</v>
      </c>
      <c r="E1473" s="181" t="s">
        <v>2344</v>
      </c>
      <c r="F1473" s="182" t="s">
        <v>2341</v>
      </c>
      <c r="G1473" s="183" t="s">
        <v>254</v>
      </c>
      <c r="H1473" s="184">
        <v>2</v>
      </c>
      <c r="I1473" s="185"/>
      <c r="J1473" s="186">
        <f>ROUND(I1473*H1473,2)</f>
        <v>0</v>
      </c>
      <c r="K1473" s="182" t="s">
        <v>19</v>
      </c>
      <c r="L1473" s="187"/>
      <c r="M1473" s="188" t="s">
        <v>19</v>
      </c>
      <c r="N1473" s="189" t="s">
        <v>43</v>
      </c>
      <c r="P1473" s="137">
        <f>O1473*H1473</f>
        <v>0</v>
      </c>
      <c r="Q1473" s="137">
        <v>8.9999999999999993E-3</v>
      </c>
      <c r="R1473" s="137">
        <f>Q1473*H1473</f>
        <v>1.7999999999999999E-2</v>
      </c>
      <c r="S1473" s="137">
        <v>0</v>
      </c>
      <c r="T1473" s="138">
        <f>S1473*H1473</f>
        <v>0</v>
      </c>
      <c r="AR1473" s="139" t="s">
        <v>376</v>
      </c>
      <c r="AT1473" s="139" t="s">
        <v>123</v>
      </c>
      <c r="AU1473" s="139" t="s">
        <v>82</v>
      </c>
      <c r="AY1473" s="18" t="s">
        <v>126</v>
      </c>
      <c r="BE1473" s="140">
        <f>IF(N1473="základní",J1473,0)</f>
        <v>0</v>
      </c>
      <c r="BF1473" s="140">
        <f>IF(N1473="snížená",J1473,0)</f>
        <v>0</v>
      </c>
      <c r="BG1473" s="140">
        <f>IF(N1473="zákl. přenesená",J1473,0)</f>
        <v>0</v>
      </c>
      <c r="BH1473" s="140">
        <f>IF(N1473="sníž. přenesená",J1473,0)</f>
        <v>0</v>
      </c>
      <c r="BI1473" s="140">
        <f>IF(N1473="nulová",J1473,0)</f>
        <v>0</v>
      </c>
      <c r="BJ1473" s="18" t="s">
        <v>80</v>
      </c>
      <c r="BK1473" s="140">
        <f>ROUND(I1473*H1473,2)</f>
        <v>0</v>
      </c>
      <c r="BL1473" s="18" t="s">
        <v>260</v>
      </c>
      <c r="BM1473" s="139" t="s">
        <v>2345</v>
      </c>
    </row>
    <row r="1474" spans="2:65" s="1" customFormat="1" ht="10.199999999999999">
      <c r="B1474" s="33"/>
      <c r="D1474" s="141" t="s">
        <v>135</v>
      </c>
      <c r="F1474" s="142" t="s">
        <v>2341</v>
      </c>
      <c r="I1474" s="143"/>
      <c r="L1474" s="33"/>
      <c r="M1474" s="147"/>
      <c r="T1474" s="54"/>
      <c r="AT1474" s="18" t="s">
        <v>135</v>
      </c>
      <c r="AU1474" s="18" t="s">
        <v>82</v>
      </c>
    </row>
    <row r="1475" spans="2:65" s="1" customFormat="1" ht="24.15" customHeight="1">
      <c r="B1475" s="33"/>
      <c r="C1475" s="180" t="s">
        <v>2346</v>
      </c>
      <c r="D1475" s="180" t="s">
        <v>123</v>
      </c>
      <c r="E1475" s="181" t="s">
        <v>2347</v>
      </c>
      <c r="F1475" s="182" t="s">
        <v>2348</v>
      </c>
      <c r="G1475" s="183" t="s">
        <v>254</v>
      </c>
      <c r="H1475" s="184">
        <v>4</v>
      </c>
      <c r="I1475" s="185"/>
      <c r="J1475" s="186">
        <f>ROUND(I1475*H1475,2)</f>
        <v>0</v>
      </c>
      <c r="K1475" s="182" t="s">
        <v>19</v>
      </c>
      <c r="L1475" s="187"/>
      <c r="M1475" s="188" t="s">
        <v>19</v>
      </c>
      <c r="N1475" s="189" t="s">
        <v>43</v>
      </c>
      <c r="P1475" s="137">
        <f>O1475*H1475</f>
        <v>0</v>
      </c>
      <c r="Q1475" s="137">
        <v>8.9999999999999993E-3</v>
      </c>
      <c r="R1475" s="137">
        <f>Q1475*H1475</f>
        <v>3.5999999999999997E-2</v>
      </c>
      <c r="S1475" s="137">
        <v>0</v>
      </c>
      <c r="T1475" s="138">
        <f>S1475*H1475</f>
        <v>0</v>
      </c>
      <c r="AR1475" s="139" t="s">
        <v>376</v>
      </c>
      <c r="AT1475" s="139" t="s">
        <v>123</v>
      </c>
      <c r="AU1475" s="139" t="s">
        <v>82</v>
      </c>
      <c r="AY1475" s="18" t="s">
        <v>126</v>
      </c>
      <c r="BE1475" s="140">
        <f>IF(N1475="základní",J1475,0)</f>
        <v>0</v>
      </c>
      <c r="BF1475" s="140">
        <f>IF(N1475="snížená",J1475,0)</f>
        <v>0</v>
      </c>
      <c r="BG1475" s="140">
        <f>IF(N1475="zákl. přenesená",J1475,0)</f>
        <v>0</v>
      </c>
      <c r="BH1475" s="140">
        <f>IF(N1475="sníž. přenesená",J1475,0)</f>
        <v>0</v>
      </c>
      <c r="BI1475" s="140">
        <f>IF(N1475="nulová",J1475,0)</f>
        <v>0</v>
      </c>
      <c r="BJ1475" s="18" t="s">
        <v>80</v>
      </c>
      <c r="BK1475" s="140">
        <f>ROUND(I1475*H1475,2)</f>
        <v>0</v>
      </c>
      <c r="BL1475" s="18" t="s">
        <v>260</v>
      </c>
      <c r="BM1475" s="139" t="s">
        <v>2349</v>
      </c>
    </row>
    <row r="1476" spans="2:65" s="1" customFormat="1" ht="10.199999999999999">
      <c r="B1476" s="33"/>
      <c r="D1476" s="141" t="s">
        <v>135</v>
      </c>
      <c r="F1476" s="142" t="s">
        <v>2348</v>
      </c>
      <c r="I1476" s="143"/>
      <c r="L1476" s="33"/>
      <c r="M1476" s="147"/>
      <c r="T1476" s="54"/>
      <c r="AT1476" s="18" t="s">
        <v>135</v>
      </c>
      <c r="AU1476" s="18" t="s">
        <v>82</v>
      </c>
    </row>
    <row r="1477" spans="2:65" s="1" customFormat="1" ht="24.15" customHeight="1">
      <c r="B1477" s="33"/>
      <c r="C1477" s="180" t="s">
        <v>2350</v>
      </c>
      <c r="D1477" s="180" t="s">
        <v>123</v>
      </c>
      <c r="E1477" s="181" t="s">
        <v>2351</v>
      </c>
      <c r="F1477" s="182" t="s">
        <v>2352</v>
      </c>
      <c r="G1477" s="183" t="s">
        <v>254</v>
      </c>
      <c r="H1477" s="184">
        <v>1</v>
      </c>
      <c r="I1477" s="185"/>
      <c r="J1477" s="186">
        <f>ROUND(I1477*H1477,2)</f>
        <v>0</v>
      </c>
      <c r="K1477" s="182" t="s">
        <v>19</v>
      </c>
      <c r="L1477" s="187"/>
      <c r="M1477" s="188" t="s">
        <v>19</v>
      </c>
      <c r="N1477" s="189" t="s">
        <v>43</v>
      </c>
      <c r="P1477" s="137">
        <f>O1477*H1477</f>
        <v>0</v>
      </c>
      <c r="Q1477" s="137">
        <v>8.9999999999999993E-3</v>
      </c>
      <c r="R1477" s="137">
        <f>Q1477*H1477</f>
        <v>8.9999999999999993E-3</v>
      </c>
      <c r="S1477" s="137">
        <v>0</v>
      </c>
      <c r="T1477" s="138">
        <f>S1477*H1477</f>
        <v>0</v>
      </c>
      <c r="AR1477" s="139" t="s">
        <v>376</v>
      </c>
      <c r="AT1477" s="139" t="s">
        <v>123</v>
      </c>
      <c r="AU1477" s="139" t="s">
        <v>82</v>
      </c>
      <c r="AY1477" s="18" t="s">
        <v>126</v>
      </c>
      <c r="BE1477" s="140">
        <f>IF(N1477="základní",J1477,0)</f>
        <v>0</v>
      </c>
      <c r="BF1477" s="140">
        <f>IF(N1477="snížená",J1477,0)</f>
        <v>0</v>
      </c>
      <c r="BG1477" s="140">
        <f>IF(N1477="zákl. přenesená",J1477,0)</f>
        <v>0</v>
      </c>
      <c r="BH1477" s="140">
        <f>IF(N1477="sníž. přenesená",J1477,0)</f>
        <v>0</v>
      </c>
      <c r="BI1477" s="140">
        <f>IF(N1477="nulová",J1477,0)</f>
        <v>0</v>
      </c>
      <c r="BJ1477" s="18" t="s">
        <v>80</v>
      </c>
      <c r="BK1477" s="140">
        <f>ROUND(I1477*H1477,2)</f>
        <v>0</v>
      </c>
      <c r="BL1477" s="18" t="s">
        <v>260</v>
      </c>
      <c r="BM1477" s="139" t="s">
        <v>2353</v>
      </c>
    </row>
    <row r="1478" spans="2:65" s="1" customFormat="1" ht="10.199999999999999">
      <c r="B1478" s="33"/>
      <c r="D1478" s="141" t="s">
        <v>135</v>
      </c>
      <c r="F1478" s="142" t="s">
        <v>2352</v>
      </c>
      <c r="I1478" s="143"/>
      <c r="L1478" s="33"/>
      <c r="M1478" s="147"/>
      <c r="T1478" s="54"/>
      <c r="AT1478" s="18" t="s">
        <v>135</v>
      </c>
      <c r="AU1478" s="18" t="s">
        <v>82</v>
      </c>
    </row>
    <row r="1479" spans="2:65" s="1" customFormat="1" ht="24.15" customHeight="1">
      <c r="B1479" s="33"/>
      <c r="C1479" s="180" t="s">
        <v>2354</v>
      </c>
      <c r="D1479" s="180" t="s">
        <v>123</v>
      </c>
      <c r="E1479" s="181" t="s">
        <v>2355</v>
      </c>
      <c r="F1479" s="182" t="s">
        <v>2356</v>
      </c>
      <c r="G1479" s="183" t="s">
        <v>254</v>
      </c>
      <c r="H1479" s="184">
        <v>1</v>
      </c>
      <c r="I1479" s="185"/>
      <c r="J1479" s="186">
        <f>ROUND(I1479*H1479,2)</f>
        <v>0</v>
      </c>
      <c r="K1479" s="182" t="s">
        <v>19</v>
      </c>
      <c r="L1479" s="187"/>
      <c r="M1479" s="188" t="s">
        <v>19</v>
      </c>
      <c r="N1479" s="189" t="s">
        <v>43</v>
      </c>
      <c r="P1479" s="137">
        <f>O1479*H1479</f>
        <v>0</v>
      </c>
      <c r="Q1479" s="137">
        <v>8.9999999999999993E-3</v>
      </c>
      <c r="R1479" s="137">
        <f>Q1479*H1479</f>
        <v>8.9999999999999993E-3</v>
      </c>
      <c r="S1479" s="137">
        <v>0</v>
      </c>
      <c r="T1479" s="138">
        <f>S1479*H1479</f>
        <v>0</v>
      </c>
      <c r="AR1479" s="139" t="s">
        <v>376</v>
      </c>
      <c r="AT1479" s="139" t="s">
        <v>123</v>
      </c>
      <c r="AU1479" s="139" t="s">
        <v>82</v>
      </c>
      <c r="AY1479" s="18" t="s">
        <v>126</v>
      </c>
      <c r="BE1479" s="140">
        <f>IF(N1479="základní",J1479,0)</f>
        <v>0</v>
      </c>
      <c r="BF1479" s="140">
        <f>IF(N1479="snížená",J1479,0)</f>
        <v>0</v>
      </c>
      <c r="BG1479" s="140">
        <f>IF(N1479="zákl. přenesená",J1479,0)</f>
        <v>0</v>
      </c>
      <c r="BH1479" s="140">
        <f>IF(N1479="sníž. přenesená",J1479,0)</f>
        <v>0</v>
      </c>
      <c r="BI1479" s="140">
        <f>IF(N1479="nulová",J1479,0)</f>
        <v>0</v>
      </c>
      <c r="BJ1479" s="18" t="s">
        <v>80</v>
      </c>
      <c r="BK1479" s="140">
        <f>ROUND(I1479*H1479,2)</f>
        <v>0</v>
      </c>
      <c r="BL1479" s="18" t="s">
        <v>260</v>
      </c>
      <c r="BM1479" s="139" t="s">
        <v>2357</v>
      </c>
    </row>
    <row r="1480" spans="2:65" s="1" customFormat="1" ht="10.199999999999999">
      <c r="B1480" s="33"/>
      <c r="D1480" s="141" t="s">
        <v>135</v>
      </c>
      <c r="F1480" s="142" t="s">
        <v>2356</v>
      </c>
      <c r="I1480" s="143"/>
      <c r="L1480" s="33"/>
      <c r="M1480" s="147"/>
      <c r="T1480" s="54"/>
      <c r="AT1480" s="18" t="s">
        <v>135</v>
      </c>
      <c r="AU1480" s="18" t="s">
        <v>82</v>
      </c>
    </row>
    <row r="1481" spans="2:65" s="1" customFormat="1" ht="21.75" customHeight="1">
      <c r="B1481" s="33"/>
      <c r="C1481" s="180" t="s">
        <v>2358</v>
      </c>
      <c r="D1481" s="180" t="s">
        <v>123</v>
      </c>
      <c r="E1481" s="181" t="s">
        <v>2359</v>
      </c>
      <c r="F1481" s="182" t="s">
        <v>2360</v>
      </c>
      <c r="G1481" s="183" t="s">
        <v>254</v>
      </c>
      <c r="H1481" s="184">
        <v>1</v>
      </c>
      <c r="I1481" s="185"/>
      <c r="J1481" s="186">
        <f>ROUND(I1481*H1481,2)</f>
        <v>0</v>
      </c>
      <c r="K1481" s="182" t="s">
        <v>19</v>
      </c>
      <c r="L1481" s="187"/>
      <c r="M1481" s="188" t="s">
        <v>19</v>
      </c>
      <c r="N1481" s="189" t="s">
        <v>43</v>
      </c>
      <c r="P1481" s="137">
        <f>O1481*H1481</f>
        <v>0</v>
      </c>
      <c r="Q1481" s="137">
        <v>8.9999999999999993E-3</v>
      </c>
      <c r="R1481" s="137">
        <f>Q1481*H1481</f>
        <v>8.9999999999999993E-3</v>
      </c>
      <c r="S1481" s="137">
        <v>0</v>
      </c>
      <c r="T1481" s="138">
        <f>S1481*H1481</f>
        <v>0</v>
      </c>
      <c r="AR1481" s="139" t="s">
        <v>376</v>
      </c>
      <c r="AT1481" s="139" t="s">
        <v>123</v>
      </c>
      <c r="AU1481" s="139" t="s">
        <v>82</v>
      </c>
      <c r="AY1481" s="18" t="s">
        <v>126</v>
      </c>
      <c r="BE1481" s="140">
        <f>IF(N1481="základní",J1481,0)</f>
        <v>0</v>
      </c>
      <c r="BF1481" s="140">
        <f>IF(N1481="snížená",J1481,0)</f>
        <v>0</v>
      </c>
      <c r="BG1481" s="140">
        <f>IF(N1481="zákl. přenesená",J1481,0)</f>
        <v>0</v>
      </c>
      <c r="BH1481" s="140">
        <f>IF(N1481="sníž. přenesená",J1481,0)</f>
        <v>0</v>
      </c>
      <c r="BI1481" s="140">
        <f>IF(N1481="nulová",J1481,0)</f>
        <v>0</v>
      </c>
      <c r="BJ1481" s="18" t="s">
        <v>80</v>
      </c>
      <c r="BK1481" s="140">
        <f>ROUND(I1481*H1481,2)</f>
        <v>0</v>
      </c>
      <c r="BL1481" s="18" t="s">
        <v>260</v>
      </c>
      <c r="BM1481" s="139" t="s">
        <v>2361</v>
      </c>
    </row>
    <row r="1482" spans="2:65" s="1" customFormat="1" ht="10.199999999999999">
      <c r="B1482" s="33"/>
      <c r="D1482" s="141" t="s">
        <v>135</v>
      </c>
      <c r="F1482" s="142" t="s">
        <v>2360</v>
      </c>
      <c r="I1482" s="143"/>
      <c r="L1482" s="33"/>
      <c r="M1482" s="147"/>
      <c r="T1482" s="54"/>
      <c r="AT1482" s="18" t="s">
        <v>135</v>
      </c>
      <c r="AU1482" s="18" t="s">
        <v>82</v>
      </c>
    </row>
    <row r="1483" spans="2:65" s="1" customFormat="1" ht="24.15" customHeight="1">
      <c r="B1483" s="33"/>
      <c r="C1483" s="180" t="s">
        <v>2362</v>
      </c>
      <c r="D1483" s="180" t="s">
        <v>123</v>
      </c>
      <c r="E1483" s="181" t="s">
        <v>2363</v>
      </c>
      <c r="F1483" s="182" t="s">
        <v>2364</v>
      </c>
      <c r="G1483" s="183" t="s">
        <v>254</v>
      </c>
      <c r="H1483" s="184">
        <v>1</v>
      </c>
      <c r="I1483" s="185"/>
      <c r="J1483" s="186">
        <f>ROUND(I1483*H1483,2)</f>
        <v>0</v>
      </c>
      <c r="K1483" s="182" t="s">
        <v>19</v>
      </c>
      <c r="L1483" s="187"/>
      <c r="M1483" s="188" t="s">
        <v>19</v>
      </c>
      <c r="N1483" s="189" t="s">
        <v>43</v>
      </c>
      <c r="P1483" s="137">
        <f>O1483*H1483</f>
        <v>0</v>
      </c>
      <c r="Q1483" s="137">
        <v>8.9999999999999993E-3</v>
      </c>
      <c r="R1483" s="137">
        <f>Q1483*H1483</f>
        <v>8.9999999999999993E-3</v>
      </c>
      <c r="S1483" s="137">
        <v>0</v>
      </c>
      <c r="T1483" s="138">
        <f>S1483*H1483</f>
        <v>0</v>
      </c>
      <c r="AR1483" s="139" t="s">
        <v>376</v>
      </c>
      <c r="AT1483" s="139" t="s">
        <v>123</v>
      </c>
      <c r="AU1483" s="139" t="s">
        <v>82</v>
      </c>
      <c r="AY1483" s="18" t="s">
        <v>126</v>
      </c>
      <c r="BE1483" s="140">
        <f>IF(N1483="základní",J1483,0)</f>
        <v>0</v>
      </c>
      <c r="BF1483" s="140">
        <f>IF(N1483="snížená",J1483,0)</f>
        <v>0</v>
      </c>
      <c r="BG1483" s="140">
        <f>IF(N1483="zákl. přenesená",J1483,0)</f>
        <v>0</v>
      </c>
      <c r="BH1483" s="140">
        <f>IF(N1483="sníž. přenesená",J1483,0)</f>
        <v>0</v>
      </c>
      <c r="BI1483" s="140">
        <f>IF(N1483="nulová",J1483,0)</f>
        <v>0</v>
      </c>
      <c r="BJ1483" s="18" t="s">
        <v>80</v>
      </c>
      <c r="BK1483" s="140">
        <f>ROUND(I1483*H1483,2)</f>
        <v>0</v>
      </c>
      <c r="BL1483" s="18" t="s">
        <v>260</v>
      </c>
      <c r="BM1483" s="139" t="s">
        <v>2365</v>
      </c>
    </row>
    <row r="1484" spans="2:65" s="1" customFormat="1" ht="10.199999999999999">
      <c r="B1484" s="33"/>
      <c r="D1484" s="141" t="s">
        <v>135</v>
      </c>
      <c r="F1484" s="142" t="s">
        <v>2364</v>
      </c>
      <c r="I1484" s="143"/>
      <c r="L1484" s="33"/>
      <c r="M1484" s="147"/>
      <c r="T1484" s="54"/>
      <c r="AT1484" s="18" t="s">
        <v>135</v>
      </c>
      <c r="AU1484" s="18" t="s">
        <v>82</v>
      </c>
    </row>
    <row r="1485" spans="2:65" s="1" customFormat="1" ht="24.15" customHeight="1">
      <c r="B1485" s="33"/>
      <c r="C1485" s="180" t="s">
        <v>2366</v>
      </c>
      <c r="D1485" s="180" t="s">
        <v>123</v>
      </c>
      <c r="E1485" s="181" t="s">
        <v>2367</v>
      </c>
      <c r="F1485" s="182" t="s">
        <v>2368</v>
      </c>
      <c r="G1485" s="183" t="s">
        <v>254</v>
      </c>
      <c r="H1485" s="184">
        <v>2</v>
      </c>
      <c r="I1485" s="185"/>
      <c r="J1485" s="186">
        <f>ROUND(I1485*H1485,2)</f>
        <v>0</v>
      </c>
      <c r="K1485" s="182" t="s">
        <v>19</v>
      </c>
      <c r="L1485" s="187"/>
      <c r="M1485" s="188" t="s">
        <v>19</v>
      </c>
      <c r="N1485" s="189" t="s">
        <v>43</v>
      </c>
      <c r="P1485" s="137">
        <f>O1485*H1485</f>
        <v>0</v>
      </c>
      <c r="Q1485" s="137">
        <v>8.9999999999999993E-3</v>
      </c>
      <c r="R1485" s="137">
        <f>Q1485*H1485</f>
        <v>1.7999999999999999E-2</v>
      </c>
      <c r="S1485" s="137">
        <v>0</v>
      </c>
      <c r="T1485" s="138">
        <f>S1485*H1485</f>
        <v>0</v>
      </c>
      <c r="AR1485" s="139" t="s">
        <v>376</v>
      </c>
      <c r="AT1485" s="139" t="s">
        <v>123</v>
      </c>
      <c r="AU1485" s="139" t="s">
        <v>82</v>
      </c>
      <c r="AY1485" s="18" t="s">
        <v>126</v>
      </c>
      <c r="BE1485" s="140">
        <f>IF(N1485="základní",J1485,0)</f>
        <v>0</v>
      </c>
      <c r="BF1485" s="140">
        <f>IF(N1485="snížená",J1485,0)</f>
        <v>0</v>
      </c>
      <c r="BG1485" s="140">
        <f>IF(N1485="zákl. přenesená",J1485,0)</f>
        <v>0</v>
      </c>
      <c r="BH1485" s="140">
        <f>IF(N1485="sníž. přenesená",J1485,0)</f>
        <v>0</v>
      </c>
      <c r="BI1485" s="140">
        <f>IF(N1485="nulová",J1485,0)</f>
        <v>0</v>
      </c>
      <c r="BJ1485" s="18" t="s">
        <v>80</v>
      </c>
      <c r="BK1485" s="140">
        <f>ROUND(I1485*H1485,2)</f>
        <v>0</v>
      </c>
      <c r="BL1485" s="18" t="s">
        <v>260</v>
      </c>
      <c r="BM1485" s="139" t="s">
        <v>2369</v>
      </c>
    </row>
    <row r="1486" spans="2:65" s="1" customFormat="1" ht="10.199999999999999">
      <c r="B1486" s="33"/>
      <c r="D1486" s="141" t="s">
        <v>135</v>
      </c>
      <c r="F1486" s="142" t="s">
        <v>2368</v>
      </c>
      <c r="I1486" s="143"/>
      <c r="L1486" s="33"/>
      <c r="M1486" s="147"/>
      <c r="T1486" s="54"/>
      <c r="AT1486" s="18" t="s">
        <v>135</v>
      </c>
      <c r="AU1486" s="18" t="s">
        <v>82</v>
      </c>
    </row>
    <row r="1487" spans="2:65" s="1" customFormat="1" ht="24.15" customHeight="1">
      <c r="B1487" s="33"/>
      <c r="C1487" s="180" t="s">
        <v>2370</v>
      </c>
      <c r="D1487" s="180" t="s">
        <v>123</v>
      </c>
      <c r="E1487" s="181" t="s">
        <v>2371</v>
      </c>
      <c r="F1487" s="182" t="s">
        <v>2372</v>
      </c>
      <c r="G1487" s="183" t="s">
        <v>254</v>
      </c>
      <c r="H1487" s="184">
        <v>2</v>
      </c>
      <c r="I1487" s="185"/>
      <c r="J1487" s="186">
        <f>ROUND(I1487*H1487,2)</f>
        <v>0</v>
      </c>
      <c r="K1487" s="182" t="s">
        <v>19</v>
      </c>
      <c r="L1487" s="187"/>
      <c r="M1487" s="188" t="s">
        <v>19</v>
      </c>
      <c r="N1487" s="189" t="s">
        <v>43</v>
      </c>
      <c r="P1487" s="137">
        <f>O1487*H1487</f>
        <v>0</v>
      </c>
      <c r="Q1487" s="137">
        <v>8.9999999999999993E-3</v>
      </c>
      <c r="R1487" s="137">
        <f>Q1487*H1487</f>
        <v>1.7999999999999999E-2</v>
      </c>
      <c r="S1487" s="137">
        <v>0</v>
      </c>
      <c r="T1487" s="138">
        <f>S1487*H1487</f>
        <v>0</v>
      </c>
      <c r="AR1487" s="139" t="s">
        <v>376</v>
      </c>
      <c r="AT1487" s="139" t="s">
        <v>123</v>
      </c>
      <c r="AU1487" s="139" t="s">
        <v>82</v>
      </c>
      <c r="AY1487" s="18" t="s">
        <v>126</v>
      </c>
      <c r="BE1487" s="140">
        <f>IF(N1487="základní",J1487,0)</f>
        <v>0</v>
      </c>
      <c r="BF1487" s="140">
        <f>IF(N1487="snížená",J1487,0)</f>
        <v>0</v>
      </c>
      <c r="BG1487" s="140">
        <f>IF(N1487="zákl. přenesená",J1487,0)</f>
        <v>0</v>
      </c>
      <c r="BH1487" s="140">
        <f>IF(N1487="sníž. přenesená",J1487,0)</f>
        <v>0</v>
      </c>
      <c r="BI1487" s="140">
        <f>IF(N1487="nulová",J1487,0)</f>
        <v>0</v>
      </c>
      <c r="BJ1487" s="18" t="s">
        <v>80</v>
      </c>
      <c r="BK1487" s="140">
        <f>ROUND(I1487*H1487,2)</f>
        <v>0</v>
      </c>
      <c r="BL1487" s="18" t="s">
        <v>260</v>
      </c>
      <c r="BM1487" s="139" t="s">
        <v>2373</v>
      </c>
    </row>
    <row r="1488" spans="2:65" s="1" customFormat="1" ht="10.199999999999999">
      <c r="B1488" s="33"/>
      <c r="D1488" s="141" t="s">
        <v>135</v>
      </c>
      <c r="F1488" s="142" t="s">
        <v>2372</v>
      </c>
      <c r="I1488" s="143"/>
      <c r="L1488" s="33"/>
      <c r="M1488" s="147"/>
      <c r="T1488" s="54"/>
      <c r="AT1488" s="18" t="s">
        <v>135</v>
      </c>
      <c r="AU1488" s="18" t="s">
        <v>82</v>
      </c>
    </row>
    <row r="1489" spans="2:65" s="1" customFormat="1" ht="24.15" customHeight="1">
      <c r="B1489" s="33"/>
      <c r="C1489" s="180" t="s">
        <v>2374</v>
      </c>
      <c r="D1489" s="180" t="s">
        <v>123</v>
      </c>
      <c r="E1489" s="181" t="s">
        <v>2375</v>
      </c>
      <c r="F1489" s="182" t="s">
        <v>2376</v>
      </c>
      <c r="G1489" s="183" t="s">
        <v>254</v>
      </c>
      <c r="H1489" s="184">
        <v>3</v>
      </c>
      <c r="I1489" s="185"/>
      <c r="J1489" s="186">
        <f>ROUND(I1489*H1489,2)</f>
        <v>0</v>
      </c>
      <c r="K1489" s="182" t="s">
        <v>19</v>
      </c>
      <c r="L1489" s="187"/>
      <c r="M1489" s="188" t="s">
        <v>19</v>
      </c>
      <c r="N1489" s="189" t="s">
        <v>43</v>
      </c>
      <c r="P1489" s="137">
        <f>O1489*H1489</f>
        <v>0</v>
      </c>
      <c r="Q1489" s="137">
        <v>8.9999999999999993E-3</v>
      </c>
      <c r="R1489" s="137">
        <f>Q1489*H1489</f>
        <v>2.6999999999999996E-2</v>
      </c>
      <c r="S1489" s="137">
        <v>0</v>
      </c>
      <c r="T1489" s="138">
        <f>S1489*H1489</f>
        <v>0</v>
      </c>
      <c r="AR1489" s="139" t="s">
        <v>376</v>
      </c>
      <c r="AT1489" s="139" t="s">
        <v>123</v>
      </c>
      <c r="AU1489" s="139" t="s">
        <v>82</v>
      </c>
      <c r="AY1489" s="18" t="s">
        <v>126</v>
      </c>
      <c r="BE1489" s="140">
        <f>IF(N1489="základní",J1489,0)</f>
        <v>0</v>
      </c>
      <c r="BF1489" s="140">
        <f>IF(N1489="snížená",J1489,0)</f>
        <v>0</v>
      </c>
      <c r="BG1489" s="140">
        <f>IF(N1489="zákl. přenesená",J1489,0)</f>
        <v>0</v>
      </c>
      <c r="BH1489" s="140">
        <f>IF(N1489="sníž. přenesená",J1489,0)</f>
        <v>0</v>
      </c>
      <c r="BI1489" s="140">
        <f>IF(N1489="nulová",J1489,0)</f>
        <v>0</v>
      </c>
      <c r="BJ1489" s="18" t="s">
        <v>80</v>
      </c>
      <c r="BK1489" s="140">
        <f>ROUND(I1489*H1489,2)</f>
        <v>0</v>
      </c>
      <c r="BL1489" s="18" t="s">
        <v>260</v>
      </c>
      <c r="BM1489" s="139" t="s">
        <v>2377</v>
      </c>
    </row>
    <row r="1490" spans="2:65" s="1" customFormat="1" ht="10.199999999999999">
      <c r="B1490" s="33"/>
      <c r="D1490" s="141" t="s">
        <v>135</v>
      </c>
      <c r="F1490" s="142" t="s">
        <v>2376</v>
      </c>
      <c r="I1490" s="143"/>
      <c r="L1490" s="33"/>
      <c r="M1490" s="147"/>
      <c r="T1490" s="54"/>
      <c r="AT1490" s="18" t="s">
        <v>135</v>
      </c>
      <c r="AU1490" s="18" t="s">
        <v>82</v>
      </c>
    </row>
    <row r="1491" spans="2:65" s="1" customFormat="1" ht="24.15" customHeight="1">
      <c r="B1491" s="33"/>
      <c r="C1491" s="180" t="s">
        <v>2378</v>
      </c>
      <c r="D1491" s="180" t="s">
        <v>123</v>
      </c>
      <c r="E1491" s="181" t="s">
        <v>2379</v>
      </c>
      <c r="F1491" s="182" t="s">
        <v>2380</v>
      </c>
      <c r="G1491" s="183" t="s">
        <v>254</v>
      </c>
      <c r="H1491" s="184">
        <v>1</v>
      </c>
      <c r="I1491" s="185"/>
      <c r="J1491" s="186">
        <f>ROUND(I1491*H1491,2)</f>
        <v>0</v>
      </c>
      <c r="K1491" s="182" t="s">
        <v>19</v>
      </c>
      <c r="L1491" s="187"/>
      <c r="M1491" s="188" t="s">
        <v>19</v>
      </c>
      <c r="N1491" s="189" t="s">
        <v>43</v>
      </c>
      <c r="P1491" s="137">
        <f>O1491*H1491</f>
        <v>0</v>
      </c>
      <c r="Q1491" s="137">
        <v>8.9999999999999993E-3</v>
      </c>
      <c r="R1491" s="137">
        <f>Q1491*H1491</f>
        <v>8.9999999999999993E-3</v>
      </c>
      <c r="S1491" s="137">
        <v>0</v>
      </c>
      <c r="T1491" s="138">
        <f>S1491*H1491</f>
        <v>0</v>
      </c>
      <c r="AR1491" s="139" t="s">
        <v>376</v>
      </c>
      <c r="AT1491" s="139" t="s">
        <v>123</v>
      </c>
      <c r="AU1491" s="139" t="s">
        <v>82</v>
      </c>
      <c r="AY1491" s="18" t="s">
        <v>126</v>
      </c>
      <c r="BE1491" s="140">
        <f>IF(N1491="základní",J1491,0)</f>
        <v>0</v>
      </c>
      <c r="BF1491" s="140">
        <f>IF(N1491="snížená",J1491,0)</f>
        <v>0</v>
      </c>
      <c r="BG1491" s="140">
        <f>IF(N1491="zákl. přenesená",J1491,0)</f>
        <v>0</v>
      </c>
      <c r="BH1491" s="140">
        <f>IF(N1491="sníž. přenesená",J1491,0)</f>
        <v>0</v>
      </c>
      <c r="BI1491" s="140">
        <f>IF(N1491="nulová",J1491,0)</f>
        <v>0</v>
      </c>
      <c r="BJ1491" s="18" t="s">
        <v>80</v>
      </c>
      <c r="BK1491" s="140">
        <f>ROUND(I1491*H1491,2)</f>
        <v>0</v>
      </c>
      <c r="BL1491" s="18" t="s">
        <v>260</v>
      </c>
      <c r="BM1491" s="139" t="s">
        <v>2381</v>
      </c>
    </row>
    <row r="1492" spans="2:65" s="1" customFormat="1" ht="10.199999999999999">
      <c r="B1492" s="33"/>
      <c r="D1492" s="141" t="s">
        <v>135</v>
      </c>
      <c r="F1492" s="142" t="s">
        <v>2380</v>
      </c>
      <c r="I1492" s="143"/>
      <c r="L1492" s="33"/>
      <c r="M1492" s="147"/>
      <c r="T1492" s="54"/>
      <c r="AT1492" s="18" t="s">
        <v>135</v>
      </c>
      <c r="AU1492" s="18" t="s">
        <v>82</v>
      </c>
    </row>
    <row r="1493" spans="2:65" s="1" customFormat="1" ht="24.15" customHeight="1">
      <c r="B1493" s="33"/>
      <c r="C1493" s="180" t="s">
        <v>2382</v>
      </c>
      <c r="D1493" s="180" t="s">
        <v>123</v>
      </c>
      <c r="E1493" s="181" t="s">
        <v>2383</v>
      </c>
      <c r="F1493" s="182" t="s">
        <v>2384</v>
      </c>
      <c r="G1493" s="183" t="s">
        <v>254</v>
      </c>
      <c r="H1493" s="184">
        <v>3</v>
      </c>
      <c r="I1493" s="185"/>
      <c r="J1493" s="186">
        <f>ROUND(I1493*H1493,2)</f>
        <v>0</v>
      </c>
      <c r="K1493" s="182" t="s">
        <v>19</v>
      </c>
      <c r="L1493" s="187"/>
      <c r="M1493" s="188" t="s">
        <v>19</v>
      </c>
      <c r="N1493" s="189" t="s">
        <v>43</v>
      </c>
      <c r="P1493" s="137">
        <f>O1493*H1493</f>
        <v>0</v>
      </c>
      <c r="Q1493" s="137">
        <v>8.9999999999999993E-3</v>
      </c>
      <c r="R1493" s="137">
        <f>Q1493*H1493</f>
        <v>2.6999999999999996E-2</v>
      </c>
      <c r="S1493" s="137">
        <v>0</v>
      </c>
      <c r="T1493" s="138">
        <f>S1493*H1493</f>
        <v>0</v>
      </c>
      <c r="AR1493" s="139" t="s">
        <v>376</v>
      </c>
      <c r="AT1493" s="139" t="s">
        <v>123</v>
      </c>
      <c r="AU1493" s="139" t="s">
        <v>82</v>
      </c>
      <c r="AY1493" s="18" t="s">
        <v>126</v>
      </c>
      <c r="BE1493" s="140">
        <f>IF(N1493="základní",J1493,0)</f>
        <v>0</v>
      </c>
      <c r="BF1493" s="140">
        <f>IF(N1493="snížená",J1493,0)</f>
        <v>0</v>
      </c>
      <c r="BG1493" s="140">
        <f>IF(N1493="zákl. přenesená",J1493,0)</f>
        <v>0</v>
      </c>
      <c r="BH1493" s="140">
        <f>IF(N1493="sníž. přenesená",J1493,0)</f>
        <v>0</v>
      </c>
      <c r="BI1493" s="140">
        <f>IF(N1493="nulová",J1493,0)</f>
        <v>0</v>
      </c>
      <c r="BJ1493" s="18" t="s">
        <v>80</v>
      </c>
      <c r="BK1493" s="140">
        <f>ROUND(I1493*H1493,2)</f>
        <v>0</v>
      </c>
      <c r="BL1493" s="18" t="s">
        <v>260</v>
      </c>
      <c r="BM1493" s="139" t="s">
        <v>2385</v>
      </c>
    </row>
    <row r="1494" spans="2:65" s="1" customFormat="1" ht="10.199999999999999">
      <c r="B1494" s="33"/>
      <c r="D1494" s="141" t="s">
        <v>135</v>
      </c>
      <c r="F1494" s="142" t="s">
        <v>2384</v>
      </c>
      <c r="I1494" s="143"/>
      <c r="L1494" s="33"/>
      <c r="M1494" s="147"/>
      <c r="T1494" s="54"/>
      <c r="AT1494" s="18" t="s">
        <v>135</v>
      </c>
      <c r="AU1494" s="18" t="s">
        <v>82</v>
      </c>
    </row>
    <row r="1495" spans="2:65" s="1" customFormat="1" ht="21.75" customHeight="1">
      <c r="B1495" s="33"/>
      <c r="C1495" s="180" t="s">
        <v>2386</v>
      </c>
      <c r="D1495" s="180" t="s">
        <v>123</v>
      </c>
      <c r="E1495" s="181" t="s">
        <v>2387</v>
      </c>
      <c r="F1495" s="182" t="s">
        <v>2388</v>
      </c>
      <c r="G1495" s="183" t="s">
        <v>254</v>
      </c>
      <c r="H1495" s="184">
        <v>1</v>
      </c>
      <c r="I1495" s="185"/>
      <c r="J1495" s="186">
        <f>ROUND(I1495*H1495,2)</f>
        <v>0</v>
      </c>
      <c r="K1495" s="182" t="s">
        <v>19</v>
      </c>
      <c r="L1495" s="187"/>
      <c r="M1495" s="188" t="s">
        <v>19</v>
      </c>
      <c r="N1495" s="189" t="s">
        <v>43</v>
      </c>
      <c r="P1495" s="137">
        <f>O1495*H1495</f>
        <v>0</v>
      </c>
      <c r="Q1495" s="137">
        <v>8.9999999999999993E-3</v>
      </c>
      <c r="R1495" s="137">
        <f>Q1495*H1495</f>
        <v>8.9999999999999993E-3</v>
      </c>
      <c r="S1495" s="137">
        <v>0</v>
      </c>
      <c r="T1495" s="138">
        <f>S1495*H1495</f>
        <v>0</v>
      </c>
      <c r="AR1495" s="139" t="s">
        <v>376</v>
      </c>
      <c r="AT1495" s="139" t="s">
        <v>123</v>
      </c>
      <c r="AU1495" s="139" t="s">
        <v>82</v>
      </c>
      <c r="AY1495" s="18" t="s">
        <v>126</v>
      </c>
      <c r="BE1495" s="140">
        <f>IF(N1495="základní",J1495,0)</f>
        <v>0</v>
      </c>
      <c r="BF1495" s="140">
        <f>IF(N1495="snížená",J1495,0)</f>
        <v>0</v>
      </c>
      <c r="BG1495" s="140">
        <f>IF(N1495="zákl. přenesená",J1495,0)</f>
        <v>0</v>
      </c>
      <c r="BH1495" s="140">
        <f>IF(N1495="sníž. přenesená",J1495,0)</f>
        <v>0</v>
      </c>
      <c r="BI1495" s="140">
        <f>IF(N1495="nulová",J1495,0)</f>
        <v>0</v>
      </c>
      <c r="BJ1495" s="18" t="s">
        <v>80</v>
      </c>
      <c r="BK1495" s="140">
        <f>ROUND(I1495*H1495,2)</f>
        <v>0</v>
      </c>
      <c r="BL1495" s="18" t="s">
        <v>260</v>
      </c>
      <c r="BM1495" s="139" t="s">
        <v>2389</v>
      </c>
    </row>
    <row r="1496" spans="2:65" s="1" customFormat="1" ht="10.199999999999999">
      <c r="B1496" s="33"/>
      <c r="D1496" s="141" t="s">
        <v>135</v>
      </c>
      <c r="F1496" s="142" t="s">
        <v>2388</v>
      </c>
      <c r="I1496" s="143"/>
      <c r="L1496" s="33"/>
      <c r="M1496" s="147"/>
      <c r="T1496" s="54"/>
      <c r="AT1496" s="18" t="s">
        <v>135</v>
      </c>
      <c r="AU1496" s="18" t="s">
        <v>82</v>
      </c>
    </row>
    <row r="1497" spans="2:65" s="1" customFormat="1" ht="24.15" customHeight="1">
      <c r="B1497" s="33"/>
      <c r="C1497" s="180" t="s">
        <v>2390</v>
      </c>
      <c r="D1497" s="180" t="s">
        <v>123</v>
      </c>
      <c r="E1497" s="181" t="s">
        <v>2391</v>
      </c>
      <c r="F1497" s="182" t="s">
        <v>2392</v>
      </c>
      <c r="G1497" s="183" t="s">
        <v>254</v>
      </c>
      <c r="H1497" s="184">
        <v>1</v>
      </c>
      <c r="I1497" s="185"/>
      <c r="J1497" s="186">
        <f>ROUND(I1497*H1497,2)</f>
        <v>0</v>
      </c>
      <c r="K1497" s="182" t="s">
        <v>19</v>
      </c>
      <c r="L1497" s="187"/>
      <c r="M1497" s="188" t="s">
        <v>19</v>
      </c>
      <c r="N1497" s="189" t="s">
        <v>43</v>
      </c>
      <c r="P1497" s="137">
        <f>O1497*H1497</f>
        <v>0</v>
      </c>
      <c r="Q1497" s="137">
        <v>8.9999999999999993E-3</v>
      </c>
      <c r="R1497" s="137">
        <f>Q1497*H1497</f>
        <v>8.9999999999999993E-3</v>
      </c>
      <c r="S1497" s="137">
        <v>0</v>
      </c>
      <c r="T1497" s="138">
        <f>S1497*H1497</f>
        <v>0</v>
      </c>
      <c r="AR1497" s="139" t="s">
        <v>376</v>
      </c>
      <c r="AT1497" s="139" t="s">
        <v>123</v>
      </c>
      <c r="AU1497" s="139" t="s">
        <v>82</v>
      </c>
      <c r="AY1497" s="18" t="s">
        <v>126</v>
      </c>
      <c r="BE1497" s="140">
        <f>IF(N1497="základní",J1497,0)</f>
        <v>0</v>
      </c>
      <c r="BF1497" s="140">
        <f>IF(N1497="snížená",J1497,0)</f>
        <v>0</v>
      </c>
      <c r="BG1497" s="140">
        <f>IF(N1497="zákl. přenesená",J1497,0)</f>
        <v>0</v>
      </c>
      <c r="BH1497" s="140">
        <f>IF(N1497="sníž. přenesená",J1497,0)</f>
        <v>0</v>
      </c>
      <c r="BI1497" s="140">
        <f>IF(N1497="nulová",J1497,0)</f>
        <v>0</v>
      </c>
      <c r="BJ1497" s="18" t="s">
        <v>80</v>
      </c>
      <c r="BK1497" s="140">
        <f>ROUND(I1497*H1497,2)</f>
        <v>0</v>
      </c>
      <c r="BL1497" s="18" t="s">
        <v>260</v>
      </c>
      <c r="BM1497" s="139" t="s">
        <v>2393</v>
      </c>
    </row>
    <row r="1498" spans="2:65" s="1" customFormat="1" ht="10.199999999999999">
      <c r="B1498" s="33"/>
      <c r="D1498" s="141" t="s">
        <v>135</v>
      </c>
      <c r="F1498" s="142" t="s">
        <v>2392</v>
      </c>
      <c r="I1498" s="143"/>
      <c r="L1498" s="33"/>
      <c r="M1498" s="147"/>
      <c r="T1498" s="54"/>
      <c r="AT1498" s="18" t="s">
        <v>135</v>
      </c>
      <c r="AU1498" s="18" t="s">
        <v>82</v>
      </c>
    </row>
    <row r="1499" spans="2:65" s="1" customFormat="1" ht="24.15" customHeight="1">
      <c r="B1499" s="33"/>
      <c r="C1499" s="180" t="s">
        <v>2394</v>
      </c>
      <c r="D1499" s="180" t="s">
        <v>123</v>
      </c>
      <c r="E1499" s="181" t="s">
        <v>2395</v>
      </c>
      <c r="F1499" s="182" t="s">
        <v>2396</v>
      </c>
      <c r="G1499" s="183" t="s">
        <v>254</v>
      </c>
      <c r="H1499" s="184">
        <v>1</v>
      </c>
      <c r="I1499" s="185"/>
      <c r="J1499" s="186">
        <f>ROUND(I1499*H1499,2)</f>
        <v>0</v>
      </c>
      <c r="K1499" s="182" t="s">
        <v>19</v>
      </c>
      <c r="L1499" s="187"/>
      <c r="M1499" s="188" t="s">
        <v>19</v>
      </c>
      <c r="N1499" s="189" t="s">
        <v>43</v>
      </c>
      <c r="P1499" s="137">
        <f>O1499*H1499</f>
        <v>0</v>
      </c>
      <c r="Q1499" s="137">
        <v>8.9999999999999993E-3</v>
      </c>
      <c r="R1499" s="137">
        <f>Q1499*H1499</f>
        <v>8.9999999999999993E-3</v>
      </c>
      <c r="S1499" s="137">
        <v>0</v>
      </c>
      <c r="T1499" s="138">
        <f>S1499*H1499</f>
        <v>0</v>
      </c>
      <c r="AR1499" s="139" t="s">
        <v>376</v>
      </c>
      <c r="AT1499" s="139" t="s">
        <v>123</v>
      </c>
      <c r="AU1499" s="139" t="s">
        <v>82</v>
      </c>
      <c r="AY1499" s="18" t="s">
        <v>126</v>
      </c>
      <c r="BE1499" s="140">
        <f>IF(N1499="základní",J1499,0)</f>
        <v>0</v>
      </c>
      <c r="BF1499" s="140">
        <f>IF(N1499="snížená",J1499,0)</f>
        <v>0</v>
      </c>
      <c r="BG1499" s="140">
        <f>IF(N1499="zákl. přenesená",J1499,0)</f>
        <v>0</v>
      </c>
      <c r="BH1499" s="140">
        <f>IF(N1499="sníž. přenesená",J1499,0)</f>
        <v>0</v>
      </c>
      <c r="BI1499" s="140">
        <f>IF(N1499="nulová",J1499,0)</f>
        <v>0</v>
      </c>
      <c r="BJ1499" s="18" t="s">
        <v>80</v>
      </c>
      <c r="BK1499" s="140">
        <f>ROUND(I1499*H1499,2)</f>
        <v>0</v>
      </c>
      <c r="BL1499" s="18" t="s">
        <v>260</v>
      </c>
      <c r="BM1499" s="139" t="s">
        <v>2397</v>
      </c>
    </row>
    <row r="1500" spans="2:65" s="1" customFormat="1" ht="10.199999999999999">
      <c r="B1500" s="33"/>
      <c r="D1500" s="141" t="s">
        <v>135</v>
      </c>
      <c r="F1500" s="142" t="s">
        <v>2396</v>
      </c>
      <c r="I1500" s="143"/>
      <c r="L1500" s="33"/>
      <c r="M1500" s="147"/>
      <c r="T1500" s="54"/>
      <c r="AT1500" s="18" t="s">
        <v>135</v>
      </c>
      <c r="AU1500" s="18" t="s">
        <v>82</v>
      </c>
    </row>
    <row r="1501" spans="2:65" s="1" customFormat="1" ht="37.799999999999997" customHeight="1">
      <c r="B1501" s="33"/>
      <c r="C1501" s="128" t="s">
        <v>2398</v>
      </c>
      <c r="D1501" s="128" t="s">
        <v>129</v>
      </c>
      <c r="E1501" s="129" t="s">
        <v>2399</v>
      </c>
      <c r="F1501" s="130" t="s">
        <v>2400</v>
      </c>
      <c r="G1501" s="131" t="s">
        <v>254</v>
      </c>
      <c r="H1501" s="132">
        <v>1</v>
      </c>
      <c r="I1501" s="133"/>
      <c r="J1501" s="134">
        <f>ROUND(I1501*H1501,2)</f>
        <v>0</v>
      </c>
      <c r="K1501" s="130" t="s">
        <v>19</v>
      </c>
      <c r="L1501" s="33"/>
      <c r="M1501" s="135" t="s">
        <v>19</v>
      </c>
      <c r="N1501" s="136" t="s">
        <v>43</v>
      </c>
      <c r="P1501" s="137">
        <f>O1501*H1501</f>
        <v>0</v>
      </c>
      <c r="Q1501" s="137">
        <v>0.35</v>
      </c>
      <c r="R1501" s="137">
        <f>Q1501*H1501</f>
        <v>0.35</v>
      </c>
      <c r="S1501" s="137">
        <v>0</v>
      </c>
      <c r="T1501" s="138">
        <f>S1501*H1501</f>
        <v>0</v>
      </c>
      <c r="AR1501" s="139" t="s">
        <v>260</v>
      </c>
      <c r="AT1501" s="139" t="s">
        <v>129</v>
      </c>
      <c r="AU1501" s="139" t="s">
        <v>82</v>
      </c>
      <c r="AY1501" s="18" t="s">
        <v>126</v>
      </c>
      <c r="BE1501" s="140">
        <f>IF(N1501="základní",J1501,0)</f>
        <v>0</v>
      </c>
      <c r="BF1501" s="140">
        <f>IF(N1501="snížená",J1501,0)</f>
        <v>0</v>
      </c>
      <c r="BG1501" s="140">
        <f>IF(N1501="zákl. přenesená",J1501,0)</f>
        <v>0</v>
      </c>
      <c r="BH1501" s="140">
        <f>IF(N1501="sníž. přenesená",J1501,0)</f>
        <v>0</v>
      </c>
      <c r="BI1501" s="140">
        <f>IF(N1501="nulová",J1501,0)</f>
        <v>0</v>
      </c>
      <c r="BJ1501" s="18" t="s">
        <v>80</v>
      </c>
      <c r="BK1501" s="140">
        <f>ROUND(I1501*H1501,2)</f>
        <v>0</v>
      </c>
      <c r="BL1501" s="18" t="s">
        <v>260</v>
      </c>
      <c r="BM1501" s="139" t="s">
        <v>2401</v>
      </c>
    </row>
    <row r="1502" spans="2:65" s="1" customFormat="1" ht="48">
      <c r="B1502" s="33"/>
      <c r="D1502" s="141" t="s">
        <v>135</v>
      </c>
      <c r="F1502" s="142" t="s">
        <v>2402</v>
      </c>
      <c r="I1502" s="143"/>
      <c r="L1502" s="33"/>
      <c r="M1502" s="147"/>
      <c r="T1502" s="54"/>
      <c r="AT1502" s="18" t="s">
        <v>135</v>
      </c>
      <c r="AU1502" s="18" t="s">
        <v>82</v>
      </c>
    </row>
    <row r="1503" spans="2:65" s="1" customFormat="1" ht="21.75" customHeight="1">
      <c r="B1503" s="33"/>
      <c r="C1503" s="128" t="s">
        <v>2403</v>
      </c>
      <c r="D1503" s="128" t="s">
        <v>129</v>
      </c>
      <c r="E1503" s="129" t="s">
        <v>2404</v>
      </c>
      <c r="F1503" s="130" t="s">
        <v>2405</v>
      </c>
      <c r="G1503" s="131" t="s">
        <v>304</v>
      </c>
      <c r="H1503" s="132">
        <v>2.7719999999999998</v>
      </c>
      <c r="I1503" s="133"/>
      <c r="J1503" s="134">
        <f>ROUND(I1503*H1503,2)</f>
        <v>0</v>
      </c>
      <c r="K1503" s="130" t="s">
        <v>180</v>
      </c>
      <c r="L1503" s="33"/>
      <c r="M1503" s="135" t="s">
        <v>19</v>
      </c>
      <c r="N1503" s="136" t="s">
        <v>43</v>
      </c>
      <c r="P1503" s="137">
        <f>O1503*H1503</f>
        <v>0</v>
      </c>
      <c r="Q1503" s="137">
        <v>0</v>
      </c>
      <c r="R1503" s="137">
        <f>Q1503*H1503</f>
        <v>0</v>
      </c>
      <c r="S1503" s="137">
        <v>0</v>
      </c>
      <c r="T1503" s="138">
        <f>S1503*H1503</f>
        <v>0</v>
      </c>
      <c r="AR1503" s="139" t="s">
        <v>260</v>
      </c>
      <c r="AT1503" s="139" t="s">
        <v>129</v>
      </c>
      <c r="AU1503" s="139" t="s">
        <v>82</v>
      </c>
      <c r="AY1503" s="18" t="s">
        <v>126</v>
      </c>
      <c r="BE1503" s="140">
        <f>IF(N1503="základní",J1503,0)</f>
        <v>0</v>
      </c>
      <c r="BF1503" s="140">
        <f>IF(N1503="snížená",J1503,0)</f>
        <v>0</v>
      </c>
      <c r="BG1503" s="140">
        <f>IF(N1503="zákl. přenesená",J1503,0)</f>
        <v>0</v>
      </c>
      <c r="BH1503" s="140">
        <f>IF(N1503="sníž. přenesená",J1503,0)</f>
        <v>0</v>
      </c>
      <c r="BI1503" s="140">
        <f>IF(N1503="nulová",J1503,0)</f>
        <v>0</v>
      </c>
      <c r="BJ1503" s="18" t="s">
        <v>80</v>
      </c>
      <c r="BK1503" s="140">
        <f>ROUND(I1503*H1503,2)</f>
        <v>0</v>
      </c>
      <c r="BL1503" s="18" t="s">
        <v>260</v>
      </c>
      <c r="BM1503" s="139" t="s">
        <v>2406</v>
      </c>
    </row>
    <row r="1504" spans="2:65" s="1" customFormat="1" ht="19.2">
      <c r="B1504" s="33"/>
      <c r="D1504" s="141" t="s">
        <v>135</v>
      </c>
      <c r="F1504" s="142" t="s">
        <v>2407</v>
      </c>
      <c r="I1504" s="143"/>
      <c r="L1504" s="33"/>
      <c r="M1504" s="147"/>
      <c r="T1504" s="54"/>
      <c r="AT1504" s="18" t="s">
        <v>135</v>
      </c>
      <c r="AU1504" s="18" t="s">
        <v>82</v>
      </c>
    </row>
    <row r="1505" spans="2:65" s="1" customFormat="1" ht="10.199999999999999">
      <c r="B1505" s="33"/>
      <c r="D1505" s="168" t="s">
        <v>183</v>
      </c>
      <c r="F1505" s="169" t="s">
        <v>2408</v>
      </c>
      <c r="I1505" s="143"/>
      <c r="L1505" s="33"/>
      <c r="M1505" s="147"/>
      <c r="T1505" s="54"/>
      <c r="AT1505" s="18" t="s">
        <v>183</v>
      </c>
      <c r="AU1505" s="18" t="s">
        <v>82</v>
      </c>
    </row>
    <row r="1506" spans="2:65" s="11" customFormat="1" ht="22.8" customHeight="1">
      <c r="B1506" s="116"/>
      <c r="D1506" s="117" t="s">
        <v>71</v>
      </c>
      <c r="E1506" s="126" t="s">
        <v>402</v>
      </c>
      <c r="F1506" s="126" t="s">
        <v>403</v>
      </c>
      <c r="I1506" s="119"/>
      <c r="J1506" s="127">
        <f>BK1506</f>
        <v>0</v>
      </c>
      <c r="L1506" s="116"/>
      <c r="M1506" s="121"/>
      <c r="P1506" s="122">
        <f>SUM(P1507:P1528)</f>
        <v>0</v>
      </c>
      <c r="R1506" s="122">
        <f>SUM(R1507:R1528)</f>
        <v>1.7053800000000001</v>
      </c>
      <c r="T1506" s="123">
        <f>SUM(T1507:T1528)</f>
        <v>0</v>
      </c>
      <c r="AR1506" s="117" t="s">
        <v>82</v>
      </c>
      <c r="AT1506" s="124" t="s">
        <v>71</v>
      </c>
      <c r="AU1506" s="124" t="s">
        <v>80</v>
      </c>
      <c r="AY1506" s="117" t="s">
        <v>126</v>
      </c>
      <c r="BK1506" s="125">
        <f>SUM(BK1507:BK1528)</f>
        <v>0</v>
      </c>
    </row>
    <row r="1507" spans="2:65" s="1" customFormat="1" ht="37.799999999999997" customHeight="1">
      <c r="B1507" s="33"/>
      <c r="C1507" s="128" t="s">
        <v>2409</v>
      </c>
      <c r="D1507" s="128" t="s">
        <v>129</v>
      </c>
      <c r="E1507" s="129" t="s">
        <v>2410</v>
      </c>
      <c r="F1507" s="130" t="s">
        <v>2411</v>
      </c>
      <c r="G1507" s="131" t="s">
        <v>1858</v>
      </c>
      <c r="H1507" s="132">
        <v>1344.7</v>
      </c>
      <c r="I1507" s="133"/>
      <c r="J1507" s="134">
        <f>ROUND(I1507*H1507,2)</f>
        <v>0</v>
      </c>
      <c r="K1507" s="130" t="s">
        <v>19</v>
      </c>
      <c r="L1507" s="33"/>
      <c r="M1507" s="135" t="s">
        <v>19</v>
      </c>
      <c r="N1507" s="136" t="s">
        <v>43</v>
      </c>
      <c r="P1507" s="137">
        <f>O1507*H1507</f>
        <v>0</v>
      </c>
      <c r="Q1507" s="137">
        <v>1E-3</v>
      </c>
      <c r="R1507" s="137">
        <f>Q1507*H1507</f>
        <v>1.3447</v>
      </c>
      <c r="S1507" s="137">
        <v>0</v>
      </c>
      <c r="T1507" s="138">
        <f>S1507*H1507</f>
        <v>0</v>
      </c>
      <c r="AR1507" s="139" t="s">
        <v>260</v>
      </c>
      <c r="AT1507" s="139" t="s">
        <v>129</v>
      </c>
      <c r="AU1507" s="139" t="s">
        <v>82</v>
      </c>
      <c r="AY1507" s="18" t="s">
        <v>126</v>
      </c>
      <c r="BE1507" s="140">
        <f>IF(N1507="základní",J1507,0)</f>
        <v>0</v>
      </c>
      <c r="BF1507" s="140">
        <f>IF(N1507="snížená",J1507,0)</f>
        <v>0</v>
      </c>
      <c r="BG1507" s="140">
        <f>IF(N1507="zákl. přenesená",J1507,0)</f>
        <v>0</v>
      </c>
      <c r="BH1507" s="140">
        <f>IF(N1507="sníž. přenesená",J1507,0)</f>
        <v>0</v>
      </c>
      <c r="BI1507" s="140">
        <f>IF(N1507="nulová",J1507,0)</f>
        <v>0</v>
      </c>
      <c r="BJ1507" s="18" t="s">
        <v>80</v>
      </c>
      <c r="BK1507" s="140">
        <f>ROUND(I1507*H1507,2)</f>
        <v>0</v>
      </c>
      <c r="BL1507" s="18" t="s">
        <v>260</v>
      </c>
      <c r="BM1507" s="139" t="s">
        <v>2412</v>
      </c>
    </row>
    <row r="1508" spans="2:65" s="1" customFormat="1" ht="38.4">
      <c r="B1508" s="33"/>
      <c r="D1508" s="141" t="s">
        <v>135</v>
      </c>
      <c r="F1508" s="142" t="s">
        <v>2413</v>
      </c>
      <c r="I1508" s="143"/>
      <c r="L1508" s="33"/>
      <c r="M1508" s="147"/>
      <c r="T1508" s="54"/>
      <c r="AT1508" s="18" t="s">
        <v>135</v>
      </c>
      <c r="AU1508" s="18" t="s">
        <v>82</v>
      </c>
    </row>
    <row r="1509" spans="2:65" s="12" customFormat="1" ht="10.199999999999999">
      <c r="B1509" s="148"/>
      <c r="D1509" s="141" t="s">
        <v>159</v>
      </c>
      <c r="E1509" s="149" t="s">
        <v>19</v>
      </c>
      <c r="F1509" s="150" t="s">
        <v>2414</v>
      </c>
      <c r="H1509" s="151">
        <v>1344.7</v>
      </c>
      <c r="I1509" s="152"/>
      <c r="L1509" s="148"/>
      <c r="M1509" s="153"/>
      <c r="T1509" s="154"/>
      <c r="AT1509" s="149" t="s">
        <v>159</v>
      </c>
      <c r="AU1509" s="149" t="s">
        <v>82</v>
      </c>
      <c r="AV1509" s="12" t="s">
        <v>82</v>
      </c>
      <c r="AW1509" s="12" t="s">
        <v>33</v>
      </c>
      <c r="AX1509" s="12" t="s">
        <v>80</v>
      </c>
      <c r="AY1509" s="149" t="s">
        <v>126</v>
      </c>
    </row>
    <row r="1510" spans="2:65" s="1" customFormat="1" ht="37.799999999999997" customHeight="1">
      <c r="B1510" s="33"/>
      <c r="C1510" s="128" t="s">
        <v>2415</v>
      </c>
      <c r="D1510" s="128" t="s">
        <v>129</v>
      </c>
      <c r="E1510" s="129" t="s">
        <v>2416</v>
      </c>
      <c r="F1510" s="130" t="s">
        <v>2417</v>
      </c>
      <c r="G1510" s="131" t="s">
        <v>228</v>
      </c>
      <c r="H1510" s="132">
        <v>14.734999999999999</v>
      </c>
      <c r="I1510" s="133"/>
      <c r="J1510" s="134">
        <f>ROUND(I1510*H1510,2)</f>
        <v>0</v>
      </c>
      <c r="K1510" s="130" t="s">
        <v>19</v>
      </c>
      <c r="L1510" s="33"/>
      <c r="M1510" s="135" t="s">
        <v>19</v>
      </c>
      <c r="N1510" s="136" t="s">
        <v>43</v>
      </c>
      <c r="P1510" s="137">
        <f>O1510*H1510</f>
        <v>0</v>
      </c>
      <c r="Q1510" s="137">
        <v>0.01</v>
      </c>
      <c r="R1510" s="137">
        <f>Q1510*H1510</f>
        <v>0.14735000000000001</v>
      </c>
      <c r="S1510" s="137">
        <v>0</v>
      </c>
      <c r="T1510" s="138">
        <f>S1510*H1510</f>
        <v>0</v>
      </c>
      <c r="AR1510" s="139" t="s">
        <v>260</v>
      </c>
      <c r="AT1510" s="139" t="s">
        <v>129</v>
      </c>
      <c r="AU1510" s="139" t="s">
        <v>82</v>
      </c>
      <c r="AY1510" s="18" t="s">
        <v>126</v>
      </c>
      <c r="BE1510" s="140">
        <f>IF(N1510="základní",J1510,0)</f>
        <v>0</v>
      </c>
      <c r="BF1510" s="140">
        <f>IF(N1510="snížená",J1510,0)</f>
        <v>0</v>
      </c>
      <c r="BG1510" s="140">
        <f>IF(N1510="zákl. přenesená",J1510,0)</f>
        <v>0</v>
      </c>
      <c r="BH1510" s="140">
        <f>IF(N1510="sníž. přenesená",J1510,0)</f>
        <v>0</v>
      </c>
      <c r="BI1510" s="140">
        <f>IF(N1510="nulová",J1510,0)</f>
        <v>0</v>
      </c>
      <c r="BJ1510" s="18" t="s">
        <v>80</v>
      </c>
      <c r="BK1510" s="140">
        <f>ROUND(I1510*H1510,2)</f>
        <v>0</v>
      </c>
      <c r="BL1510" s="18" t="s">
        <v>260</v>
      </c>
      <c r="BM1510" s="139" t="s">
        <v>2418</v>
      </c>
    </row>
    <row r="1511" spans="2:65" s="1" customFormat="1" ht="38.4">
      <c r="B1511" s="33"/>
      <c r="D1511" s="141" t="s">
        <v>135</v>
      </c>
      <c r="F1511" s="142" t="s">
        <v>2419</v>
      </c>
      <c r="I1511" s="143"/>
      <c r="L1511" s="33"/>
      <c r="M1511" s="147"/>
      <c r="T1511" s="54"/>
      <c r="AT1511" s="18" t="s">
        <v>135</v>
      </c>
      <c r="AU1511" s="18" t="s">
        <v>82</v>
      </c>
    </row>
    <row r="1512" spans="2:65" s="12" customFormat="1" ht="10.199999999999999">
      <c r="B1512" s="148"/>
      <c r="D1512" s="141" t="s">
        <v>159</v>
      </c>
      <c r="E1512" s="149" t="s">
        <v>19</v>
      </c>
      <c r="F1512" s="150" t="s">
        <v>2420</v>
      </c>
      <c r="H1512" s="151">
        <v>14.734999999999999</v>
      </c>
      <c r="I1512" s="152"/>
      <c r="L1512" s="148"/>
      <c r="M1512" s="153"/>
      <c r="T1512" s="154"/>
      <c r="AT1512" s="149" t="s">
        <v>159</v>
      </c>
      <c r="AU1512" s="149" t="s">
        <v>82</v>
      </c>
      <c r="AV1512" s="12" t="s">
        <v>82</v>
      </c>
      <c r="AW1512" s="12" t="s">
        <v>33</v>
      </c>
      <c r="AX1512" s="12" t="s">
        <v>80</v>
      </c>
      <c r="AY1512" s="149" t="s">
        <v>126</v>
      </c>
    </row>
    <row r="1513" spans="2:65" s="1" customFormat="1" ht="24.15" customHeight="1">
      <c r="B1513" s="33"/>
      <c r="C1513" s="128" t="s">
        <v>2421</v>
      </c>
      <c r="D1513" s="128" t="s">
        <v>129</v>
      </c>
      <c r="E1513" s="129" t="s">
        <v>2422</v>
      </c>
      <c r="F1513" s="130" t="s">
        <v>2423</v>
      </c>
      <c r="G1513" s="131" t="s">
        <v>1858</v>
      </c>
      <c r="H1513" s="132">
        <v>25.28</v>
      </c>
      <c r="I1513" s="133"/>
      <c r="J1513" s="134">
        <f>ROUND(I1513*H1513,2)</f>
        <v>0</v>
      </c>
      <c r="K1513" s="130" t="s">
        <v>19</v>
      </c>
      <c r="L1513" s="33"/>
      <c r="M1513" s="135" t="s">
        <v>19</v>
      </c>
      <c r="N1513" s="136" t="s">
        <v>43</v>
      </c>
      <c r="P1513" s="137">
        <f>O1513*H1513</f>
        <v>0</v>
      </c>
      <c r="Q1513" s="137">
        <v>1E-3</v>
      </c>
      <c r="R1513" s="137">
        <f>Q1513*H1513</f>
        <v>2.528E-2</v>
      </c>
      <c r="S1513" s="137">
        <v>0</v>
      </c>
      <c r="T1513" s="138">
        <f>S1513*H1513</f>
        <v>0</v>
      </c>
      <c r="AR1513" s="139" t="s">
        <v>260</v>
      </c>
      <c r="AT1513" s="139" t="s">
        <v>129</v>
      </c>
      <c r="AU1513" s="139" t="s">
        <v>82</v>
      </c>
      <c r="AY1513" s="18" t="s">
        <v>126</v>
      </c>
      <c r="BE1513" s="140">
        <f>IF(N1513="základní",J1513,0)</f>
        <v>0</v>
      </c>
      <c r="BF1513" s="140">
        <f>IF(N1513="snížená",J1513,0)</f>
        <v>0</v>
      </c>
      <c r="BG1513" s="140">
        <f>IF(N1513="zákl. přenesená",J1513,0)</f>
        <v>0</v>
      </c>
      <c r="BH1513" s="140">
        <f>IF(N1513="sníž. přenesená",J1513,0)</f>
        <v>0</v>
      </c>
      <c r="BI1513" s="140">
        <f>IF(N1513="nulová",J1513,0)</f>
        <v>0</v>
      </c>
      <c r="BJ1513" s="18" t="s">
        <v>80</v>
      </c>
      <c r="BK1513" s="140">
        <f>ROUND(I1513*H1513,2)</f>
        <v>0</v>
      </c>
      <c r="BL1513" s="18" t="s">
        <v>260</v>
      </c>
      <c r="BM1513" s="139" t="s">
        <v>2424</v>
      </c>
    </row>
    <row r="1514" spans="2:65" s="12" customFormat="1" ht="10.199999999999999">
      <c r="B1514" s="148"/>
      <c r="D1514" s="141" t="s">
        <v>159</v>
      </c>
      <c r="E1514" s="149" t="s">
        <v>19</v>
      </c>
      <c r="F1514" s="150" t="s">
        <v>2425</v>
      </c>
      <c r="H1514" s="151">
        <v>25.28</v>
      </c>
      <c r="I1514" s="152"/>
      <c r="L1514" s="148"/>
      <c r="M1514" s="153"/>
      <c r="T1514" s="154"/>
      <c r="AT1514" s="149" t="s">
        <v>159</v>
      </c>
      <c r="AU1514" s="149" t="s">
        <v>82</v>
      </c>
      <c r="AV1514" s="12" t="s">
        <v>82</v>
      </c>
      <c r="AW1514" s="12" t="s">
        <v>33</v>
      </c>
      <c r="AX1514" s="12" t="s">
        <v>80</v>
      </c>
      <c r="AY1514" s="149" t="s">
        <v>126</v>
      </c>
    </row>
    <row r="1515" spans="2:65" s="1" customFormat="1" ht="37.799999999999997" customHeight="1">
      <c r="B1515" s="33"/>
      <c r="C1515" s="128" t="s">
        <v>2426</v>
      </c>
      <c r="D1515" s="128" t="s">
        <v>129</v>
      </c>
      <c r="E1515" s="129" t="s">
        <v>2427</v>
      </c>
      <c r="F1515" s="130" t="s">
        <v>2428</v>
      </c>
      <c r="G1515" s="131" t="s">
        <v>228</v>
      </c>
      <c r="H1515" s="132">
        <v>3.9</v>
      </c>
      <c r="I1515" s="133"/>
      <c r="J1515" s="134">
        <f>ROUND(I1515*H1515,2)</f>
        <v>0</v>
      </c>
      <c r="K1515" s="130" t="s">
        <v>19</v>
      </c>
      <c r="L1515" s="33"/>
      <c r="M1515" s="135" t="s">
        <v>19</v>
      </c>
      <c r="N1515" s="136" t="s">
        <v>43</v>
      </c>
      <c r="P1515" s="137">
        <f>O1515*H1515</f>
        <v>0</v>
      </c>
      <c r="Q1515" s="137">
        <v>1.2500000000000001E-2</v>
      </c>
      <c r="R1515" s="137">
        <f>Q1515*H1515</f>
        <v>4.8750000000000002E-2</v>
      </c>
      <c r="S1515" s="137">
        <v>0</v>
      </c>
      <c r="T1515" s="138">
        <f>S1515*H1515</f>
        <v>0</v>
      </c>
      <c r="AR1515" s="139" t="s">
        <v>260</v>
      </c>
      <c r="AT1515" s="139" t="s">
        <v>129</v>
      </c>
      <c r="AU1515" s="139" t="s">
        <v>82</v>
      </c>
      <c r="AY1515" s="18" t="s">
        <v>126</v>
      </c>
      <c r="BE1515" s="140">
        <f>IF(N1515="základní",J1515,0)</f>
        <v>0</v>
      </c>
      <c r="BF1515" s="140">
        <f>IF(N1515="snížená",J1515,0)</f>
        <v>0</v>
      </c>
      <c r="BG1515" s="140">
        <f>IF(N1515="zákl. přenesená",J1515,0)</f>
        <v>0</v>
      </c>
      <c r="BH1515" s="140">
        <f>IF(N1515="sníž. přenesená",J1515,0)</f>
        <v>0</v>
      </c>
      <c r="BI1515" s="140">
        <f>IF(N1515="nulová",J1515,0)</f>
        <v>0</v>
      </c>
      <c r="BJ1515" s="18" t="s">
        <v>80</v>
      </c>
      <c r="BK1515" s="140">
        <f>ROUND(I1515*H1515,2)</f>
        <v>0</v>
      </c>
      <c r="BL1515" s="18" t="s">
        <v>260</v>
      </c>
      <c r="BM1515" s="139" t="s">
        <v>2429</v>
      </c>
    </row>
    <row r="1516" spans="2:65" s="1" customFormat="1" ht="28.8">
      <c r="B1516" s="33"/>
      <c r="D1516" s="141" t="s">
        <v>135</v>
      </c>
      <c r="F1516" s="142" t="s">
        <v>2430</v>
      </c>
      <c r="I1516" s="143"/>
      <c r="L1516" s="33"/>
      <c r="M1516" s="147"/>
      <c r="T1516" s="54"/>
      <c r="AT1516" s="18" t="s">
        <v>135</v>
      </c>
      <c r="AU1516" s="18" t="s">
        <v>82</v>
      </c>
    </row>
    <row r="1517" spans="2:65" s="12" customFormat="1" ht="10.199999999999999">
      <c r="B1517" s="148"/>
      <c r="D1517" s="141" t="s">
        <v>159</v>
      </c>
      <c r="E1517" s="149" t="s">
        <v>19</v>
      </c>
      <c r="F1517" s="150" t="s">
        <v>2431</v>
      </c>
      <c r="H1517" s="151">
        <v>3.9</v>
      </c>
      <c r="I1517" s="152"/>
      <c r="L1517" s="148"/>
      <c r="M1517" s="153"/>
      <c r="T1517" s="154"/>
      <c r="AT1517" s="149" t="s">
        <v>159</v>
      </c>
      <c r="AU1517" s="149" t="s">
        <v>82</v>
      </c>
      <c r="AV1517" s="12" t="s">
        <v>82</v>
      </c>
      <c r="AW1517" s="12" t="s">
        <v>33</v>
      </c>
      <c r="AX1517" s="12" t="s">
        <v>80</v>
      </c>
      <c r="AY1517" s="149" t="s">
        <v>126</v>
      </c>
    </row>
    <row r="1518" spans="2:65" s="1" customFormat="1" ht="37.799999999999997" customHeight="1">
      <c r="B1518" s="33"/>
      <c r="C1518" s="128" t="s">
        <v>2432</v>
      </c>
      <c r="D1518" s="128" t="s">
        <v>129</v>
      </c>
      <c r="E1518" s="129" t="s">
        <v>2433</v>
      </c>
      <c r="F1518" s="130" t="s">
        <v>2434</v>
      </c>
      <c r="G1518" s="131" t="s">
        <v>1858</v>
      </c>
      <c r="H1518" s="132">
        <v>19.3</v>
      </c>
      <c r="I1518" s="133"/>
      <c r="J1518" s="134">
        <f>ROUND(I1518*H1518,2)</f>
        <v>0</v>
      </c>
      <c r="K1518" s="130" t="s">
        <v>19</v>
      </c>
      <c r="L1518" s="33"/>
      <c r="M1518" s="135" t="s">
        <v>19</v>
      </c>
      <c r="N1518" s="136" t="s">
        <v>43</v>
      </c>
      <c r="P1518" s="137">
        <f>O1518*H1518</f>
        <v>0</v>
      </c>
      <c r="Q1518" s="137">
        <v>1E-3</v>
      </c>
      <c r="R1518" s="137">
        <f>Q1518*H1518</f>
        <v>1.9300000000000001E-2</v>
      </c>
      <c r="S1518" s="137">
        <v>0</v>
      </c>
      <c r="T1518" s="138">
        <f>S1518*H1518</f>
        <v>0</v>
      </c>
      <c r="AR1518" s="139" t="s">
        <v>260</v>
      </c>
      <c r="AT1518" s="139" t="s">
        <v>129</v>
      </c>
      <c r="AU1518" s="139" t="s">
        <v>82</v>
      </c>
      <c r="AY1518" s="18" t="s">
        <v>126</v>
      </c>
      <c r="BE1518" s="140">
        <f>IF(N1518="základní",J1518,0)</f>
        <v>0</v>
      </c>
      <c r="BF1518" s="140">
        <f>IF(N1518="snížená",J1518,0)</f>
        <v>0</v>
      </c>
      <c r="BG1518" s="140">
        <f>IF(N1518="zákl. přenesená",J1518,0)</f>
        <v>0</v>
      </c>
      <c r="BH1518" s="140">
        <f>IF(N1518="sníž. přenesená",J1518,0)</f>
        <v>0</v>
      </c>
      <c r="BI1518" s="140">
        <f>IF(N1518="nulová",J1518,0)</f>
        <v>0</v>
      </c>
      <c r="BJ1518" s="18" t="s">
        <v>80</v>
      </c>
      <c r="BK1518" s="140">
        <f>ROUND(I1518*H1518,2)</f>
        <v>0</v>
      </c>
      <c r="BL1518" s="18" t="s">
        <v>260</v>
      </c>
      <c r="BM1518" s="139" t="s">
        <v>2435</v>
      </c>
    </row>
    <row r="1519" spans="2:65" s="1" customFormat="1" ht="28.8">
      <c r="B1519" s="33"/>
      <c r="D1519" s="141" t="s">
        <v>135</v>
      </c>
      <c r="F1519" s="142" t="s">
        <v>2436</v>
      </c>
      <c r="I1519" s="143"/>
      <c r="L1519" s="33"/>
      <c r="M1519" s="147"/>
      <c r="T1519" s="54"/>
      <c r="AT1519" s="18" t="s">
        <v>135</v>
      </c>
      <c r="AU1519" s="18" t="s">
        <v>82</v>
      </c>
    </row>
    <row r="1520" spans="2:65" s="12" customFormat="1" ht="10.199999999999999">
      <c r="B1520" s="148"/>
      <c r="D1520" s="141" t="s">
        <v>159</v>
      </c>
      <c r="E1520" s="149" t="s">
        <v>19</v>
      </c>
      <c r="F1520" s="150" t="s">
        <v>2437</v>
      </c>
      <c r="H1520" s="151">
        <v>19.3</v>
      </c>
      <c r="I1520" s="152"/>
      <c r="L1520" s="148"/>
      <c r="M1520" s="153"/>
      <c r="T1520" s="154"/>
      <c r="AT1520" s="149" t="s">
        <v>159</v>
      </c>
      <c r="AU1520" s="149" t="s">
        <v>82</v>
      </c>
      <c r="AV1520" s="12" t="s">
        <v>82</v>
      </c>
      <c r="AW1520" s="12" t="s">
        <v>33</v>
      </c>
      <c r="AX1520" s="12" t="s">
        <v>80</v>
      </c>
      <c r="AY1520" s="149" t="s">
        <v>126</v>
      </c>
    </row>
    <row r="1521" spans="2:65" s="1" customFormat="1" ht="37.799999999999997" customHeight="1">
      <c r="B1521" s="33"/>
      <c r="C1521" s="128" t="s">
        <v>2438</v>
      </c>
      <c r="D1521" s="128" t="s">
        <v>129</v>
      </c>
      <c r="E1521" s="129" t="s">
        <v>2439</v>
      </c>
      <c r="F1521" s="130" t="s">
        <v>2440</v>
      </c>
      <c r="G1521" s="131" t="s">
        <v>254</v>
      </c>
      <c r="H1521" s="132">
        <v>1</v>
      </c>
      <c r="I1521" s="133"/>
      <c r="J1521" s="134">
        <f>ROUND(I1521*H1521,2)</f>
        <v>0</v>
      </c>
      <c r="K1521" s="130" t="s">
        <v>19</v>
      </c>
      <c r="L1521" s="33"/>
      <c r="M1521" s="135" t="s">
        <v>19</v>
      </c>
      <c r="N1521" s="136" t="s">
        <v>43</v>
      </c>
      <c r="P1521" s="137">
        <f>O1521*H1521</f>
        <v>0</v>
      </c>
      <c r="Q1521" s="137">
        <v>1.4999999999999999E-2</v>
      </c>
      <c r="R1521" s="137">
        <f>Q1521*H1521</f>
        <v>1.4999999999999999E-2</v>
      </c>
      <c r="S1521" s="137">
        <v>0</v>
      </c>
      <c r="T1521" s="138">
        <f>S1521*H1521</f>
        <v>0</v>
      </c>
      <c r="AR1521" s="139" t="s">
        <v>260</v>
      </c>
      <c r="AT1521" s="139" t="s">
        <v>129</v>
      </c>
      <c r="AU1521" s="139" t="s">
        <v>82</v>
      </c>
      <c r="AY1521" s="18" t="s">
        <v>126</v>
      </c>
      <c r="BE1521" s="140">
        <f>IF(N1521="základní",J1521,0)</f>
        <v>0</v>
      </c>
      <c r="BF1521" s="140">
        <f>IF(N1521="snížená",J1521,0)</f>
        <v>0</v>
      </c>
      <c r="BG1521" s="140">
        <f>IF(N1521="zákl. přenesená",J1521,0)</f>
        <v>0</v>
      </c>
      <c r="BH1521" s="140">
        <f>IF(N1521="sníž. přenesená",J1521,0)</f>
        <v>0</v>
      </c>
      <c r="BI1521" s="140">
        <f>IF(N1521="nulová",J1521,0)</f>
        <v>0</v>
      </c>
      <c r="BJ1521" s="18" t="s">
        <v>80</v>
      </c>
      <c r="BK1521" s="140">
        <f>ROUND(I1521*H1521,2)</f>
        <v>0</v>
      </c>
      <c r="BL1521" s="18" t="s">
        <v>260</v>
      </c>
      <c r="BM1521" s="139" t="s">
        <v>2441</v>
      </c>
    </row>
    <row r="1522" spans="2:65" s="1" customFormat="1" ht="28.8">
      <c r="B1522" s="33"/>
      <c r="D1522" s="141" t="s">
        <v>135</v>
      </c>
      <c r="F1522" s="142" t="s">
        <v>2442</v>
      </c>
      <c r="I1522" s="143"/>
      <c r="L1522" s="33"/>
      <c r="M1522" s="147"/>
      <c r="T1522" s="54"/>
      <c r="AT1522" s="18" t="s">
        <v>135</v>
      </c>
      <c r="AU1522" s="18" t="s">
        <v>82</v>
      </c>
    </row>
    <row r="1523" spans="2:65" s="1" customFormat="1" ht="37.799999999999997" customHeight="1">
      <c r="B1523" s="33"/>
      <c r="C1523" s="128" t="s">
        <v>2443</v>
      </c>
      <c r="D1523" s="128" t="s">
        <v>129</v>
      </c>
      <c r="E1523" s="129" t="s">
        <v>2444</v>
      </c>
      <c r="F1523" s="130" t="s">
        <v>2445</v>
      </c>
      <c r="G1523" s="131" t="s">
        <v>254</v>
      </c>
      <c r="H1523" s="132">
        <v>7</v>
      </c>
      <c r="I1523" s="133"/>
      <c r="J1523" s="134">
        <f>ROUND(I1523*H1523,2)</f>
        <v>0</v>
      </c>
      <c r="K1523" s="130" t="s">
        <v>19</v>
      </c>
      <c r="L1523" s="33"/>
      <c r="M1523" s="135" t="s">
        <v>19</v>
      </c>
      <c r="N1523" s="136" t="s">
        <v>43</v>
      </c>
      <c r="P1523" s="137">
        <f>O1523*H1523</f>
        <v>0</v>
      </c>
      <c r="Q1523" s="137">
        <v>1.4999999999999999E-2</v>
      </c>
      <c r="R1523" s="137">
        <f>Q1523*H1523</f>
        <v>0.105</v>
      </c>
      <c r="S1523" s="137">
        <v>0</v>
      </c>
      <c r="T1523" s="138">
        <f>S1523*H1523</f>
        <v>0</v>
      </c>
      <c r="AR1523" s="139" t="s">
        <v>260</v>
      </c>
      <c r="AT1523" s="139" t="s">
        <v>129</v>
      </c>
      <c r="AU1523" s="139" t="s">
        <v>82</v>
      </c>
      <c r="AY1523" s="18" t="s">
        <v>126</v>
      </c>
      <c r="BE1523" s="140">
        <f>IF(N1523="základní",J1523,0)</f>
        <v>0</v>
      </c>
      <c r="BF1523" s="140">
        <f>IF(N1523="snížená",J1523,0)</f>
        <v>0</v>
      </c>
      <c r="BG1523" s="140">
        <f>IF(N1523="zákl. přenesená",J1523,0)</f>
        <v>0</v>
      </c>
      <c r="BH1523" s="140">
        <f>IF(N1523="sníž. přenesená",J1523,0)</f>
        <v>0</v>
      </c>
      <c r="BI1523" s="140">
        <f>IF(N1523="nulová",J1523,0)</f>
        <v>0</v>
      </c>
      <c r="BJ1523" s="18" t="s">
        <v>80</v>
      </c>
      <c r="BK1523" s="140">
        <f>ROUND(I1523*H1523,2)</f>
        <v>0</v>
      </c>
      <c r="BL1523" s="18" t="s">
        <v>260</v>
      </c>
      <c r="BM1523" s="139" t="s">
        <v>2446</v>
      </c>
    </row>
    <row r="1524" spans="2:65" s="1" customFormat="1" ht="28.8">
      <c r="B1524" s="33"/>
      <c r="D1524" s="141" t="s">
        <v>135</v>
      </c>
      <c r="F1524" s="142" t="s">
        <v>2447</v>
      </c>
      <c r="I1524" s="143"/>
      <c r="L1524" s="33"/>
      <c r="M1524" s="147"/>
      <c r="T1524" s="54"/>
      <c r="AT1524" s="18" t="s">
        <v>135</v>
      </c>
      <c r="AU1524" s="18" t="s">
        <v>82</v>
      </c>
    </row>
    <row r="1525" spans="2:65" s="12" customFormat="1" ht="10.199999999999999">
      <c r="B1525" s="148"/>
      <c r="D1525" s="141" t="s">
        <v>159</v>
      </c>
      <c r="E1525" s="149" t="s">
        <v>19</v>
      </c>
      <c r="F1525" s="150" t="s">
        <v>2448</v>
      </c>
      <c r="H1525" s="151">
        <v>7</v>
      </c>
      <c r="I1525" s="152"/>
      <c r="L1525" s="148"/>
      <c r="M1525" s="153"/>
      <c r="T1525" s="154"/>
      <c r="AT1525" s="149" t="s">
        <v>159</v>
      </c>
      <c r="AU1525" s="149" t="s">
        <v>82</v>
      </c>
      <c r="AV1525" s="12" t="s">
        <v>82</v>
      </c>
      <c r="AW1525" s="12" t="s">
        <v>33</v>
      </c>
      <c r="AX1525" s="12" t="s">
        <v>80</v>
      </c>
      <c r="AY1525" s="149" t="s">
        <v>126</v>
      </c>
    </row>
    <row r="1526" spans="2:65" s="1" customFormat="1" ht="21.75" customHeight="1">
      <c r="B1526" s="33"/>
      <c r="C1526" s="128" t="s">
        <v>2449</v>
      </c>
      <c r="D1526" s="128" t="s">
        <v>129</v>
      </c>
      <c r="E1526" s="129" t="s">
        <v>420</v>
      </c>
      <c r="F1526" s="130" t="s">
        <v>421</v>
      </c>
      <c r="G1526" s="131" t="s">
        <v>304</v>
      </c>
      <c r="H1526" s="132">
        <v>1.7050000000000001</v>
      </c>
      <c r="I1526" s="133"/>
      <c r="J1526" s="134">
        <f>ROUND(I1526*H1526,2)</f>
        <v>0</v>
      </c>
      <c r="K1526" s="130" t="s">
        <v>180</v>
      </c>
      <c r="L1526" s="33"/>
      <c r="M1526" s="135" t="s">
        <v>19</v>
      </c>
      <c r="N1526" s="136" t="s">
        <v>43</v>
      </c>
      <c r="P1526" s="137">
        <f>O1526*H1526</f>
        <v>0</v>
      </c>
      <c r="Q1526" s="137">
        <v>0</v>
      </c>
      <c r="R1526" s="137">
        <f>Q1526*H1526</f>
        <v>0</v>
      </c>
      <c r="S1526" s="137">
        <v>0</v>
      </c>
      <c r="T1526" s="138">
        <f>S1526*H1526</f>
        <v>0</v>
      </c>
      <c r="AR1526" s="139" t="s">
        <v>260</v>
      </c>
      <c r="AT1526" s="139" t="s">
        <v>129</v>
      </c>
      <c r="AU1526" s="139" t="s">
        <v>82</v>
      </c>
      <c r="AY1526" s="18" t="s">
        <v>126</v>
      </c>
      <c r="BE1526" s="140">
        <f>IF(N1526="základní",J1526,0)</f>
        <v>0</v>
      </c>
      <c r="BF1526" s="140">
        <f>IF(N1526="snížená",J1526,0)</f>
        <v>0</v>
      </c>
      <c r="BG1526" s="140">
        <f>IF(N1526="zákl. přenesená",J1526,0)</f>
        <v>0</v>
      </c>
      <c r="BH1526" s="140">
        <f>IF(N1526="sníž. přenesená",J1526,0)</f>
        <v>0</v>
      </c>
      <c r="BI1526" s="140">
        <f>IF(N1526="nulová",J1526,0)</f>
        <v>0</v>
      </c>
      <c r="BJ1526" s="18" t="s">
        <v>80</v>
      </c>
      <c r="BK1526" s="140">
        <f>ROUND(I1526*H1526,2)</f>
        <v>0</v>
      </c>
      <c r="BL1526" s="18" t="s">
        <v>260</v>
      </c>
      <c r="BM1526" s="139" t="s">
        <v>2450</v>
      </c>
    </row>
    <row r="1527" spans="2:65" s="1" customFormat="1" ht="19.2">
      <c r="B1527" s="33"/>
      <c r="D1527" s="141" t="s">
        <v>135</v>
      </c>
      <c r="F1527" s="142" t="s">
        <v>423</v>
      </c>
      <c r="I1527" s="143"/>
      <c r="L1527" s="33"/>
      <c r="M1527" s="147"/>
      <c r="T1527" s="54"/>
      <c r="AT1527" s="18" t="s">
        <v>135</v>
      </c>
      <c r="AU1527" s="18" t="s">
        <v>82</v>
      </c>
    </row>
    <row r="1528" spans="2:65" s="1" customFormat="1" ht="10.199999999999999">
      <c r="B1528" s="33"/>
      <c r="D1528" s="168" t="s">
        <v>183</v>
      </c>
      <c r="F1528" s="169" t="s">
        <v>424</v>
      </c>
      <c r="I1528" s="143"/>
      <c r="L1528" s="33"/>
      <c r="M1528" s="147"/>
      <c r="T1528" s="54"/>
      <c r="AT1528" s="18" t="s">
        <v>183</v>
      </c>
      <c r="AU1528" s="18" t="s">
        <v>82</v>
      </c>
    </row>
    <row r="1529" spans="2:65" s="11" customFormat="1" ht="22.8" customHeight="1">
      <c r="B1529" s="116"/>
      <c r="D1529" s="117" t="s">
        <v>71</v>
      </c>
      <c r="E1529" s="126" t="s">
        <v>2451</v>
      </c>
      <c r="F1529" s="126" t="s">
        <v>2452</v>
      </c>
      <c r="I1529" s="119"/>
      <c r="J1529" s="127">
        <f>BK1529</f>
        <v>0</v>
      </c>
      <c r="L1529" s="116"/>
      <c r="M1529" s="121"/>
      <c r="P1529" s="122">
        <f>SUM(P1530:P1566)</f>
        <v>0</v>
      </c>
      <c r="R1529" s="122">
        <f>SUM(R1530:R1566)</f>
        <v>11.045884000000001</v>
      </c>
      <c r="T1529" s="123">
        <f>SUM(T1530:T1566)</f>
        <v>0</v>
      </c>
      <c r="AR1529" s="117" t="s">
        <v>82</v>
      </c>
      <c r="AT1529" s="124" t="s">
        <v>71</v>
      </c>
      <c r="AU1529" s="124" t="s">
        <v>80</v>
      </c>
      <c r="AY1529" s="117" t="s">
        <v>126</v>
      </c>
      <c r="BK1529" s="125">
        <f>SUM(BK1530:BK1566)</f>
        <v>0</v>
      </c>
    </row>
    <row r="1530" spans="2:65" s="1" customFormat="1" ht="16.5" customHeight="1">
      <c r="B1530" s="33"/>
      <c r="C1530" s="128" t="s">
        <v>2453</v>
      </c>
      <c r="D1530" s="128" t="s">
        <v>129</v>
      </c>
      <c r="E1530" s="129" t="s">
        <v>2454</v>
      </c>
      <c r="F1530" s="130" t="s">
        <v>2455</v>
      </c>
      <c r="G1530" s="131" t="s">
        <v>155</v>
      </c>
      <c r="H1530" s="132">
        <v>237.1</v>
      </c>
      <c r="I1530" s="133"/>
      <c r="J1530" s="134">
        <f>ROUND(I1530*H1530,2)</f>
        <v>0</v>
      </c>
      <c r="K1530" s="130" t="s">
        <v>180</v>
      </c>
      <c r="L1530" s="33"/>
      <c r="M1530" s="135" t="s">
        <v>19</v>
      </c>
      <c r="N1530" s="136" t="s">
        <v>43</v>
      </c>
      <c r="P1530" s="137">
        <f>O1530*H1530</f>
        <v>0</v>
      </c>
      <c r="Q1530" s="137">
        <v>0</v>
      </c>
      <c r="R1530" s="137">
        <f>Q1530*H1530</f>
        <v>0</v>
      </c>
      <c r="S1530" s="137">
        <v>0</v>
      </c>
      <c r="T1530" s="138">
        <f>S1530*H1530</f>
        <v>0</v>
      </c>
      <c r="AR1530" s="139" t="s">
        <v>260</v>
      </c>
      <c r="AT1530" s="139" t="s">
        <v>129</v>
      </c>
      <c r="AU1530" s="139" t="s">
        <v>82</v>
      </c>
      <c r="AY1530" s="18" t="s">
        <v>126</v>
      </c>
      <c r="BE1530" s="140">
        <f>IF(N1530="základní",J1530,0)</f>
        <v>0</v>
      </c>
      <c r="BF1530" s="140">
        <f>IF(N1530="snížená",J1530,0)</f>
        <v>0</v>
      </c>
      <c r="BG1530" s="140">
        <f>IF(N1530="zákl. přenesená",J1530,0)</f>
        <v>0</v>
      </c>
      <c r="BH1530" s="140">
        <f>IF(N1530="sníž. přenesená",J1530,0)</f>
        <v>0</v>
      </c>
      <c r="BI1530" s="140">
        <f>IF(N1530="nulová",J1530,0)</f>
        <v>0</v>
      </c>
      <c r="BJ1530" s="18" t="s">
        <v>80</v>
      </c>
      <c r="BK1530" s="140">
        <f>ROUND(I1530*H1530,2)</f>
        <v>0</v>
      </c>
      <c r="BL1530" s="18" t="s">
        <v>260</v>
      </c>
      <c r="BM1530" s="139" t="s">
        <v>2456</v>
      </c>
    </row>
    <row r="1531" spans="2:65" s="1" customFormat="1" ht="10.199999999999999">
      <c r="B1531" s="33"/>
      <c r="D1531" s="141" t="s">
        <v>135</v>
      </c>
      <c r="F1531" s="142" t="s">
        <v>2457</v>
      </c>
      <c r="I1531" s="143"/>
      <c r="L1531" s="33"/>
      <c r="M1531" s="147"/>
      <c r="T1531" s="54"/>
      <c r="AT1531" s="18" t="s">
        <v>135</v>
      </c>
      <c r="AU1531" s="18" t="s">
        <v>82</v>
      </c>
    </row>
    <row r="1532" spans="2:65" s="1" customFormat="1" ht="10.199999999999999">
      <c r="B1532" s="33"/>
      <c r="D1532" s="168" t="s">
        <v>183</v>
      </c>
      <c r="F1532" s="169" t="s">
        <v>2458</v>
      </c>
      <c r="I1532" s="143"/>
      <c r="L1532" s="33"/>
      <c r="M1532" s="147"/>
      <c r="T1532" s="54"/>
      <c r="AT1532" s="18" t="s">
        <v>183</v>
      </c>
      <c r="AU1532" s="18" t="s">
        <v>82</v>
      </c>
    </row>
    <row r="1533" spans="2:65" s="12" customFormat="1" ht="10.199999999999999">
      <c r="B1533" s="148"/>
      <c r="D1533" s="141" t="s">
        <v>159</v>
      </c>
      <c r="E1533" s="149" t="s">
        <v>19</v>
      </c>
      <c r="F1533" s="150" t="s">
        <v>2459</v>
      </c>
      <c r="H1533" s="151">
        <v>237.1</v>
      </c>
      <c r="I1533" s="152"/>
      <c r="L1533" s="148"/>
      <c r="M1533" s="153"/>
      <c r="T1533" s="154"/>
      <c r="AT1533" s="149" t="s">
        <v>159</v>
      </c>
      <c r="AU1533" s="149" t="s">
        <v>82</v>
      </c>
      <c r="AV1533" s="12" t="s">
        <v>82</v>
      </c>
      <c r="AW1533" s="12" t="s">
        <v>33</v>
      </c>
      <c r="AX1533" s="12" t="s">
        <v>80</v>
      </c>
      <c r="AY1533" s="149" t="s">
        <v>126</v>
      </c>
    </row>
    <row r="1534" spans="2:65" s="1" customFormat="1" ht="16.5" customHeight="1">
      <c r="B1534" s="33"/>
      <c r="C1534" s="128" t="s">
        <v>2460</v>
      </c>
      <c r="D1534" s="128" t="s">
        <v>129</v>
      </c>
      <c r="E1534" s="129" t="s">
        <v>2461</v>
      </c>
      <c r="F1534" s="130" t="s">
        <v>2462</v>
      </c>
      <c r="G1534" s="131" t="s">
        <v>155</v>
      </c>
      <c r="H1534" s="132">
        <v>237.1</v>
      </c>
      <c r="I1534" s="133"/>
      <c r="J1534" s="134">
        <f>ROUND(I1534*H1534,2)</f>
        <v>0</v>
      </c>
      <c r="K1534" s="130" t="s">
        <v>180</v>
      </c>
      <c r="L1534" s="33"/>
      <c r="M1534" s="135" t="s">
        <v>19</v>
      </c>
      <c r="N1534" s="136" t="s">
        <v>43</v>
      </c>
      <c r="P1534" s="137">
        <f>O1534*H1534</f>
        <v>0</v>
      </c>
      <c r="Q1534" s="137">
        <v>2.9999999999999997E-4</v>
      </c>
      <c r="R1534" s="137">
        <f>Q1534*H1534</f>
        <v>7.1129999999999999E-2</v>
      </c>
      <c r="S1534" s="137">
        <v>0</v>
      </c>
      <c r="T1534" s="138">
        <f>S1534*H1534</f>
        <v>0</v>
      </c>
      <c r="AR1534" s="139" t="s">
        <v>260</v>
      </c>
      <c r="AT1534" s="139" t="s">
        <v>129</v>
      </c>
      <c r="AU1534" s="139" t="s">
        <v>82</v>
      </c>
      <c r="AY1534" s="18" t="s">
        <v>126</v>
      </c>
      <c r="BE1534" s="140">
        <f>IF(N1534="základní",J1534,0)</f>
        <v>0</v>
      </c>
      <c r="BF1534" s="140">
        <f>IF(N1534="snížená",J1534,0)</f>
        <v>0</v>
      </c>
      <c r="BG1534" s="140">
        <f>IF(N1534="zákl. přenesená",J1534,0)</f>
        <v>0</v>
      </c>
      <c r="BH1534" s="140">
        <f>IF(N1534="sníž. přenesená",J1534,0)</f>
        <v>0</v>
      </c>
      <c r="BI1534" s="140">
        <f>IF(N1534="nulová",J1534,0)</f>
        <v>0</v>
      </c>
      <c r="BJ1534" s="18" t="s">
        <v>80</v>
      </c>
      <c r="BK1534" s="140">
        <f>ROUND(I1534*H1534,2)</f>
        <v>0</v>
      </c>
      <c r="BL1534" s="18" t="s">
        <v>260</v>
      </c>
      <c r="BM1534" s="139" t="s">
        <v>2463</v>
      </c>
    </row>
    <row r="1535" spans="2:65" s="1" customFormat="1" ht="10.199999999999999">
      <c r="B1535" s="33"/>
      <c r="D1535" s="141" t="s">
        <v>135</v>
      </c>
      <c r="F1535" s="142" t="s">
        <v>2464</v>
      </c>
      <c r="I1535" s="143"/>
      <c r="L1535" s="33"/>
      <c r="M1535" s="147"/>
      <c r="T1535" s="54"/>
      <c r="AT1535" s="18" t="s">
        <v>135</v>
      </c>
      <c r="AU1535" s="18" t="s">
        <v>82</v>
      </c>
    </row>
    <row r="1536" spans="2:65" s="1" customFormat="1" ht="10.199999999999999">
      <c r="B1536" s="33"/>
      <c r="D1536" s="168" t="s">
        <v>183</v>
      </c>
      <c r="F1536" s="169" t="s">
        <v>2465</v>
      </c>
      <c r="I1536" s="143"/>
      <c r="L1536" s="33"/>
      <c r="M1536" s="147"/>
      <c r="T1536" s="54"/>
      <c r="AT1536" s="18" t="s">
        <v>183</v>
      </c>
      <c r="AU1536" s="18" t="s">
        <v>82</v>
      </c>
    </row>
    <row r="1537" spans="2:65" s="1" customFormat="1" ht="16.5" customHeight="1">
      <c r="B1537" s="33"/>
      <c r="C1537" s="128" t="s">
        <v>2466</v>
      </c>
      <c r="D1537" s="128" t="s">
        <v>129</v>
      </c>
      <c r="E1537" s="129" t="s">
        <v>2467</v>
      </c>
      <c r="F1537" s="130" t="s">
        <v>2468</v>
      </c>
      <c r="G1537" s="131" t="s">
        <v>155</v>
      </c>
      <c r="H1537" s="132">
        <v>19</v>
      </c>
      <c r="I1537" s="133"/>
      <c r="J1537" s="134">
        <f>ROUND(I1537*H1537,2)</f>
        <v>0</v>
      </c>
      <c r="K1537" s="130" t="s">
        <v>180</v>
      </c>
      <c r="L1537" s="33"/>
      <c r="M1537" s="135" t="s">
        <v>19</v>
      </c>
      <c r="N1537" s="136" t="s">
        <v>43</v>
      </c>
      <c r="P1537" s="137">
        <f>O1537*H1537</f>
        <v>0</v>
      </c>
      <c r="Q1537" s="137">
        <v>5.4000000000000003E-3</v>
      </c>
      <c r="R1537" s="137">
        <f>Q1537*H1537</f>
        <v>0.10260000000000001</v>
      </c>
      <c r="S1537" s="137">
        <v>0</v>
      </c>
      <c r="T1537" s="138">
        <f>S1537*H1537</f>
        <v>0</v>
      </c>
      <c r="AR1537" s="139" t="s">
        <v>260</v>
      </c>
      <c r="AT1537" s="139" t="s">
        <v>129</v>
      </c>
      <c r="AU1537" s="139" t="s">
        <v>82</v>
      </c>
      <c r="AY1537" s="18" t="s">
        <v>126</v>
      </c>
      <c r="BE1537" s="140">
        <f>IF(N1537="základní",J1537,0)</f>
        <v>0</v>
      </c>
      <c r="BF1537" s="140">
        <f>IF(N1537="snížená",J1537,0)</f>
        <v>0</v>
      </c>
      <c r="BG1537" s="140">
        <f>IF(N1537="zákl. přenesená",J1537,0)</f>
        <v>0</v>
      </c>
      <c r="BH1537" s="140">
        <f>IF(N1537="sníž. přenesená",J1537,0)</f>
        <v>0</v>
      </c>
      <c r="BI1537" s="140">
        <f>IF(N1537="nulová",J1537,0)</f>
        <v>0</v>
      </c>
      <c r="BJ1537" s="18" t="s">
        <v>80</v>
      </c>
      <c r="BK1537" s="140">
        <f>ROUND(I1537*H1537,2)</f>
        <v>0</v>
      </c>
      <c r="BL1537" s="18" t="s">
        <v>260</v>
      </c>
      <c r="BM1537" s="139" t="s">
        <v>2469</v>
      </c>
    </row>
    <row r="1538" spans="2:65" s="1" customFormat="1" ht="10.199999999999999">
      <c r="B1538" s="33"/>
      <c r="D1538" s="141" t="s">
        <v>135</v>
      </c>
      <c r="F1538" s="142" t="s">
        <v>2470</v>
      </c>
      <c r="I1538" s="143"/>
      <c r="L1538" s="33"/>
      <c r="M1538" s="147"/>
      <c r="T1538" s="54"/>
      <c r="AT1538" s="18" t="s">
        <v>135</v>
      </c>
      <c r="AU1538" s="18" t="s">
        <v>82</v>
      </c>
    </row>
    <row r="1539" spans="2:65" s="1" customFormat="1" ht="10.199999999999999">
      <c r="B1539" s="33"/>
      <c r="D1539" s="168" t="s">
        <v>183</v>
      </c>
      <c r="F1539" s="169" t="s">
        <v>2471</v>
      </c>
      <c r="I1539" s="143"/>
      <c r="L1539" s="33"/>
      <c r="M1539" s="147"/>
      <c r="T1539" s="54"/>
      <c r="AT1539" s="18" t="s">
        <v>183</v>
      </c>
      <c r="AU1539" s="18" t="s">
        <v>82</v>
      </c>
    </row>
    <row r="1540" spans="2:65" s="12" customFormat="1" ht="10.199999999999999">
      <c r="B1540" s="148"/>
      <c r="D1540" s="141" t="s">
        <v>159</v>
      </c>
      <c r="E1540" s="149" t="s">
        <v>19</v>
      </c>
      <c r="F1540" s="150" t="s">
        <v>2472</v>
      </c>
      <c r="H1540" s="151">
        <v>19</v>
      </c>
      <c r="I1540" s="152"/>
      <c r="L1540" s="148"/>
      <c r="M1540" s="153"/>
      <c r="T1540" s="154"/>
      <c r="AT1540" s="149" t="s">
        <v>159</v>
      </c>
      <c r="AU1540" s="149" t="s">
        <v>82</v>
      </c>
      <c r="AV1540" s="12" t="s">
        <v>82</v>
      </c>
      <c r="AW1540" s="12" t="s">
        <v>33</v>
      </c>
      <c r="AX1540" s="12" t="s">
        <v>80</v>
      </c>
      <c r="AY1540" s="149" t="s">
        <v>126</v>
      </c>
    </row>
    <row r="1541" spans="2:65" s="1" customFormat="1" ht="16.5" customHeight="1">
      <c r="B1541" s="33"/>
      <c r="C1541" s="180" t="s">
        <v>2473</v>
      </c>
      <c r="D1541" s="180" t="s">
        <v>123</v>
      </c>
      <c r="E1541" s="181" t="s">
        <v>2474</v>
      </c>
      <c r="F1541" s="182" t="s">
        <v>2475</v>
      </c>
      <c r="G1541" s="183" t="s">
        <v>155</v>
      </c>
      <c r="H1541" s="184">
        <v>21.85</v>
      </c>
      <c r="I1541" s="185"/>
      <c r="J1541" s="186">
        <f>ROUND(I1541*H1541,2)</f>
        <v>0</v>
      </c>
      <c r="K1541" s="182" t="s">
        <v>180</v>
      </c>
      <c r="L1541" s="187"/>
      <c r="M1541" s="188" t="s">
        <v>19</v>
      </c>
      <c r="N1541" s="189" t="s">
        <v>43</v>
      </c>
      <c r="P1541" s="137">
        <f>O1541*H1541</f>
        <v>0</v>
      </c>
      <c r="Q1541" s="137">
        <v>7.0000000000000007E-2</v>
      </c>
      <c r="R1541" s="137">
        <f>Q1541*H1541</f>
        <v>1.5295000000000003</v>
      </c>
      <c r="S1541" s="137">
        <v>0</v>
      </c>
      <c r="T1541" s="138">
        <f>S1541*H1541</f>
        <v>0</v>
      </c>
      <c r="AR1541" s="139" t="s">
        <v>376</v>
      </c>
      <c r="AT1541" s="139" t="s">
        <v>123</v>
      </c>
      <c r="AU1541" s="139" t="s">
        <v>82</v>
      </c>
      <c r="AY1541" s="18" t="s">
        <v>126</v>
      </c>
      <c r="BE1541" s="140">
        <f>IF(N1541="základní",J1541,0)</f>
        <v>0</v>
      </c>
      <c r="BF1541" s="140">
        <f>IF(N1541="snížená",J1541,0)</f>
        <v>0</v>
      </c>
      <c r="BG1541" s="140">
        <f>IF(N1541="zákl. přenesená",J1541,0)</f>
        <v>0</v>
      </c>
      <c r="BH1541" s="140">
        <f>IF(N1541="sníž. přenesená",J1541,0)</f>
        <v>0</v>
      </c>
      <c r="BI1541" s="140">
        <f>IF(N1541="nulová",J1541,0)</f>
        <v>0</v>
      </c>
      <c r="BJ1541" s="18" t="s">
        <v>80</v>
      </c>
      <c r="BK1541" s="140">
        <f>ROUND(I1541*H1541,2)</f>
        <v>0</v>
      </c>
      <c r="BL1541" s="18" t="s">
        <v>260</v>
      </c>
      <c r="BM1541" s="139" t="s">
        <v>2476</v>
      </c>
    </row>
    <row r="1542" spans="2:65" s="1" customFormat="1" ht="10.199999999999999">
      <c r="B1542" s="33"/>
      <c r="D1542" s="141" t="s">
        <v>135</v>
      </c>
      <c r="F1542" s="142" t="s">
        <v>2475</v>
      </c>
      <c r="I1542" s="143"/>
      <c r="L1542" s="33"/>
      <c r="M1542" s="147"/>
      <c r="T1542" s="54"/>
      <c r="AT1542" s="18" t="s">
        <v>135</v>
      </c>
      <c r="AU1542" s="18" t="s">
        <v>82</v>
      </c>
    </row>
    <row r="1543" spans="2:65" s="12" customFormat="1" ht="10.199999999999999">
      <c r="B1543" s="148"/>
      <c r="D1543" s="141" t="s">
        <v>159</v>
      </c>
      <c r="E1543" s="149" t="s">
        <v>19</v>
      </c>
      <c r="F1543" s="150" t="s">
        <v>2477</v>
      </c>
      <c r="H1543" s="151">
        <v>21.85</v>
      </c>
      <c r="I1543" s="152"/>
      <c r="L1543" s="148"/>
      <c r="M1543" s="153"/>
      <c r="T1543" s="154"/>
      <c r="AT1543" s="149" t="s">
        <v>159</v>
      </c>
      <c r="AU1543" s="149" t="s">
        <v>82</v>
      </c>
      <c r="AV1543" s="12" t="s">
        <v>82</v>
      </c>
      <c r="AW1543" s="12" t="s">
        <v>33</v>
      </c>
      <c r="AX1543" s="12" t="s">
        <v>80</v>
      </c>
      <c r="AY1543" s="149" t="s">
        <v>126</v>
      </c>
    </row>
    <row r="1544" spans="2:65" s="1" customFormat="1" ht="24.15" customHeight="1">
      <c r="B1544" s="33"/>
      <c r="C1544" s="128" t="s">
        <v>2478</v>
      </c>
      <c r="D1544" s="128" t="s">
        <v>129</v>
      </c>
      <c r="E1544" s="129" t="s">
        <v>2479</v>
      </c>
      <c r="F1544" s="130" t="s">
        <v>2480</v>
      </c>
      <c r="G1544" s="131" t="s">
        <v>155</v>
      </c>
      <c r="H1544" s="132">
        <v>127.4</v>
      </c>
      <c r="I1544" s="133"/>
      <c r="J1544" s="134">
        <f>ROUND(I1544*H1544,2)</f>
        <v>0</v>
      </c>
      <c r="K1544" s="130" t="s">
        <v>180</v>
      </c>
      <c r="L1544" s="33"/>
      <c r="M1544" s="135" t="s">
        <v>19</v>
      </c>
      <c r="N1544" s="136" t="s">
        <v>43</v>
      </c>
      <c r="P1544" s="137">
        <f>O1544*H1544</f>
        <v>0</v>
      </c>
      <c r="Q1544" s="137">
        <v>6.0000000000000001E-3</v>
      </c>
      <c r="R1544" s="137">
        <f>Q1544*H1544</f>
        <v>0.76440000000000008</v>
      </c>
      <c r="S1544" s="137">
        <v>0</v>
      </c>
      <c r="T1544" s="138">
        <f>S1544*H1544</f>
        <v>0</v>
      </c>
      <c r="AR1544" s="139" t="s">
        <v>260</v>
      </c>
      <c r="AT1544" s="139" t="s">
        <v>129</v>
      </c>
      <c r="AU1544" s="139" t="s">
        <v>82</v>
      </c>
      <c r="AY1544" s="18" t="s">
        <v>126</v>
      </c>
      <c r="BE1544" s="140">
        <f>IF(N1544="základní",J1544,0)</f>
        <v>0</v>
      </c>
      <c r="BF1544" s="140">
        <f>IF(N1544="snížená",J1544,0)</f>
        <v>0</v>
      </c>
      <c r="BG1544" s="140">
        <f>IF(N1544="zákl. přenesená",J1544,0)</f>
        <v>0</v>
      </c>
      <c r="BH1544" s="140">
        <f>IF(N1544="sníž. přenesená",J1544,0)</f>
        <v>0</v>
      </c>
      <c r="BI1544" s="140">
        <f>IF(N1544="nulová",J1544,0)</f>
        <v>0</v>
      </c>
      <c r="BJ1544" s="18" t="s">
        <v>80</v>
      </c>
      <c r="BK1544" s="140">
        <f>ROUND(I1544*H1544,2)</f>
        <v>0</v>
      </c>
      <c r="BL1544" s="18" t="s">
        <v>260</v>
      </c>
      <c r="BM1544" s="139" t="s">
        <v>2481</v>
      </c>
    </row>
    <row r="1545" spans="2:65" s="1" customFormat="1" ht="19.2">
      <c r="B1545" s="33"/>
      <c r="D1545" s="141" t="s">
        <v>135</v>
      </c>
      <c r="F1545" s="142" t="s">
        <v>2482</v>
      </c>
      <c r="I1545" s="143"/>
      <c r="L1545" s="33"/>
      <c r="M1545" s="147"/>
      <c r="T1545" s="54"/>
      <c r="AT1545" s="18" t="s">
        <v>135</v>
      </c>
      <c r="AU1545" s="18" t="s">
        <v>82</v>
      </c>
    </row>
    <row r="1546" spans="2:65" s="1" customFormat="1" ht="10.199999999999999">
      <c r="B1546" s="33"/>
      <c r="D1546" s="168" t="s">
        <v>183</v>
      </c>
      <c r="F1546" s="169" t="s">
        <v>2483</v>
      </c>
      <c r="I1546" s="143"/>
      <c r="L1546" s="33"/>
      <c r="M1546" s="147"/>
      <c r="T1546" s="54"/>
      <c r="AT1546" s="18" t="s">
        <v>183</v>
      </c>
      <c r="AU1546" s="18" t="s">
        <v>82</v>
      </c>
    </row>
    <row r="1547" spans="2:65" s="12" customFormat="1" ht="10.199999999999999">
      <c r="B1547" s="148"/>
      <c r="D1547" s="141" t="s">
        <v>159</v>
      </c>
      <c r="E1547" s="149" t="s">
        <v>19</v>
      </c>
      <c r="F1547" s="150" t="s">
        <v>2484</v>
      </c>
      <c r="H1547" s="151">
        <v>71.900000000000006</v>
      </c>
      <c r="I1547" s="152"/>
      <c r="L1547" s="148"/>
      <c r="M1547" s="153"/>
      <c r="T1547" s="154"/>
      <c r="AT1547" s="149" t="s">
        <v>159</v>
      </c>
      <c r="AU1547" s="149" t="s">
        <v>82</v>
      </c>
      <c r="AV1547" s="12" t="s">
        <v>82</v>
      </c>
      <c r="AW1547" s="12" t="s">
        <v>33</v>
      </c>
      <c r="AX1547" s="12" t="s">
        <v>72</v>
      </c>
      <c r="AY1547" s="149" t="s">
        <v>126</v>
      </c>
    </row>
    <row r="1548" spans="2:65" s="12" customFormat="1" ht="10.199999999999999">
      <c r="B1548" s="148"/>
      <c r="D1548" s="141" t="s">
        <v>159</v>
      </c>
      <c r="E1548" s="149" t="s">
        <v>19</v>
      </c>
      <c r="F1548" s="150" t="s">
        <v>2485</v>
      </c>
      <c r="H1548" s="151">
        <v>23.4</v>
      </c>
      <c r="I1548" s="152"/>
      <c r="L1548" s="148"/>
      <c r="M1548" s="153"/>
      <c r="T1548" s="154"/>
      <c r="AT1548" s="149" t="s">
        <v>159</v>
      </c>
      <c r="AU1548" s="149" t="s">
        <v>82</v>
      </c>
      <c r="AV1548" s="12" t="s">
        <v>82</v>
      </c>
      <c r="AW1548" s="12" t="s">
        <v>33</v>
      </c>
      <c r="AX1548" s="12" t="s">
        <v>72</v>
      </c>
      <c r="AY1548" s="149" t="s">
        <v>126</v>
      </c>
    </row>
    <row r="1549" spans="2:65" s="12" customFormat="1" ht="10.199999999999999">
      <c r="B1549" s="148"/>
      <c r="D1549" s="141" t="s">
        <v>159</v>
      </c>
      <c r="E1549" s="149" t="s">
        <v>19</v>
      </c>
      <c r="F1549" s="150" t="s">
        <v>894</v>
      </c>
      <c r="H1549" s="151">
        <v>32.1</v>
      </c>
      <c r="I1549" s="152"/>
      <c r="L1549" s="148"/>
      <c r="M1549" s="153"/>
      <c r="T1549" s="154"/>
      <c r="AT1549" s="149" t="s">
        <v>159</v>
      </c>
      <c r="AU1549" s="149" t="s">
        <v>82</v>
      </c>
      <c r="AV1549" s="12" t="s">
        <v>82</v>
      </c>
      <c r="AW1549" s="12" t="s">
        <v>33</v>
      </c>
      <c r="AX1549" s="12" t="s">
        <v>72</v>
      </c>
      <c r="AY1549" s="149" t="s">
        <v>126</v>
      </c>
    </row>
    <row r="1550" spans="2:65" s="14" customFormat="1" ht="10.199999999999999">
      <c r="B1550" s="161"/>
      <c r="D1550" s="141" t="s">
        <v>159</v>
      </c>
      <c r="E1550" s="162" t="s">
        <v>19</v>
      </c>
      <c r="F1550" s="163" t="s">
        <v>173</v>
      </c>
      <c r="H1550" s="164">
        <v>127.4</v>
      </c>
      <c r="I1550" s="165"/>
      <c r="L1550" s="161"/>
      <c r="M1550" s="166"/>
      <c r="T1550" s="167"/>
      <c r="AT1550" s="162" t="s">
        <v>159</v>
      </c>
      <c r="AU1550" s="162" t="s">
        <v>82</v>
      </c>
      <c r="AV1550" s="14" t="s">
        <v>156</v>
      </c>
      <c r="AW1550" s="14" t="s">
        <v>33</v>
      </c>
      <c r="AX1550" s="14" t="s">
        <v>80</v>
      </c>
      <c r="AY1550" s="162" t="s">
        <v>126</v>
      </c>
    </row>
    <row r="1551" spans="2:65" s="1" customFormat="1" ht="16.5" customHeight="1">
      <c r="B1551" s="33"/>
      <c r="C1551" s="180" t="s">
        <v>2486</v>
      </c>
      <c r="D1551" s="180" t="s">
        <v>123</v>
      </c>
      <c r="E1551" s="181" t="s">
        <v>2487</v>
      </c>
      <c r="F1551" s="182" t="s">
        <v>2488</v>
      </c>
      <c r="G1551" s="183" t="s">
        <v>155</v>
      </c>
      <c r="H1551" s="184">
        <v>146.51</v>
      </c>
      <c r="I1551" s="185"/>
      <c r="J1551" s="186">
        <f>ROUND(I1551*H1551,2)</f>
        <v>0</v>
      </c>
      <c r="K1551" s="182" t="s">
        <v>19</v>
      </c>
      <c r="L1551" s="187"/>
      <c r="M1551" s="188" t="s">
        <v>19</v>
      </c>
      <c r="N1551" s="189" t="s">
        <v>43</v>
      </c>
      <c r="P1551" s="137">
        <f>O1551*H1551</f>
        <v>0</v>
      </c>
      <c r="Q1551" s="137">
        <v>2.1999999999999999E-2</v>
      </c>
      <c r="R1551" s="137">
        <f>Q1551*H1551</f>
        <v>3.2232199999999995</v>
      </c>
      <c r="S1551" s="137">
        <v>0</v>
      </c>
      <c r="T1551" s="138">
        <f>S1551*H1551</f>
        <v>0</v>
      </c>
      <c r="AR1551" s="139" t="s">
        <v>376</v>
      </c>
      <c r="AT1551" s="139" t="s">
        <v>123</v>
      </c>
      <c r="AU1551" s="139" t="s">
        <v>82</v>
      </c>
      <c r="AY1551" s="18" t="s">
        <v>126</v>
      </c>
      <c r="BE1551" s="140">
        <f>IF(N1551="základní",J1551,0)</f>
        <v>0</v>
      </c>
      <c r="BF1551" s="140">
        <f>IF(N1551="snížená",J1551,0)</f>
        <v>0</v>
      </c>
      <c r="BG1551" s="140">
        <f>IF(N1551="zákl. přenesená",J1551,0)</f>
        <v>0</v>
      </c>
      <c r="BH1551" s="140">
        <f>IF(N1551="sníž. přenesená",J1551,0)</f>
        <v>0</v>
      </c>
      <c r="BI1551" s="140">
        <f>IF(N1551="nulová",J1551,0)</f>
        <v>0</v>
      </c>
      <c r="BJ1551" s="18" t="s">
        <v>80</v>
      </c>
      <c r="BK1551" s="140">
        <f>ROUND(I1551*H1551,2)</f>
        <v>0</v>
      </c>
      <c r="BL1551" s="18" t="s">
        <v>260</v>
      </c>
      <c r="BM1551" s="139" t="s">
        <v>2489</v>
      </c>
    </row>
    <row r="1552" spans="2:65" s="1" customFormat="1" ht="10.199999999999999">
      <c r="B1552" s="33"/>
      <c r="D1552" s="141" t="s">
        <v>135</v>
      </c>
      <c r="F1552" s="142" t="s">
        <v>2488</v>
      </c>
      <c r="I1552" s="143"/>
      <c r="L1552" s="33"/>
      <c r="M1552" s="147"/>
      <c r="T1552" s="54"/>
      <c r="AT1552" s="18" t="s">
        <v>135</v>
      </c>
      <c r="AU1552" s="18" t="s">
        <v>82</v>
      </c>
    </row>
    <row r="1553" spans="2:65" s="12" customFormat="1" ht="10.199999999999999">
      <c r="B1553" s="148"/>
      <c r="D1553" s="141" t="s">
        <v>159</v>
      </c>
      <c r="E1553" s="149" t="s">
        <v>19</v>
      </c>
      <c r="F1553" s="150" t="s">
        <v>2490</v>
      </c>
      <c r="H1553" s="151">
        <v>146.51</v>
      </c>
      <c r="I1553" s="152"/>
      <c r="L1553" s="148"/>
      <c r="M1553" s="153"/>
      <c r="T1553" s="154"/>
      <c r="AT1553" s="149" t="s">
        <v>159</v>
      </c>
      <c r="AU1553" s="149" t="s">
        <v>82</v>
      </c>
      <c r="AV1553" s="12" t="s">
        <v>82</v>
      </c>
      <c r="AW1553" s="12" t="s">
        <v>33</v>
      </c>
      <c r="AX1553" s="12" t="s">
        <v>80</v>
      </c>
      <c r="AY1553" s="149" t="s">
        <v>126</v>
      </c>
    </row>
    <row r="1554" spans="2:65" s="1" customFormat="1" ht="33" customHeight="1">
      <c r="B1554" s="33"/>
      <c r="C1554" s="128" t="s">
        <v>2491</v>
      </c>
      <c r="D1554" s="128" t="s">
        <v>129</v>
      </c>
      <c r="E1554" s="129" t="s">
        <v>2492</v>
      </c>
      <c r="F1554" s="130" t="s">
        <v>2493</v>
      </c>
      <c r="G1554" s="131" t="s">
        <v>155</v>
      </c>
      <c r="H1554" s="132">
        <v>90.7</v>
      </c>
      <c r="I1554" s="133"/>
      <c r="J1554" s="134">
        <f>ROUND(I1554*H1554,2)</f>
        <v>0</v>
      </c>
      <c r="K1554" s="130" t="s">
        <v>19</v>
      </c>
      <c r="L1554" s="33"/>
      <c r="M1554" s="135" t="s">
        <v>19</v>
      </c>
      <c r="N1554" s="136" t="s">
        <v>43</v>
      </c>
      <c r="P1554" s="137">
        <f>O1554*H1554</f>
        <v>0</v>
      </c>
      <c r="Q1554" s="137">
        <v>3.3700000000000002E-3</v>
      </c>
      <c r="R1554" s="137">
        <f>Q1554*H1554</f>
        <v>0.30565900000000001</v>
      </c>
      <c r="S1554" s="137">
        <v>0</v>
      </c>
      <c r="T1554" s="138">
        <f>S1554*H1554</f>
        <v>0</v>
      </c>
      <c r="AR1554" s="139" t="s">
        <v>260</v>
      </c>
      <c r="AT1554" s="139" t="s">
        <v>129</v>
      </c>
      <c r="AU1554" s="139" t="s">
        <v>82</v>
      </c>
      <c r="AY1554" s="18" t="s">
        <v>126</v>
      </c>
      <c r="BE1554" s="140">
        <f>IF(N1554="základní",J1554,0)</f>
        <v>0</v>
      </c>
      <c r="BF1554" s="140">
        <f>IF(N1554="snížená",J1554,0)</f>
        <v>0</v>
      </c>
      <c r="BG1554" s="140">
        <f>IF(N1554="zákl. přenesená",J1554,0)</f>
        <v>0</v>
      </c>
      <c r="BH1554" s="140">
        <f>IF(N1554="sníž. přenesená",J1554,0)</f>
        <v>0</v>
      </c>
      <c r="BI1554" s="140">
        <f>IF(N1554="nulová",J1554,0)</f>
        <v>0</v>
      </c>
      <c r="BJ1554" s="18" t="s">
        <v>80</v>
      </c>
      <c r="BK1554" s="140">
        <f>ROUND(I1554*H1554,2)</f>
        <v>0</v>
      </c>
      <c r="BL1554" s="18" t="s">
        <v>260</v>
      </c>
      <c r="BM1554" s="139" t="s">
        <v>2494</v>
      </c>
    </row>
    <row r="1555" spans="2:65" s="1" customFormat="1" ht="19.2">
      <c r="B1555" s="33"/>
      <c r="D1555" s="141" t="s">
        <v>135</v>
      </c>
      <c r="F1555" s="142" t="s">
        <v>2493</v>
      </c>
      <c r="I1555" s="143"/>
      <c r="L1555" s="33"/>
      <c r="M1555" s="147"/>
      <c r="T1555" s="54"/>
      <c r="AT1555" s="18" t="s">
        <v>135</v>
      </c>
      <c r="AU1555" s="18" t="s">
        <v>82</v>
      </c>
    </row>
    <row r="1556" spans="2:65" s="12" customFormat="1" ht="10.199999999999999">
      <c r="B1556" s="148"/>
      <c r="D1556" s="141" t="s">
        <v>159</v>
      </c>
      <c r="E1556" s="149" t="s">
        <v>19</v>
      </c>
      <c r="F1556" s="150" t="s">
        <v>2495</v>
      </c>
      <c r="H1556" s="151">
        <v>90.7</v>
      </c>
      <c r="I1556" s="152"/>
      <c r="L1556" s="148"/>
      <c r="M1556" s="153"/>
      <c r="T1556" s="154"/>
      <c r="AT1556" s="149" t="s">
        <v>159</v>
      </c>
      <c r="AU1556" s="149" t="s">
        <v>82</v>
      </c>
      <c r="AV1556" s="12" t="s">
        <v>82</v>
      </c>
      <c r="AW1556" s="12" t="s">
        <v>33</v>
      </c>
      <c r="AX1556" s="12" t="s">
        <v>80</v>
      </c>
      <c r="AY1556" s="149" t="s">
        <v>126</v>
      </c>
    </row>
    <row r="1557" spans="2:65" s="1" customFormat="1" ht="24.15" customHeight="1">
      <c r="B1557" s="33"/>
      <c r="C1557" s="180" t="s">
        <v>2496</v>
      </c>
      <c r="D1557" s="180" t="s">
        <v>123</v>
      </c>
      <c r="E1557" s="181" t="s">
        <v>2497</v>
      </c>
      <c r="F1557" s="182" t="s">
        <v>2498</v>
      </c>
      <c r="G1557" s="183" t="s">
        <v>155</v>
      </c>
      <c r="H1557" s="184">
        <v>104.30500000000001</v>
      </c>
      <c r="I1557" s="185"/>
      <c r="J1557" s="186">
        <f>ROUND(I1557*H1557,2)</f>
        <v>0</v>
      </c>
      <c r="K1557" s="182" t="s">
        <v>19</v>
      </c>
      <c r="L1557" s="187"/>
      <c r="M1557" s="188" t="s">
        <v>19</v>
      </c>
      <c r="N1557" s="189" t="s">
        <v>43</v>
      </c>
      <c r="P1557" s="137">
        <f>O1557*H1557</f>
        <v>0</v>
      </c>
      <c r="Q1557" s="137">
        <v>4.4999999999999998E-2</v>
      </c>
      <c r="R1557" s="137">
        <f>Q1557*H1557</f>
        <v>4.6937249999999997</v>
      </c>
      <c r="S1557" s="137">
        <v>0</v>
      </c>
      <c r="T1557" s="138">
        <f>S1557*H1557</f>
        <v>0</v>
      </c>
      <c r="AR1557" s="139" t="s">
        <v>376</v>
      </c>
      <c r="AT1557" s="139" t="s">
        <v>123</v>
      </c>
      <c r="AU1557" s="139" t="s">
        <v>82</v>
      </c>
      <c r="AY1557" s="18" t="s">
        <v>126</v>
      </c>
      <c r="BE1557" s="140">
        <f>IF(N1557="základní",J1557,0)</f>
        <v>0</v>
      </c>
      <c r="BF1557" s="140">
        <f>IF(N1557="snížená",J1557,0)</f>
        <v>0</v>
      </c>
      <c r="BG1557" s="140">
        <f>IF(N1557="zákl. přenesená",J1557,0)</f>
        <v>0</v>
      </c>
      <c r="BH1557" s="140">
        <f>IF(N1557="sníž. přenesená",J1557,0)</f>
        <v>0</v>
      </c>
      <c r="BI1557" s="140">
        <f>IF(N1557="nulová",J1557,0)</f>
        <v>0</v>
      </c>
      <c r="BJ1557" s="18" t="s">
        <v>80</v>
      </c>
      <c r="BK1557" s="140">
        <f>ROUND(I1557*H1557,2)</f>
        <v>0</v>
      </c>
      <c r="BL1557" s="18" t="s">
        <v>260</v>
      </c>
      <c r="BM1557" s="139" t="s">
        <v>2499</v>
      </c>
    </row>
    <row r="1558" spans="2:65" s="1" customFormat="1" ht="10.199999999999999">
      <c r="B1558" s="33"/>
      <c r="D1558" s="141" t="s">
        <v>135</v>
      </c>
      <c r="F1558" s="142" t="s">
        <v>2498</v>
      </c>
      <c r="I1558" s="143"/>
      <c r="L1558" s="33"/>
      <c r="M1558" s="147"/>
      <c r="T1558" s="54"/>
      <c r="AT1558" s="18" t="s">
        <v>135</v>
      </c>
      <c r="AU1558" s="18" t="s">
        <v>82</v>
      </c>
    </row>
    <row r="1559" spans="2:65" s="12" customFormat="1" ht="10.199999999999999">
      <c r="B1559" s="148"/>
      <c r="D1559" s="141" t="s">
        <v>159</v>
      </c>
      <c r="E1559" s="149" t="s">
        <v>19</v>
      </c>
      <c r="F1559" s="150" t="s">
        <v>2500</v>
      </c>
      <c r="H1559" s="151">
        <v>104.30500000000001</v>
      </c>
      <c r="I1559" s="152"/>
      <c r="L1559" s="148"/>
      <c r="M1559" s="153"/>
      <c r="T1559" s="154"/>
      <c r="AT1559" s="149" t="s">
        <v>159</v>
      </c>
      <c r="AU1559" s="149" t="s">
        <v>82</v>
      </c>
      <c r="AV1559" s="12" t="s">
        <v>82</v>
      </c>
      <c r="AW1559" s="12" t="s">
        <v>33</v>
      </c>
      <c r="AX1559" s="12" t="s">
        <v>80</v>
      </c>
      <c r="AY1559" s="149" t="s">
        <v>126</v>
      </c>
    </row>
    <row r="1560" spans="2:65" s="1" customFormat="1" ht="16.5" customHeight="1">
      <c r="B1560" s="33"/>
      <c r="C1560" s="128" t="s">
        <v>2501</v>
      </c>
      <c r="D1560" s="128" t="s">
        <v>129</v>
      </c>
      <c r="E1560" s="129" t="s">
        <v>2502</v>
      </c>
      <c r="F1560" s="130" t="s">
        <v>2503</v>
      </c>
      <c r="G1560" s="131" t="s">
        <v>155</v>
      </c>
      <c r="H1560" s="132">
        <v>237.1</v>
      </c>
      <c r="I1560" s="133"/>
      <c r="J1560" s="134">
        <f>ROUND(I1560*H1560,2)</f>
        <v>0</v>
      </c>
      <c r="K1560" s="130" t="s">
        <v>180</v>
      </c>
      <c r="L1560" s="33"/>
      <c r="M1560" s="135" t="s">
        <v>19</v>
      </c>
      <c r="N1560" s="136" t="s">
        <v>43</v>
      </c>
      <c r="P1560" s="137">
        <f>O1560*H1560</f>
        <v>0</v>
      </c>
      <c r="Q1560" s="137">
        <v>1.5E-3</v>
      </c>
      <c r="R1560" s="137">
        <f>Q1560*H1560</f>
        <v>0.35565000000000002</v>
      </c>
      <c r="S1560" s="137">
        <v>0</v>
      </c>
      <c r="T1560" s="138">
        <f>S1560*H1560</f>
        <v>0</v>
      </c>
      <c r="AR1560" s="139" t="s">
        <v>260</v>
      </c>
      <c r="AT1560" s="139" t="s">
        <v>129</v>
      </c>
      <c r="AU1560" s="139" t="s">
        <v>82</v>
      </c>
      <c r="AY1560" s="18" t="s">
        <v>126</v>
      </c>
      <c r="BE1560" s="140">
        <f>IF(N1560="základní",J1560,0)</f>
        <v>0</v>
      </c>
      <c r="BF1560" s="140">
        <f>IF(N1560="snížená",J1560,0)</f>
        <v>0</v>
      </c>
      <c r="BG1560" s="140">
        <f>IF(N1560="zákl. přenesená",J1560,0)</f>
        <v>0</v>
      </c>
      <c r="BH1560" s="140">
        <f>IF(N1560="sníž. přenesená",J1560,0)</f>
        <v>0</v>
      </c>
      <c r="BI1560" s="140">
        <f>IF(N1560="nulová",J1560,0)</f>
        <v>0</v>
      </c>
      <c r="BJ1560" s="18" t="s">
        <v>80</v>
      </c>
      <c r="BK1560" s="140">
        <f>ROUND(I1560*H1560,2)</f>
        <v>0</v>
      </c>
      <c r="BL1560" s="18" t="s">
        <v>260</v>
      </c>
      <c r="BM1560" s="139" t="s">
        <v>2504</v>
      </c>
    </row>
    <row r="1561" spans="2:65" s="1" customFormat="1" ht="10.199999999999999">
      <c r="B1561" s="33"/>
      <c r="D1561" s="141" t="s">
        <v>135</v>
      </c>
      <c r="F1561" s="142" t="s">
        <v>2505</v>
      </c>
      <c r="I1561" s="143"/>
      <c r="L1561" s="33"/>
      <c r="M1561" s="147"/>
      <c r="T1561" s="54"/>
      <c r="AT1561" s="18" t="s">
        <v>135</v>
      </c>
      <c r="AU1561" s="18" t="s">
        <v>82</v>
      </c>
    </row>
    <row r="1562" spans="2:65" s="1" customFormat="1" ht="10.199999999999999">
      <c r="B1562" s="33"/>
      <c r="D1562" s="168" t="s">
        <v>183</v>
      </c>
      <c r="F1562" s="169" t="s">
        <v>2506</v>
      </c>
      <c r="I1562" s="143"/>
      <c r="L1562" s="33"/>
      <c r="M1562" s="147"/>
      <c r="T1562" s="54"/>
      <c r="AT1562" s="18" t="s">
        <v>183</v>
      </c>
      <c r="AU1562" s="18" t="s">
        <v>82</v>
      </c>
    </row>
    <row r="1563" spans="2:65" s="12" customFormat="1" ht="10.199999999999999">
      <c r="B1563" s="148"/>
      <c r="D1563" s="141" t="s">
        <v>159</v>
      </c>
      <c r="E1563" s="149" t="s">
        <v>19</v>
      </c>
      <c r="F1563" s="150" t="s">
        <v>2507</v>
      </c>
      <c r="H1563" s="151">
        <v>237.1</v>
      </c>
      <c r="I1563" s="152"/>
      <c r="L1563" s="148"/>
      <c r="M1563" s="153"/>
      <c r="T1563" s="154"/>
      <c r="AT1563" s="149" t="s">
        <v>159</v>
      </c>
      <c r="AU1563" s="149" t="s">
        <v>82</v>
      </c>
      <c r="AV1563" s="12" t="s">
        <v>82</v>
      </c>
      <c r="AW1563" s="12" t="s">
        <v>33</v>
      </c>
      <c r="AX1563" s="12" t="s">
        <v>80</v>
      </c>
      <c r="AY1563" s="149" t="s">
        <v>126</v>
      </c>
    </row>
    <row r="1564" spans="2:65" s="1" customFormat="1" ht="21.75" customHeight="1">
      <c r="B1564" s="33"/>
      <c r="C1564" s="128" t="s">
        <v>2508</v>
      </c>
      <c r="D1564" s="128" t="s">
        <v>129</v>
      </c>
      <c r="E1564" s="129" t="s">
        <v>2509</v>
      </c>
      <c r="F1564" s="130" t="s">
        <v>2510</v>
      </c>
      <c r="G1564" s="131" t="s">
        <v>304</v>
      </c>
      <c r="H1564" s="132">
        <v>11.045999999999999</v>
      </c>
      <c r="I1564" s="133"/>
      <c r="J1564" s="134">
        <f>ROUND(I1564*H1564,2)</f>
        <v>0</v>
      </c>
      <c r="K1564" s="130" t="s">
        <v>180</v>
      </c>
      <c r="L1564" s="33"/>
      <c r="M1564" s="135" t="s">
        <v>19</v>
      </c>
      <c r="N1564" s="136" t="s">
        <v>43</v>
      </c>
      <c r="P1564" s="137">
        <f>O1564*H1564</f>
        <v>0</v>
      </c>
      <c r="Q1564" s="137">
        <v>0</v>
      </c>
      <c r="R1564" s="137">
        <f>Q1564*H1564</f>
        <v>0</v>
      </c>
      <c r="S1564" s="137">
        <v>0</v>
      </c>
      <c r="T1564" s="138">
        <f>S1564*H1564</f>
        <v>0</v>
      </c>
      <c r="AR1564" s="139" t="s">
        <v>260</v>
      </c>
      <c r="AT1564" s="139" t="s">
        <v>129</v>
      </c>
      <c r="AU1564" s="139" t="s">
        <v>82</v>
      </c>
      <c r="AY1564" s="18" t="s">
        <v>126</v>
      </c>
      <c r="BE1564" s="140">
        <f>IF(N1564="základní",J1564,0)</f>
        <v>0</v>
      </c>
      <c r="BF1564" s="140">
        <f>IF(N1564="snížená",J1564,0)</f>
        <v>0</v>
      </c>
      <c r="BG1564" s="140">
        <f>IF(N1564="zákl. přenesená",J1564,0)</f>
        <v>0</v>
      </c>
      <c r="BH1564" s="140">
        <f>IF(N1564="sníž. přenesená",J1564,0)</f>
        <v>0</v>
      </c>
      <c r="BI1564" s="140">
        <f>IF(N1564="nulová",J1564,0)</f>
        <v>0</v>
      </c>
      <c r="BJ1564" s="18" t="s">
        <v>80</v>
      </c>
      <c r="BK1564" s="140">
        <f>ROUND(I1564*H1564,2)</f>
        <v>0</v>
      </c>
      <c r="BL1564" s="18" t="s">
        <v>260</v>
      </c>
      <c r="BM1564" s="139" t="s">
        <v>2511</v>
      </c>
    </row>
    <row r="1565" spans="2:65" s="1" customFormat="1" ht="19.2">
      <c r="B1565" s="33"/>
      <c r="D1565" s="141" t="s">
        <v>135</v>
      </c>
      <c r="F1565" s="142" t="s">
        <v>2512</v>
      </c>
      <c r="I1565" s="143"/>
      <c r="L1565" s="33"/>
      <c r="M1565" s="147"/>
      <c r="T1565" s="54"/>
      <c r="AT1565" s="18" t="s">
        <v>135</v>
      </c>
      <c r="AU1565" s="18" t="s">
        <v>82</v>
      </c>
    </row>
    <row r="1566" spans="2:65" s="1" customFormat="1" ht="10.199999999999999">
      <c r="B1566" s="33"/>
      <c r="D1566" s="168" t="s">
        <v>183</v>
      </c>
      <c r="F1566" s="169" t="s">
        <v>2513</v>
      </c>
      <c r="I1566" s="143"/>
      <c r="L1566" s="33"/>
      <c r="M1566" s="147"/>
      <c r="T1566" s="54"/>
      <c r="AT1566" s="18" t="s">
        <v>183</v>
      </c>
      <c r="AU1566" s="18" t="s">
        <v>82</v>
      </c>
    </row>
    <row r="1567" spans="2:65" s="11" customFormat="1" ht="22.8" customHeight="1">
      <c r="B1567" s="116"/>
      <c r="D1567" s="117" t="s">
        <v>71</v>
      </c>
      <c r="E1567" s="126" t="s">
        <v>2514</v>
      </c>
      <c r="F1567" s="126" t="s">
        <v>2515</v>
      </c>
      <c r="I1567" s="119"/>
      <c r="J1567" s="127">
        <f>BK1567</f>
        <v>0</v>
      </c>
      <c r="L1567" s="116"/>
      <c r="M1567" s="121"/>
      <c r="P1567" s="122">
        <f>SUM(P1568:P1592)</f>
        <v>0</v>
      </c>
      <c r="R1567" s="122">
        <f>SUM(R1568:R1592)</f>
        <v>3.7392269999999996</v>
      </c>
      <c r="T1567" s="123">
        <f>SUM(T1568:T1592)</f>
        <v>0</v>
      </c>
      <c r="AR1567" s="117" t="s">
        <v>82</v>
      </c>
      <c r="AT1567" s="124" t="s">
        <v>71</v>
      </c>
      <c r="AU1567" s="124" t="s">
        <v>80</v>
      </c>
      <c r="AY1567" s="117" t="s">
        <v>126</v>
      </c>
      <c r="BK1567" s="125">
        <f>SUM(BK1568:BK1592)</f>
        <v>0</v>
      </c>
    </row>
    <row r="1568" spans="2:65" s="1" customFormat="1" ht="16.5" customHeight="1">
      <c r="B1568" s="33"/>
      <c r="C1568" s="128" t="s">
        <v>2516</v>
      </c>
      <c r="D1568" s="128" t="s">
        <v>129</v>
      </c>
      <c r="E1568" s="129" t="s">
        <v>2517</v>
      </c>
      <c r="F1568" s="130" t="s">
        <v>2518</v>
      </c>
      <c r="G1568" s="131" t="s">
        <v>155</v>
      </c>
      <c r="H1568" s="132">
        <v>406.4</v>
      </c>
      <c r="I1568" s="133"/>
      <c r="J1568" s="134">
        <f>ROUND(I1568*H1568,2)</f>
        <v>0</v>
      </c>
      <c r="K1568" s="130" t="s">
        <v>180</v>
      </c>
      <c r="L1568" s="33"/>
      <c r="M1568" s="135" t="s">
        <v>19</v>
      </c>
      <c r="N1568" s="136" t="s">
        <v>43</v>
      </c>
      <c r="P1568" s="137">
        <f>O1568*H1568</f>
        <v>0</v>
      </c>
      <c r="Q1568" s="137">
        <v>0</v>
      </c>
      <c r="R1568" s="137">
        <f>Q1568*H1568</f>
        <v>0</v>
      </c>
      <c r="S1568" s="137">
        <v>0</v>
      </c>
      <c r="T1568" s="138">
        <f>S1568*H1568</f>
        <v>0</v>
      </c>
      <c r="AR1568" s="139" t="s">
        <v>260</v>
      </c>
      <c r="AT1568" s="139" t="s">
        <v>129</v>
      </c>
      <c r="AU1568" s="139" t="s">
        <v>82</v>
      </c>
      <c r="AY1568" s="18" t="s">
        <v>126</v>
      </c>
      <c r="BE1568" s="140">
        <f>IF(N1568="základní",J1568,0)</f>
        <v>0</v>
      </c>
      <c r="BF1568" s="140">
        <f>IF(N1568="snížená",J1568,0)</f>
        <v>0</v>
      </c>
      <c r="BG1568" s="140">
        <f>IF(N1568="zákl. přenesená",J1568,0)</f>
        <v>0</v>
      </c>
      <c r="BH1568" s="140">
        <f>IF(N1568="sníž. přenesená",J1568,0)</f>
        <v>0</v>
      </c>
      <c r="BI1568" s="140">
        <f>IF(N1568="nulová",J1568,0)</f>
        <v>0</v>
      </c>
      <c r="BJ1568" s="18" t="s">
        <v>80</v>
      </c>
      <c r="BK1568" s="140">
        <f>ROUND(I1568*H1568,2)</f>
        <v>0</v>
      </c>
      <c r="BL1568" s="18" t="s">
        <v>260</v>
      </c>
      <c r="BM1568" s="139" t="s">
        <v>2519</v>
      </c>
    </row>
    <row r="1569" spans="2:65" s="1" customFormat="1" ht="10.199999999999999">
      <c r="B1569" s="33"/>
      <c r="D1569" s="141" t="s">
        <v>135</v>
      </c>
      <c r="F1569" s="142" t="s">
        <v>2520</v>
      </c>
      <c r="I1569" s="143"/>
      <c r="L1569" s="33"/>
      <c r="M1569" s="147"/>
      <c r="T1569" s="54"/>
      <c r="AT1569" s="18" t="s">
        <v>135</v>
      </c>
      <c r="AU1569" s="18" t="s">
        <v>82</v>
      </c>
    </row>
    <row r="1570" spans="2:65" s="1" customFormat="1" ht="10.199999999999999">
      <c r="B1570" s="33"/>
      <c r="D1570" s="168" t="s">
        <v>183</v>
      </c>
      <c r="F1570" s="169" t="s">
        <v>2521</v>
      </c>
      <c r="I1570" s="143"/>
      <c r="L1570" s="33"/>
      <c r="M1570" s="147"/>
      <c r="T1570" s="54"/>
      <c r="AT1570" s="18" t="s">
        <v>183</v>
      </c>
      <c r="AU1570" s="18" t="s">
        <v>82</v>
      </c>
    </row>
    <row r="1571" spans="2:65" s="1" customFormat="1" ht="16.5" customHeight="1">
      <c r="B1571" s="33"/>
      <c r="C1571" s="128" t="s">
        <v>2522</v>
      </c>
      <c r="D1571" s="128" t="s">
        <v>129</v>
      </c>
      <c r="E1571" s="129" t="s">
        <v>2523</v>
      </c>
      <c r="F1571" s="130" t="s">
        <v>2524</v>
      </c>
      <c r="G1571" s="131" t="s">
        <v>155</v>
      </c>
      <c r="H1571" s="132">
        <v>406.4</v>
      </c>
      <c r="I1571" s="133"/>
      <c r="J1571" s="134">
        <f>ROUND(I1571*H1571,2)</f>
        <v>0</v>
      </c>
      <c r="K1571" s="130" t="s">
        <v>180</v>
      </c>
      <c r="L1571" s="33"/>
      <c r="M1571" s="135" t="s">
        <v>19</v>
      </c>
      <c r="N1571" s="136" t="s">
        <v>43</v>
      </c>
      <c r="P1571" s="137">
        <f>O1571*H1571</f>
        <v>0</v>
      </c>
      <c r="Q1571" s="137">
        <v>3.0000000000000001E-5</v>
      </c>
      <c r="R1571" s="137">
        <f>Q1571*H1571</f>
        <v>1.2192E-2</v>
      </c>
      <c r="S1571" s="137">
        <v>0</v>
      </c>
      <c r="T1571" s="138">
        <f>S1571*H1571</f>
        <v>0</v>
      </c>
      <c r="AR1571" s="139" t="s">
        <v>260</v>
      </c>
      <c r="AT1571" s="139" t="s">
        <v>129</v>
      </c>
      <c r="AU1571" s="139" t="s">
        <v>82</v>
      </c>
      <c r="AY1571" s="18" t="s">
        <v>126</v>
      </c>
      <c r="BE1571" s="140">
        <f>IF(N1571="základní",J1571,0)</f>
        <v>0</v>
      </c>
      <c r="BF1571" s="140">
        <f>IF(N1571="snížená",J1571,0)</f>
        <v>0</v>
      </c>
      <c r="BG1571" s="140">
        <f>IF(N1571="zákl. přenesená",J1571,0)</f>
        <v>0</v>
      </c>
      <c r="BH1571" s="140">
        <f>IF(N1571="sníž. přenesená",J1571,0)</f>
        <v>0</v>
      </c>
      <c r="BI1571" s="140">
        <f>IF(N1571="nulová",J1571,0)</f>
        <v>0</v>
      </c>
      <c r="BJ1571" s="18" t="s">
        <v>80</v>
      </c>
      <c r="BK1571" s="140">
        <f>ROUND(I1571*H1571,2)</f>
        <v>0</v>
      </c>
      <c r="BL1571" s="18" t="s">
        <v>260</v>
      </c>
      <c r="BM1571" s="139" t="s">
        <v>2525</v>
      </c>
    </row>
    <row r="1572" spans="2:65" s="1" customFormat="1" ht="10.199999999999999">
      <c r="B1572" s="33"/>
      <c r="D1572" s="141" t="s">
        <v>135</v>
      </c>
      <c r="F1572" s="142" t="s">
        <v>2526</v>
      </c>
      <c r="I1572" s="143"/>
      <c r="L1572" s="33"/>
      <c r="M1572" s="147"/>
      <c r="T1572" s="54"/>
      <c r="AT1572" s="18" t="s">
        <v>135</v>
      </c>
      <c r="AU1572" s="18" t="s">
        <v>82</v>
      </c>
    </row>
    <row r="1573" spans="2:65" s="1" customFormat="1" ht="10.199999999999999">
      <c r="B1573" s="33"/>
      <c r="D1573" s="168" t="s">
        <v>183</v>
      </c>
      <c r="F1573" s="169" t="s">
        <v>2527</v>
      </c>
      <c r="I1573" s="143"/>
      <c r="L1573" s="33"/>
      <c r="M1573" s="147"/>
      <c r="T1573" s="54"/>
      <c r="AT1573" s="18" t="s">
        <v>183</v>
      </c>
      <c r="AU1573" s="18" t="s">
        <v>82</v>
      </c>
    </row>
    <row r="1574" spans="2:65" s="1" customFormat="1" ht="21.75" customHeight="1">
      <c r="B1574" s="33"/>
      <c r="C1574" s="128" t="s">
        <v>2528</v>
      </c>
      <c r="D1574" s="128" t="s">
        <v>129</v>
      </c>
      <c r="E1574" s="129" t="s">
        <v>2529</v>
      </c>
      <c r="F1574" s="130" t="s">
        <v>2530</v>
      </c>
      <c r="G1574" s="131" t="s">
        <v>155</v>
      </c>
      <c r="H1574" s="132">
        <v>406.4</v>
      </c>
      <c r="I1574" s="133"/>
      <c r="J1574" s="134">
        <f>ROUND(I1574*H1574,2)</f>
        <v>0</v>
      </c>
      <c r="K1574" s="130" t="s">
        <v>180</v>
      </c>
      <c r="L1574" s="33"/>
      <c r="M1574" s="135" t="s">
        <v>19</v>
      </c>
      <c r="N1574" s="136" t="s">
        <v>43</v>
      </c>
      <c r="P1574" s="137">
        <f>O1574*H1574</f>
        <v>0</v>
      </c>
      <c r="Q1574" s="137">
        <v>4.5500000000000002E-3</v>
      </c>
      <c r="R1574" s="137">
        <f>Q1574*H1574</f>
        <v>1.8491200000000001</v>
      </c>
      <c r="S1574" s="137">
        <v>0</v>
      </c>
      <c r="T1574" s="138">
        <f>S1574*H1574</f>
        <v>0</v>
      </c>
      <c r="AR1574" s="139" t="s">
        <v>260</v>
      </c>
      <c r="AT1574" s="139" t="s">
        <v>129</v>
      </c>
      <c r="AU1574" s="139" t="s">
        <v>82</v>
      </c>
      <c r="AY1574" s="18" t="s">
        <v>126</v>
      </c>
      <c r="BE1574" s="140">
        <f>IF(N1574="základní",J1574,0)</f>
        <v>0</v>
      </c>
      <c r="BF1574" s="140">
        <f>IF(N1574="snížená",J1574,0)</f>
        <v>0</v>
      </c>
      <c r="BG1574" s="140">
        <f>IF(N1574="zákl. přenesená",J1574,0)</f>
        <v>0</v>
      </c>
      <c r="BH1574" s="140">
        <f>IF(N1574="sníž. přenesená",J1574,0)</f>
        <v>0</v>
      </c>
      <c r="BI1574" s="140">
        <f>IF(N1574="nulová",J1574,0)</f>
        <v>0</v>
      </c>
      <c r="BJ1574" s="18" t="s">
        <v>80</v>
      </c>
      <c r="BK1574" s="140">
        <f>ROUND(I1574*H1574,2)</f>
        <v>0</v>
      </c>
      <c r="BL1574" s="18" t="s">
        <v>260</v>
      </c>
      <c r="BM1574" s="139" t="s">
        <v>2531</v>
      </c>
    </row>
    <row r="1575" spans="2:65" s="1" customFormat="1" ht="19.2">
      <c r="B1575" s="33"/>
      <c r="D1575" s="141" t="s">
        <v>135</v>
      </c>
      <c r="F1575" s="142" t="s">
        <v>2532</v>
      </c>
      <c r="I1575" s="143"/>
      <c r="L1575" s="33"/>
      <c r="M1575" s="147"/>
      <c r="T1575" s="54"/>
      <c r="AT1575" s="18" t="s">
        <v>135</v>
      </c>
      <c r="AU1575" s="18" t="s">
        <v>82</v>
      </c>
    </row>
    <row r="1576" spans="2:65" s="1" customFormat="1" ht="10.199999999999999">
      <c r="B1576" s="33"/>
      <c r="D1576" s="168" t="s">
        <v>183</v>
      </c>
      <c r="F1576" s="169" t="s">
        <v>2533</v>
      </c>
      <c r="I1576" s="143"/>
      <c r="L1576" s="33"/>
      <c r="M1576" s="147"/>
      <c r="T1576" s="54"/>
      <c r="AT1576" s="18" t="s">
        <v>183</v>
      </c>
      <c r="AU1576" s="18" t="s">
        <v>82</v>
      </c>
    </row>
    <row r="1577" spans="2:65" s="1" customFormat="1" ht="16.5" customHeight="1">
      <c r="B1577" s="33"/>
      <c r="C1577" s="128" t="s">
        <v>2534</v>
      </c>
      <c r="D1577" s="128" t="s">
        <v>129</v>
      </c>
      <c r="E1577" s="129" t="s">
        <v>2535</v>
      </c>
      <c r="F1577" s="130" t="s">
        <v>2536</v>
      </c>
      <c r="G1577" s="131" t="s">
        <v>155</v>
      </c>
      <c r="H1577" s="132">
        <v>19</v>
      </c>
      <c r="I1577" s="133"/>
      <c r="J1577" s="134">
        <f>ROUND(I1577*H1577,2)</f>
        <v>0</v>
      </c>
      <c r="K1577" s="130" t="s">
        <v>180</v>
      </c>
      <c r="L1577" s="33"/>
      <c r="M1577" s="135" t="s">
        <v>19</v>
      </c>
      <c r="N1577" s="136" t="s">
        <v>43</v>
      </c>
      <c r="P1577" s="137">
        <f>O1577*H1577</f>
        <v>0</v>
      </c>
      <c r="Q1577" s="137">
        <v>0</v>
      </c>
      <c r="R1577" s="137">
        <f>Q1577*H1577</f>
        <v>0</v>
      </c>
      <c r="S1577" s="137">
        <v>0</v>
      </c>
      <c r="T1577" s="138">
        <f>S1577*H1577</f>
        <v>0</v>
      </c>
      <c r="AR1577" s="139" t="s">
        <v>260</v>
      </c>
      <c r="AT1577" s="139" t="s">
        <v>129</v>
      </c>
      <c r="AU1577" s="139" t="s">
        <v>82</v>
      </c>
      <c r="AY1577" s="18" t="s">
        <v>126</v>
      </c>
      <c r="BE1577" s="140">
        <f>IF(N1577="základní",J1577,0)</f>
        <v>0</v>
      </c>
      <c r="BF1577" s="140">
        <f>IF(N1577="snížená",J1577,0)</f>
        <v>0</v>
      </c>
      <c r="BG1577" s="140">
        <f>IF(N1577="zákl. přenesená",J1577,0)</f>
        <v>0</v>
      </c>
      <c r="BH1577" s="140">
        <f>IF(N1577="sníž. přenesená",J1577,0)</f>
        <v>0</v>
      </c>
      <c r="BI1577" s="140">
        <f>IF(N1577="nulová",J1577,0)</f>
        <v>0</v>
      </c>
      <c r="BJ1577" s="18" t="s">
        <v>80</v>
      </c>
      <c r="BK1577" s="140">
        <f>ROUND(I1577*H1577,2)</f>
        <v>0</v>
      </c>
      <c r="BL1577" s="18" t="s">
        <v>260</v>
      </c>
      <c r="BM1577" s="139" t="s">
        <v>2537</v>
      </c>
    </row>
    <row r="1578" spans="2:65" s="1" customFormat="1" ht="10.199999999999999">
      <c r="B1578" s="33"/>
      <c r="D1578" s="141" t="s">
        <v>135</v>
      </c>
      <c r="F1578" s="142" t="s">
        <v>2538</v>
      </c>
      <c r="I1578" s="143"/>
      <c r="L1578" s="33"/>
      <c r="M1578" s="147"/>
      <c r="T1578" s="54"/>
      <c r="AT1578" s="18" t="s">
        <v>135</v>
      </c>
      <c r="AU1578" s="18" t="s">
        <v>82</v>
      </c>
    </row>
    <row r="1579" spans="2:65" s="1" customFormat="1" ht="10.199999999999999">
      <c r="B1579" s="33"/>
      <c r="D1579" s="168" t="s">
        <v>183</v>
      </c>
      <c r="F1579" s="169" t="s">
        <v>2539</v>
      </c>
      <c r="I1579" s="143"/>
      <c r="L1579" s="33"/>
      <c r="M1579" s="147"/>
      <c r="T1579" s="54"/>
      <c r="AT1579" s="18" t="s">
        <v>183</v>
      </c>
      <c r="AU1579" s="18" t="s">
        <v>82</v>
      </c>
    </row>
    <row r="1580" spans="2:65" s="12" customFormat="1" ht="10.199999999999999">
      <c r="B1580" s="148"/>
      <c r="D1580" s="141" t="s">
        <v>159</v>
      </c>
      <c r="E1580" s="149" t="s">
        <v>19</v>
      </c>
      <c r="F1580" s="150" t="s">
        <v>2472</v>
      </c>
      <c r="H1580" s="151">
        <v>19</v>
      </c>
      <c r="I1580" s="152"/>
      <c r="L1580" s="148"/>
      <c r="M1580" s="153"/>
      <c r="T1580" s="154"/>
      <c r="AT1580" s="149" t="s">
        <v>159</v>
      </c>
      <c r="AU1580" s="149" t="s">
        <v>82</v>
      </c>
      <c r="AV1580" s="12" t="s">
        <v>82</v>
      </c>
      <c r="AW1580" s="12" t="s">
        <v>33</v>
      </c>
      <c r="AX1580" s="12" t="s">
        <v>80</v>
      </c>
      <c r="AY1580" s="149" t="s">
        <v>126</v>
      </c>
    </row>
    <row r="1581" spans="2:65" s="1" customFormat="1" ht="16.5" customHeight="1">
      <c r="B1581" s="33"/>
      <c r="C1581" s="180" t="s">
        <v>2540</v>
      </c>
      <c r="D1581" s="180" t="s">
        <v>123</v>
      </c>
      <c r="E1581" s="181" t="s">
        <v>2541</v>
      </c>
      <c r="F1581" s="182" t="s">
        <v>2542</v>
      </c>
      <c r="G1581" s="183" t="s">
        <v>155</v>
      </c>
      <c r="H1581" s="184">
        <v>20.9</v>
      </c>
      <c r="I1581" s="185"/>
      <c r="J1581" s="186">
        <f>ROUND(I1581*H1581,2)</f>
        <v>0</v>
      </c>
      <c r="K1581" s="182" t="s">
        <v>19</v>
      </c>
      <c r="L1581" s="187"/>
      <c r="M1581" s="188" t="s">
        <v>19</v>
      </c>
      <c r="N1581" s="189" t="s">
        <v>43</v>
      </c>
      <c r="P1581" s="137">
        <f>O1581*H1581</f>
        <v>0</v>
      </c>
      <c r="Q1581" s="137">
        <v>2.3500000000000001E-3</v>
      </c>
      <c r="R1581" s="137">
        <f>Q1581*H1581</f>
        <v>4.9114999999999999E-2</v>
      </c>
      <c r="S1581" s="137">
        <v>0</v>
      </c>
      <c r="T1581" s="138">
        <f>S1581*H1581</f>
        <v>0</v>
      </c>
      <c r="AR1581" s="139" t="s">
        <v>376</v>
      </c>
      <c r="AT1581" s="139" t="s">
        <v>123</v>
      </c>
      <c r="AU1581" s="139" t="s">
        <v>82</v>
      </c>
      <c r="AY1581" s="18" t="s">
        <v>126</v>
      </c>
      <c r="BE1581" s="140">
        <f>IF(N1581="základní",J1581,0)</f>
        <v>0</v>
      </c>
      <c r="BF1581" s="140">
        <f>IF(N1581="snížená",J1581,0)</f>
        <v>0</v>
      </c>
      <c r="BG1581" s="140">
        <f>IF(N1581="zákl. přenesená",J1581,0)</f>
        <v>0</v>
      </c>
      <c r="BH1581" s="140">
        <f>IF(N1581="sníž. přenesená",J1581,0)</f>
        <v>0</v>
      </c>
      <c r="BI1581" s="140">
        <f>IF(N1581="nulová",J1581,0)</f>
        <v>0</v>
      </c>
      <c r="BJ1581" s="18" t="s">
        <v>80</v>
      </c>
      <c r="BK1581" s="140">
        <f>ROUND(I1581*H1581,2)</f>
        <v>0</v>
      </c>
      <c r="BL1581" s="18" t="s">
        <v>260</v>
      </c>
      <c r="BM1581" s="139" t="s">
        <v>2543</v>
      </c>
    </row>
    <row r="1582" spans="2:65" s="1" customFormat="1" ht="10.199999999999999">
      <c r="B1582" s="33"/>
      <c r="D1582" s="141" t="s">
        <v>135</v>
      </c>
      <c r="F1582" s="142" t="s">
        <v>2542</v>
      </c>
      <c r="I1582" s="143"/>
      <c r="L1582" s="33"/>
      <c r="M1582" s="147"/>
      <c r="T1582" s="54"/>
      <c r="AT1582" s="18" t="s">
        <v>135</v>
      </c>
      <c r="AU1582" s="18" t="s">
        <v>82</v>
      </c>
    </row>
    <row r="1583" spans="2:65" s="12" customFormat="1" ht="10.199999999999999">
      <c r="B1583" s="148"/>
      <c r="D1583" s="141" t="s">
        <v>159</v>
      </c>
      <c r="E1583" s="149" t="s">
        <v>19</v>
      </c>
      <c r="F1583" s="150" t="s">
        <v>2544</v>
      </c>
      <c r="H1583" s="151">
        <v>20.9</v>
      </c>
      <c r="I1583" s="152"/>
      <c r="L1583" s="148"/>
      <c r="M1583" s="153"/>
      <c r="T1583" s="154"/>
      <c r="AT1583" s="149" t="s">
        <v>159</v>
      </c>
      <c r="AU1583" s="149" t="s">
        <v>82</v>
      </c>
      <c r="AV1583" s="12" t="s">
        <v>82</v>
      </c>
      <c r="AW1583" s="12" t="s">
        <v>33</v>
      </c>
      <c r="AX1583" s="12" t="s">
        <v>80</v>
      </c>
      <c r="AY1583" s="149" t="s">
        <v>126</v>
      </c>
    </row>
    <row r="1584" spans="2:65" s="1" customFormat="1" ht="37.799999999999997" customHeight="1">
      <c r="B1584" s="33"/>
      <c r="C1584" s="128" t="s">
        <v>2545</v>
      </c>
      <c r="D1584" s="128" t="s">
        <v>129</v>
      </c>
      <c r="E1584" s="129" t="s">
        <v>2546</v>
      </c>
      <c r="F1584" s="130" t="s">
        <v>2547</v>
      </c>
      <c r="G1584" s="131" t="s">
        <v>155</v>
      </c>
      <c r="H1584" s="132">
        <v>406.4</v>
      </c>
      <c r="I1584" s="133"/>
      <c r="J1584" s="134">
        <f>ROUND(I1584*H1584,2)</f>
        <v>0</v>
      </c>
      <c r="K1584" s="130" t="s">
        <v>19</v>
      </c>
      <c r="L1584" s="33"/>
      <c r="M1584" s="135" t="s">
        <v>19</v>
      </c>
      <c r="N1584" s="136" t="s">
        <v>43</v>
      </c>
      <c r="P1584" s="137">
        <f>O1584*H1584</f>
        <v>0</v>
      </c>
      <c r="Q1584" s="137">
        <v>4.4999999999999997E-3</v>
      </c>
      <c r="R1584" s="137">
        <f>Q1584*H1584</f>
        <v>1.8287999999999998</v>
      </c>
      <c r="S1584" s="137">
        <v>0</v>
      </c>
      <c r="T1584" s="138">
        <f>S1584*H1584</f>
        <v>0</v>
      </c>
      <c r="AR1584" s="139" t="s">
        <v>260</v>
      </c>
      <c r="AT1584" s="139" t="s">
        <v>129</v>
      </c>
      <c r="AU1584" s="139" t="s">
        <v>82</v>
      </c>
      <c r="AY1584" s="18" t="s">
        <v>126</v>
      </c>
      <c r="BE1584" s="140">
        <f>IF(N1584="základní",J1584,0)</f>
        <v>0</v>
      </c>
      <c r="BF1584" s="140">
        <f>IF(N1584="snížená",J1584,0)</f>
        <v>0</v>
      </c>
      <c r="BG1584" s="140">
        <f>IF(N1584="zákl. přenesená",J1584,0)</f>
        <v>0</v>
      </c>
      <c r="BH1584" s="140">
        <f>IF(N1584="sníž. přenesená",J1584,0)</f>
        <v>0</v>
      </c>
      <c r="BI1584" s="140">
        <f>IF(N1584="nulová",J1584,0)</f>
        <v>0</v>
      </c>
      <c r="BJ1584" s="18" t="s">
        <v>80</v>
      </c>
      <c r="BK1584" s="140">
        <f>ROUND(I1584*H1584,2)</f>
        <v>0</v>
      </c>
      <c r="BL1584" s="18" t="s">
        <v>260</v>
      </c>
      <c r="BM1584" s="139" t="s">
        <v>2548</v>
      </c>
    </row>
    <row r="1585" spans="2:65" s="1" customFormat="1" ht="28.8">
      <c r="B1585" s="33"/>
      <c r="D1585" s="141" t="s">
        <v>135</v>
      </c>
      <c r="F1585" s="142" t="s">
        <v>2549</v>
      </c>
      <c r="I1585" s="143"/>
      <c r="L1585" s="33"/>
      <c r="M1585" s="147"/>
      <c r="T1585" s="54"/>
      <c r="AT1585" s="18" t="s">
        <v>135</v>
      </c>
      <c r="AU1585" s="18" t="s">
        <v>82</v>
      </c>
    </row>
    <row r="1586" spans="2:65" s="12" customFormat="1" ht="10.199999999999999">
      <c r="B1586" s="148"/>
      <c r="D1586" s="141" t="s">
        <v>159</v>
      </c>
      <c r="E1586" s="149" t="s">
        <v>19</v>
      </c>
      <c r="F1586" s="150" t="s">
        <v>2550</v>
      </c>
      <c r="H1586" s="151">
        <v>84.6</v>
      </c>
      <c r="I1586" s="152"/>
      <c r="L1586" s="148"/>
      <c r="M1586" s="153"/>
      <c r="T1586" s="154"/>
      <c r="AT1586" s="149" t="s">
        <v>159</v>
      </c>
      <c r="AU1586" s="149" t="s">
        <v>82</v>
      </c>
      <c r="AV1586" s="12" t="s">
        <v>82</v>
      </c>
      <c r="AW1586" s="12" t="s">
        <v>33</v>
      </c>
      <c r="AX1586" s="12" t="s">
        <v>72</v>
      </c>
      <c r="AY1586" s="149" t="s">
        <v>126</v>
      </c>
    </row>
    <row r="1587" spans="2:65" s="12" customFormat="1" ht="10.199999999999999">
      <c r="B1587" s="148"/>
      <c r="D1587" s="141" t="s">
        <v>159</v>
      </c>
      <c r="E1587" s="149" t="s">
        <v>19</v>
      </c>
      <c r="F1587" s="150" t="s">
        <v>2551</v>
      </c>
      <c r="H1587" s="151">
        <v>158.19999999999999</v>
      </c>
      <c r="I1587" s="152"/>
      <c r="L1587" s="148"/>
      <c r="M1587" s="153"/>
      <c r="T1587" s="154"/>
      <c r="AT1587" s="149" t="s">
        <v>159</v>
      </c>
      <c r="AU1587" s="149" t="s">
        <v>82</v>
      </c>
      <c r="AV1587" s="12" t="s">
        <v>82</v>
      </c>
      <c r="AW1587" s="12" t="s">
        <v>33</v>
      </c>
      <c r="AX1587" s="12" t="s">
        <v>72</v>
      </c>
      <c r="AY1587" s="149" t="s">
        <v>126</v>
      </c>
    </row>
    <row r="1588" spans="2:65" s="12" customFormat="1" ht="10.199999999999999">
      <c r="B1588" s="148"/>
      <c r="D1588" s="141" t="s">
        <v>159</v>
      </c>
      <c r="E1588" s="149" t="s">
        <v>19</v>
      </c>
      <c r="F1588" s="150" t="s">
        <v>2552</v>
      </c>
      <c r="H1588" s="151">
        <v>163.6</v>
      </c>
      <c r="I1588" s="152"/>
      <c r="L1588" s="148"/>
      <c r="M1588" s="153"/>
      <c r="T1588" s="154"/>
      <c r="AT1588" s="149" t="s">
        <v>159</v>
      </c>
      <c r="AU1588" s="149" t="s">
        <v>82</v>
      </c>
      <c r="AV1588" s="12" t="s">
        <v>82</v>
      </c>
      <c r="AW1588" s="12" t="s">
        <v>33</v>
      </c>
      <c r="AX1588" s="12" t="s">
        <v>72</v>
      </c>
      <c r="AY1588" s="149" t="s">
        <v>126</v>
      </c>
    </row>
    <row r="1589" spans="2:65" s="14" customFormat="1" ht="10.199999999999999">
      <c r="B1589" s="161"/>
      <c r="D1589" s="141" t="s">
        <v>159</v>
      </c>
      <c r="E1589" s="162" t="s">
        <v>19</v>
      </c>
      <c r="F1589" s="163" t="s">
        <v>173</v>
      </c>
      <c r="H1589" s="164">
        <v>406.4</v>
      </c>
      <c r="I1589" s="165"/>
      <c r="L1589" s="161"/>
      <c r="M1589" s="166"/>
      <c r="T1589" s="167"/>
      <c r="AT1589" s="162" t="s">
        <v>159</v>
      </c>
      <c r="AU1589" s="162" t="s">
        <v>82</v>
      </c>
      <c r="AV1589" s="14" t="s">
        <v>156</v>
      </c>
      <c r="AW1589" s="14" t="s">
        <v>33</v>
      </c>
      <c r="AX1589" s="14" t="s">
        <v>80</v>
      </c>
      <c r="AY1589" s="162" t="s">
        <v>126</v>
      </c>
    </row>
    <row r="1590" spans="2:65" s="1" customFormat="1" ht="21.75" customHeight="1">
      <c r="B1590" s="33"/>
      <c r="C1590" s="128" t="s">
        <v>2553</v>
      </c>
      <c r="D1590" s="128" t="s">
        <v>129</v>
      </c>
      <c r="E1590" s="129" t="s">
        <v>2554</v>
      </c>
      <c r="F1590" s="130" t="s">
        <v>2555</v>
      </c>
      <c r="G1590" s="131" t="s">
        <v>304</v>
      </c>
      <c r="H1590" s="132">
        <v>3.7389999999999999</v>
      </c>
      <c r="I1590" s="133"/>
      <c r="J1590" s="134">
        <f>ROUND(I1590*H1590,2)</f>
        <v>0</v>
      </c>
      <c r="K1590" s="130" t="s">
        <v>180</v>
      </c>
      <c r="L1590" s="33"/>
      <c r="M1590" s="135" t="s">
        <v>19</v>
      </c>
      <c r="N1590" s="136" t="s">
        <v>43</v>
      </c>
      <c r="P1590" s="137">
        <f>O1590*H1590</f>
        <v>0</v>
      </c>
      <c r="Q1590" s="137">
        <v>0</v>
      </c>
      <c r="R1590" s="137">
        <f>Q1590*H1590</f>
        <v>0</v>
      </c>
      <c r="S1590" s="137">
        <v>0</v>
      </c>
      <c r="T1590" s="138">
        <f>S1590*H1590</f>
        <v>0</v>
      </c>
      <c r="AR1590" s="139" t="s">
        <v>260</v>
      </c>
      <c r="AT1590" s="139" t="s">
        <v>129</v>
      </c>
      <c r="AU1590" s="139" t="s">
        <v>82</v>
      </c>
      <c r="AY1590" s="18" t="s">
        <v>126</v>
      </c>
      <c r="BE1590" s="140">
        <f>IF(N1590="základní",J1590,0)</f>
        <v>0</v>
      </c>
      <c r="BF1590" s="140">
        <f>IF(N1590="snížená",J1590,0)</f>
        <v>0</v>
      </c>
      <c r="BG1590" s="140">
        <f>IF(N1590="zákl. přenesená",J1590,0)</f>
        <v>0</v>
      </c>
      <c r="BH1590" s="140">
        <f>IF(N1590="sníž. přenesená",J1590,0)</f>
        <v>0</v>
      </c>
      <c r="BI1590" s="140">
        <f>IF(N1590="nulová",J1590,0)</f>
        <v>0</v>
      </c>
      <c r="BJ1590" s="18" t="s">
        <v>80</v>
      </c>
      <c r="BK1590" s="140">
        <f>ROUND(I1590*H1590,2)</f>
        <v>0</v>
      </c>
      <c r="BL1590" s="18" t="s">
        <v>260</v>
      </c>
      <c r="BM1590" s="139" t="s">
        <v>2556</v>
      </c>
    </row>
    <row r="1591" spans="2:65" s="1" customFormat="1" ht="19.2">
      <c r="B1591" s="33"/>
      <c r="D1591" s="141" t="s">
        <v>135</v>
      </c>
      <c r="F1591" s="142" t="s">
        <v>2557</v>
      </c>
      <c r="I1591" s="143"/>
      <c r="L1591" s="33"/>
      <c r="M1591" s="147"/>
      <c r="T1591" s="54"/>
      <c r="AT1591" s="18" t="s">
        <v>135</v>
      </c>
      <c r="AU1591" s="18" t="s">
        <v>82</v>
      </c>
    </row>
    <row r="1592" spans="2:65" s="1" customFormat="1" ht="10.199999999999999">
      <c r="B1592" s="33"/>
      <c r="D1592" s="168" t="s">
        <v>183</v>
      </c>
      <c r="F1592" s="169" t="s">
        <v>2558</v>
      </c>
      <c r="I1592" s="143"/>
      <c r="L1592" s="33"/>
      <c r="M1592" s="147"/>
      <c r="T1592" s="54"/>
      <c r="AT1592" s="18" t="s">
        <v>183</v>
      </c>
      <c r="AU1592" s="18" t="s">
        <v>82</v>
      </c>
    </row>
    <row r="1593" spans="2:65" s="11" customFormat="1" ht="22.8" customHeight="1">
      <c r="B1593" s="116"/>
      <c r="D1593" s="117" t="s">
        <v>71</v>
      </c>
      <c r="E1593" s="126" t="s">
        <v>2559</v>
      </c>
      <c r="F1593" s="126" t="s">
        <v>2560</v>
      </c>
      <c r="I1593" s="119"/>
      <c r="J1593" s="127">
        <f>BK1593</f>
        <v>0</v>
      </c>
      <c r="L1593" s="116"/>
      <c r="M1593" s="121"/>
      <c r="P1593" s="122">
        <f>SUM(P1594:P1662)</f>
        <v>0</v>
      </c>
      <c r="R1593" s="122">
        <f>SUM(R1594:R1662)</f>
        <v>8.3588942999999993</v>
      </c>
      <c r="T1593" s="123">
        <f>SUM(T1594:T1662)</f>
        <v>0</v>
      </c>
      <c r="AR1593" s="117" t="s">
        <v>82</v>
      </c>
      <c r="AT1593" s="124" t="s">
        <v>71</v>
      </c>
      <c r="AU1593" s="124" t="s">
        <v>80</v>
      </c>
      <c r="AY1593" s="117" t="s">
        <v>126</v>
      </c>
      <c r="BK1593" s="125">
        <f>SUM(BK1594:BK1662)</f>
        <v>0</v>
      </c>
    </row>
    <row r="1594" spans="2:65" s="1" customFormat="1" ht="16.5" customHeight="1">
      <c r="B1594" s="33"/>
      <c r="C1594" s="128" t="s">
        <v>2561</v>
      </c>
      <c r="D1594" s="128" t="s">
        <v>129</v>
      </c>
      <c r="E1594" s="129" t="s">
        <v>2562</v>
      </c>
      <c r="F1594" s="130" t="s">
        <v>2563</v>
      </c>
      <c r="G1594" s="131" t="s">
        <v>155</v>
      </c>
      <c r="H1594" s="132">
        <v>262.54199999999997</v>
      </c>
      <c r="I1594" s="133"/>
      <c r="J1594" s="134">
        <f>ROUND(I1594*H1594,2)</f>
        <v>0</v>
      </c>
      <c r="K1594" s="130" t="s">
        <v>180</v>
      </c>
      <c r="L1594" s="33"/>
      <c r="M1594" s="135" t="s">
        <v>19</v>
      </c>
      <c r="N1594" s="136" t="s">
        <v>43</v>
      </c>
      <c r="P1594" s="137">
        <f>O1594*H1594</f>
        <v>0</v>
      </c>
      <c r="Q1594" s="137">
        <v>0</v>
      </c>
      <c r="R1594" s="137">
        <f>Q1594*H1594</f>
        <v>0</v>
      </c>
      <c r="S1594" s="137">
        <v>0</v>
      </c>
      <c r="T1594" s="138">
        <f>S1594*H1594</f>
        <v>0</v>
      </c>
      <c r="AR1594" s="139" t="s">
        <v>260</v>
      </c>
      <c r="AT1594" s="139" t="s">
        <v>129</v>
      </c>
      <c r="AU1594" s="139" t="s">
        <v>82</v>
      </c>
      <c r="AY1594" s="18" t="s">
        <v>126</v>
      </c>
      <c r="BE1594" s="140">
        <f>IF(N1594="základní",J1594,0)</f>
        <v>0</v>
      </c>
      <c r="BF1594" s="140">
        <f>IF(N1594="snížená",J1594,0)</f>
        <v>0</v>
      </c>
      <c r="BG1594" s="140">
        <f>IF(N1594="zákl. přenesená",J1594,0)</f>
        <v>0</v>
      </c>
      <c r="BH1594" s="140">
        <f>IF(N1594="sníž. přenesená",J1594,0)</f>
        <v>0</v>
      </c>
      <c r="BI1594" s="140">
        <f>IF(N1594="nulová",J1594,0)</f>
        <v>0</v>
      </c>
      <c r="BJ1594" s="18" t="s">
        <v>80</v>
      </c>
      <c r="BK1594" s="140">
        <f>ROUND(I1594*H1594,2)</f>
        <v>0</v>
      </c>
      <c r="BL1594" s="18" t="s">
        <v>260</v>
      </c>
      <c r="BM1594" s="139" t="s">
        <v>2564</v>
      </c>
    </row>
    <row r="1595" spans="2:65" s="1" customFormat="1" ht="10.199999999999999">
      <c r="B1595" s="33"/>
      <c r="D1595" s="141" t="s">
        <v>135</v>
      </c>
      <c r="F1595" s="142" t="s">
        <v>2565</v>
      </c>
      <c r="I1595" s="143"/>
      <c r="L1595" s="33"/>
      <c r="M1595" s="147"/>
      <c r="T1595" s="54"/>
      <c r="AT1595" s="18" t="s">
        <v>135</v>
      </c>
      <c r="AU1595" s="18" t="s">
        <v>82</v>
      </c>
    </row>
    <row r="1596" spans="2:65" s="1" customFormat="1" ht="10.199999999999999">
      <c r="B1596" s="33"/>
      <c r="D1596" s="168" t="s">
        <v>183</v>
      </c>
      <c r="F1596" s="169" t="s">
        <v>2566</v>
      </c>
      <c r="I1596" s="143"/>
      <c r="L1596" s="33"/>
      <c r="M1596" s="147"/>
      <c r="T1596" s="54"/>
      <c r="AT1596" s="18" t="s">
        <v>183</v>
      </c>
      <c r="AU1596" s="18" t="s">
        <v>82</v>
      </c>
    </row>
    <row r="1597" spans="2:65" s="1" customFormat="1" ht="16.5" customHeight="1">
      <c r="B1597" s="33"/>
      <c r="C1597" s="128" t="s">
        <v>2567</v>
      </c>
      <c r="D1597" s="128" t="s">
        <v>129</v>
      </c>
      <c r="E1597" s="129" t="s">
        <v>2568</v>
      </c>
      <c r="F1597" s="130" t="s">
        <v>2569</v>
      </c>
      <c r="G1597" s="131" t="s">
        <v>155</v>
      </c>
      <c r="H1597" s="132">
        <v>262.54199999999997</v>
      </c>
      <c r="I1597" s="133"/>
      <c r="J1597" s="134">
        <f>ROUND(I1597*H1597,2)</f>
        <v>0</v>
      </c>
      <c r="K1597" s="130" t="s">
        <v>180</v>
      </c>
      <c r="L1597" s="33"/>
      <c r="M1597" s="135" t="s">
        <v>19</v>
      </c>
      <c r="N1597" s="136" t="s">
        <v>43</v>
      </c>
      <c r="P1597" s="137">
        <f>O1597*H1597</f>
        <v>0</v>
      </c>
      <c r="Q1597" s="137">
        <v>2.9999999999999997E-4</v>
      </c>
      <c r="R1597" s="137">
        <f>Q1597*H1597</f>
        <v>7.8762599999999988E-2</v>
      </c>
      <c r="S1597" s="137">
        <v>0</v>
      </c>
      <c r="T1597" s="138">
        <f>S1597*H1597</f>
        <v>0</v>
      </c>
      <c r="AR1597" s="139" t="s">
        <v>260</v>
      </c>
      <c r="AT1597" s="139" t="s">
        <v>129</v>
      </c>
      <c r="AU1597" s="139" t="s">
        <v>82</v>
      </c>
      <c r="AY1597" s="18" t="s">
        <v>126</v>
      </c>
      <c r="BE1597" s="140">
        <f>IF(N1597="základní",J1597,0)</f>
        <v>0</v>
      </c>
      <c r="BF1597" s="140">
        <f>IF(N1597="snížená",J1597,0)</f>
        <v>0</v>
      </c>
      <c r="BG1597" s="140">
        <f>IF(N1597="zákl. přenesená",J1597,0)</f>
        <v>0</v>
      </c>
      <c r="BH1597" s="140">
        <f>IF(N1597="sníž. přenesená",J1597,0)</f>
        <v>0</v>
      </c>
      <c r="BI1597" s="140">
        <f>IF(N1597="nulová",J1597,0)</f>
        <v>0</v>
      </c>
      <c r="BJ1597" s="18" t="s">
        <v>80</v>
      </c>
      <c r="BK1597" s="140">
        <f>ROUND(I1597*H1597,2)</f>
        <v>0</v>
      </c>
      <c r="BL1597" s="18" t="s">
        <v>260</v>
      </c>
      <c r="BM1597" s="139" t="s">
        <v>2570</v>
      </c>
    </row>
    <row r="1598" spans="2:65" s="1" customFormat="1" ht="10.199999999999999">
      <c r="B1598" s="33"/>
      <c r="D1598" s="141" t="s">
        <v>135</v>
      </c>
      <c r="F1598" s="142" t="s">
        <v>2571</v>
      </c>
      <c r="I1598" s="143"/>
      <c r="L1598" s="33"/>
      <c r="M1598" s="147"/>
      <c r="T1598" s="54"/>
      <c r="AT1598" s="18" t="s">
        <v>135</v>
      </c>
      <c r="AU1598" s="18" t="s">
        <v>82</v>
      </c>
    </row>
    <row r="1599" spans="2:65" s="1" customFormat="1" ht="10.199999999999999">
      <c r="B1599" s="33"/>
      <c r="D1599" s="168" t="s">
        <v>183</v>
      </c>
      <c r="F1599" s="169" t="s">
        <v>2572</v>
      </c>
      <c r="I1599" s="143"/>
      <c r="L1599" s="33"/>
      <c r="M1599" s="147"/>
      <c r="T1599" s="54"/>
      <c r="AT1599" s="18" t="s">
        <v>183</v>
      </c>
      <c r="AU1599" s="18" t="s">
        <v>82</v>
      </c>
    </row>
    <row r="1600" spans="2:65" s="1" customFormat="1" ht="16.5" customHeight="1">
      <c r="B1600" s="33"/>
      <c r="C1600" s="128" t="s">
        <v>2573</v>
      </c>
      <c r="D1600" s="128" t="s">
        <v>129</v>
      </c>
      <c r="E1600" s="129" t="s">
        <v>2574</v>
      </c>
      <c r="F1600" s="130" t="s">
        <v>2575</v>
      </c>
      <c r="G1600" s="131" t="s">
        <v>155</v>
      </c>
      <c r="H1600" s="132">
        <v>2.5</v>
      </c>
      <c r="I1600" s="133"/>
      <c r="J1600" s="134">
        <f>ROUND(I1600*H1600,2)</f>
        <v>0</v>
      </c>
      <c r="K1600" s="130" t="s">
        <v>180</v>
      </c>
      <c r="L1600" s="33"/>
      <c r="M1600" s="135" t="s">
        <v>19</v>
      </c>
      <c r="N1600" s="136" t="s">
        <v>43</v>
      </c>
      <c r="P1600" s="137">
        <f>O1600*H1600</f>
        <v>0</v>
      </c>
      <c r="Q1600" s="137">
        <v>1.5E-3</v>
      </c>
      <c r="R1600" s="137">
        <f>Q1600*H1600</f>
        <v>3.7499999999999999E-3</v>
      </c>
      <c r="S1600" s="137">
        <v>0</v>
      </c>
      <c r="T1600" s="138">
        <f>S1600*H1600</f>
        <v>0</v>
      </c>
      <c r="AR1600" s="139" t="s">
        <v>260</v>
      </c>
      <c r="AT1600" s="139" t="s">
        <v>129</v>
      </c>
      <c r="AU1600" s="139" t="s">
        <v>82</v>
      </c>
      <c r="AY1600" s="18" t="s">
        <v>126</v>
      </c>
      <c r="BE1600" s="140">
        <f>IF(N1600="základní",J1600,0)</f>
        <v>0</v>
      </c>
      <c r="BF1600" s="140">
        <f>IF(N1600="snížená",J1600,0)</f>
        <v>0</v>
      </c>
      <c r="BG1600" s="140">
        <f>IF(N1600="zákl. přenesená",J1600,0)</f>
        <v>0</v>
      </c>
      <c r="BH1600" s="140">
        <f>IF(N1600="sníž. přenesená",J1600,0)</f>
        <v>0</v>
      </c>
      <c r="BI1600" s="140">
        <f>IF(N1600="nulová",J1600,0)</f>
        <v>0</v>
      </c>
      <c r="BJ1600" s="18" t="s">
        <v>80</v>
      </c>
      <c r="BK1600" s="140">
        <f>ROUND(I1600*H1600,2)</f>
        <v>0</v>
      </c>
      <c r="BL1600" s="18" t="s">
        <v>260</v>
      </c>
      <c r="BM1600" s="139" t="s">
        <v>2576</v>
      </c>
    </row>
    <row r="1601" spans="2:65" s="1" customFormat="1" ht="10.199999999999999">
      <c r="B1601" s="33"/>
      <c r="D1601" s="141" t="s">
        <v>135</v>
      </c>
      <c r="F1601" s="142" t="s">
        <v>2577</v>
      </c>
      <c r="I1601" s="143"/>
      <c r="L1601" s="33"/>
      <c r="M1601" s="147"/>
      <c r="T1601" s="54"/>
      <c r="AT1601" s="18" t="s">
        <v>135</v>
      </c>
      <c r="AU1601" s="18" t="s">
        <v>82</v>
      </c>
    </row>
    <row r="1602" spans="2:65" s="1" customFormat="1" ht="10.199999999999999">
      <c r="B1602" s="33"/>
      <c r="D1602" s="168" t="s">
        <v>183</v>
      </c>
      <c r="F1602" s="169" t="s">
        <v>2578</v>
      </c>
      <c r="I1602" s="143"/>
      <c r="L1602" s="33"/>
      <c r="M1602" s="147"/>
      <c r="T1602" s="54"/>
      <c r="AT1602" s="18" t="s">
        <v>183</v>
      </c>
      <c r="AU1602" s="18" t="s">
        <v>82</v>
      </c>
    </row>
    <row r="1603" spans="2:65" s="12" customFormat="1" ht="10.199999999999999">
      <c r="B1603" s="148"/>
      <c r="D1603" s="141" t="s">
        <v>159</v>
      </c>
      <c r="E1603" s="149" t="s">
        <v>19</v>
      </c>
      <c r="F1603" s="150" t="s">
        <v>2579</v>
      </c>
      <c r="H1603" s="151">
        <v>2.5</v>
      </c>
      <c r="I1603" s="152"/>
      <c r="L1603" s="148"/>
      <c r="M1603" s="153"/>
      <c r="T1603" s="154"/>
      <c r="AT1603" s="149" t="s">
        <v>159</v>
      </c>
      <c r="AU1603" s="149" t="s">
        <v>82</v>
      </c>
      <c r="AV1603" s="12" t="s">
        <v>82</v>
      </c>
      <c r="AW1603" s="12" t="s">
        <v>33</v>
      </c>
      <c r="AX1603" s="12" t="s">
        <v>80</v>
      </c>
      <c r="AY1603" s="149" t="s">
        <v>126</v>
      </c>
    </row>
    <row r="1604" spans="2:65" s="1" customFormat="1" ht="21.75" customHeight="1">
      <c r="B1604" s="33"/>
      <c r="C1604" s="128" t="s">
        <v>2580</v>
      </c>
      <c r="D1604" s="128" t="s">
        <v>129</v>
      </c>
      <c r="E1604" s="129" t="s">
        <v>2581</v>
      </c>
      <c r="F1604" s="130" t="s">
        <v>2582</v>
      </c>
      <c r="G1604" s="131" t="s">
        <v>155</v>
      </c>
      <c r="H1604" s="132">
        <v>262.54199999999997</v>
      </c>
      <c r="I1604" s="133"/>
      <c r="J1604" s="134">
        <f>ROUND(I1604*H1604,2)</f>
        <v>0</v>
      </c>
      <c r="K1604" s="130" t="s">
        <v>180</v>
      </c>
      <c r="L1604" s="33"/>
      <c r="M1604" s="135" t="s">
        <v>19</v>
      </c>
      <c r="N1604" s="136" t="s">
        <v>43</v>
      </c>
      <c r="P1604" s="137">
        <f>O1604*H1604</f>
        <v>0</v>
      </c>
      <c r="Q1604" s="137">
        <v>9.0900000000000009E-3</v>
      </c>
      <c r="R1604" s="137">
        <f>Q1604*H1604</f>
        <v>2.3865067799999999</v>
      </c>
      <c r="S1604" s="137">
        <v>0</v>
      </c>
      <c r="T1604" s="138">
        <f>S1604*H1604</f>
        <v>0</v>
      </c>
      <c r="AR1604" s="139" t="s">
        <v>260</v>
      </c>
      <c r="AT1604" s="139" t="s">
        <v>129</v>
      </c>
      <c r="AU1604" s="139" t="s">
        <v>82</v>
      </c>
      <c r="AY1604" s="18" t="s">
        <v>126</v>
      </c>
      <c r="BE1604" s="140">
        <f>IF(N1604="základní",J1604,0)</f>
        <v>0</v>
      </c>
      <c r="BF1604" s="140">
        <f>IF(N1604="snížená",J1604,0)</f>
        <v>0</v>
      </c>
      <c r="BG1604" s="140">
        <f>IF(N1604="zákl. přenesená",J1604,0)</f>
        <v>0</v>
      </c>
      <c r="BH1604" s="140">
        <f>IF(N1604="sníž. přenesená",J1604,0)</f>
        <v>0</v>
      </c>
      <c r="BI1604" s="140">
        <f>IF(N1604="nulová",J1604,0)</f>
        <v>0</v>
      </c>
      <c r="BJ1604" s="18" t="s">
        <v>80</v>
      </c>
      <c r="BK1604" s="140">
        <f>ROUND(I1604*H1604,2)</f>
        <v>0</v>
      </c>
      <c r="BL1604" s="18" t="s">
        <v>260</v>
      </c>
      <c r="BM1604" s="139" t="s">
        <v>2583</v>
      </c>
    </row>
    <row r="1605" spans="2:65" s="1" customFormat="1" ht="10.199999999999999">
      <c r="B1605" s="33"/>
      <c r="D1605" s="141" t="s">
        <v>135</v>
      </c>
      <c r="F1605" s="142" t="s">
        <v>2584</v>
      </c>
      <c r="I1605" s="143"/>
      <c r="L1605" s="33"/>
      <c r="M1605" s="147"/>
      <c r="T1605" s="54"/>
      <c r="AT1605" s="18" t="s">
        <v>135</v>
      </c>
      <c r="AU1605" s="18" t="s">
        <v>82</v>
      </c>
    </row>
    <row r="1606" spans="2:65" s="1" customFormat="1" ht="10.199999999999999">
      <c r="B1606" s="33"/>
      <c r="D1606" s="168" t="s">
        <v>183</v>
      </c>
      <c r="F1606" s="169" t="s">
        <v>2585</v>
      </c>
      <c r="I1606" s="143"/>
      <c r="L1606" s="33"/>
      <c r="M1606" s="147"/>
      <c r="T1606" s="54"/>
      <c r="AT1606" s="18" t="s">
        <v>183</v>
      </c>
      <c r="AU1606" s="18" t="s">
        <v>82</v>
      </c>
    </row>
    <row r="1607" spans="2:65" s="12" customFormat="1" ht="10.199999999999999">
      <c r="B1607" s="148"/>
      <c r="D1607" s="141" t="s">
        <v>159</v>
      </c>
      <c r="E1607" s="149" t="s">
        <v>19</v>
      </c>
      <c r="F1607" s="150" t="s">
        <v>2586</v>
      </c>
      <c r="H1607" s="151">
        <v>22.68</v>
      </c>
      <c r="I1607" s="152"/>
      <c r="L1607" s="148"/>
      <c r="M1607" s="153"/>
      <c r="T1607" s="154"/>
      <c r="AT1607" s="149" t="s">
        <v>159</v>
      </c>
      <c r="AU1607" s="149" t="s">
        <v>82</v>
      </c>
      <c r="AV1607" s="12" t="s">
        <v>82</v>
      </c>
      <c r="AW1607" s="12" t="s">
        <v>33</v>
      </c>
      <c r="AX1607" s="12" t="s">
        <v>72</v>
      </c>
      <c r="AY1607" s="149" t="s">
        <v>126</v>
      </c>
    </row>
    <row r="1608" spans="2:65" s="12" customFormat="1" ht="10.199999999999999">
      <c r="B1608" s="148"/>
      <c r="D1608" s="141" t="s">
        <v>159</v>
      </c>
      <c r="E1608" s="149" t="s">
        <v>19</v>
      </c>
      <c r="F1608" s="150" t="s">
        <v>2587</v>
      </c>
      <c r="H1608" s="151">
        <v>39.438000000000002</v>
      </c>
      <c r="I1608" s="152"/>
      <c r="L1608" s="148"/>
      <c r="M1608" s="153"/>
      <c r="T1608" s="154"/>
      <c r="AT1608" s="149" t="s">
        <v>159</v>
      </c>
      <c r="AU1608" s="149" t="s">
        <v>82</v>
      </c>
      <c r="AV1608" s="12" t="s">
        <v>82</v>
      </c>
      <c r="AW1608" s="12" t="s">
        <v>33</v>
      </c>
      <c r="AX1608" s="12" t="s">
        <v>72</v>
      </c>
      <c r="AY1608" s="149" t="s">
        <v>126</v>
      </c>
    </row>
    <row r="1609" spans="2:65" s="12" customFormat="1" ht="10.199999999999999">
      <c r="B1609" s="148"/>
      <c r="D1609" s="141" t="s">
        <v>159</v>
      </c>
      <c r="E1609" s="149" t="s">
        <v>19</v>
      </c>
      <c r="F1609" s="150" t="s">
        <v>966</v>
      </c>
      <c r="H1609" s="151">
        <v>2.52</v>
      </c>
      <c r="I1609" s="152"/>
      <c r="L1609" s="148"/>
      <c r="M1609" s="153"/>
      <c r="T1609" s="154"/>
      <c r="AT1609" s="149" t="s">
        <v>159</v>
      </c>
      <c r="AU1609" s="149" t="s">
        <v>82</v>
      </c>
      <c r="AV1609" s="12" t="s">
        <v>82</v>
      </c>
      <c r="AW1609" s="12" t="s">
        <v>33</v>
      </c>
      <c r="AX1609" s="12" t="s">
        <v>72</v>
      </c>
      <c r="AY1609" s="149" t="s">
        <v>126</v>
      </c>
    </row>
    <row r="1610" spans="2:65" s="15" customFormat="1" ht="10.199999999999999">
      <c r="B1610" s="173"/>
      <c r="D1610" s="141" t="s">
        <v>159</v>
      </c>
      <c r="E1610" s="174" t="s">
        <v>19</v>
      </c>
      <c r="F1610" s="175" t="s">
        <v>967</v>
      </c>
      <c r="H1610" s="176">
        <v>64.638000000000005</v>
      </c>
      <c r="I1610" s="177"/>
      <c r="L1610" s="173"/>
      <c r="M1610" s="178"/>
      <c r="T1610" s="179"/>
      <c r="AT1610" s="174" t="s">
        <v>159</v>
      </c>
      <c r="AU1610" s="174" t="s">
        <v>82</v>
      </c>
      <c r="AV1610" s="15" t="s">
        <v>125</v>
      </c>
      <c r="AW1610" s="15" t="s">
        <v>33</v>
      </c>
      <c r="AX1610" s="15" t="s">
        <v>72</v>
      </c>
      <c r="AY1610" s="174" t="s">
        <v>126</v>
      </c>
    </row>
    <row r="1611" spans="2:65" s="12" customFormat="1" ht="10.199999999999999">
      <c r="B1611" s="148"/>
      <c r="D1611" s="141" t="s">
        <v>159</v>
      </c>
      <c r="E1611" s="149" t="s">
        <v>19</v>
      </c>
      <c r="F1611" s="150" t="s">
        <v>2588</v>
      </c>
      <c r="H1611" s="151">
        <v>24.131</v>
      </c>
      <c r="I1611" s="152"/>
      <c r="L1611" s="148"/>
      <c r="M1611" s="153"/>
      <c r="T1611" s="154"/>
      <c r="AT1611" s="149" t="s">
        <v>159</v>
      </c>
      <c r="AU1611" s="149" t="s">
        <v>82</v>
      </c>
      <c r="AV1611" s="12" t="s">
        <v>82</v>
      </c>
      <c r="AW1611" s="12" t="s">
        <v>33</v>
      </c>
      <c r="AX1611" s="12" t="s">
        <v>72</v>
      </c>
      <c r="AY1611" s="149" t="s">
        <v>126</v>
      </c>
    </row>
    <row r="1612" spans="2:65" s="12" customFormat="1" ht="10.199999999999999">
      <c r="B1612" s="148"/>
      <c r="D1612" s="141" t="s">
        <v>159</v>
      </c>
      <c r="E1612" s="149" t="s">
        <v>19</v>
      </c>
      <c r="F1612" s="150" t="s">
        <v>2589</v>
      </c>
      <c r="H1612" s="151">
        <v>28.122</v>
      </c>
      <c r="I1612" s="152"/>
      <c r="L1612" s="148"/>
      <c r="M1612" s="153"/>
      <c r="T1612" s="154"/>
      <c r="AT1612" s="149" t="s">
        <v>159</v>
      </c>
      <c r="AU1612" s="149" t="s">
        <v>82</v>
      </c>
      <c r="AV1612" s="12" t="s">
        <v>82</v>
      </c>
      <c r="AW1612" s="12" t="s">
        <v>33</v>
      </c>
      <c r="AX1612" s="12" t="s">
        <v>72</v>
      </c>
      <c r="AY1612" s="149" t="s">
        <v>126</v>
      </c>
    </row>
    <row r="1613" spans="2:65" s="12" customFormat="1" ht="10.199999999999999">
      <c r="B1613" s="148"/>
      <c r="D1613" s="141" t="s">
        <v>159</v>
      </c>
      <c r="E1613" s="149" t="s">
        <v>19</v>
      </c>
      <c r="F1613" s="150" t="s">
        <v>2590</v>
      </c>
      <c r="H1613" s="151">
        <v>32.996000000000002</v>
      </c>
      <c r="I1613" s="152"/>
      <c r="L1613" s="148"/>
      <c r="M1613" s="153"/>
      <c r="T1613" s="154"/>
      <c r="AT1613" s="149" t="s">
        <v>159</v>
      </c>
      <c r="AU1613" s="149" t="s">
        <v>82</v>
      </c>
      <c r="AV1613" s="12" t="s">
        <v>82</v>
      </c>
      <c r="AW1613" s="12" t="s">
        <v>33</v>
      </c>
      <c r="AX1613" s="12" t="s">
        <v>72</v>
      </c>
      <c r="AY1613" s="149" t="s">
        <v>126</v>
      </c>
    </row>
    <row r="1614" spans="2:65" s="12" customFormat="1" ht="10.199999999999999">
      <c r="B1614" s="148"/>
      <c r="D1614" s="141" t="s">
        <v>159</v>
      </c>
      <c r="E1614" s="149" t="s">
        <v>19</v>
      </c>
      <c r="F1614" s="150" t="s">
        <v>2591</v>
      </c>
      <c r="H1614" s="151">
        <v>11.199</v>
      </c>
      <c r="I1614" s="152"/>
      <c r="L1614" s="148"/>
      <c r="M1614" s="153"/>
      <c r="T1614" s="154"/>
      <c r="AT1614" s="149" t="s">
        <v>159</v>
      </c>
      <c r="AU1614" s="149" t="s">
        <v>82</v>
      </c>
      <c r="AV1614" s="12" t="s">
        <v>82</v>
      </c>
      <c r="AW1614" s="12" t="s">
        <v>33</v>
      </c>
      <c r="AX1614" s="12" t="s">
        <v>72</v>
      </c>
      <c r="AY1614" s="149" t="s">
        <v>126</v>
      </c>
    </row>
    <row r="1615" spans="2:65" s="12" customFormat="1" ht="10.199999999999999">
      <c r="B1615" s="148"/>
      <c r="D1615" s="141" t="s">
        <v>159</v>
      </c>
      <c r="E1615" s="149" t="s">
        <v>19</v>
      </c>
      <c r="F1615" s="150" t="s">
        <v>972</v>
      </c>
      <c r="H1615" s="151">
        <v>5.4</v>
      </c>
      <c r="I1615" s="152"/>
      <c r="L1615" s="148"/>
      <c r="M1615" s="153"/>
      <c r="T1615" s="154"/>
      <c r="AT1615" s="149" t="s">
        <v>159</v>
      </c>
      <c r="AU1615" s="149" t="s">
        <v>82</v>
      </c>
      <c r="AV1615" s="12" t="s">
        <v>82</v>
      </c>
      <c r="AW1615" s="12" t="s">
        <v>33</v>
      </c>
      <c r="AX1615" s="12" t="s">
        <v>72</v>
      </c>
      <c r="AY1615" s="149" t="s">
        <v>126</v>
      </c>
    </row>
    <row r="1616" spans="2:65" s="15" customFormat="1" ht="10.199999999999999">
      <c r="B1616" s="173"/>
      <c r="D1616" s="141" t="s">
        <v>159</v>
      </c>
      <c r="E1616" s="174" t="s">
        <v>19</v>
      </c>
      <c r="F1616" s="175" t="s">
        <v>639</v>
      </c>
      <c r="H1616" s="176">
        <v>101.848</v>
      </c>
      <c r="I1616" s="177"/>
      <c r="L1616" s="173"/>
      <c r="M1616" s="178"/>
      <c r="T1616" s="179"/>
      <c r="AT1616" s="174" t="s">
        <v>159</v>
      </c>
      <c r="AU1616" s="174" t="s">
        <v>82</v>
      </c>
      <c r="AV1616" s="15" t="s">
        <v>125</v>
      </c>
      <c r="AW1616" s="15" t="s">
        <v>33</v>
      </c>
      <c r="AX1616" s="15" t="s">
        <v>72</v>
      </c>
      <c r="AY1616" s="174" t="s">
        <v>126</v>
      </c>
    </row>
    <row r="1617" spans="2:65" s="12" customFormat="1" ht="10.199999999999999">
      <c r="B1617" s="148"/>
      <c r="D1617" s="141" t="s">
        <v>159</v>
      </c>
      <c r="E1617" s="149" t="s">
        <v>19</v>
      </c>
      <c r="F1617" s="150" t="s">
        <v>2592</v>
      </c>
      <c r="H1617" s="151">
        <v>18.062999999999999</v>
      </c>
      <c r="I1617" s="152"/>
      <c r="L1617" s="148"/>
      <c r="M1617" s="153"/>
      <c r="T1617" s="154"/>
      <c r="AT1617" s="149" t="s">
        <v>159</v>
      </c>
      <c r="AU1617" s="149" t="s">
        <v>82</v>
      </c>
      <c r="AV1617" s="12" t="s">
        <v>82</v>
      </c>
      <c r="AW1617" s="12" t="s">
        <v>33</v>
      </c>
      <c r="AX1617" s="12" t="s">
        <v>72</v>
      </c>
      <c r="AY1617" s="149" t="s">
        <v>126</v>
      </c>
    </row>
    <row r="1618" spans="2:65" s="12" customFormat="1" ht="10.199999999999999">
      <c r="B1618" s="148"/>
      <c r="D1618" s="141" t="s">
        <v>159</v>
      </c>
      <c r="E1618" s="149" t="s">
        <v>19</v>
      </c>
      <c r="F1618" s="150" t="s">
        <v>2593</v>
      </c>
      <c r="H1618" s="151">
        <v>14.273</v>
      </c>
      <c r="I1618" s="152"/>
      <c r="L1618" s="148"/>
      <c r="M1618" s="153"/>
      <c r="T1618" s="154"/>
      <c r="AT1618" s="149" t="s">
        <v>159</v>
      </c>
      <c r="AU1618" s="149" t="s">
        <v>82</v>
      </c>
      <c r="AV1618" s="12" t="s">
        <v>82</v>
      </c>
      <c r="AW1618" s="12" t="s">
        <v>33</v>
      </c>
      <c r="AX1618" s="12" t="s">
        <v>72</v>
      </c>
      <c r="AY1618" s="149" t="s">
        <v>126</v>
      </c>
    </row>
    <row r="1619" spans="2:65" s="12" customFormat="1" ht="10.199999999999999">
      <c r="B1619" s="148"/>
      <c r="D1619" s="141" t="s">
        <v>159</v>
      </c>
      <c r="E1619" s="149" t="s">
        <v>19</v>
      </c>
      <c r="F1619" s="150" t="s">
        <v>975</v>
      </c>
      <c r="H1619" s="151">
        <v>34.500999999999998</v>
      </c>
      <c r="I1619" s="152"/>
      <c r="L1619" s="148"/>
      <c r="M1619" s="153"/>
      <c r="T1619" s="154"/>
      <c r="AT1619" s="149" t="s">
        <v>159</v>
      </c>
      <c r="AU1619" s="149" t="s">
        <v>82</v>
      </c>
      <c r="AV1619" s="12" t="s">
        <v>82</v>
      </c>
      <c r="AW1619" s="12" t="s">
        <v>33</v>
      </c>
      <c r="AX1619" s="12" t="s">
        <v>72</v>
      </c>
      <c r="AY1619" s="149" t="s">
        <v>126</v>
      </c>
    </row>
    <row r="1620" spans="2:65" s="12" customFormat="1" ht="10.199999999999999">
      <c r="B1620" s="148"/>
      <c r="D1620" s="141" t="s">
        <v>159</v>
      </c>
      <c r="E1620" s="149" t="s">
        <v>19</v>
      </c>
      <c r="F1620" s="150" t="s">
        <v>976</v>
      </c>
      <c r="H1620" s="151">
        <v>23.818999999999999</v>
      </c>
      <c r="I1620" s="152"/>
      <c r="L1620" s="148"/>
      <c r="M1620" s="153"/>
      <c r="T1620" s="154"/>
      <c r="AT1620" s="149" t="s">
        <v>159</v>
      </c>
      <c r="AU1620" s="149" t="s">
        <v>82</v>
      </c>
      <c r="AV1620" s="12" t="s">
        <v>82</v>
      </c>
      <c r="AW1620" s="12" t="s">
        <v>33</v>
      </c>
      <c r="AX1620" s="12" t="s">
        <v>72</v>
      </c>
      <c r="AY1620" s="149" t="s">
        <v>126</v>
      </c>
    </row>
    <row r="1621" spans="2:65" s="12" customFormat="1" ht="10.199999999999999">
      <c r="B1621" s="148"/>
      <c r="D1621" s="141" t="s">
        <v>159</v>
      </c>
      <c r="E1621" s="149" t="s">
        <v>19</v>
      </c>
      <c r="F1621" s="150" t="s">
        <v>977</v>
      </c>
      <c r="H1621" s="151">
        <v>5.4</v>
      </c>
      <c r="I1621" s="152"/>
      <c r="L1621" s="148"/>
      <c r="M1621" s="153"/>
      <c r="T1621" s="154"/>
      <c r="AT1621" s="149" t="s">
        <v>159</v>
      </c>
      <c r="AU1621" s="149" t="s">
        <v>82</v>
      </c>
      <c r="AV1621" s="12" t="s">
        <v>82</v>
      </c>
      <c r="AW1621" s="12" t="s">
        <v>33</v>
      </c>
      <c r="AX1621" s="12" t="s">
        <v>72</v>
      </c>
      <c r="AY1621" s="149" t="s">
        <v>126</v>
      </c>
    </row>
    <row r="1622" spans="2:65" s="15" customFormat="1" ht="10.199999999999999">
      <c r="B1622" s="173"/>
      <c r="D1622" s="141" t="s">
        <v>159</v>
      </c>
      <c r="E1622" s="174" t="s">
        <v>19</v>
      </c>
      <c r="F1622" s="175" t="s">
        <v>639</v>
      </c>
      <c r="H1622" s="176">
        <v>96.055999999999997</v>
      </c>
      <c r="I1622" s="177"/>
      <c r="L1622" s="173"/>
      <c r="M1622" s="178"/>
      <c r="T1622" s="179"/>
      <c r="AT1622" s="174" t="s">
        <v>159</v>
      </c>
      <c r="AU1622" s="174" t="s">
        <v>82</v>
      </c>
      <c r="AV1622" s="15" t="s">
        <v>125</v>
      </c>
      <c r="AW1622" s="15" t="s">
        <v>33</v>
      </c>
      <c r="AX1622" s="15" t="s">
        <v>72</v>
      </c>
      <c r="AY1622" s="174" t="s">
        <v>126</v>
      </c>
    </row>
    <row r="1623" spans="2:65" s="14" customFormat="1" ht="10.199999999999999">
      <c r="B1623" s="161"/>
      <c r="D1623" s="141" t="s">
        <v>159</v>
      </c>
      <c r="E1623" s="162" t="s">
        <v>19</v>
      </c>
      <c r="F1623" s="163" t="s">
        <v>173</v>
      </c>
      <c r="H1623" s="164">
        <v>262.54199999999997</v>
      </c>
      <c r="I1623" s="165"/>
      <c r="L1623" s="161"/>
      <c r="M1623" s="166"/>
      <c r="T1623" s="167"/>
      <c r="AT1623" s="162" t="s">
        <v>159</v>
      </c>
      <c r="AU1623" s="162" t="s">
        <v>82</v>
      </c>
      <c r="AV1623" s="14" t="s">
        <v>156</v>
      </c>
      <c r="AW1623" s="14" t="s">
        <v>33</v>
      </c>
      <c r="AX1623" s="14" t="s">
        <v>80</v>
      </c>
      <c r="AY1623" s="162" t="s">
        <v>126</v>
      </c>
    </row>
    <row r="1624" spans="2:65" s="1" customFormat="1" ht="16.5" customHeight="1">
      <c r="B1624" s="33"/>
      <c r="C1624" s="180" t="s">
        <v>2594</v>
      </c>
      <c r="D1624" s="180" t="s">
        <v>123</v>
      </c>
      <c r="E1624" s="181" t="s">
        <v>2595</v>
      </c>
      <c r="F1624" s="182" t="s">
        <v>2596</v>
      </c>
      <c r="G1624" s="183" t="s">
        <v>155</v>
      </c>
      <c r="H1624" s="184">
        <v>301.923</v>
      </c>
      <c r="I1624" s="185"/>
      <c r="J1624" s="186">
        <f>ROUND(I1624*H1624,2)</f>
        <v>0</v>
      </c>
      <c r="K1624" s="182" t="s">
        <v>180</v>
      </c>
      <c r="L1624" s="187"/>
      <c r="M1624" s="188" t="s">
        <v>19</v>
      </c>
      <c r="N1624" s="189" t="s">
        <v>43</v>
      </c>
      <c r="P1624" s="137">
        <f>O1624*H1624</f>
        <v>0</v>
      </c>
      <c r="Q1624" s="137">
        <v>1.9E-2</v>
      </c>
      <c r="R1624" s="137">
        <f>Q1624*H1624</f>
        <v>5.7365370000000002</v>
      </c>
      <c r="S1624" s="137">
        <v>0</v>
      </c>
      <c r="T1624" s="138">
        <f>S1624*H1624</f>
        <v>0</v>
      </c>
      <c r="AR1624" s="139" t="s">
        <v>376</v>
      </c>
      <c r="AT1624" s="139" t="s">
        <v>123</v>
      </c>
      <c r="AU1624" s="139" t="s">
        <v>82</v>
      </c>
      <c r="AY1624" s="18" t="s">
        <v>126</v>
      </c>
      <c r="BE1624" s="140">
        <f>IF(N1624="základní",J1624,0)</f>
        <v>0</v>
      </c>
      <c r="BF1624" s="140">
        <f>IF(N1624="snížená",J1624,0)</f>
        <v>0</v>
      </c>
      <c r="BG1624" s="140">
        <f>IF(N1624="zákl. přenesená",J1624,0)</f>
        <v>0</v>
      </c>
      <c r="BH1624" s="140">
        <f>IF(N1624="sníž. přenesená",J1624,0)</f>
        <v>0</v>
      </c>
      <c r="BI1624" s="140">
        <f>IF(N1624="nulová",J1624,0)</f>
        <v>0</v>
      </c>
      <c r="BJ1624" s="18" t="s">
        <v>80</v>
      </c>
      <c r="BK1624" s="140">
        <f>ROUND(I1624*H1624,2)</f>
        <v>0</v>
      </c>
      <c r="BL1624" s="18" t="s">
        <v>260</v>
      </c>
      <c r="BM1624" s="139" t="s">
        <v>2597</v>
      </c>
    </row>
    <row r="1625" spans="2:65" s="1" customFormat="1" ht="10.199999999999999">
      <c r="B1625" s="33"/>
      <c r="D1625" s="141" t="s">
        <v>135</v>
      </c>
      <c r="F1625" s="142" t="s">
        <v>2596</v>
      </c>
      <c r="I1625" s="143"/>
      <c r="L1625" s="33"/>
      <c r="M1625" s="147"/>
      <c r="T1625" s="54"/>
      <c r="AT1625" s="18" t="s">
        <v>135</v>
      </c>
      <c r="AU1625" s="18" t="s">
        <v>82</v>
      </c>
    </row>
    <row r="1626" spans="2:65" s="12" customFormat="1" ht="10.199999999999999">
      <c r="B1626" s="148"/>
      <c r="D1626" s="141" t="s">
        <v>159</v>
      </c>
      <c r="E1626" s="149" t="s">
        <v>19</v>
      </c>
      <c r="F1626" s="150" t="s">
        <v>2598</v>
      </c>
      <c r="H1626" s="151">
        <v>301.923</v>
      </c>
      <c r="I1626" s="152"/>
      <c r="L1626" s="148"/>
      <c r="M1626" s="153"/>
      <c r="T1626" s="154"/>
      <c r="AT1626" s="149" t="s">
        <v>159</v>
      </c>
      <c r="AU1626" s="149" t="s">
        <v>82</v>
      </c>
      <c r="AV1626" s="12" t="s">
        <v>82</v>
      </c>
      <c r="AW1626" s="12" t="s">
        <v>33</v>
      </c>
      <c r="AX1626" s="12" t="s">
        <v>80</v>
      </c>
      <c r="AY1626" s="149" t="s">
        <v>126</v>
      </c>
    </row>
    <row r="1627" spans="2:65" s="1" customFormat="1" ht="21.75" customHeight="1">
      <c r="B1627" s="33"/>
      <c r="C1627" s="128" t="s">
        <v>2599</v>
      </c>
      <c r="D1627" s="128" t="s">
        <v>129</v>
      </c>
      <c r="E1627" s="129" t="s">
        <v>2600</v>
      </c>
      <c r="F1627" s="130" t="s">
        <v>2601</v>
      </c>
      <c r="G1627" s="131" t="s">
        <v>155</v>
      </c>
      <c r="H1627" s="132">
        <v>13.32</v>
      </c>
      <c r="I1627" s="133"/>
      <c r="J1627" s="134">
        <f>ROUND(I1627*H1627,2)</f>
        <v>0</v>
      </c>
      <c r="K1627" s="130" t="s">
        <v>180</v>
      </c>
      <c r="L1627" s="33"/>
      <c r="M1627" s="135" t="s">
        <v>19</v>
      </c>
      <c r="N1627" s="136" t="s">
        <v>43</v>
      </c>
      <c r="P1627" s="137">
        <f>O1627*H1627</f>
        <v>0</v>
      </c>
      <c r="Q1627" s="137">
        <v>0</v>
      </c>
      <c r="R1627" s="137">
        <f>Q1627*H1627</f>
        <v>0</v>
      </c>
      <c r="S1627" s="137">
        <v>0</v>
      </c>
      <c r="T1627" s="138">
        <f>S1627*H1627</f>
        <v>0</v>
      </c>
      <c r="AR1627" s="139" t="s">
        <v>260</v>
      </c>
      <c r="AT1627" s="139" t="s">
        <v>129</v>
      </c>
      <c r="AU1627" s="139" t="s">
        <v>82</v>
      </c>
      <c r="AY1627" s="18" t="s">
        <v>126</v>
      </c>
      <c r="BE1627" s="140">
        <f>IF(N1627="základní",J1627,0)</f>
        <v>0</v>
      </c>
      <c r="BF1627" s="140">
        <f>IF(N1627="snížená",J1627,0)</f>
        <v>0</v>
      </c>
      <c r="BG1627" s="140">
        <f>IF(N1627="zákl. přenesená",J1627,0)</f>
        <v>0</v>
      </c>
      <c r="BH1627" s="140">
        <f>IF(N1627="sníž. přenesená",J1627,0)</f>
        <v>0</v>
      </c>
      <c r="BI1627" s="140">
        <f>IF(N1627="nulová",J1627,0)</f>
        <v>0</v>
      </c>
      <c r="BJ1627" s="18" t="s">
        <v>80</v>
      </c>
      <c r="BK1627" s="140">
        <f>ROUND(I1627*H1627,2)</f>
        <v>0</v>
      </c>
      <c r="BL1627" s="18" t="s">
        <v>260</v>
      </c>
      <c r="BM1627" s="139" t="s">
        <v>2602</v>
      </c>
    </row>
    <row r="1628" spans="2:65" s="1" customFormat="1" ht="19.2">
      <c r="B1628" s="33"/>
      <c r="D1628" s="141" t="s">
        <v>135</v>
      </c>
      <c r="F1628" s="142" t="s">
        <v>2603</v>
      </c>
      <c r="I1628" s="143"/>
      <c r="L1628" s="33"/>
      <c r="M1628" s="147"/>
      <c r="T1628" s="54"/>
      <c r="AT1628" s="18" t="s">
        <v>135</v>
      </c>
      <c r="AU1628" s="18" t="s">
        <v>82</v>
      </c>
    </row>
    <row r="1629" spans="2:65" s="1" customFormat="1" ht="10.199999999999999">
      <c r="B1629" s="33"/>
      <c r="D1629" s="168" t="s">
        <v>183</v>
      </c>
      <c r="F1629" s="169" t="s">
        <v>2604</v>
      </c>
      <c r="I1629" s="143"/>
      <c r="L1629" s="33"/>
      <c r="M1629" s="147"/>
      <c r="T1629" s="54"/>
      <c r="AT1629" s="18" t="s">
        <v>183</v>
      </c>
      <c r="AU1629" s="18" t="s">
        <v>82</v>
      </c>
    </row>
    <row r="1630" spans="2:65" s="12" customFormat="1" ht="10.199999999999999">
      <c r="B1630" s="148"/>
      <c r="D1630" s="141" t="s">
        <v>159</v>
      </c>
      <c r="E1630" s="149" t="s">
        <v>19</v>
      </c>
      <c r="F1630" s="150" t="s">
        <v>966</v>
      </c>
      <c r="H1630" s="151">
        <v>2.52</v>
      </c>
      <c r="I1630" s="152"/>
      <c r="L1630" s="148"/>
      <c r="M1630" s="153"/>
      <c r="T1630" s="154"/>
      <c r="AT1630" s="149" t="s">
        <v>159</v>
      </c>
      <c r="AU1630" s="149" t="s">
        <v>82</v>
      </c>
      <c r="AV1630" s="12" t="s">
        <v>82</v>
      </c>
      <c r="AW1630" s="12" t="s">
        <v>33</v>
      </c>
      <c r="AX1630" s="12" t="s">
        <v>72</v>
      </c>
      <c r="AY1630" s="149" t="s">
        <v>126</v>
      </c>
    </row>
    <row r="1631" spans="2:65" s="12" customFormat="1" ht="10.199999999999999">
      <c r="B1631" s="148"/>
      <c r="D1631" s="141" t="s">
        <v>159</v>
      </c>
      <c r="E1631" s="149" t="s">
        <v>19</v>
      </c>
      <c r="F1631" s="150" t="s">
        <v>972</v>
      </c>
      <c r="H1631" s="151">
        <v>5.4</v>
      </c>
      <c r="I1631" s="152"/>
      <c r="L1631" s="148"/>
      <c r="M1631" s="153"/>
      <c r="T1631" s="154"/>
      <c r="AT1631" s="149" t="s">
        <v>159</v>
      </c>
      <c r="AU1631" s="149" t="s">
        <v>82</v>
      </c>
      <c r="AV1631" s="12" t="s">
        <v>82</v>
      </c>
      <c r="AW1631" s="12" t="s">
        <v>33</v>
      </c>
      <c r="AX1631" s="12" t="s">
        <v>72</v>
      </c>
      <c r="AY1631" s="149" t="s">
        <v>126</v>
      </c>
    </row>
    <row r="1632" spans="2:65" s="12" customFormat="1" ht="10.199999999999999">
      <c r="B1632" s="148"/>
      <c r="D1632" s="141" t="s">
        <v>159</v>
      </c>
      <c r="E1632" s="149" t="s">
        <v>19</v>
      </c>
      <c r="F1632" s="150" t="s">
        <v>977</v>
      </c>
      <c r="H1632" s="151">
        <v>5.4</v>
      </c>
      <c r="I1632" s="152"/>
      <c r="L1632" s="148"/>
      <c r="M1632" s="153"/>
      <c r="T1632" s="154"/>
      <c r="AT1632" s="149" t="s">
        <v>159</v>
      </c>
      <c r="AU1632" s="149" t="s">
        <v>82</v>
      </c>
      <c r="AV1632" s="12" t="s">
        <v>82</v>
      </c>
      <c r="AW1632" s="12" t="s">
        <v>33</v>
      </c>
      <c r="AX1632" s="12" t="s">
        <v>72</v>
      </c>
      <c r="AY1632" s="149" t="s">
        <v>126</v>
      </c>
    </row>
    <row r="1633" spans="2:65" s="14" customFormat="1" ht="10.199999999999999">
      <c r="B1633" s="161"/>
      <c r="D1633" s="141" t="s">
        <v>159</v>
      </c>
      <c r="E1633" s="162" t="s">
        <v>19</v>
      </c>
      <c r="F1633" s="163" t="s">
        <v>173</v>
      </c>
      <c r="H1633" s="164">
        <v>13.32</v>
      </c>
      <c r="I1633" s="165"/>
      <c r="L1633" s="161"/>
      <c r="M1633" s="166"/>
      <c r="T1633" s="167"/>
      <c r="AT1633" s="162" t="s">
        <v>159</v>
      </c>
      <c r="AU1633" s="162" t="s">
        <v>82</v>
      </c>
      <c r="AV1633" s="14" t="s">
        <v>156</v>
      </c>
      <c r="AW1633" s="14" t="s">
        <v>33</v>
      </c>
      <c r="AX1633" s="14" t="s">
        <v>80</v>
      </c>
      <c r="AY1633" s="162" t="s">
        <v>126</v>
      </c>
    </row>
    <row r="1634" spans="2:65" s="1" customFormat="1" ht="16.5" customHeight="1">
      <c r="B1634" s="33"/>
      <c r="C1634" s="128" t="s">
        <v>2605</v>
      </c>
      <c r="D1634" s="128" t="s">
        <v>129</v>
      </c>
      <c r="E1634" s="129" t="s">
        <v>2606</v>
      </c>
      <c r="F1634" s="130" t="s">
        <v>2607</v>
      </c>
      <c r="G1634" s="131" t="s">
        <v>228</v>
      </c>
      <c r="H1634" s="132">
        <v>236.12</v>
      </c>
      <c r="I1634" s="133"/>
      <c r="J1634" s="134">
        <f>ROUND(I1634*H1634,2)</f>
        <v>0</v>
      </c>
      <c r="K1634" s="130" t="s">
        <v>180</v>
      </c>
      <c r="L1634" s="33"/>
      <c r="M1634" s="135" t="s">
        <v>19</v>
      </c>
      <c r="N1634" s="136" t="s">
        <v>43</v>
      </c>
      <c r="P1634" s="137">
        <f>O1634*H1634</f>
        <v>0</v>
      </c>
      <c r="Q1634" s="137">
        <v>1.8000000000000001E-4</v>
      </c>
      <c r="R1634" s="137">
        <f>Q1634*H1634</f>
        <v>4.25016E-2</v>
      </c>
      <c r="S1634" s="137">
        <v>0</v>
      </c>
      <c r="T1634" s="138">
        <f>S1634*H1634</f>
        <v>0</v>
      </c>
      <c r="AR1634" s="139" t="s">
        <v>260</v>
      </c>
      <c r="AT1634" s="139" t="s">
        <v>129</v>
      </c>
      <c r="AU1634" s="139" t="s">
        <v>82</v>
      </c>
      <c r="AY1634" s="18" t="s">
        <v>126</v>
      </c>
      <c r="BE1634" s="140">
        <f>IF(N1634="základní",J1634,0)</f>
        <v>0</v>
      </c>
      <c r="BF1634" s="140">
        <f>IF(N1634="snížená",J1634,0)</f>
        <v>0</v>
      </c>
      <c r="BG1634" s="140">
        <f>IF(N1634="zákl. přenesená",J1634,0)</f>
        <v>0</v>
      </c>
      <c r="BH1634" s="140">
        <f>IF(N1634="sníž. přenesená",J1634,0)</f>
        <v>0</v>
      </c>
      <c r="BI1634" s="140">
        <f>IF(N1634="nulová",J1634,0)</f>
        <v>0</v>
      </c>
      <c r="BJ1634" s="18" t="s">
        <v>80</v>
      </c>
      <c r="BK1634" s="140">
        <f>ROUND(I1634*H1634,2)</f>
        <v>0</v>
      </c>
      <c r="BL1634" s="18" t="s">
        <v>260</v>
      </c>
      <c r="BM1634" s="139" t="s">
        <v>2608</v>
      </c>
    </row>
    <row r="1635" spans="2:65" s="1" customFormat="1" ht="10.199999999999999">
      <c r="B1635" s="33"/>
      <c r="D1635" s="141" t="s">
        <v>135</v>
      </c>
      <c r="F1635" s="142" t="s">
        <v>2609</v>
      </c>
      <c r="I1635" s="143"/>
      <c r="L1635" s="33"/>
      <c r="M1635" s="147"/>
      <c r="T1635" s="54"/>
      <c r="AT1635" s="18" t="s">
        <v>135</v>
      </c>
      <c r="AU1635" s="18" t="s">
        <v>82</v>
      </c>
    </row>
    <row r="1636" spans="2:65" s="1" customFormat="1" ht="10.199999999999999">
      <c r="B1636" s="33"/>
      <c r="D1636" s="168" t="s">
        <v>183</v>
      </c>
      <c r="F1636" s="169" t="s">
        <v>2610</v>
      </c>
      <c r="I1636" s="143"/>
      <c r="L1636" s="33"/>
      <c r="M1636" s="147"/>
      <c r="T1636" s="54"/>
      <c r="AT1636" s="18" t="s">
        <v>183</v>
      </c>
      <c r="AU1636" s="18" t="s">
        <v>82</v>
      </c>
    </row>
    <row r="1637" spans="2:65" s="12" customFormat="1" ht="10.199999999999999">
      <c r="B1637" s="148"/>
      <c r="D1637" s="141" t="s">
        <v>159</v>
      </c>
      <c r="E1637" s="149" t="s">
        <v>19</v>
      </c>
      <c r="F1637" s="150" t="s">
        <v>2611</v>
      </c>
      <c r="H1637" s="151">
        <v>23.3</v>
      </c>
      <c r="I1637" s="152"/>
      <c r="L1637" s="148"/>
      <c r="M1637" s="153"/>
      <c r="T1637" s="154"/>
      <c r="AT1637" s="149" t="s">
        <v>159</v>
      </c>
      <c r="AU1637" s="149" t="s">
        <v>82</v>
      </c>
      <c r="AV1637" s="12" t="s">
        <v>82</v>
      </c>
      <c r="AW1637" s="12" t="s">
        <v>33</v>
      </c>
      <c r="AX1637" s="12" t="s">
        <v>72</v>
      </c>
      <c r="AY1637" s="149" t="s">
        <v>126</v>
      </c>
    </row>
    <row r="1638" spans="2:65" s="12" customFormat="1" ht="10.199999999999999">
      <c r="B1638" s="148"/>
      <c r="D1638" s="141" t="s">
        <v>159</v>
      </c>
      <c r="E1638" s="149" t="s">
        <v>19</v>
      </c>
      <c r="F1638" s="150" t="s">
        <v>2612</v>
      </c>
      <c r="H1638" s="151">
        <v>18.78</v>
      </c>
      <c r="I1638" s="152"/>
      <c r="L1638" s="148"/>
      <c r="M1638" s="153"/>
      <c r="T1638" s="154"/>
      <c r="AT1638" s="149" t="s">
        <v>159</v>
      </c>
      <c r="AU1638" s="149" t="s">
        <v>82</v>
      </c>
      <c r="AV1638" s="12" t="s">
        <v>82</v>
      </c>
      <c r="AW1638" s="12" t="s">
        <v>33</v>
      </c>
      <c r="AX1638" s="12" t="s">
        <v>72</v>
      </c>
      <c r="AY1638" s="149" t="s">
        <v>126</v>
      </c>
    </row>
    <row r="1639" spans="2:65" s="12" customFormat="1" ht="10.199999999999999">
      <c r="B1639" s="148"/>
      <c r="D1639" s="141" t="s">
        <v>159</v>
      </c>
      <c r="E1639" s="149" t="s">
        <v>19</v>
      </c>
      <c r="F1639" s="150" t="s">
        <v>2613</v>
      </c>
      <c r="H1639" s="151">
        <v>5.4</v>
      </c>
      <c r="I1639" s="152"/>
      <c r="L1639" s="148"/>
      <c r="M1639" s="153"/>
      <c r="T1639" s="154"/>
      <c r="AT1639" s="149" t="s">
        <v>159</v>
      </c>
      <c r="AU1639" s="149" t="s">
        <v>82</v>
      </c>
      <c r="AV1639" s="12" t="s">
        <v>82</v>
      </c>
      <c r="AW1639" s="12" t="s">
        <v>33</v>
      </c>
      <c r="AX1639" s="12" t="s">
        <v>72</v>
      </c>
      <c r="AY1639" s="149" t="s">
        <v>126</v>
      </c>
    </row>
    <row r="1640" spans="2:65" s="15" customFormat="1" ht="10.199999999999999">
      <c r="B1640" s="173"/>
      <c r="D1640" s="141" t="s">
        <v>159</v>
      </c>
      <c r="E1640" s="174" t="s">
        <v>19</v>
      </c>
      <c r="F1640" s="175" t="s">
        <v>967</v>
      </c>
      <c r="H1640" s="176">
        <v>47.48</v>
      </c>
      <c r="I1640" s="177"/>
      <c r="L1640" s="173"/>
      <c r="M1640" s="178"/>
      <c r="T1640" s="179"/>
      <c r="AT1640" s="174" t="s">
        <v>159</v>
      </c>
      <c r="AU1640" s="174" t="s">
        <v>82</v>
      </c>
      <c r="AV1640" s="15" t="s">
        <v>125</v>
      </c>
      <c r="AW1640" s="15" t="s">
        <v>33</v>
      </c>
      <c r="AX1640" s="15" t="s">
        <v>72</v>
      </c>
      <c r="AY1640" s="174" t="s">
        <v>126</v>
      </c>
    </row>
    <row r="1641" spans="2:65" s="12" customFormat="1" ht="10.199999999999999">
      <c r="B1641" s="148"/>
      <c r="D1641" s="141" t="s">
        <v>159</v>
      </c>
      <c r="E1641" s="149" t="s">
        <v>19</v>
      </c>
      <c r="F1641" s="150" t="s">
        <v>2614</v>
      </c>
      <c r="H1641" s="151">
        <v>14.74</v>
      </c>
      <c r="I1641" s="152"/>
      <c r="L1641" s="148"/>
      <c r="M1641" s="153"/>
      <c r="T1641" s="154"/>
      <c r="AT1641" s="149" t="s">
        <v>159</v>
      </c>
      <c r="AU1641" s="149" t="s">
        <v>82</v>
      </c>
      <c r="AV1641" s="12" t="s">
        <v>82</v>
      </c>
      <c r="AW1641" s="12" t="s">
        <v>33</v>
      </c>
      <c r="AX1641" s="12" t="s">
        <v>72</v>
      </c>
      <c r="AY1641" s="149" t="s">
        <v>126</v>
      </c>
    </row>
    <row r="1642" spans="2:65" s="12" customFormat="1" ht="10.199999999999999">
      <c r="B1642" s="148"/>
      <c r="D1642" s="141" t="s">
        <v>159</v>
      </c>
      <c r="E1642" s="149" t="s">
        <v>19</v>
      </c>
      <c r="F1642" s="150" t="s">
        <v>2615</v>
      </c>
      <c r="H1642" s="151">
        <v>21.88</v>
      </c>
      <c r="I1642" s="152"/>
      <c r="L1642" s="148"/>
      <c r="M1642" s="153"/>
      <c r="T1642" s="154"/>
      <c r="AT1642" s="149" t="s">
        <v>159</v>
      </c>
      <c r="AU1642" s="149" t="s">
        <v>82</v>
      </c>
      <c r="AV1642" s="12" t="s">
        <v>82</v>
      </c>
      <c r="AW1642" s="12" t="s">
        <v>33</v>
      </c>
      <c r="AX1642" s="12" t="s">
        <v>72</v>
      </c>
      <c r="AY1642" s="149" t="s">
        <v>126</v>
      </c>
    </row>
    <row r="1643" spans="2:65" s="12" customFormat="1" ht="10.199999999999999">
      <c r="B1643" s="148"/>
      <c r="D1643" s="141" t="s">
        <v>159</v>
      </c>
      <c r="E1643" s="149" t="s">
        <v>19</v>
      </c>
      <c r="F1643" s="150" t="s">
        <v>2616</v>
      </c>
      <c r="H1643" s="151">
        <v>29.45</v>
      </c>
      <c r="I1643" s="152"/>
      <c r="L1643" s="148"/>
      <c r="M1643" s="153"/>
      <c r="T1643" s="154"/>
      <c r="AT1643" s="149" t="s">
        <v>159</v>
      </c>
      <c r="AU1643" s="149" t="s">
        <v>82</v>
      </c>
      <c r="AV1643" s="12" t="s">
        <v>82</v>
      </c>
      <c r="AW1643" s="12" t="s">
        <v>33</v>
      </c>
      <c r="AX1643" s="12" t="s">
        <v>72</v>
      </c>
      <c r="AY1643" s="149" t="s">
        <v>126</v>
      </c>
    </row>
    <row r="1644" spans="2:65" s="12" customFormat="1" ht="10.199999999999999">
      <c r="B1644" s="148"/>
      <c r="D1644" s="141" t="s">
        <v>159</v>
      </c>
      <c r="E1644" s="149" t="s">
        <v>19</v>
      </c>
      <c r="F1644" s="150" t="s">
        <v>2617</v>
      </c>
      <c r="H1644" s="151">
        <v>14.4</v>
      </c>
      <c r="I1644" s="152"/>
      <c r="L1644" s="148"/>
      <c r="M1644" s="153"/>
      <c r="T1644" s="154"/>
      <c r="AT1644" s="149" t="s">
        <v>159</v>
      </c>
      <c r="AU1644" s="149" t="s">
        <v>82</v>
      </c>
      <c r="AV1644" s="12" t="s">
        <v>82</v>
      </c>
      <c r="AW1644" s="12" t="s">
        <v>33</v>
      </c>
      <c r="AX1644" s="12" t="s">
        <v>72</v>
      </c>
      <c r="AY1644" s="149" t="s">
        <v>126</v>
      </c>
    </row>
    <row r="1645" spans="2:65" s="12" customFormat="1" ht="10.199999999999999">
      <c r="B1645" s="148"/>
      <c r="D1645" s="141" t="s">
        <v>159</v>
      </c>
      <c r="E1645" s="149" t="s">
        <v>19</v>
      </c>
      <c r="F1645" s="150" t="s">
        <v>2618</v>
      </c>
      <c r="H1645" s="151">
        <v>12.6</v>
      </c>
      <c r="I1645" s="152"/>
      <c r="L1645" s="148"/>
      <c r="M1645" s="153"/>
      <c r="T1645" s="154"/>
      <c r="AT1645" s="149" t="s">
        <v>159</v>
      </c>
      <c r="AU1645" s="149" t="s">
        <v>82</v>
      </c>
      <c r="AV1645" s="12" t="s">
        <v>82</v>
      </c>
      <c r="AW1645" s="12" t="s">
        <v>33</v>
      </c>
      <c r="AX1645" s="12" t="s">
        <v>72</v>
      </c>
      <c r="AY1645" s="149" t="s">
        <v>126</v>
      </c>
    </row>
    <row r="1646" spans="2:65" s="15" customFormat="1" ht="10.199999999999999">
      <c r="B1646" s="173"/>
      <c r="D1646" s="141" t="s">
        <v>159</v>
      </c>
      <c r="E1646" s="174" t="s">
        <v>19</v>
      </c>
      <c r="F1646" s="175" t="s">
        <v>639</v>
      </c>
      <c r="H1646" s="176">
        <v>93.07</v>
      </c>
      <c r="I1646" s="177"/>
      <c r="L1646" s="173"/>
      <c r="M1646" s="178"/>
      <c r="T1646" s="179"/>
      <c r="AT1646" s="174" t="s">
        <v>159</v>
      </c>
      <c r="AU1646" s="174" t="s">
        <v>82</v>
      </c>
      <c r="AV1646" s="15" t="s">
        <v>125</v>
      </c>
      <c r="AW1646" s="15" t="s">
        <v>33</v>
      </c>
      <c r="AX1646" s="15" t="s">
        <v>72</v>
      </c>
      <c r="AY1646" s="174" t="s">
        <v>126</v>
      </c>
    </row>
    <row r="1647" spans="2:65" s="12" customFormat="1" ht="10.199999999999999">
      <c r="B1647" s="148"/>
      <c r="D1647" s="141" t="s">
        <v>159</v>
      </c>
      <c r="E1647" s="149" t="s">
        <v>19</v>
      </c>
      <c r="F1647" s="150" t="s">
        <v>2619</v>
      </c>
      <c r="H1647" s="151">
        <v>17.75</v>
      </c>
      <c r="I1647" s="152"/>
      <c r="L1647" s="148"/>
      <c r="M1647" s="153"/>
      <c r="T1647" s="154"/>
      <c r="AT1647" s="149" t="s">
        <v>159</v>
      </c>
      <c r="AU1647" s="149" t="s">
        <v>82</v>
      </c>
      <c r="AV1647" s="12" t="s">
        <v>82</v>
      </c>
      <c r="AW1647" s="12" t="s">
        <v>33</v>
      </c>
      <c r="AX1647" s="12" t="s">
        <v>72</v>
      </c>
      <c r="AY1647" s="149" t="s">
        <v>126</v>
      </c>
    </row>
    <row r="1648" spans="2:65" s="12" customFormat="1" ht="10.199999999999999">
      <c r="B1648" s="148"/>
      <c r="D1648" s="141" t="s">
        <v>159</v>
      </c>
      <c r="E1648" s="149" t="s">
        <v>19</v>
      </c>
      <c r="F1648" s="150" t="s">
        <v>2620</v>
      </c>
      <c r="H1648" s="151">
        <v>11.02</v>
      </c>
      <c r="I1648" s="152"/>
      <c r="L1648" s="148"/>
      <c r="M1648" s="153"/>
      <c r="T1648" s="154"/>
      <c r="AT1648" s="149" t="s">
        <v>159</v>
      </c>
      <c r="AU1648" s="149" t="s">
        <v>82</v>
      </c>
      <c r="AV1648" s="12" t="s">
        <v>82</v>
      </c>
      <c r="AW1648" s="12" t="s">
        <v>33</v>
      </c>
      <c r="AX1648" s="12" t="s">
        <v>72</v>
      </c>
      <c r="AY1648" s="149" t="s">
        <v>126</v>
      </c>
    </row>
    <row r="1649" spans="2:65" s="12" customFormat="1" ht="10.199999999999999">
      <c r="B1649" s="148"/>
      <c r="D1649" s="141" t="s">
        <v>159</v>
      </c>
      <c r="E1649" s="149" t="s">
        <v>19</v>
      </c>
      <c r="F1649" s="150" t="s">
        <v>2621</v>
      </c>
      <c r="H1649" s="151">
        <v>29.25</v>
      </c>
      <c r="I1649" s="152"/>
      <c r="L1649" s="148"/>
      <c r="M1649" s="153"/>
      <c r="T1649" s="154"/>
      <c r="AT1649" s="149" t="s">
        <v>159</v>
      </c>
      <c r="AU1649" s="149" t="s">
        <v>82</v>
      </c>
      <c r="AV1649" s="12" t="s">
        <v>82</v>
      </c>
      <c r="AW1649" s="12" t="s">
        <v>33</v>
      </c>
      <c r="AX1649" s="12" t="s">
        <v>72</v>
      </c>
      <c r="AY1649" s="149" t="s">
        <v>126</v>
      </c>
    </row>
    <row r="1650" spans="2:65" s="12" customFormat="1" ht="10.199999999999999">
      <c r="B1650" s="148"/>
      <c r="D1650" s="141" t="s">
        <v>159</v>
      </c>
      <c r="E1650" s="149" t="s">
        <v>19</v>
      </c>
      <c r="F1650" s="150" t="s">
        <v>2622</v>
      </c>
      <c r="H1650" s="151">
        <v>24.95</v>
      </c>
      <c r="I1650" s="152"/>
      <c r="L1650" s="148"/>
      <c r="M1650" s="153"/>
      <c r="T1650" s="154"/>
      <c r="AT1650" s="149" t="s">
        <v>159</v>
      </c>
      <c r="AU1650" s="149" t="s">
        <v>82</v>
      </c>
      <c r="AV1650" s="12" t="s">
        <v>82</v>
      </c>
      <c r="AW1650" s="12" t="s">
        <v>33</v>
      </c>
      <c r="AX1650" s="12" t="s">
        <v>72</v>
      </c>
      <c r="AY1650" s="149" t="s">
        <v>126</v>
      </c>
    </row>
    <row r="1651" spans="2:65" s="12" customFormat="1" ht="10.199999999999999">
      <c r="B1651" s="148"/>
      <c r="D1651" s="141" t="s">
        <v>159</v>
      </c>
      <c r="E1651" s="149" t="s">
        <v>19</v>
      </c>
      <c r="F1651" s="150" t="s">
        <v>2623</v>
      </c>
      <c r="H1651" s="151">
        <v>12.6</v>
      </c>
      <c r="I1651" s="152"/>
      <c r="L1651" s="148"/>
      <c r="M1651" s="153"/>
      <c r="T1651" s="154"/>
      <c r="AT1651" s="149" t="s">
        <v>159</v>
      </c>
      <c r="AU1651" s="149" t="s">
        <v>82</v>
      </c>
      <c r="AV1651" s="12" t="s">
        <v>82</v>
      </c>
      <c r="AW1651" s="12" t="s">
        <v>33</v>
      </c>
      <c r="AX1651" s="12" t="s">
        <v>72</v>
      </c>
      <c r="AY1651" s="149" t="s">
        <v>126</v>
      </c>
    </row>
    <row r="1652" spans="2:65" s="15" customFormat="1" ht="10.199999999999999">
      <c r="B1652" s="173"/>
      <c r="D1652" s="141" t="s">
        <v>159</v>
      </c>
      <c r="E1652" s="174" t="s">
        <v>19</v>
      </c>
      <c r="F1652" s="175" t="s">
        <v>639</v>
      </c>
      <c r="H1652" s="176">
        <v>95.57</v>
      </c>
      <c r="I1652" s="177"/>
      <c r="L1652" s="173"/>
      <c r="M1652" s="178"/>
      <c r="T1652" s="179"/>
      <c r="AT1652" s="174" t="s">
        <v>159</v>
      </c>
      <c r="AU1652" s="174" t="s">
        <v>82</v>
      </c>
      <c r="AV1652" s="15" t="s">
        <v>125</v>
      </c>
      <c r="AW1652" s="15" t="s">
        <v>33</v>
      </c>
      <c r="AX1652" s="15" t="s">
        <v>72</v>
      </c>
      <c r="AY1652" s="174" t="s">
        <v>126</v>
      </c>
    </row>
    <row r="1653" spans="2:65" s="14" customFormat="1" ht="10.199999999999999">
      <c r="B1653" s="161"/>
      <c r="D1653" s="141" t="s">
        <v>159</v>
      </c>
      <c r="E1653" s="162" t="s">
        <v>19</v>
      </c>
      <c r="F1653" s="163" t="s">
        <v>173</v>
      </c>
      <c r="H1653" s="164">
        <v>236.12</v>
      </c>
      <c r="I1653" s="165"/>
      <c r="L1653" s="161"/>
      <c r="M1653" s="166"/>
      <c r="T1653" s="167"/>
      <c r="AT1653" s="162" t="s">
        <v>159</v>
      </c>
      <c r="AU1653" s="162" t="s">
        <v>82</v>
      </c>
      <c r="AV1653" s="14" t="s">
        <v>156</v>
      </c>
      <c r="AW1653" s="14" t="s">
        <v>33</v>
      </c>
      <c r="AX1653" s="14" t="s">
        <v>80</v>
      </c>
      <c r="AY1653" s="162" t="s">
        <v>126</v>
      </c>
    </row>
    <row r="1654" spans="2:65" s="1" customFormat="1" ht="16.5" customHeight="1">
      <c r="B1654" s="33"/>
      <c r="C1654" s="180" t="s">
        <v>2624</v>
      </c>
      <c r="D1654" s="180" t="s">
        <v>123</v>
      </c>
      <c r="E1654" s="181" t="s">
        <v>2625</v>
      </c>
      <c r="F1654" s="182" t="s">
        <v>2626</v>
      </c>
      <c r="G1654" s="183" t="s">
        <v>228</v>
      </c>
      <c r="H1654" s="184">
        <v>247.92599999999999</v>
      </c>
      <c r="I1654" s="185"/>
      <c r="J1654" s="186">
        <f>ROUND(I1654*H1654,2)</f>
        <v>0</v>
      </c>
      <c r="K1654" s="182" t="s">
        <v>180</v>
      </c>
      <c r="L1654" s="187"/>
      <c r="M1654" s="188" t="s">
        <v>19</v>
      </c>
      <c r="N1654" s="189" t="s">
        <v>43</v>
      </c>
      <c r="P1654" s="137">
        <f>O1654*H1654</f>
        <v>0</v>
      </c>
      <c r="Q1654" s="137">
        <v>3.2000000000000003E-4</v>
      </c>
      <c r="R1654" s="137">
        <f>Q1654*H1654</f>
        <v>7.9336320000000002E-2</v>
      </c>
      <c r="S1654" s="137">
        <v>0</v>
      </c>
      <c r="T1654" s="138">
        <f>S1654*H1654</f>
        <v>0</v>
      </c>
      <c r="AR1654" s="139" t="s">
        <v>376</v>
      </c>
      <c r="AT1654" s="139" t="s">
        <v>123</v>
      </c>
      <c r="AU1654" s="139" t="s">
        <v>82</v>
      </c>
      <c r="AY1654" s="18" t="s">
        <v>126</v>
      </c>
      <c r="BE1654" s="140">
        <f>IF(N1654="základní",J1654,0)</f>
        <v>0</v>
      </c>
      <c r="BF1654" s="140">
        <f>IF(N1654="snížená",J1654,0)</f>
        <v>0</v>
      </c>
      <c r="BG1654" s="140">
        <f>IF(N1654="zákl. přenesená",J1654,0)</f>
        <v>0</v>
      </c>
      <c r="BH1654" s="140">
        <f>IF(N1654="sníž. přenesená",J1654,0)</f>
        <v>0</v>
      </c>
      <c r="BI1654" s="140">
        <f>IF(N1654="nulová",J1654,0)</f>
        <v>0</v>
      </c>
      <c r="BJ1654" s="18" t="s">
        <v>80</v>
      </c>
      <c r="BK1654" s="140">
        <f>ROUND(I1654*H1654,2)</f>
        <v>0</v>
      </c>
      <c r="BL1654" s="18" t="s">
        <v>260</v>
      </c>
      <c r="BM1654" s="139" t="s">
        <v>2627</v>
      </c>
    </row>
    <row r="1655" spans="2:65" s="1" customFormat="1" ht="10.199999999999999">
      <c r="B1655" s="33"/>
      <c r="D1655" s="141" t="s">
        <v>135</v>
      </c>
      <c r="F1655" s="142" t="s">
        <v>2626</v>
      </c>
      <c r="I1655" s="143"/>
      <c r="L1655" s="33"/>
      <c r="M1655" s="147"/>
      <c r="T1655" s="54"/>
      <c r="AT1655" s="18" t="s">
        <v>135</v>
      </c>
      <c r="AU1655" s="18" t="s">
        <v>82</v>
      </c>
    </row>
    <row r="1656" spans="2:65" s="12" customFormat="1" ht="10.199999999999999">
      <c r="B1656" s="148"/>
      <c r="D1656" s="141" t="s">
        <v>159</v>
      </c>
      <c r="E1656" s="149" t="s">
        <v>19</v>
      </c>
      <c r="F1656" s="150" t="s">
        <v>2628</v>
      </c>
      <c r="H1656" s="151">
        <v>247.92599999999999</v>
      </c>
      <c r="I1656" s="152"/>
      <c r="L1656" s="148"/>
      <c r="M1656" s="153"/>
      <c r="T1656" s="154"/>
      <c r="AT1656" s="149" t="s">
        <v>159</v>
      </c>
      <c r="AU1656" s="149" t="s">
        <v>82</v>
      </c>
      <c r="AV1656" s="12" t="s">
        <v>82</v>
      </c>
      <c r="AW1656" s="12" t="s">
        <v>33</v>
      </c>
      <c r="AX1656" s="12" t="s">
        <v>80</v>
      </c>
      <c r="AY1656" s="149" t="s">
        <v>126</v>
      </c>
    </row>
    <row r="1657" spans="2:65" s="1" customFormat="1" ht="16.5" customHeight="1">
      <c r="B1657" s="33"/>
      <c r="C1657" s="128" t="s">
        <v>2629</v>
      </c>
      <c r="D1657" s="128" t="s">
        <v>129</v>
      </c>
      <c r="E1657" s="129" t="s">
        <v>2630</v>
      </c>
      <c r="F1657" s="130" t="s">
        <v>2631</v>
      </c>
      <c r="G1657" s="131" t="s">
        <v>254</v>
      </c>
      <c r="H1657" s="132">
        <v>21</v>
      </c>
      <c r="I1657" s="133"/>
      <c r="J1657" s="134">
        <f>ROUND(I1657*H1657,2)</f>
        <v>0</v>
      </c>
      <c r="K1657" s="130" t="s">
        <v>19</v>
      </c>
      <c r="L1657" s="33"/>
      <c r="M1657" s="135" t="s">
        <v>19</v>
      </c>
      <c r="N1657" s="136" t="s">
        <v>43</v>
      </c>
      <c r="P1657" s="137">
        <f>O1657*H1657</f>
        <v>0</v>
      </c>
      <c r="Q1657" s="137">
        <v>1.5E-3</v>
      </c>
      <c r="R1657" s="137">
        <f>Q1657*H1657</f>
        <v>3.15E-2</v>
      </c>
      <c r="S1657" s="137">
        <v>0</v>
      </c>
      <c r="T1657" s="138">
        <f>S1657*H1657</f>
        <v>0</v>
      </c>
      <c r="AR1657" s="139" t="s">
        <v>260</v>
      </c>
      <c r="AT1657" s="139" t="s">
        <v>129</v>
      </c>
      <c r="AU1657" s="139" t="s">
        <v>82</v>
      </c>
      <c r="AY1657" s="18" t="s">
        <v>126</v>
      </c>
      <c r="BE1657" s="140">
        <f>IF(N1657="základní",J1657,0)</f>
        <v>0</v>
      </c>
      <c r="BF1657" s="140">
        <f>IF(N1657="snížená",J1657,0)</f>
        <v>0</v>
      </c>
      <c r="BG1657" s="140">
        <f>IF(N1657="zákl. přenesená",J1657,0)</f>
        <v>0</v>
      </c>
      <c r="BH1657" s="140">
        <f>IF(N1657="sníž. přenesená",J1657,0)</f>
        <v>0</v>
      </c>
      <c r="BI1657" s="140">
        <f>IF(N1657="nulová",J1657,0)</f>
        <v>0</v>
      </c>
      <c r="BJ1657" s="18" t="s">
        <v>80</v>
      </c>
      <c r="BK1657" s="140">
        <f>ROUND(I1657*H1657,2)</f>
        <v>0</v>
      </c>
      <c r="BL1657" s="18" t="s">
        <v>260</v>
      </c>
      <c r="BM1657" s="139" t="s">
        <v>2632</v>
      </c>
    </row>
    <row r="1658" spans="2:65" s="1" customFormat="1" ht="10.199999999999999">
      <c r="B1658" s="33"/>
      <c r="D1658" s="141" t="s">
        <v>135</v>
      </c>
      <c r="F1658" s="142" t="s">
        <v>2631</v>
      </c>
      <c r="I1658" s="143"/>
      <c r="L1658" s="33"/>
      <c r="M1658" s="147"/>
      <c r="T1658" s="54"/>
      <c r="AT1658" s="18" t="s">
        <v>135</v>
      </c>
      <c r="AU1658" s="18" t="s">
        <v>82</v>
      </c>
    </row>
    <row r="1659" spans="2:65" s="12" customFormat="1" ht="10.199999999999999">
      <c r="B1659" s="148"/>
      <c r="D1659" s="141" t="s">
        <v>159</v>
      </c>
      <c r="E1659" s="149" t="s">
        <v>19</v>
      </c>
      <c r="F1659" s="150" t="s">
        <v>2633</v>
      </c>
      <c r="H1659" s="151">
        <v>21</v>
      </c>
      <c r="I1659" s="152"/>
      <c r="L1659" s="148"/>
      <c r="M1659" s="153"/>
      <c r="T1659" s="154"/>
      <c r="AT1659" s="149" t="s">
        <v>159</v>
      </c>
      <c r="AU1659" s="149" t="s">
        <v>82</v>
      </c>
      <c r="AV1659" s="12" t="s">
        <v>82</v>
      </c>
      <c r="AW1659" s="12" t="s">
        <v>33</v>
      </c>
      <c r="AX1659" s="12" t="s">
        <v>80</v>
      </c>
      <c r="AY1659" s="149" t="s">
        <v>126</v>
      </c>
    </row>
    <row r="1660" spans="2:65" s="1" customFormat="1" ht="21.75" customHeight="1">
      <c r="B1660" s="33"/>
      <c r="C1660" s="128" t="s">
        <v>2634</v>
      </c>
      <c r="D1660" s="128" t="s">
        <v>129</v>
      </c>
      <c r="E1660" s="129" t="s">
        <v>2635</v>
      </c>
      <c r="F1660" s="130" t="s">
        <v>2636</v>
      </c>
      <c r="G1660" s="131" t="s">
        <v>304</v>
      </c>
      <c r="H1660" s="132">
        <v>8.359</v>
      </c>
      <c r="I1660" s="133"/>
      <c r="J1660" s="134">
        <f>ROUND(I1660*H1660,2)</f>
        <v>0</v>
      </c>
      <c r="K1660" s="130" t="s">
        <v>180</v>
      </c>
      <c r="L1660" s="33"/>
      <c r="M1660" s="135" t="s">
        <v>19</v>
      </c>
      <c r="N1660" s="136" t="s">
        <v>43</v>
      </c>
      <c r="P1660" s="137">
        <f>O1660*H1660</f>
        <v>0</v>
      </c>
      <c r="Q1660" s="137">
        <v>0</v>
      </c>
      <c r="R1660" s="137">
        <f>Q1660*H1660</f>
        <v>0</v>
      </c>
      <c r="S1660" s="137">
        <v>0</v>
      </c>
      <c r="T1660" s="138">
        <f>S1660*H1660</f>
        <v>0</v>
      </c>
      <c r="AR1660" s="139" t="s">
        <v>260</v>
      </c>
      <c r="AT1660" s="139" t="s">
        <v>129</v>
      </c>
      <c r="AU1660" s="139" t="s">
        <v>82</v>
      </c>
      <c r="AY1660" s="18" t="s">
        <v>126</v>
      </c>
      <c r="BE1660" s="140">
        <f>IF(N1660="základní",J1660,0)</f>
        <v>0</v>
      </c>
      <c r="BF1660" s="140">
        <f>IF(N1660="snížená",J1660,0)</f>
        <v>0</v>
      </c>
      <c r="BG1660" s="140">
        <f>IF(N1660="zákl. přenesená",J1660,0)</f>
        <v>0</v>
      </c>
      <c r="BH1660" s="140">
        <f>IF(N1660="sníž. přenesená",J1660,0)</f>
        <v>0</v>
      </c>
      <c r="BI1660" s="140">
        <f>IF(N1660="nulová",J1660,0)</f>
        <v>0</v>
      </c>
      <c r="BJ1660" s="18" t="s">
        <v>80</v>
      </c>
      <c r="BK1660" s="140">
        <f>ROUND(I1660*H1660,2)</f>
        <v>0</v>
      </c>
      <c r="BL1660" s="18" t="s">
        <v>260</v>
      </c>
      <c r="BM1660" s="139" t="s">
        <v>2637</v>
      </c>
    </row>
    <row r="1661" spans="2:65" s="1" customFormat="1" ht="19.2">
      <c r="B1661" s="33"/>
      <c r="D1661" s="141" t="s">
        <v>135</v>
      </c>
      <c r="F1661" s="142" t="s">
        <v>2638</v>
      </c>
      <c r="I1661" s="143"/>
      <c r="L1661" s="33"/>
      <c r="M1661" s="147"/>
      <c r="T1661" s="54"/>
      <c r="AT1661" s="18" t="s">
        <v>135</v>
      </c>
      <c r="AU1661" s="18" t="s">
        <v>82</v>
      </c>
    </row>
    <row r="1662" spans="2:65" s="1" customFormat="1" ht="10.199999999999999">
      <c r="B1662" s="33"/>
      <c r="D1662" s="168" t="s">
        <v>183</v>
      </c>
      <c r="F1662" s="169" t="s">
        <v>2639</v>
      </c>
      <c r="I1662" s="143"/>
      <c r="L1662" s="33"/>
      <c r="M1662" s="147"/>
      <c r="T1662" s="54"/>
      <c r="AT1662" s="18" t="s">
        <v>183</v>
      </c>
      <c r="AU1662" s="18" t="s">
        <v>82</v>
      </c>
    </row>
    <row r="1663" spans="2:65" s="11" customFormat="1" ht="22.8" customHeight="1">
      <c r="B1663" s="116"/>
      <c r="D1663" s="117" t="s">
        <v>71</v>
      </c>
      <c r="E1663" s="126" t="s">
        <v>445</v>
      </c>
      <c r="F1663" s="126" t="s">
        <v>446</v>
      </c>
      <c r="I1663" s="119"/>
      <c r="J1663" s="127">
        <f>BK1663</f>
        <v>0</v>
      </c>
      <c r="L1663" s="116"/>
      <c r="M1663" s="121"/>
      <c r="P1663" s="122">
        <f>SUM(P1664:P1736)</f>
        <v>0</v>
      </c>
      <c r="R1663" s="122">
        <f>SUM(R1664:R1736)</f>
        <v>1.1362429999999999</v>
      </c>
      <c r="T1663" s="123">
        <f>SUM(T1664:T1736)</f>
        <v>0</v>
      </c>
      <c r="AR1663" s="117" t="s">
        <v>82</v>
      </c>
      <c r="AT1663" s="124" t="s">
        <v>71</v>
      </c>
      <c r="AU1663" s="124" t="s">
        <v>80</v>
      </c>
      <c r="AY1663" s="117" t="s">
        <v>126</v>
      </c>
      <c r="BK1663" s="125">
        <f>SUM(BK1664:BK1736)</f>
        <v>0</v>
      </c>
    </row>
    <row r="1664" spans="2:65" s="1" customFormat="1" ht="16.5" customHeight="1">
      <c r="B1664" s="33"/>
      <c r="C1664" s="128" t="s">
        <v>2640</v>
      </c>
      <c r="D1664" s="128" t="s">
        <v>129</v>
      </c>
      <c r="E1664" s="129" t="s">
        <v>2641</v>
      </c>
      <c r="F1664" s="130" t="s">
        <v>2642</v>
      </c>
      <c r="G1664" s="131" t="s">
        <v>155</v>
      </c>
      <c r="H1664" s="132">
        <v>393.005</v>
      </c>
      <c r="I1664" s="133"/>
      <c r="J1664" s="134">
        <f>ROUND(I1664*H1664,2)</f>
        <v>0</v>
      </c>
      <c r="K1664" s="130" t="s">
        <v>180</v>
      </c>
      <c r="L1664" s="33"/>
      <c r="M1664" s="135" t="s">
        <v>19</v>
      </c>
      <c r="N1664" s="136" t="s">
        <v>43</v>
      </c>
      <c r="P1664" s="137">
        <f>O1664*H1664</f>
        <v>0</v>
      </c>
      <c r="Q1664" s="137">
        <v>2.0000000000000002E-5</v>
      </c>
      <c r="R1664" s="137">
        <f>Q1664*H1664</f>
        <v>7.8601000000000001E-3</v>
      </c>
      <c r="S1664" s="137">
        <v>0</v>
      </c>
      <c r="T1664" s="138">
        <f>S1664*H1664</f>
        <v>0</v>
      </c>
      <c r="AR1664" s="139" t="s">
        <v>260</v>
      </c>
      <c r="AT1664" s="139" t="s">
        <v>129</v>
      </c>
      <c r="AU1664" s="139" t="s">
        <v>82</v>
      </c>
      <c r="AY1664" s="18" t="s">
        <v>126</v>
      </c>
      <c r="BE1664" s="140">
        <f>IF(N1664="základní",J1664,0)</f>
        <v>0</v>
      </c>
      <c r="BF1664" s="140">
        <f>IF(N1664="snížená",J1664,0)</f>
        <v>0</v>
      </c>
      <c r="BG1664" s="140">
        <f>IF(N1664="zákl. přenesená",J1664,0)</f>
        <v>0</v>
      </c>
      <c r="BH1664" s="140">
        <f>IF(N1664="sníž. přenesená",J1664,0)</f>
        <v>0</v>
      </c>
      <c r="BI1664" s="140">
        <f>IF(N1664="nulová",J1664,0)</f>
        <v>0</v>
      </c>
      <c r="BJ1664" s="18" t="s">
        <v>80</v>
      </c>
      <c r="BK1664" s="140">
        <f>ROUND(I1664*H1664,2)</f>
        <v>0</v>
      </c>
      <c r="BL1664" s="18" t="s">
        <v>260</v>
      </c>
      <c r="BM1664" s="139" t="s">
        <v>2643</v>
      </c>
    </row>
    <row r="1665" spans="2:65" s="1" customFormat="1" ht="10.199999999999999">
      <c r="B1665" s="33"/>
      <c r="D1665" s="141" t="s">
        <v>135</v>
      </c>
      <c r="F1665" s="142" t="s">
        <v>2644</v>
      </c>
      <c r="I1665" s="143"/>
      <c r="L1665" s="33"/>
      <c r="M1665" s="147"/>
      <c r="T1665" s="54"/>
      <c r="AT1665" s="18" t="s">
        <v>135</v>
      </c>
      <c r="AU1665" s="18" t="s">
        <v>82</v>
      </c>
    </row>
    <row r="1666" spans="2:65" s="1" customFormat="1" ht="10.199999999999999">
      <c r="B1666" s="33"/>
      <c r="D1666" s="168" t="s">
        <v>183</v>
      </c>
      <c r="F1666" s="169" t="s">
        <v>2645</v>
      </c>
      <c r="I1666" s="143"/>
      <c r="L1666" s="33"/>
      <c r="M1666" s="147"/>
      <c r="T1666" s="54"/>
      <c r="AT1666" s="18" t="s">
        <v>183</v>
      </c>
      <c r="AU1666" s="18" t="s">
        <v>82</v>
      </c>
    </row>
    <row r="1667" spans="2:65" s="1" customFormat="1" ht="16.5" customHeight="1">
      <c r="B1667" s="33"/>
      <c r="C1667" s="128" t="s">
        <v>2646</v>
      </c>
      <c r="D1667" s="128" t="s">
        <v>129</v>
      </c>
      <c r="E1667" s="129" t="s">
        <v>2647</v>
      </c>
      <c r="F1667" s="130" t="s">
        <v>2648</v>
      </c>
      <c r="G1667" s="131" t="s">
        <v>155</v>
      </c>
      <c r="H1667" s="132">
        <v>1110.2059999999999</v>
      </c>
      <c r="I1667" s="133"/>
      <c r="J1667" s="134">
        <f>ROUND(I1667*H1667,2)</f>
        <v>0</v>
      </c>
      <c r="K1667" s="130" t="s">
        <v>180</v>
      </c>
      <c r="L1667" s="33"/>
      <c r="M1667" s="135" t="s">
        <v>19</v>
      </c>
      <c r="N1667" s="136" t="s">
        <v>43</v>
      </c>
      <c r="P1667" s="137">
        <f>O1667*H1667</f>
        <v>0</v>
      </c>
      <c r="Q1667" s="137">
        <v>0</v>
      </c>
      <c r="R1667" s="137">
        <f>Q1667*H1667</f>
        <v>0</v>
      </c>
      <c r="S1667" s="137">
        <v>0</v>
      </c>
      <c r="T1667" s="138">
        <f>S1667*H1667</f>
        <v>0</v>
      </c>
      <c r="AR1667" s="139" t="s">
        <v>260</v>
      </c>
      <c r="AT1667" s="139" t="s">
        <v>129</v>
      </c>
      <c r="AU1667" s="139" t="s">
        <v>82</v>
      </c>
      <c r="AY1667" s="18" t="s">
        <v>126</v>
      </c>
      <c r="BE1667" s="140">
        <f>IF(N1667="základní",J1667,0)</f>
        <v>0</v>
      </c>
      <c r="BF1667" s="140">
        <f>IF(N1667="snížená",J1667,0)</f>
        <v>0</v>
      </c>
      <c r="BG1667" s="140">
        <f>IF(N1667="zákl. přenesená",J1667,0)</f>
        <v>0</v>
      </c>
      <c r="BH1667" s="140">
        <f>IF(N1667="sníž. přenesená",J1667,0)</f>
        <v>0</v>
      </c>
      <c r="BI1667" s="140">
        <f>IF(N1667="nulová",J1667,0)</f>
        <v>0</v>
      </c>
      <c r="BJ1667" s="18" t="s">
        <v>80</v>
      </c>
      <c r="BK1667" s="140">
        <f>ROUND(I1667*H1667,2)</f>
        <v>0</v>
      </c>
      <c r="BL1667" s="18" t="s">
        <v>260</v>
      </c>
      <c r="BM1667" s="139" t="s">
        <v>2649</v>
      </c>
    </row>
    <row r="1668" spans="2:65" s="1" customFormat="1" ht="10.199999999999999">
      <c r="B1668" s="33"/>
      <c r="D1668" s="141" t="s">
        <v>135</v>
      </c>
      <c r="F1668" s="142" t="s">
        <v>2650</v>
      </c>
      <c r="I1668" s="143"/>
      <c r="L1668" s="33"/>
      <c r="M1668" s="147"/>
      <c r="T1668" s="54"/>
      <c r="AT1668" s="18" t="s">
        <v>135</v>
      </c>
      <c r="AU1668" s="18" t="s">
        <v>82</v>
      </c>
    </row>
    <row r="1669" spans="2:65" s="1" customFormat="1" ht="10.199999999999999">
      <c r="B1669" s="33"/>
      <c r="D1669" s="168" t="s">
        <v>183</v>
      </c>
      <c r="F1669" s="169" t="s">
        <v>2651</v>
      </c>
      <c r="I1669" s="143"/>
      <c r="L1669" s="33"/>
      <c r="M1669" s="147"/>
      <c r="T1669" s="54"/>
      <c r="AT1669" s="18" t="s">
        <v>183</v>
      </c>
      <c r="AU1669" s="18" t="s">
        <v>82</v>
      </c>
    </row>
    <row r="1670" spans="2:65" s="1" customFormat="1" ht="16.5" customHeight="1">
      <c r="B1670" s="33"/>
      <c r="C1670" s="128" t="s">
        <v>2652</v>
      </c>
      <c r="D1670" s="128" t="s">
        <v>129</v>
      </c>
      <c r="E1670" s="129" t="s">
        <v>2653</v>
      </c>
      <c r="F1670" s="130" t="s">
        <v>2654</v>
      </c>
      <c r="G1670" s="131" t="s">
        <v>155</v>
      </c>
      <c r="H1670" s="132">
        <v>2904.3209999999999</v>
      </c>
      <c r="I1670" s="133"/>
      <c r="J1670" s="134">
        <f>ROUND(I1670*H1670,2)</f>
        <v>0</v>
      </c>
      <c r="K1670" s="130" t="s">
        <v>180</v>
      </c>
      <c r="L1670" s="33"/>
      <c r="M1670" s="135" t="s">
        <v>19</v>
      </c>
      <c r="N1670" s="136" t="s">
        <v>43</v>
      </c>
      <c r="P1670" s="137">
        <f>O1670*H1670</f>
        <v>0</v>
      </c>
      <c r="Q1670" s="137">
        <v>2.2000000000000001E-4</v>
      </c>
      <c r="R1670" s="137">
        <f>Q1670*H1670</f>
        <v>0.63895062000000002</v>
      </c>
      <c r="S1670" s="137">
        <v>0</v>
      </c>
      <c r="T1670" s="138">
        <f>S1670*H1670</f>
        <v>0</v>
      </c>
      <c r="AR1670" s="139" t="s">
        <v>260</v>
      </c>
      <c r="AT1670" s="139" t="s">
        <v>129</v>
      </c>
      <c r="AU1670" s="139" t="s">
        <v>82</v>
      </c>
      <c r="AY1670" s="18" t="s">
        <v>126</v>
      </c>
      <c r="BE1670" s="140">
        <f>IF(N1670="základní",J1670,0)</f>
        <v>0</v>
      </c>
      <c r="BF1670" s="140">
        <f>IF(N1670="snížená",J1670,0)</f>
        <v>0</v>
      </c>
      <c r="BG1670" s="140">
        <f>IF(N1670="zákl. přenesená",J1670,0)</f>
        <v>0</v>
      </c>
      <c r="BH1670" s="140">
        <f>IF(N1670="sníž. přenesená",J1670,0)</f>
        <v>0</v>
      </c>
      <c r="BI1670" s="140">
        <f>IF(N1670="nulová",J1670,0)</f>
        <v>0</v>
      </c>
      <c r="BJ1670" s="18" t="s">
        <v>80</v>
      </c>
      <c r="BK1670" s="140">
        <f>ROUND(I1670*H1670,2)</f>
        <v>0</v>
      </c>
      <c r="BL1670" s="18" t="s">
        <v>260</v>
      </c>
      <c r="BM1670" s="139" t="s">
        <v>2655</v>
      </c>
    </row>
    <row r="1671" spans="2:65" s="1" customFormat="1" ht="19.2">
      <c r="B1671" s="33"/>
      <c r="D1671" s="141" t="s">
        <v>135</v>
      </c>
      <c r="F1671" s="142" t="s">
        <v>2656</v>
      </c>
      <c r="I1671" s="143"/>
      <c r="L1671" s="33"/>
      <c r="M1671" s="147"/>
      <c r="T1671" s="54"/>
      <c r="AT1671" s="18" t="s">
        <v>135</v>
      </c>
      <c r="AU1671" s="18" t="s">
        <v>82</v>
      </c>
    </row>
    <row r="1672" spans="2:65" s="1" customFormat="1" ht="10.199999999999999">
      <c r="B1672" s="33"/>
      <c r="D1672" s="168" t="s">
        <v>183</v>
      </c>
      <c r="F1672" s="169" t="s">
        <v>2657</v>
      </c>
      <c r="I1672" s="143"/>
      <c r="L1672" s="33"/>
      <c r="M1672" s="147"/>
      <c r="T1672" s="54"/>
      <c r="AT1672" s="18" t="s">
        <v>183</v>
      </c>
      <c r="AU1672" s="18" t="s">
        <v>82</v>
      </c>
    </row>
    <row r="1673" spans="2:65" s="13" customFormat="1" ht="20.399999999999999">
      <c r="B1673" s="155"/>
      <c r="D1673" s="141" t="s">
        <v>159</v>
      </c>
      <c r="E1673" s="156" t="s">
        <v>19</v>
      </c>
      <c r="F1673" s="157" t="s">
        <v>1267</v>
      </c>
      <c r="H1673" s="156" t="s">
        <v>19</v>
      </c>
      <c r="I1673" s="158"/>
      <c r="L1673" s="155"/>
      <c r="M1673" s="159"/>
      <c r="T1673" s="160"/>
      <c r="AT1673" s="156" t="s">
        <v>159</v>
      </c>
      <c r="AU1673" s="156" t="s">
        <v>82</v>
      </c>
      <c r="AV1673" s="13" t="s">
        <v>80</v>
      </c>
      <c r="AW1673" s="13" t="s">
        <v>33</v>
      </c>
      <c r="AX1673" s="13" t="s">
        <v>72</v>
      </c>
      <c r="AY1673" s="156" t="s">
        <v>126</v>
      </c>
    </row>
    <row r="1674" spans="2:65" s="12" customFormat="1" ht="10.199999999999999">
      <c r="B1674" s="148"/>
      <c r="D1674" s="141" t="s">
        <v>159</v>
      </c>
      <c r="E1674" s="149" t="s">
        <v>19</v>
      </c>
      <c r="F1674" s="150" t="s">
        <v>2658</v>
      </c>
      <c r="H1674" s="151">
        <v>7.1760000000000002</v>
      </c>
      <c r="I1674" s="152"/>
      <c r="L1674" s="148"/>
      <c r="M1674" s="153"/>
      <c r="T1674" s="154"/>
      <c r="AT1674" s="149" t="s">
        <v>159</v>
      </c>
      <c r="AU1674" s="149" t="s">
        <v>82</v>
      </c>
      <c r="AV1674" s="12" t="s">
        <v>82</v>
      </c>
      <c r="AW1674" s="12" t="s">
        <v>33</v>
      </c>
      <c r="AX1674" s="12" t="s">
        <v>72</v>
      </c>
      <c r="AY1674" s="149" t="s">
        <v>126</v>
      </c>
    </row>
    <row r="1675" spans="2:65" s="12" customFormat="1" ht="10.199999999999999">
      <c r="B1675" s="148"/>
      <c r="D1675" s="141" t="s">
        <v>159</v>
      </c>
      <c r="E1675" s="149" t="s">
        <v>19</v>
      </c>
      <c r="F1675" s="150" t="s">
        <v>2659</v>
      </c>
      <c r="H1675" s="151">
        <v>1.8</v>
      </c>
      <c r="I1675" s="152"/>
      <c r="L1675" s="148"/>
      <c r="M1675" s="153"/>
      <c r="T1675" s="154"/>
      <c r="AT1675" s="149" t="s">
        <v>159</v>
      </c>
      <c r="AU1675" s="149" t="s">
        <v>82</v>
      </c>
      <c r="AV1675" s="12" t="s">
        <v>82</v>
      </c>
      <c r="AW1675" s="12" t="s">
        <v>33</v>
      </c>
      <c r="AX1675" s="12" t="s">
        <v>72</v>
      </c>
      <c r="AY1675" s="149" t="s">
        <v>126</v>
      </c>
    </row>
    <row r="1676" spans="2:65" s="12" customFormat="1" ht="10.199999999999999">
      <c r="B1676" s="148"/>
      <c r="D1676" s="141" t="s">
        <v>159</v>
      </c>
      <c r="E1676" s="149" t="s">
        <v>19</v>
      </c>
      <c r="F1676" s="150" t="s">
        <v>2660</v>
      </c>
      <c r="H1676" s="151">
        <v>1.728</v>
      </c>
      <c r="I1676" s="152"/>
      <c r="L1676" s="148"/>
      <c r="M1676" s="153"/>
      <c r="T1676" s="154"/>
      <c r="AT1676" s="149" t="s">
        <v>159</v>
      </c>
      <c r="AU1676" s="149" t="s">
        <v>82</v>
      </c>
      <c r="AV1676" s="12" t="s">
        <v>82</v>
      </c>
      <c r="AW1676" s="12" t="s">
        <v>33</v>
      </c>
      <c r="AX1676" s="12" t="s">
        <v>72</v>
      </c>
      <c r="AY1676" s="149" t="s">
        <v>126</v>
      </c>
    </row>
    <row r="1677" spans="2:65" s="12" customFormat="1" ht="10.199999999999999">
      <c r="B1677" s="148"/>
      <c r="D1677" s="141" t="s">
        <v>159</v>
      </c>
      <c r="E1677" s="149" t="s">
        <v>19</v>
      </c>
      <c r="F1677" s="150" t="s">
        <v>2661</v>
      </c>
      <c r="H1677" s="151">
        <v>1.08</v>
      </c>
      <c r="I1677" s="152"/>
      <c r="L1677" s="148"/>
      <c r="M1677" s="153"/>
      <c r="T1677" s="154"/>
      <c r="AT1677" s="149" t="s">
        <v>159</v>
      </c>
      <c r="AU1677" s="149" t="s">
        <v>82</v>
      </c>
      <c r="AV1677" s="12" t="s">
        <v>82</v>
      </c>
      <c r="AW1677" s="12" t="s">
        <v>33</v>
      </c>
      <c r="AX1677" s="12" t="s">
        <v>72</v>
      </c>
      <c r="AY1677" s="149" t="s">
        <v>126</v>
      </c>
    </row>
    <row r="1678" spans="2:65" s="12" customFormat="1" ht="10.199999999999999">
      <c r="B1678" s="148"/>
      <c r="D1678" s="141" t="s">
        <v>159</v>
      </c>
      <c r="E1678" s="149" t="s">
        <v>19</v>
      </c>
      <c r="F1678" s="150" t="s">
        <v>2662</v>
      </c>
      <c r="H1678" s="151">
        <v>22.896000000000001</v>
      </c>
      <c r="I1678" s="152"/>
      <c r="L1678" s="148"/>
      <c r="M1678" s="153"/>
      <c r="T1678" s="154"/>
      <c r="AT1678" s="149" t="s">
        <v>159</v>
      </c>
      <c r="AU1678" s="149" t="s">
        <v>82</v>
      </c>
      <c r="AV1678" s="12" t="s">
        <v>82</v>
      </c>
      <c r="AW1678" s="12" t="s">
        <v>33</v>
      </c>
      <c r="AX1678" s="12" t="s">
        <v>72</v>
      </c>
      <c r="AY1678" s="149" t="s">
        <v>126</v>
      </c>
    </row>
    <row r="1679" spans="2:65" s="12" customFormat="1" ht="10.199999999999999">
      <c r="B1679" s="148"/>
      <c r="D1679" s="141" t="s">
        <v>159</v>
      </c>
      <c r="E1679" s="149" t="s">
        <v>19</v>
      </c>
      <c r="F1679" s="150" t="s">
        <v>2663</v>
      </c>
      <c r="H1679" s="151">
        <v>13.824</v>
      </c>
      <c r="I1679" s="152"/>
      <c r="L1679" s="148"/>
      <c r="M1679" s="153"/>
      <c r="T1679" s="154"/>
      <c r="AT1679" s="149" t="s">
        <v>159</v>
      </c>
      <c r="AU1679" s="149" t="s">
        <v>82</v>
      </c>
      <c r="AV1679" s="12" t="s">
        <v>82</v>
      </c>
      <c r="AW1679" s="12" t="s">
        <v>33</v>
      </c>
      <c r="AX1679" s="12" t="s">
        <v>72</v>
      </c>
      <c r="AY1679" s="149" t="s">
        <v>126</v>
      </c>
    </row>
    <row r="1680" spans="2:65" s="12" customFormat="1" ht="10.199999999999999">
      <c r="B1680" s="148"/>
      <c r="D1680" s="141" t="s">
        <v>159</v>
      </c>
      <c r="E1680" s="149" t="s">
        <v>19</v>
      </c>
      <c r="F1680" s="150" t="s">
        <v>2664</v>
      </c>
      <c r="H1680" s="151">
        <v>32.4</v>
      </c>
      <c r="I1680" s="152"/>
      <c r="L1680" s="148"/>
      <c r="M1680" s="153"/>
      <c r="T1680" s="154"/>
      <c r="AT1680" s="149" t="s">
        <v>159</v>
      </c>
      <c r="AU1680" s="149" t="s">
        <v>82</v>
      </c>
      <c r="AV1680" s="12" t="s">
        <v>82</v>
      </c>
      <c r="AW1680" s="12" t="s">
        <v>33</v>
      </c>
      <c r="AX1680" s="12" t="s">
        <v>72</v>
      </c>
      <c r="AY1680" s="149" t="s">
        <v>126</v>
      </c>
    </row>
    <row r="1681" spans="2:51" s="12" customFormat="1" ht="10.199999999999999">
      <c r="B1681" s="148"/>
      <c r="D1681" s="141" t="s">
        <v>159</v>
      </c>
      <c r="E1681" s="149" t="s">
        <v>19</v>
      </c>
      <c r="F1681" s="150" t="s">
        <v>2665</v>
      </c>
      <c r="H1681" s="151">
        <v>3.6</v>
      </c>
      <c r="I1681" s="152"/>
      <c r="L1681" s="148"/>
      <c r="M1681" s="153"/>
      <c r="T1681" s="154"/>
      <c r="AT1681" s="149" t="s">
        <v>159</v>
      </c>
      <c r="AU1681" s="149" t="s">
        <v>82</v>
      </c>
      <c r="AV1681" s="12" t="s">
        <v>82</v>
      </c>
      <c r="AW1681" s="12" t="s">
        <v>33</v>
      </c>
      <c r="AX1681" s="12" t="s">
        <v>72</v>
      </c>
      <c r="AY1681" s="149" t="s">
        <v>126</v>
      </c>
    </row>
    <row r="1682" spans="2:51" s="15" customFormat="1" ht="10.199999999999999">
      <c r="B1682" s="173"/>
      <c r="D1682" s="141" t="s">
        <v>159</v>
      </c>
      <c r="E1682" s="174" t="s">
        <v>19</v>
      </c>
      <c r="F1682" s="175" t="s">
        <v>639</v>
      </c>
      <c r="H1682" s="176">
        <v>84.504000000000005</v>
      </c>
      <c r="I1682" s="177"/>
      <c r="L1682" s="173"/>
      <c r="M1682" s="178"/>
      <c r="T1682" s="179"/>
      <c r="AT1682" s="174" t="s">
        <v>159</v>
      </c>
      <c r="AU1682" s="174" t="s">
        <v>82</v>
      </c>
      <c r="AV1682" s="15" t="s">
        <v>125</v>
      </c>
      <c r="AW1682" s="15" t="s">
        <v>33</v>
      </c>
      <c r="AX1682" s="15" t="s">
        <v>72</v>
      </c>
      <c r="AY1682" s="174" t="s">
        <v>126</v>
      </c>
    </row>
    <row r="1683" spans="2:51" s="13" customFormat="1" ht="10.199999999999999">
      <c r="B1683" s="155"/>
      <c r="D1683" s="141" t="s">
        <v>159</v>
      </c>
      <c r="E1683" s="156" t="s">
        <v>19</v>
      </c>
      <c r="F1683" s="157" t="s">
        <v>1278</v>
      </c>
      <c r="H1683" s="156" t="s">
        <v>19</v>
      </c>
      <c r="I1683" s="158"/>
      <c r="L1683" s="155"/>
      <c r="M1683" s="159"/>
      <c r="T1683" s="160"/>
      <c r="AT1683" s="156" t="s">
        <v>159</v>
      </c>
      <c r="AU1683" s="156" t="s">
        <v>82</v>
      </c>
      <c r="AV1683" s="13" t="s">
        <v>80</v>
      </c>
      <c r="AW1683" s="13" t="s">
        <v>33</v>
      </c>
      <c r="AX1683" s="13" t="s">
        <v>72</v>
      </c>
      <c r="AY1683" s="156" t="s">
        <v>126</v>
      </c>
    </row>
    <row r="1684" spans="2:51" s="12" customFormat="1" ht="10.199999999999999">
      <c r="B1684" s="148"/>
      <c r="D1684" s="141" t="s">
        <v>159</v>
      </c>
      <c r="E1684" s="149" t="s">
        <v>19</v>
      </c>
      <c r="F1684" s="150" t="s">
        <v>2666</v>
      </c>
      <c r="H1684" s="151">
        <v>34.567</v>
      </c>
      <c r="I1684" s="152"/>
      <c r="L1684" s="148"/>
      <c r="M1684" s="153"/>
      <c r="T1684" s="154"/>
      <c r="AT1684" s="149" t="s">
        <v>159</v>
      </c>
      <c r="AU1684" s="149" t="s">
        <v>82</v>
      </c>
      <c r="AV1684" s="12" t="s">
        <v>82</v>
      </c>
      <c r="AW1684" s="12" t="s">
        <v>33</v>
      </c>
      <c r="AX1684" s="12" t="s">
        <v>72</v>
      </c>
      <c r="AY1684" s="149" t="s">
        <v>126</v>
      </c>
    </row>
    <row r="1685" spans="2:51" s="12" customFormat="1" ht="10.199999999999999">
      <c r="B1685" s="148"/>
      <c r="D1685" s="141" t="s">
        <v>159</v>
      </c>
      <c r="E1685" s="149" t="s">
        <v>19</v>
      </c>
      <c r="F1685" s="150" t="s">
        <v>2667</v>
      </c>
      <c r="H1685" s="151">
        <v>1301.48</v>
      </c>
      <c r="I1685" s="152"/>
      <c r="L1685" s="148"/>
      <c r="M1685" s="153"/>
      <c r="T1685" s="154"/>
      <c r="AT1685" s="149" t="s">
        <v>159</v>
      </c>
      <c r="AU1685" s="149" t="s">
        <v>82</v>
      </c>
      <c r="AV1685" s="12" t="s">
        <v>82</v>
      </c>
      <c r="AW1685" s="12" t="s">
        <v>33</v>
      </c>
      <c r="AX1685" s="12" t="s">
        <v>72</v>
      </c>
      <c r="AY1685" s="149" t="s">
        <v>126</v>
      </c>
    </row>
    <row r="1686" spans="2:51" s="15" customFormat="1" ht="10.199999999999999">
      <c r="B1686" s="173"/>
      <c r="D1686" s="141" t="s">
        <v>159</v>
      </c>
      <c r="E1686" s="174" t="s">
        <v>19</v>
      </c>
      <c r="F1686" s="175" t="s">
        <v>639</v>
      </c>
      <c r="H1686" s="176">
        <v>1336.047</v>
      </c>
      <c r="I1686" s="177"/>
      <c r="L1686" s="173"/>
      <c r="M1686" s="178"/>
      <c r="T1686" s="179"/>
      <c r="AT1686" s="174" t="s">
        <v>159</v>
      </c>
      <c r="AU1686" s="174" t="s">
        <v>82</v>
      </c>
      <c r="AV1686" s="15" t="s">
        <v>125</v>
      </c>
      <c r="AW1686" s="15" t="s">
        <v>33</v>
      </c>
      <c r="AX1686" s="15" t="s">
        <v>72</v>
      </c>
      <c r="AY1686" s="174" t="s">
        <v>126</v>
      </c>
    </row>
    <row r="1687" spans="2:51" s="12" customFormat="1" ht="10.199999999999999">
      <c r="B1687" s="148"/>
      <c r="D1687" s="141" t="s">
        <v>159</v>
      </c>
      <c r="E1687" s="149" t="s">
        <v>19</v>
      </c>
      <c r="F1687" s="150" t="s">
        <v>2668</v>
      </c>
      <c r="H1687" s="151">
        <v>3.24</v>
      </c>
      <c r="I1687" s="152"/>
      <c r="L1687" s="148"/>
      <c r="M1687" s="153"/>
      <c r="T1687" s="154"/>
      <c r="AT1687" s="149" t="s">
        <v>159</v>
      </c>
      <c r="AU1687" s="149" t="s">
        <v>82</v>
      </c>
      <c r="AV1687" s="12" t="s">
        <v>82</v>
      </c>
      <c r="AW1687" s="12" t="s">
        <v>33</v>
      </c>
      <c r="AX1687" s="12" t="s">
        <v>72</v>
      </c>
      <c r="AY1687" s="149" t="s">
        <v>126</v>
      </c>
    </row>
    <row r="1688" spans="2:51" s="12" customFormat="1" ht="10.199999999999999">
      <c r="B1688" s="148"/>
      <c r="D1688" s="141" t="s">
        <v>159</v>
      </c>
      <c r="E1688" s="149" t="s">
        <v>19</v>
      </c>
      <c r="F1688" s="150" t="s">
        <v>2669</v>
      </c>
      <c r="H1688" s="151">
        <v>39.6</v>
      </c>
      <c r="I1688" s="152"/>
      <c r="L1688" s="148"/>
      <c r="M1688" s="153"/>
      <c r="T1688" s="154"/>
      <c r="AT1688" s="149" t="s">
        <v>159</v>
      </c>
      <c r="AU1688" s="149" t="s">
        <v>82</v>
      </c>
      <c r="AV1688" s="12" t="s">
        <v>82</v>
      </c>
      <c r="AW1688" s="12" t="s">
        <v>33</v>
      </c>
      <c r="AX1688" s="12" t="s">
        <v>72</v>
      </c>
      <c r="AY1688" s="149" t="s">
        <v>126</v>
      </c>
    </row>
    <row r="1689" spans="2:51" s="13" customFormat="1" ht="10.199999999999999">
      <c r="B1689" s="155"/>
      <c r="D1689" s="141" t="s">
        <v>159</v>
      </c>
      <c r="E1689" s="156" t="s">
        <v>19</v>
      </c>
      <c r="F1689" s="157" t="s">
        <v>1327</v>
      </c>
      <c r="H1689" s="156" t="s">
        <v>19</v>
      </c>
      <c r="I1689" s="158"/>
      <c r="L1689" s="155"/>
      <c r="M1689" s="159"/>
      <c r="T1689" s="160"/>
      <c r="AT1689" s="156" t="s">
        <v>159</v>
      </c>
      <c r="AU1689" s="156" t="s">
        <v>82</v>
      </c>
      <c r="AV1689" s="13" t="s">
        <v>80</v>
      </c>
      <c r="AW1689" s="13" t="s">
        <v>33</v>
      </c>
      <c r="AX1689" s="13" t="s">
        <v>72</v>
      </c>
      <c r="AY1689" s="156" t="s">
        <v>126</v>
      </c>
    </row>
    <row r="1690" spans="2:51" s="12" customFormat="1" ht="10.199999999999999">
      <c r="B1690" s="148"/>
      <c r="D1690" s="141" t="s">
        <v>159</v>
      </c>
      <c r="E1690" s="149" t="s">
        <v>19</v>
      </c>
      <c r="F1690" s="150" t="s">
        <v>2670</v>
      </c>
      <c r="H1690" s="151">
        <v>57.6</v>
      </c>
      <c r="I1690" s="152"/>
      <c r="L1690" s="148"/>
      <c r="M1690" s="153"/>
      <c r="T1690" s="154"/>
      <c r="AT1690" s="149" t="s">
        <v>159</v>
      </c>
      <c r="AU1690" s="149" t="s">
        <v>82</v>
      </c>
      <c r="AV1690" s="12" t="s">
        <v>82</v>
      </c>
      <c r="AW1690" s="12" t="s">
        <v>33</v>
      </c>
      <c r="AX1690" s="12" t="s">
        <v>72</v>
      </c>
      <c r="AY1690" s="149" t="s">
        <v>126</v>
      </c>
    </row>
    <row r="1691" spans="2:51" s="12" customFormat="1" ht="10.199999999999999">
      <c r="B1691" s="148"/>
      <c r="D1691" s="141" t="s">
        <v>159</v>
      </c>
      <c r="E1691" s="149" t="s">
        <v>19</v>
      </c>
      <c r="F1691" s="150" t="s">
        <v>2671</v>
      </c>
      <c r="H1691" s="151">
        <v>124.8</v>
      </c>
      <c r="I1691" s="152"/>
      <c r="L1691" s="148"/>
      <c r="M1691" s="153"/>
      <c r="T1691" s="154"/>
      <c r="AT1691" s="149" t="s">
        <v>159</v>
      </c>
      <c r="AU1691" s="149" t="s">
        <v>82</v>
      </c>
      <c r="AV1691" s="12" t="s">
        <v>82</v>
      </c>
      <c r="AW1691" s="12" t="s">
        <v>33</v>
      </c>
      <c r="AX1691" s="12" t="s">
        <v>72</v>
      </c>
      <c r="AY1691" s="149" t="s">
        <v>126</v>
      </c>
    </row>
    <row r="1692" spans="2:51" s="15" customFormat="1" ht="10.199999999999999">
      <c r="B1692" s="173"/>
      <c r="D1692" s="141" t="s">
        <v>159</v>
      </c>
      <c r="E1692" s="174" t="s">
        <v>19</v>
      </c>
      <c r="F1692" s="175" t="s">
        <v>639</v>
      </c>
      <c r="H1692" s="176">
        <v>225.24</v>
      </c>
      <c r="I1692" s="177"/>
      <c r="L1692" s="173"/>
      <c r="M1692" s="178"/>
      <c r="T1692" s="179"/>
      <c r="AT1692" s="174" t="s">
        <v>159</v>
      </c>
      <c r="AU1692" s="174" t="s">
        <v>82</v>
      </c>
      <c r="AV1692" s="15" t="s">
        <v>125</v>
      </c>
      <c r="AW1692" s="15" t="s">
        <v>33</v>
      </c>
      <c r="AX1692" s="15" t="s">
        <v>72</v>
      </c>
      <c r="AY1692" s="174" t="s">
        <v>126</v>
      </c>
    </row>
    <row r="1693" spans="2:51" s="13" customFormat="1" ht="10.199999999999999">
      <c r="B1693" s="155"/>
      <c r="D1693" s="141" t="s">
        <v>159</v>
      </c>
      <c r="E1693" s="156" t="s">
        <v>19</v>
      </c>
      <c r="F1693" s="157" t="s">
        <v>1909</v>
      </c>
      <c r="H1693" s="156" t="s">
        <v>19</v>
      </c>
      <c r="I1693" s="158"/>
      <c r="L1693" s="155"/>
      <c r="M1693" s="159"/>
      <c r="T1693" s="160"/>
      <c r="AT1693" s="156" t="s">
        <v>159</v>
      </c>
      <c r="AU1693" s="156" t="s">
        <v>82</v>
      </c>
      <c r="AV1693" s="13" t="s">
        <v>80</v>
      </c>
      <c r="AW1693" s="13" t="s">
        <v>33</v>
      </c>
      <c r="AX1693" s="13" t="s">
        <v>72</v>
      </c>
      <c r="AY1693" s="156" t="s">
        <v>126</v>
      </c>
    </row>
    <row r="1694" spans="2:51" s="12" customFormat="1" ht="10.199999999999999">
      <c r="B1694" s="148"/>
      <c r="D1694" s="141" t="s">
        <v>159</v>
      </c>
      <c r="E1694" s="149" t="s">
        <v>19</v>
      </c>
      <c r="F1694" s="150" t="s">
        <v>2672</v>
      </c>
      <c r="H1694" s="151">
        <v>109.6</v>
      </c>
      <c r="I1694" s="152"/>
      <c r="L1694" s="148"/>
      <c r="M1694" s="153"/>
      <c r="T1694" s="154"/>
      <c r="AT1694" s="149" t="s">
        <v>159</v>
      </c>
      <c r="AU1694" s="149" t="s">
        <v>82</v>
      </c>
      <c r="AV1694" s="12" t="s">
        <v>82</v>
      </c>
      <c r="AW1694" s="12" t="s">
        <v>33</v>
      </c>
      <c r="AX1694" s="12" t="s">
        <v>72</v>
      </c>
      <c r="AY1694" s="149" t="s">
        <v>126</v>
      </c>
    </row>
    <row r="1695" spans="2:51" s="13" customFormat="1" ht="10.199999999999999">
      <c r="B1695" s="155"/>
      <c r="D1695" s="141" t="s">
        <v>159</v>
      </c>
      <c r="E1695" s="156" t="s">
        <v>19</v>
      </c>
      <c r="F1695" s="157" t="s">
        <v>1910</v>
      </c>
      <c r="H1695" s="156" t="s">
        <v>19</v>
      </c>
      <c r="I1695" s="158"/>
      <c r="L1695" s="155"/>
      <c r="M1695" s="159"/>
      <c r="T1695" s="160"/>
      <c r="AT1695" s="156" t="s">
        <v>159</v>
      </c>
      <c r="AU1695" s="156" t="s">
        <v>82</v>
      </c>
      <c r="AV1695" s="13" t="s">
        <v>80</v>
      </c>
      <c r="AW1695" s="13" t="s">
        <v>33</v>
      </c>
      <c r="AX1695" s="13" t="s">
        <v>72</v>
      </c>
      <c r="AY1695" s="156" t="s">
        <v>126</v>
      </c>
    </row>
    <row r="1696" spans="2:51" s="12" customFormat="1" ht="10.199999999999999">
      <c r="B1696" s="148"/>
      <c r="D1696" s="141" t="s">
        <v>159</v>
      </c>
      <c r="E1696" s="149" t="s">
        <v>19</v>
      </c>
      <c r="F1696" s="150" t="s">
        <v>2673</v>
      </c>
      <c r="H1696" s="151">
        <v>84.85</v>
      </c>
      <c r="I1696" s="152"/>
      <c r="L1696" s="148"/>
      <c r="M1696" s="153"/>
      <c r="T1696" s="154"/>
      <c r="AT1696" s="149" t="s">
        <v>159</v>
      </c>
      <c r="AU1696" s="149" t="s">
        <v>82</v>
      </c>
      <c r="AV1696" s="12" t="s">
        <v>82</v>
      </c>
      <c r="AW1696" s="12" t="s">
        <v>33</v>
      </c>
      <c r="AX1696" s="12" t="s">
        <v>72</v>
      </c>
      <c r="AY1696" s="149" t="s">
        <v>126</v>
      </c>
    </row>
    <row r="1697" spans="2:65" s="15" customFormat="1" ht="10.199999999999999">
      <c r="B1697" s="173"/>
      <c r="D1697" s="141" t="s">
        <v>159</v>
      </c>
      <c r="E1697" s="174" t="s">
        <v>19</v>
      </c>
      <c r="F1697" s="175" t="s">
        <v>639</v>
      </c>
      <c r="H1697" s="176">
        <v>194.45</v>
      </c>
      <c r="I1697" s="177"/>
      <c r="L1697" s="173"/>
      <c r="M1697" s="178"/>
      <c r="T1697" s="179"/>
      <c r="AT1697" s="174" t="s">
        <v>159</v>
      </c>
      <c r="AU1697" s="174" t="s">
        <v>82</v>
      </c>
      <c r="AV1697" s="15" t="s">
        <v>125</v>
      </c>
      <c r="AW1697" s="15" t="s">
        <v>33</v>
      </c>
      <c r="AX1697" s="15" t="s">
        <v>72</v>
      </c>
      <c r="AY1697" s="174" t="s">
        <v>126</v>
      </c>
    </row>
    <row r="1698" spans="2:65" s="12" customFormat="1" ht="20.399999999999999">
      <c r="B1698" s="148"/>
      <c r="D1698" s="141" t="s">
        <v>159</v>
      </c>
      <c r="E1698" s="149" t="s">
        <v>19</v>
      </c>
      <c r="F1698" s="150" t="s">
        <v>2674</v>
      </c>
      <c r="H1698" s="151">
        <v>506.28</v>
      </c>
      <c r="I1698" s="152"/>
      <c r="L1698" s="148"/>
      <c r="M1698" s="153"/>
      <c r="T1698" s="154"/>
      <c r="AT1698" s="149" t="s">
        <v>159</v>
      </c>
      <c r="AU1698" s="149" t="s">
        <v>82</v>
      </c>
      <c r="AV1698" s="12" t="s">
        <v>82</v>
      </c>
      <c r="AW1698" s="12" t="s">
        <v>33</v>
      </c>
      <c r="AX1698" s="12" t="s">
        <v>72</v>
      </c>
      <c r="AY1698" s="149" t="s">
        <v>126</v>
      </c>
    </row>
    <row r="1699" spans="2:65" s="13" customFormat="1" ht="10.199999999999999">
      <c r="B1699" s="155"/>
      <c r="D1699" s="141" t="s">
        <v>159</v>
      </c>
      <c r="E1699" s="156" t="s">
        <v>19</v>
      </c>
      <c r="F1699" s="157" t="s">
        <v>2011</v>
      </c>
      <c r="H1699" s="156" t="s">
        <v>19</v>
      </c>
      <c r="I1699" s="158"/>
      <c r="L1699" s="155"/>
      <c r="M1699" s="159"/>
      <c r="T1699" s="160"/>
      <c r="AT1699" s="156" t="s">
        <v>159</v>
      </c>
      <c r="AU1699" s="156" t="s">
        <v>82</v>
      </c>
      <c r="AV1699" s="13" t="s">
        <v>80</v>
      </c>
      <c r="AW1699" s="13" t="s">
        <v>33</v>
      </c>
      <c r="AX1699" s="13" t="s">
        <v>72</v>
      </c>
      <c r="AY1699" s="156" t="s">
        <v>126</v>
      </c>
    </row>
    <row r="1700" spans="2:65" s="12" customFormat="1" ht="10.199999999999999">
      <c r="B1700" s="148"/>
      <c r="D1700" s="141" t="s">
        <v>159</v>
      </c>
      <c r="E1700" s="149" t="s">
        <v>19</v>
      </c>
      <c r="F1700" s="150" t="s">
        <v>2675</v>
      </c>
      <c r="H1700" s="151">
        <v>171.6</v>
      </c>
      <c r="I1700" s="152"/>
      <c r="L1700" s="148"/>
      <c r="M1700" s="153"/>
      <c r="T1700" s="154"/>
      <c r="AT1700" s="149" t="s">
        <v>159</v>
      </c>
      <c r="AU1700" s="149" t="s">
        <v>82</v>
      </c>
      <c r="AV1700" s="12" t="s">
        <v>82</v>
      </c>
      <c r="AW1700" s="12" t="s">
        <v>33</v>
      </c>
      <c r="AX1700" s="12" t="s">
        <v>72</v>
      </c>
      <c r="AY1700" s="149" t="s">
        <v>126</v>
      </c>
    </row>
    <row r="1701" spans="2:65" s="12" customFormat="1" ht="10.199999999999999">
      <c r="B1701" s="148"/>
      <c r="D1701" s="141" t="s">
        <v>159</v>
      </c>
      <c r="E1701" s="149" t="s">
        <v>19</v>
      </c>
      <c r="F1701" s="150" t="s">
        <v>2676</v>
      </c>
      <c r="H1701" s="151">
        <v>386.2</v>
      </c>
      <c r="I1701" s="152"/>
      <c r="L1701" s="148"/>
      <c r="M1701" s="153"/>
      <c r="T1701" s="154"/>
      <c r="AT1701" s="149" t="s">
        <v>159</v>
      </c>
      <c r="AU1701" s="149" t="s">
        <v>82</v>
      </c>
      <c r="AV1701" s="12" t="s">
        <v>82</v>
      </c>
      <c r="AW1701" s="12" t="s">
        <v>33</v>
      </c>
      <c r="AX1701" s="12" t="s">
        <v>72</v>
      </c>
      <c r="AY1701" s="149" t="s">
        <v>126</v>
      </c>
    </row>
    <row r="1702" spans="2:65" s="15" customFormat="1" ht="10.199999999999999">
      <c r="B1702" s="173"/>
      <c r="D1702" s="141" t="s">
        <v>159</v>
      </c>
      <c r="E1702" s="174" t="s">
        <v>19</v>
      </c>
      <c r="F1702" s="175" t="s">
        <v>639</v>
      </c>
      <c r="H1702" s="176">
        <v>1064.08</v>
      </c>
      <c r="I1702" s="177"/>
      <c r="L1702" s="173"/>
      <c r="M1702" s="178"/>
      <c r="T1702" s="179"/>
      <c r="AT1702" s="174" t="s">
        <v>159</v>
      </c>
      <c r="AU1702" s="174" t="s">
        <v>82</v>
      </c>
      <c r="AV1702" s="15" t="s">
        <v>125</v>
      </c>
      <c r="AW1702" s="15" t="s">
        <v>33</v>
      </c>
      <c r="AX1702" s="15" t="s">
        <v>72</v>
      </c>
      <c r="AY1702" s="174" t="s">
        <v>126</v>
      </c>
    </row>
    <row r="1703" spans="2:65" s="14" customFormat="1" ht="10.199999999999999">
      <c r="B1703" s="161"/>
      <c r="D1703" s="141" t="s">
        <v>159</v>
      </c>
      <c r="E1703" s="162" t="s">
        <v>19</v>
      </c>
      <c r="F1703" s="163" t="s">
        <v>173</v>
      </c>
      <c r="H1703" s="164">
        <v>2904.3209999999999</v>
      </c>
      <c r="I1703" s="165"/>
      <c r="L1703" s="161"/>
      <c r="M1703" s="166"/>
      <c r="T1703" s="167"/>
      <c r="AT1703" s="162" t="s">
        <v>159</v>
      </c>
      <c r="AU1703" s="162" t="s">
        <v>82</v>
      </c>
      <c r="AV1703" s="14" t="s">
        <v>156</v>
      </c>
      <c r="AW1703" s="14" t="s">
        <v>33</v>
      </c>
      <c r="AX1703" s="14" t="s">
        <v>80</v>
      </c>
      <c r="AY1703" s="162" t="s">
        <v>126</v>
      </c>
    </row>
    <row r="1704" spans="2:65" s="1" customFormat="1" ht="21.75" customHeight="1">
      <c r="B1704" s="33"/>
      <c r="C1704" s="128" t="s">
        <v>2677</v>
      </c>
      <c r="D1704" s="128" t="s">
        <v>129</v>
      </c>
      <c r="E1704" s="129" t="s">
        <v>2678</v>
      </c>
      <c r="F1704" s="130" t="s">
        <v>2679</v>
      </c>
      <c r="G1704" s="131" t="s">
        <v>155</v>
      </c>
      <c r="H1704" s="132">
        <v>1110.2059999999999</v>
      </c>
      <c r="I1704" s="133"/>
      <c r="J1704" s="134">
        <f>ROUND(I1704*H1704,2)</f>
        <v>0</v>
      </c>
      <c r="K1704" s="130" t="s">
        <v>180</v>
      </c>
      <c r="L1704" s="33"/>
      <c r="M1704" s="135" t="s">
        <v>19</v>
      </c>
      <c r="N1704" s="136" t="s">
        <v>43</v>
      </c>
      <c r="P1704" s="137">
        <f>O1704*H1704</f>
        <v>0</v>
      </c>
      <c r="Q1704" s="137">
        <v>3.8000000000000002E-4</v>
      </c>
      <c r="R1704" s="137">
        <f>Q1704*H1704</f>
        <v>0.42187827999999999</v>
      </c>
      <c r="S1704" s="137">
        <v>0</v>
      </c>
      <c r="T1704" s="138">
        <f>S1704*H1704</f>
        <v>0</v>
      </c>
      <c r="AR1704" s="139" t="s">
        <v>260</v>
      </c>
      <c r="AT1704" s="139" t="s">
        <v>129</v>
      </c>
      <c r="AU1704" s="139" t="s">
        <v>82</v>
      </c>
      <c r="AY1704" s="18" t="s">
        <v>126</v>
      </c>
      <c r="BE1704" s="140">
        <f>IF(N1704="základní",J1704,0)</f>
        <v>0</v>
      </c>
      <c r="BF1704" s="140">
        <f>IF(N1704="snížená",J1704,0)</f>
        <v>0</v>
      </c>
      <c r="BG1704" s="140">
        <f>IF(N1704="zákl. přenesená",J1704,0)</f>
        <v>0</v>
      </c>
      <c r="BH1704" s="140">
        <f>IF(N1704="sníž. přenesená",J1704,0)</f>
        <v>0</v>
      </c>
      <c r="BI1704" s="140">
        <f>IF(N1704="nulová",J1704,0)</f>
        <v>0</v>
      </c>
      <c r="BJ1704" s="18" t="s">
        <v>80</v>
      </c>
      <c r="BK1704" s="140">
        <f>ROUND(I1704*H1704,2)</f>
        <v>0</v>
      </c>
      <c r="BL1704" s="18" t="s">
        <v>260</v>
      </c>
      <c r="BM1704" s="139" t="s">
        <v>2680</v>
      </c>
    </row>
    <row r="1705" spans="2:65" s="1" customFormat="1" ht="19.2">
      <c r="B1705" s="33"/>
      <c r="D1705" s="141" t="s">
        <v>135</v>
      </c>
      <c r="F1705" s="142" t="s">
        <v>2681</v>
      </c>
      <c r="I1705" s="143"/>
      <c r="L1705" s="33"/>
      <c r="M1705" s="147"/>
      <c r="T1705" s="54"/>
      <c r="AT1705" s="18" t="s">
        <v>135</v>
      </c>
      <c r="AU1705" s="18" t="s">
        <v>82</v>
      </c>
    </row>
    <row r="1706" spans="2:65" s="1" customFormat="1" ht="10.199999999999999">
      <c r="B1706" s="33"/>
      <c r="D1706" s="168" t="s">
        <v>183</v>
      </c>
      <c r="F1706" s="169" t="s">
        <v>2682</v>
      </c>
      <c r="I1706" s="143"/>
      <c r="L1706" s="33"/>
      <c r="M1706" s="147"/>
      <c r="T1706" s="54"/>
      <c r="AT1706" s="18" t="s">
        <v>183</v>
      </c>
      <c r="AU1706" s="18" t="s">
        <v>82</v>
      </c>
    </row>
    <row r="1707" spans="2:65" s="13" customFormat="1" ht="10.199999999999999">
      <c r="B1707" s="155"/>
      <c r="D1707" s="141" t="s">
        <v>159</v>
      </c>
      <c r="E1707" s="156" t="s">
        <v>19</v>
      </c>
      <c r="F1707" s="157" t="s">
        <v>2683</v>
      </c>
      <c r="H1707" s="156" t="s">
        <v>19</v>
      </c>
      <c r="I1707" s="158"/>
      <c r="L1707" s="155"/>
      <c r="M1707" s="159"/>
      <c r="T1707" s="160"/>
      <c r="AT1707" s="156" t="s">
        <v>159</v>
      </c>
      <c r="AU1707" s="156" t="s">
        <v>82</v>
      </c>
      <c r="AV1707" s="13" t="s">
        <v>80</v>
      </c>
      <c r="AW1707" s="13" t="s">
        <v>33</v>
      </c>
      <c r="AX1707" s="13" t="s">
        <v>72</v>
      </c>
      <c r="AY1707" s="156" t="s">
        <v>126</v>
      </c>
    </row>
    <row r="1708" spans="2:65" s="12" customFormat="1" ht="10.199999999999999">
      <c r="B1708" s="148"/>
      <c r="D1708" s="141" t="s">
        <v>159</v>
      </c>
      <c r="E1708" s="149" t="s">
        <v>19</v>
      </c>
      <c r="F1708" s="150" t="s">
        <v>2684</v>
      </c>
      <c r="H1708" s="151">
        <v>44.64</v>
      </c>
      <c r="I1708" s="152"/>
      <c r="L1708" s="148"/>
      <c r="M1708" s="153"/>
      <c r="T1708" s="154"/>
      <c r="AT1708" s="149" t="s">
        <v>159</v>
      </c>
      <c r="AU1708" s="149" t="s">
        <v>82</v>
      </c>
      <c r="AV1708" s="12" t="s">
        <v>82</v>
      </c>
      <c r="AW1708" s="12" t="s">
        <v>33</v>
      </c>
      <c r="AX1708" s="12" t="s">
        <v>72</v>
      </c>
      <c r="AY1708" s="149" t="s">
        <v>126</v>
      </c>
    </row>
    <row r="1709" spans="2:65" s="12" customFormat="1" ht="10.199999999999999">
      <c r="B1709" s="148"/>
      <c r="D1709" s="141" t="s">
        <v>159</v>
      </c>
      <c r="E1709" s="149" t="s">
        <v>19</v>
      </c>
      <c r="F1709" s="150" t="s">
        <v>2685</v>
      </c>
      <c r="H1709" s="151">
        <v>42</v>
      </c>
      <c r="I1709" s="152"/>
      <c r="L1709" s="148"/>
      <c r="M1709" s="153"/>
      <c r="T1709" s="154"/>
      <c r="AT1709" s="149" t="s">
        <v>159</v>
      </c>
      <c r="AU1709" s="149" t="s">
        <v>82</v>
      </c>
      <c r="AV1709" s="12" t="s">
        <v>82</v>
      </c>
      <c r="AW1709" s="12" t="s">
        <v>33</v>
      </c>
      <c r="AX1709" s="12" t="s">
        <v>72</v>
      </c>
      <c r="AY1709" s="149" t="s">
        <v>126</v>
      </c>
    </row>
    <row r="1710" spans="2:65" s="12" customFormat="1" ht="10.199999999999999">
      <c r="B1710" s="148"/>
      <c r="D1710" s="141" t="s">
        <v>159</v>
      </c>
      <c r="E1710" s="149" t="s">
        <v>19</v>
      </c>
      <c r="F1710" s="150" t="s">
        <v>2686</v>
      </c>
      <c r="H1710" s="151">
        <v>41.904000000000003</v>
      </c>
      <c r="I1710" s="152"/>
      <c r="L1710" s="148"/>
      <c r="M1710" s="153"/>
      <c r="T1710" s="154"/>
      <c r="AT1710" s="149" t="s">
        <v>159</v>
      </c>
      <c r="AU1710" s="149" t="s">
        <v>82</v>
      </c>
      <c r="AV1710" s="12" t="s">
        <v>82</v>
      </c>
      <c r="AW1710" s="12" t="s">
        <v>33</v>
      </c>
      <c r="AX1710" s="12" t="s">
        <v>72</v>
      </c>
      <c r="AY1710" s="149" t="s">
        <v>126</v>
      </c>
    </row>
    <row r="1711" spans="2:65" s="12" customFormat="1" ht="10.199999999999999">
      <c r="B1711" s="148"/>
      <c r="D1711" s="141" t="s">
        <v>159</v>
      </c>
      <c r="E1711" s="149" t="s">
        <v>19</v>
      </c>
      <c r="F1711" s="150" t="s">
        <v>2687</v>
      </c>
      <c r="H1711" s="151">
        <v>34.271999999999998</v>
      </c>
      <c r="I1711" s="152"/>
      <c r="L1711" s="148"/>
      <c r="M1711" s="153"/>
      <c r="T1711" s="154"/>
      <c r="AT1711" s="149" t="s">
        <v>159</v>
      </c>
      <c r="AU1711" s="149" t="s">
        <v>82</v>
      </c>
      <c r="AV1711" s="12" t="s">
        <v>82</v>
      </c>
      <c r="AW1711" s="12" t="s">
        <v>33</v>
      </c>
      <c r="AX1711" s="12" t="s">
        <v>72</v>
      </c>
      <c r="AY1711" s="149" t="s">
        <v>126</v>
      </c>
    </row>
    <row r="1712" spans="2:65" s="12" customFormat="1" ht="10.199999999999999">
      <c r="B1712" s="148"/>
      <c r="D1712" s="141" t="s">
        <v>159</v>
      </c>
      <c r="E1712" s="149" t="s">
        <v>19</v>
      </c>
      <c r="F1712" s="150" t="s">
        <v>2688</v>
      </c>
      <c r="H1712" s="151">
        <v>138.26900000000001</v>
      </c>
      <c r="I1712" s="152"/>
      <c r="L1712" s="148"/>
      <c r="M1712" s="153"/>
      <c r="T1712" s="154"/>
      <c r="AT1712" s="149" t="s">
        <v>159</v>
      </c>
      <c r="AU1712" s="149" t="s">
        <v>82</v>
      </c>
      <c r="AV1712" s="12" t="s">
        <v>82</v>
      </c>
      <c r="AW1712" s="12" t="s">
        <v>33</v>
      </c>
      <c r="AX1712" s="12" t="s">
        <v>72</v>
      </c>
      <c r="AY1712" s="149" t="s">
        <v>126</v>
      </c>
    </row>
    <row r="1713" spans="2:65" s="12" customFormat="1" ht="10.199999999999999">
      <c r="B1713" s="148"/>
      <c r="D1713" s="141" t="s">
        <v>159</v>
      </c>
      <c r="E1713" s="149" t="s">
        <v>19</v>
      </c>
      <c r="F1713" s="150" t="s">
        <v>2689</v>
      </c>
      <c r="H1713" s="151">
        <v>21</v>
      </c>
      <c r="I1713" s="152"/>
      <c r="L1713" s="148"/>
      <c r="M1713" s="153"/>
      <c r="T1713" s="154"/>
      <c r="AT1713" s="149" t="s">
        <v>159</v>
      </c>
      <c r="AU1713" s="149" t="s">
        <v>82</v>
      </c>
      <c r="AV1713" s="12" t="s">
        <v>82</v>
      </c>
      <c r="AW1713" s="12" t="s">
        <v>33</v>
      </c>
      <c r="AX1713" s="12" t="s">
        <v>72</v>
      </c>
      <c r="AY1713" s="149" t="s">
        <v>126</v>
      </c>
    </row>
    <row r="1714" spans="2:65" s="12" customFormat="1" ht="10.199999999999999">
      <c r="B1714" s="148"/>
      <c r="D1714" s="141" t="s">
        <v>159</v>
      </c>
      <c r="E1714" s="149" t="s">
        <v>19</v>
      </c>
      <c r="F1714" s="150" t="s">
        <v>2690</v>
      </c>
      <c r="H1714" s="151">
        <v>54.72</v>
      </c>
      <c r="I1714" s="152"/>
      <c r="L1714" s="148"/>
      <c r="M1714" s="153"/>
      <c r="T1714" s="154"/>
      <c r="AT1714" s="149" t="s">
        <v>159</v>
      </c>
      <c r="AU1714" s="149" t="s">
        <v>82</v>
      </c>
      <c r="AV1714" s="12" t="s">
        <v>82</v>
      </c>
      <c r="AW1714" s="12" t="s">
        <v>33</v>
      </c>
      <c r="AX1714" s="12" t="s">
        <v>72</v>
      </c>
      <c r="AY1714" s="149" t="s">
        <v>126</v>
      </c>
    </row>
    <row r="1715" spans="2:65" s="12" customFormat="1" ht="10.199999999999999">
      <c r="B1715" s="148"/>
      <c r="D1715" s="141" t="s">
        <v>159</v>
      </c>
      <c r="E1715" s="149" t="s">
        <v>19</v>
      </c>
      <c r="F1715" s="150" t="s">
        <v>2691</v>
      </c>
      <c r="H1715" s="151">
        <v>16.2</v>
      </c>
      <c r="I1715" s="152"/>
      <c r="L1715" s="148"/>
      <c r="M1715" s="153"/>
      <c r="T1715" s="154"/>
      <c r="AT1715" s="149" t="s">
        <v>159</v>
      </c>
      <c r="AU1715" s="149" t="s">
        <v>82</v>
      </c>
      <c r="AV1715" s="12" t="s">
        <v>82</v>
      </c>
      <c r="AW1715" s="12" t="s">
        <v>33</v>
      </c>
      <c r="AX1715" s="12" t="s">
        <v>72</v>
      </c>
      <c r="AY1715" s="149" t="s">
        <v>126</v>
      </c>
    </row>
    <row r="1716" spans="2:65" s="15" customFormat="1" ht="10.199999999999999">
      <c r="B1716" s="173"/>
      <c r="D1716" s="141" t="s">
        <v>159</v>
      </c>
      <c r="E1716" s="174" t="s">
        <v>19</v>
      </c>
      <c r="F1716" s="175" t="s">
        <v>639</v>
      </c>
      <c r="H1716" s="176">
        <v>393.005</v>
      </c>
      <c r="I1716" s="177"/>
      <c r="L1716" s="173"/>
      <c r="M1716" s="178"/>
      <c r="T1716" s="179"/>
      <c r="AT1716" s="174" t="s">
        <v>159</v>
      </c>
      <c r="AU1716" s="174" t="s">
        <v>82</v>
      </c>
      <c r="AV1716" s="15" t="s">
        <v>125</v>
      </c>
      <c r="AW1716" s="15" t="s">
        <v>33</v>
      </c>
      <c r="AX1716" s="15" t="s">
        <v>72</v>
      </c>
      <c r="AY1716" s="174" t="s">
        <v>126</v>
      </c>
    </row>
    <row r="1717" spans="2:65" s="13" customFormat="1" ht="10.199999999999999">
      <c r="B1717" s="155"/>
      <c r="D1717" s="141" t="s">
        <v>159</v>
      </c>
      <c r="E1717" s="156" t="s">
        <v>19</v>
      </c>
      <c r="F1717" s="157" t="s">
        <v>2692</v>
      </c>
      <c r="H1717" s="156" t="s">
        <v>19</v>
      </c>
      <c r="I1717" s="158"/>
      <c r="L1717" s="155"/>
      <c r="M1717" s="159"/>
      <c r="T1717" s="160"/>
      <c r="AT1717" s="156" t="s">
        <v>159</v>
      </c>
      <c r="AU1717" s="156" t="s">
        <v>82</v>
      </c>
      <c r="AV1717" s="13" t="s">
        <v>80</v>
      </c>
      <c r="AW1717" s="13" t="s">
        <v>33</v>
      </c>
      <c r="AX1717" s="13" t="s">
        <v>72</v>
      </c>
      <c r="AY1717" s="156" t="s">
        <v>126</v>
      </c>
    </row>
    <row r="1718" spans="2:65" s="12" customFormat="1" ht="10.199999999999999">
      <c r="B1718" s="148"/>
      <c r="D1718" s="141" t="s">
        <v>159</v>
      </c>
      <c r="E1718" s="149" t="s">
        <v>19</v>
      </c>
      <c r="F1718" s="150" t="s">
        <v>2693</v>
      </c>
      <c r="H1718" s="151">
        <v>102.625</v>
      </c>
      <c r="I1718" s="152"/>
      <c r="L1718" s="148"/>
      <c r="M1718" s="153"/>
      <c r="T1718" s="154"/>
      <c r="AT1718" s="149" t="s">
        <v>159</v>
      </c>
      <c r="AU1718" s="149" t="s">
        <v>82</v>
      </c>
      <c r="AV1718" s="12" t="s">
        <v>82</v>
      </c>
      <c r="AW1718" s="12" t="s">
        <v>33</v>
      </c>
      <c r="AX1718" s="12" t="s">
        <v>72</v>
      </c>
      <c r="AY1718" s="149" t="s">
        <v>126</v>
      </c>
    </row>
    <row r="1719" spans="2:65" s="12" customFormat="1" ht="10.199999999999999">
      <c r="B1719" s="148"/>
      <c r="D1719" s="141" t="s">
        <v>159</v>
      </c>
      <c r="E1719" s="149" t="s">
        <v>19</v>
      </c>
      <c r="F1719" s="150" t="s">
        <v>2694</v>
      </c>
      <c r="H1719" s="151">
        <v>225</v>
      </c>
      <c r="I1719" s="152"/>
      <c r="L1719" s="148"/>
      <c r="M1719" s="153"/>
      <c r="T1719" s="154"/>
      <c r="AT1719" s="149" t="s">
        <v>159</v>
      </c>
      <c r="AU1719" s="149" t="s">
        <v>82</v>
      </c>
      <c r="AV1719" s="12" t="s">
        <v>82</v>
      </c>
      <c r="AW1719" s="12" t="s">
        <v>33</v>
      </c>
      <c r="AX1719" s="12" t="s">
        <v>72</v>
      </c>
      <c r="AY1719" s="149" t="s">
        <v>126</v>
      </c>
    </row>
    <row r="1720" spans="2:65" s="12" customFormat="1" ht="10.199999999999999">
      <c r="B1720" s="148"/>
      <c r="D1720" s="141" t="s">
        <v>159</v>
      </c>
      <c r="E1720" s="149" t="s">
        <v>19</v>
      </c>
      <c r="F1720" s="150" t="s">
        <v>2695</v>
      </c>
      <c r="H1720" s="151">
        <v>353.4</v>
      </c>
      <c r="I1720" s="152"/>
      <c r="L1720" s="148"/>
      <c r="M1720" s="153"/>
      <c r="T1720" s="154"/>
      <c r="AT1720" s="149" t="s">
        <v>159</v>
      </c>
      <c r="AU1720" s="149" t="s">
        <v>82</v>
      </c>
      <c r="AV1720" s="12" t="s">
        <v>82</v>
      </c>
      <c r="AW1720" s="12" t="s">
        <v>33</v>
      </c>
      <c r="AX1720" s="12" t="s">
        <v>72</v>
      </c>
      <c r="AY1720" s="149" t="s">
        <v>126</v>
      </c>
    </row>
    <row r="1721" spans="2:65" s="15" customFormat="1" ht="10.199999999999999">
      <c r="B1721" s="173"/>
      <c r="D1721" s="141" t="s">
        <v>159</v>
      </c>
      <c r="E1721" s="174" t="s">
        <v>19</v>
      </c>
      <c r="F1721" s="175" t="s">
        <v>639</v>
      </c>
      <c r="H1721" s="176">
        <v>681.02499999999998</v>
      </c>
      <c r="I1721" s="177"/>
      <c r="L1721" s="173"/>
      <c r="M1721" s="178"/>
      <c r="T1721" s="179"/>
      <c r="AT1721" s="174" t="s">
        <v>159</v>
      </c>
      <c r="AU1721" s="174" t="s">
        <v>82</v>
      </c>
      <c r="AV1721" s="15" t="s">
        <v>125</v>
      </c>
      <c r="AW1721" s="15" t="s">
        <v>33</v>
      </c>
      <c r="AX1721" s="15" t="s">
        <v>72</v>
      </c>
      <c r="AY1721" s="174" t="s">
        <v>126</v>
      </c>
    </row>
    <row r="1722" spans="2:65" s="12" customFormat="1" ht="10.199999999999999">
      <c r="B1722" s="148"/>
      <c r="D1722" s="141" t="s">
        <v>159</v>
      </c>
      <c r="E1722" s="149" t="s">
        <v>19</v>
      </c>
      <c r="F1722" s="150" t="s">
        <v>2696</v>
      </c>
      <c r="H1722" s="151">
        <v>36.176000000000002</v>
      </c>
      <c r="I1722" s="152"/>
      <c r="L1722" s="148"/>
      <c r="M1722" s="153"/>
      <c r="T1722" s="154"/>
      <c r="AT1722" s="149" t="s">
        <v>159</v>
      </c>
      <c r="AU1722" s="149" t="s">
        <v>82</v>
      </c>
      <c r="AV1722" s="12" t="s">
        <v>82</v>
      </c>
      <c r="AW1722" s="12" t="s">
        <v>33</v>
      </c>
      <c r="AX1722" s="12" t="s">
        <v>72</v>
      </c>
      <c r="AY1722" s="149" t="s">
        <v>126</v>
      </c>
    </row>
    <row r="1723" spans="2:65" s="14" customFormat="1" ht="10.199999999999999">
      <c r="B1723" s="161"/>
      <c r="D1723" s="141" t="s">
        <v>159</v>
      </c>
      <c r="E1723" s="162" t="s">
        <v>19</v>
      </c>
      <c r="F1723" s="163" t="s">
        <v>173</v>
      </c>
      <c r="H1723" s="164">
        <v>1110.2059999999999</v>
      </c>
      <c r="I1723" s="165"/>
      <c r="L1723" s="161"/>
      <c r="M1723" s="166"/>
      <c r="T1723" s="167"/>
      <c r="AT1723" s="162" t="s">
        <v>159</v>
      </c>
      <c r="AU1723" s="162" t="s">
        <v>82</v>
      </c>
      <c r="AV1723" s="14" t="s">
        <v>156</v>
      </c>
      <c r="AW1723" s="14" t="s">
        <v>33</v>
      </c>
      <c r="AX1723" s="14" t="s">
        <v>80</v>
      </c>
      <c r="AY1723" s="162" t="s">
        <v>126</v>
      </c>
    </row>
    <row r="1724" spans="2:65" s="1" customFormat="1" ht="16.5" customHeight="1">
      <c r="B1724" s="33"/>
      <c r="C1724" s="128" t="s">
        <v>2697</v>
      </c>
      <c r="D1724" s="128" t="s">
        <v>129</v>
      </c>
      <c r="E1724" s="129" t="s">
        <v>2698</v>
      </c>
      <c r="F1724" s="130" t="s">
        <v>2699</v>
      </c>
      <c r="G1724" s="131" t="s">
        <v>155</v>
      </c>
      <c r="H1724" s="132">
        <v>4.8600000000000003</v>
      </c>
      <c r="I1724" s="133"/>
      <c r="J1724" s="134">
        <f>ROUND(I1724*H1724,2)</f>
        <v>0</v>
      </c>
      <c r="K1724" s="130" t="s">
        <v>180</v>
      </c>
      <c r="L1724" s="33"/>
      <c r="M1724" s="135" t="s">
        <v>19</v>
      </c>
      <c r="N1724" s="136" t="s">
        <v>43</v>
      </c>
      <c r="P1724" s="137">
        <f>O1724*H1724</f>
        <v>0</v>
      </c>
      <c r="Q1724" s="137">
        <v>1.3999999999999999E-4</v>
      </c>
      <c r="R1724" s="137">
        <f>Q1724*H1724</f>
        <v>6.8039999999999995E-4</v>
      </c>
      <c r="S1724" s="137">
        <v>0</v>
      </c>
      <c r="T1724" s="138">
        <f>S1724*H1724</f>
        <v>0</v>
      </c>
      <c r="AR1724" s="139" t="s">
        <v>260</v>
      </c>
      <c r="AT1724" s="139" t="s">
        <v>129</v>
      </c>
      <c r="AU1724" s="139" t="s">
        <v>82</v>
      </c>
      <c r="AY1724" s="18" t="s">
        <v>126</v>
      </c>
      <c r="BE1724" s="140">
        <f>IF(N1724="základní",J1724,0)</f>
        <v>0</v>
      </c>
      <c r="BF1724" s="140">
        <f>IF(N1724="snížená",J1724,0)</f>
        <v>0</v>
      </c>
      <c r="BG1724" s="140">
        <f>IF(N1724="zákl. přenesená",J1724,0)</f>
        <v>0</v>
      </c>
      <c r="BH1724" s="140">
        <f>IF(N1724="sníž. přenesená",J1724,0)</f>
        <v>0</v>
      </c>
      <c r="BI1724" s="140">
        <f>IF(N1724="nulová",J1724,0)</f>
        <v>0</v>
      </c>
      <c r="BJ1724" s="18" t="s">
        <v>80</v>
      </c>
      <c r="BK1724" s="140">
        <f>ROUND(I1724*H1724,2)</f>
        <v>0</v>
      </c>
      <c r="BL1724" s="18" t="s">
        <v>260</v>
      </c>
      <c r="BM1724" s="139" t="s">
        <v>2700</v>
      </c>
    </row>
    <row r="1725" spans="2:65" s="1" customFormat="1" ht="10.199999999999999">
      <c r="B1725" s="33"/>
      <c r="D1725" s="141" t="s">
        <v>135</v>
      </c>
      <c r="F1725" s="142" t="s">
        <v>2701</v>
      </c>
      <c r="I1725" s="143"/>
      <c r="L1725" s="33"/>
      <c r="M1725" s="147"/>
      <c r="T1725" s="54"/>
      <c r="AT1725" s="18" t="s">
        <v>135</v>
      </c>
      <c r="AU1725" s="18" t="s">
        <v>82</v>
      </c>
    </row>
    <row r="1726" spans="2:65" s="1" customFormat="1" ht="10.199999999999999">
      <c r="B1726" s="33"/>
      <c r="D1726" s="168" t="s">
        <v>183</v>
      </c>
      <c r="F1726" s="169" t="s">
        <v>2702</v>
      </c>
      <c r="I1726" s="143"/>
      <c r="L1726" s="33"/>
      <c r="M1726" s="147"/>
      <c r="T1726" s="54"/>
      <c r="AT1726" s="18" t="s">
        <v>183</v>
      </c>
      <c r="AU1726" s="18" t="s">
        <v>82</v>
      </c>
    </row>
    <row r="1727" spans="2:65" s="12" customFormat="1" ht="10.199999999999999">
      <c r="B1727" s="148"/>
      <c r="D1727" s="141" t="s">
        <v>159</v>
      </c>
      <c r="E1727" s="149" t="s">
        <v>19</v>
      </c>
      <c r="F1727" s="150" t="s">
        <v>2703</v>
      </c>
      <c r="H1727" s="151">
        <v>4.8600000000000003</v>
      </c>
      <c r="I1727" s="152"/>
      <c r="L1727" s="148"/>
      <c r="M1727" s="153"/>
      <c r="T1727" s="154"/>
      <c r="AT1727" s="149" t="s">
        <v>159</v>
      </c>
      <c r="AU1727" s="149" t="s">
        <v>82</v>
      </c>
      <c r="AV1727" s="12" t="s">
        <v>82</v>
      </c>
      <c r="AW1727" s="12" t="s">
        <v>33</v>
      </c>
      <c r="AX1727" s="12" t="s">
        <v>80</v>
      </c>
      <c r="AY1727" s="149" t="s">
        <v>126</v>
      </c>
    </row>
    <row r="1728" spans="2:65" s="1" customFormat="1" ht="16.5" customHeight="1">
      <c r="B1728" s="33"/>
      <c r="C1728" s="128" t="s">
        <v>2704</v>
      </c>
      <c r="D1728" s="128" t="s">
        <v>129</v>
      </c>
      <c r="E1728" s="129" t="s">
        <v>2705</v>
      </c>
      <c r="F1728" s="130" t="s">
        <v>2706</v>
      </c>
      <c r="G1728" s="131" t="s">
        <v>155</v>
      </c>
      <c r="H1728" s="132">
        <v>4.8600000000000003</v>
      </c>
      <c r="I1728" s="133"/>
      <c r="J1728" s="134">
        <f>ROUND(I1728*H1728,2)</f>
        <v>0</v>
      </c>
      <c r="K1728" s="130" t="s">
        <v>180</v>
      </c>
      <c r="L1728" s="33"/>
      <c r="M1728" s="135" t="s">
        <v>19</v>
      </c>
      <c r="N1728" s="136" t="s">
        <v>43</v>
      </c>
      <c r="P1728" s="137">
        <f>O1728*H1728</f>
        <v>0</v>
      </c>
      <c r="Q1728" s="137">
        <v>1.2E-4</v>
      </c>
      <c r="R1728" s="137">
        <f>Q1728*H1728</f>
        <v>5.8320000000000008E-4</v>
      </c>
      <c r="S1728" s="137">
        <v>0</v>
      </c>
      <c r="T1728" s="138">
        <f>S1728*H1728</f>
        <v>0</v>
      </c>
      <c r="AR1728" s="139" t="s">
        <v>260</v>
      </c>
      <c r="AT1728" s="139" t="s">
        <v>129</v>
      </c>
      <c r="AU1728" s="139" t="s">
        <v>82</v>
      </c>
      <c r="AY1728" s="18" t="s">
        <v>126</v>
      </c>
      <c r="BE1728" s="140">
        <f>IF(N1728="základní",J1728,0)</f>
        <v>0</v>
      </c>
      <c r="BF1728" s="140">
        <f>IF(N1728="snížená",J1728,0)</f>
        <v>0</v>
      </c>
      <c r="BG1728" s="140">
        <f>IF(N1728="zákl. přenesená",J1728,0)</f>
        <v>0</v>
      </c>
      <c r="BH1728" s="140">
        <f>IF(N1728="sníž. přenesená",J1728,0)</f>
        <v>0</v>
      </c>
      <c r="BI1728" s="140">
        <f>IF(N1728="nulová",J1728,0)</f>
        <v>0</v>
      </c>
      <c r="BJ1728" s="18" t="s">
        <v>80</v>
      </c>
      <c r="BK1728" s="140">
        <f>ROUND(I1728*H1728,2)</f>
        <v>0</v>
      </c>
      <c r="BL1728" s="18" t="s">
        <v>260</v>
      </c>
      <c r="BM1728" s="139" t="s">
        <v>2707</v>
      </c>
    </row>
    <row r="1729" spans="2:65" s="1" customFormat="1" ht="10.199999999999999">
      <c r="B1729" s="33"/>
      <c r="D1729" s="141" t="s">
        <v>135</v>
      </c>
      <c r="F1729" s="142" t="s">
        <v>2708</v>
      </c>
      <c r="I1729" s="143"/>
      <c r="L1729" s="33"/>
      <c r="M1729" s="147"/>
      <c r="T1729" s="54"/>
      <c r="AT1729" s="18" t="s">
        <v>135</v>
      </c>
      <c r="AU1729" s="18" t="s">
        <v>82</v>
      </c>
    </row>
    <row r="1730" spans="2:65" s="1" customFormat="1" ht="10.199999999999999">
      <c r="B1730" s="33"/>
      <c r="D1730" s="168" t="s">
        <v>183</v>
      </c>
      <c r="F1730" s="169" t="s">
        <v>2709</v>
      </c>
      <c r="I1730" s="143"/>
      <c r="L1730" s="33"/>
      <c r="M1730" s="147"/>
      <c r="T1730" s="54"/>
      <c r="AT1730" s="18" t="s">
        <v>183</v>
      </c>
      <c r="AU1730" s="18" t="s">
        <v>82</v>
      </c>
    </row>
    <row r="1731" spans="2:65" s="1" customFormat="1" ht="16.5" customHeight="1">
      <c r="B1731" s="33"/>
      <c r="C1731" s="128" t="s">
        <v>2710</v>
      </c>
      <c r="D1731" s="128" t="s">
        <v>129</v>
      </c>
      <c r="E1731" s="129" t="s">
        <v>2711</v>
      </c>
      <c r="F1731" s="130" t="s">
        <v>2712</v>
      </c>
      <c r="G1731" s="131" t="s">
        <v>228</v>
      </c>
      <c r="H1731" s="132">
        <v>100.44</v>
      </c>
      <c r="I1731" s="133"/>
      <c r="J1731" s="134">
        <f>ROUND(I1731*H1731,2)</f>
        <v>0</v>
      </c>
      <c r="K1731" s="130" t="s">
        <v>19</v>
      </c>
      <c r="L1731" s="33"/>
      <c r="M1731" s="135" t="s">
        <v>19</v>
      </c>
      <c r="N1731" s="136" t="s">
        <v>43</v>
      </c>
      <c r="P1731" s="137">
        <f>O1731*H1731</f>
        <v>0</v>
      </c>
      <c r="Q1731" s="137">
        <v>6.6E-4</v>
      </c>
      <c r="R1731" s="137">
        <f>Q1731*H1731</f>
        <v>6.6290399999999999E-2</v>
      </c>
      <c r="S1731" s="137">
        <v>0</v>
      </c>
      <c r="T1731" s="138">
        <f>S1731*H1731</f>
        <v>0</v>
      </c>
      <c r="AR1731" s="139" t="s">
        <v>260</v>
      </c>
      <c r="AT1731" s="139" t="s">
        <v>129</v>
      </c>
      <c r="AU1731" s="139" t="s">
        <v>82</v>
      </c>
      <c r="AY1731" s="18" t="s">
        <v>126</v>
      </c>
      <c r="BE1731" s="140">
        <f>IF(N1731="základní",J1731,0)</f>
        <v>0</v>
      </c>
      <c r="BF1731" s="140">
        <f>IF(N1731="snížená",J1731,0)</f>
        <v>0</v>
      </c>
      <c r="BG1731" s="140">
        <f>IF(N1731="zákl. přenesená",J1731,0)</f>
        <v>0</v>
      </c>
      <c r="BH1731" s="140">
        <f>IF(N1731="sníž. přenesená",J1731,0)</f>
        <v>0</v>
      </c>
      <c r="BI1731" s="140">
        <f>IF(N1731="nulová",J1731,0)</f>
        <v>0</v>
      </c>
      <c r="BJ1731" s="18" t="s">
        <v>80</v>
      </c>
      <c r="BK1731" s="140">
        <f>ROUND(I1731*H1731,2)</f>
        <v>0</v>
      </c>
      <c r="BL1731" s="18" t="s">
        <v>260</v>
      </c>
      <c r="BM1731" s="139" t="s">
        <v>2713</v>
      </c>
    </row>
    <row r="1732" spans="2:65" s="1" customFormat="1" ht="10.199999999999999">
      <c r="B1732" s="33"/>
      <c r="D1732" s="141" t="s">
        <v>135</v>
      </c>
      <c r="F1732" s="142" t="s">
        <v>2712</v>
      </c>
      <c r="I1732" s="143"/>
      <c r="L1732" s="33"/>
      <c r="M1732" s="147"/>
      <c r="T1732" s="54"/>
      <c r="AT1732" s="18" t="s">
        <v>135</v>
      </c>
      <c r="AU1732" s="18" t="s">
        <v>82</v>
      </c>
    </row>
    <row r="1733" spans="2:65" s="12" customFormat="1" ht="10.199999999999999">
      <c r="B1733" s="148"/>
      <c r="D1733" s="141" t="s">
        <v>159</v>
      </c>
      <c r="E1733" s="149" t="s">
        <v>19</v>
      </c>
      <c r="F1733" s="150" t="s">
        <v>2714</v>
      </c>
      <c r="H1733" s="151">
        <v>33.85</v>
      </c>
      <c r="I1733" s="152"/>
      <c r="L1733" s="148"/>
      <c r="M1733" s="153"/>
      <c r="T1733" s="154"/>
      <c r="AT1733" s="149" t="s">
        <v>159</v>
      </c>
      <c r="AU1733" s="149" t="s">
        <v>82</v>
      </c>
      <c r="AV1733" s="12" t="s">
        <v>82</v>
      </c>
      <c r="AW1733" s="12" t="s">
        <v>33</v>
      </c>
      <c r="AX1733" s="12" t="s">
        <v>72</v>
      </c>
      <c r="AY1733" s="149" t="s">
        <v>126</v>
      </c>
    </row>
    <row r="1734" spans="2:65" s="12" customFormat="1" ht="10.199999999999999">
      <c r="B1734" s="148"/>
      <c r="D1734" s="141" t="s">
        <v>159</v>
      </c>
      <c r="E1734" s="149" t="s">
        <v>19</v>
      </c>
      <c r="F1734" s="150" t="s">
        <v>2715</v>
      </c>
      <c r="H1734" s="151">
        <v>33.44</v>
      </c>
      <c r="I1734" s="152"/>
      <c r="L1734" s="148"/>
      <c r="M1734" s="153"/>
      <c r="T1734" s="154"/>
      <c r="AT1734" s="149" t="s">
        <v>159</v>
      </c>
      <c r="AU1734" s="149" t="s">
        <v>82</v>
      </c>
      <c r="AV1734" s="12" t="s">
        <v>82</v>
      </c>
      <c r="AW1734" s="12" t="s">
        <v>33</v>
      </c>
      <c r="AX1734" s="12" t="s">
        <v>72</v>
      </c>
      <c r="AY1734" s="149" t="s">
        <v>126</v>
      </c>
    </row>
    <row r="1735" spans="2:65" s="12" customFormat="1" ht="10.199999999999999">
      <c r="B1735" s="148"/>
      <c r="D1735" s="141" t="s">
        <v>159</v>
      </c>
      <c r="E1735" s="149" t="s">
        <v>19</v>
      </c>
      <c r="F1735" s="150" t="s">
        <v>2716</v>
      </c>
      <c r="H1735" s="151">
        <v>33.15</v>
      </c>
      <c r="I1735" s="152"/>
      <c r="L1735" s="148"/>
      <c r="M1735" s="153"/>
      <c r="T1735" s="154"/>
      <c r="AT1735" s="149" t="s">
        <v>159</v>
      </c>
      <c r="AU1735" s="149" t="s">
        <v>82</v>
      </c>
      <c r="AV1735" s="12" t="s">
        <v>82</v>
      </c>
      <c r="AW1735" s="12" t="s">
        <v>33</v>
      </c>
      <c r="AX1735" s="12" t="s">
        <v>72</v>
      </c>
      <c r="AY1735" s="149" t="s">
        <v>126</v>
      </c>
    </row>
    <row r="1736" spans="2:65" s="14" customFormat="1" ht="10.199999999999999">
      <c r="B1736" s="161"/>
      <c r="D1736" s="141" t="s">
        <v>159</v>
      </c>
      <c r="E1736" s="162" t="s">
        <v>19</v>
      </c>
      <c r="F1736" s="163" t="s">
        <v>173</v>
      </c>
      <c r="H1736" s="164">
        <v>100.44</v>
      </c>
      <c r="I1736" s="165"/>
      <c r="L1736" s="161"/>
      <c r="M1736" s="166"/>
      <c r="T1736" s="167"/>
      <c r="AT1736" s="162" t="s">
        <v>159</v>
      </c>
      <c r="AU1736" s="162" t="s">
        <v>82</v>
      </c>
      <c r="AV1736" s="14" t="s">
        <v>156</v>
      </c>
      <c r="AW1736" s="14" t="s">
        <v>33</v>
      </c>
      <c r="AX1736" s="14" t="s">
        <v>80</v>
      </c>
      <c r="AY1736" s="162" t="s">
        <v>126</v>
      </c>
    </row>
    <row r="1737" spans="2:65" s="11" customFormat="1" ht="22.8" customHeight="1">
      <c r="B1737" s="116"/>
      <c r="D1737" s="117" t="s">
        <v>71</v>
      </c>
      <c r="E1737" s="126" t="s">
        <v>2717</v>
      </c>
      <c r="F1737" s="126" t="s">
        <v>2718</v>
      </c>
      <c r="I1737" s="119"/>
      <c r="J1737" s="127">
        <f>BK1737</f>
        <v>0</v>
      </c>
      <c r="L1737" s="116"/>
      <c r="M1737" s="121"/>
      <c r="P1737" s="122">
        <f>SUM(P1738:P1757)</f>
        <v>0</v>
      </c>
      <c r="R1737" s="122">
        <f>SUM(R1738:R1757)</f>
        <v>4.7066400000000001E-2</v>
      </c>
      <c r="T1737" s="123">
        <f>SUM(T1738:T1757)</f>
        <v>0</v>
      </c>
      <c r="AR1737" s="117" t="s">
        <v>82</v>
      </c>
      <c r="AT1737" s="124" t="s">
        <v>71</v>
      </c>
      <c r="AU1737" s="124" t="s">
        <v>80</v>
      </c>
      <c r="AY1737" s="117" t="s">
        <v>126</v>
      </c>
      <c r="BK1737" s="125">
        <f>SUM(BK1738:BK1757)</f>
        <v>0</v>
      </c>
    </row>
    <row r="1738" spans="2:65" s="1" customFormat="1" ht="16.5" customHeight="1">
      <c r="B1738" s="33"/>
      <c r="C1738" s="128" t="s">
        <v>2719</v>
      </c>
      <c r="D1738" s="128" t="s">
        <v>129</v>
      </c>
      <c r="E1738" s="129" t="s">
        <v>2720</v>
      </c>
      <c r="F1738" s="130" t="s">
        <v>2721</v>
      </c>
      <c r="G1738" s="131" t="s">
        <v>155</v>
      </c>
      <c r="H1738" s="132">
        <v>117.666</v>
      </c>
      <c r="I1738" s="133"/>
      <c r="J1738" s="134">
        <f>ROUND(I1738*H1738,2)</f>
        <v>0</v>
      </c>
      <c r="K1738" s="130" t="s">
        <v>180</v>
      </c>
      <c r="L1738" s="33"/>
      <c r="M1738" s="135" t="s">
        <v>19</v>
      </c>
      <c r="N1738" s="136" t="s">
        <v>43</v>
      </c>
      <c r="P1738" s="137">
        <f>O1738*H1738</f>
        <v>0</v>
      </c>
      <c r="Q1738" s="137">
        <v>0</v>
      </c>
      <c r="R1738" s="137">
        <f>Q1738*H1738</f>
        <v>0</v>
      </c>
      <c r="S1738" s="137">
        <v>0</v>
      </c>
      <c r="T1738" s="138">
        <f>S1738*H1738</f>
        <v>0</v>
      </c>
      <c r="AR1738" s="139" t="s">
        <v>260</v>
      </c>
      <c r="AT1738" s="139" t="s">
        <v>129</v>
      </c>
      <c r="AU1738" s="139" t="s">
        <v>82</v>
      </c>
      <c r="AY1738" s="18" t="s">
        <v>126</v>
      </c>
      <c r="BE1738" s="140">
        <f>IF(N1738="základní",J1738,0)</f>
        <v>0</v>
      </c>
      <c r="BF1738" s="140">
        <f>IF(N1738="snížená",J1738,0)</f>
        <v>0</v>
      </c>
      <c r="BG1738" s="140">
        <f>IF(N1738="zákl. přenesená",J1738,0)</f>
        <v>0</v>
      </c>
      <c r="BH1738" s="140">
        <f>IF(N1738="sníž. přenesená",J1738,0)</f>
        <v>0</v>
      </c>
      <c r="BI1738" s="140">
        <f>IF(N1738="nulová",J1738,0)</f>
        <v>0</v>
      </c>
      <c r="BJ1738" s="18" t="s">
        <v>80</v>
      </c>
      <c r="BK1738" s="140">
        <f>ROUND(I1738*H1738,2)</f>
        <v>0</v>
      </c>
      <c r="BL1738" s="18" t="s">
        <v>260</v>
      </c>
      <c r="BM1738" s="139" t="s">
        <v>2722</v>
      </c>
    </row>
    <row r="1739" spans="2:65" s="1" customFormat="1" ht="10.199999999999999">
      <c r="B1739" s="33"/>
      <c r="D1739" s="141" t="s">
        <v>135</v>
      </c>
      <c r="F1739" s="142" t="s">
        <v>2723</v>
      </c>
      <c r="I1739" s="143"/>
      <c r="L1739" s="33"/>
      <c r="M1739" s="147"/>
      <c r="T1739" s="54"/>
      <c r="AT1739" s="18" t="s">
        <v>135</v>
      </c>
      <c r="AU1739" s="18" t="s">
        <v>82</v>
      </c>
    </row>
    <row r="1740" spans="2:65" s="1" customFormat="1" ht="10.199999999999999">
      <c r="B1740" s="33"/>
      <c r="D1740" s="168" t="s">
        <v>183</v>
      </c>
      <c r="F1740" s="169" t="s">
        <v>2724</v>
      </c>
      <c r="I1740" s="143"/>
      <c r="L1740" s="33"/>
      <c r="M1740" s="147"/>
      <c r="T1740" s="54"/>
      <c r="AT1740" s="18" t="s">
        <v>183</v>
      </c>
      <c r="AU1740" s="18" t="s">
        <v>82</v>
      </c>
    </row>
    <row r="1741" spans="2:65" s="1" customFormat="1" ht="16.5" customHeight="1">
      <c r="B1741" s="33"/>
      <c r="C1741" s="128" t="s">
        <v>2725</v>
      </c>
      <c r="D1741" s="128" t="s">
        <v>129</v>
      </c>
      <c r="E1741" s="129" t="s">
        <v>2726</v>
      </c>
      <c r="F1741" s="130" t="s">
        <v>2727</v>
      </c>
      <c r="G1741" s="131" t="s">
        <v>155</v>
      </c>
      <c r="H1741" s="132">
        <v>117.666</v>
      </c>
      <c r="I1741" s="133"/>
      <c r="J1741" s="134">
        <f>ROUND(I1741*H1741,2)</f>
        <v>0</v>
      </c>
      <c r="K1741" s="130" t="s">
        <v>180</v>
      </c>
      <c r="L1741" s="33"/>
      <c r="M1741" s="135" t="s">
        <v>19</v>
      </c>
      <c r="N1741" s="136" t="s">
        <v>43</v>
      </c>
      <c r="P1741" s="137">
        <f>O1741*H1741</f>
        <v>0</v>
      </c>
      <c r="Q1741" s="137">
        <v>4.0000000000000002E-4</v>
      </c>
      <c r="R1741" s="137">
        <f>Q1741*H1741</f>
        <v>4.7066400000000001E-2</v>
      </c>
      <c r="S1741" s="137">
        <v>0</v>
      </c>
      <c r="T1741" s="138">
        <f>S1741*H1741</f>
        <v>0</v>
      </c>
      <c r="AR1741" s="139" t="s">
        <v>260</v>
      </c>
      <c r="AT1741" s="139" t="s">
        <v>129</v>
      </c>
      <c r="AU1741" s="139" t="s">
        <v>82</v>
      </c>
      <c r="AY1741" s="18" t="s">
        <v>126</v>
      </c>
      <c r="BE1741" s="140">
        <f>IF(N1741="základní",J1741,0)</f>
        <v>0</v>
      </c>
      <c r="BF1741" s="140">
        <f>IF(N1741="snížená",J1741,0)</f>
        <v>0</v>
      </c>
      <c r="BG1741" s="140">
        <f>IF(N1741="zákl. přenesená",J1741,0)</f>
        <v>0</v>
      </c>
      <c r="BH1741" s="140">
        <f>IF(N1741="sníž. přenesená",J1741,0)</f>
        <v>0</v>
      </c>
      <c r="BI1741" s="140">
        <f>IF(N1741="nulová",J1741,0)</f>
        <v>0</v>
      </c>
      <c r="BJ1741" s="18" t="s">
        <v>80</v>
      </c>
      <c r="BK1741" s="140">
        <f>ROUND(I1741*H1741,2)</f>
        <v>0</v>
      </c>
      <c r="BL1741" s="18" t="s">
        <v>260</v>
      </c>
      <c r="BM1741" s="139" t="s">
        <v>2728</v>
      </c>
    </row>
    <row r="1742" spans="2:65" s="1" customFormat="1" ht="10.199999999999999">
      <c r="B1742" s="33"/>
      <c r="D1742" s="141" t="s">
        <v>135</v>
      </c>
      <c r="F1742" s="142" t="s">
        <v>2729</v>
      </c>
      <c r="I1742" s="143"/>
      <c r="L1742" s="33"/>
      <c r="M1742" s="147"/>
      <c r="T1742" s="54"/>
      <c r="AT1742" s="18" t="s">
        <v>135</v>
      </c>
      <c r="AU1742" s="18" t="s">
        <v>82</v>
      </c>
    </row>
    <row r="1743" spans="2:65" s="1" customFormat="1" ht="10.199999999999999">
      <c r="B1743" s="33"/>
      <c r="D1743" s="168" t="s">
        <v>183</v>
      </c>
      <c r="F1743" s="169" t="s">
        <v>2730</v>
      </c>
      <c r="I1743" s="143"/>
      <c r="L1743" s="33"/>
      <c r="M1743" s="147"/>
      <c r="T1743" s="54"/>
      <c r="AT1743" s="18" t="s">
        <v>183</v>
      </c>
      <c r="AU1743" s="18" t="s">
        <v>82</v>
      </c>
    </row>
    <row r="1744" spans="2:65" s="13" customFormat="1" ht="10.199999999999999">
      <c r="B1744" s="155"/>
      <c r="D1744" s="141" t="s">
        <v>159</v>
      </c>
      <c r="E1744" s="156" t="s">
        <v>19</v>
      </c>
      <c r="F1744" s="157" t="s">
        <v>2731</v>
      </c>
      <c r="H1744" s="156" t="s">
        <v>19</v>
      </c>
      <c r="I1744" s="158"/>
      <c r="L1744" s="155"/>
      <c r="M1744" s="159"/>
      <c r="T1744" s="160"/>
      <c r="AT1744" s="156" t="s">
        <v>159</v>
      </c>
      <c r="AU1744" s="156" t="s">
        <v>82</v>
      </c>
      <c r="AV1744" s="13" t="s">
        <v>80</v>
      </c>
      <c r="AW1744" s="13" t="s">
        <v>33</v>
      </c>
      <c r="AX1744" s="13" t="s">
        <v>72</v>
      </c>
      <c r="AY1744" s="156" t="s">
        <v>126</v>
      </c>
    </row>
    <row r="1745" spans="2:65" s="12" customFormat="1" ht="10.199999999999999">
      <c r="B1745" s="148"/>
      <c r="D1745" s="141" t="s">
        <v>159</v>
      </c>
      <c r="E1745" s="149" t="s">
        <v>19</v>
      </c>
      <c r="F1745" s="150" t="s">
        <v>2732</v>
      </c>
      <c r="H1745" s="151">
        <v>20.6</v>
      </c>
      <c r="I1745" s="152"/>
      <c r="L1745" s="148"/>
      <c r="M1745" s="153"/>
      <c r="T1745" s="154"/>
      <c r="AT1745" s="149" t="s">
        <v>159</v>
      </c>
      <c r="AU1745" s="149" t="s">
        <v>82</v>
      </c>
      <c r="AV1745" s="12" t="s">
        <v>82</v>
      </c>
      <c r="AW1745" s="12" t="s">
        <v>33</v>
      </c>
      <c r="AX1745" s="12" t="s">
        <v>72</v>
      </c>
      <c r="AY1745" s="149" t="s">
        <v>126</v>
      </c>
    </row>
    <row r="1746" spans="2:65" s="12" customFormat="1" ht="10.199999999999999">
      <c r="B1746" s="148"/>
      <c r="D1746" s="141" t="s">
        <v>159</v>
      </c>
      <c r="E1746" s="149" t="s">
        <v>19</v>
      </c>
      <c r="F1746" s="150" t="s">
        <v>885</v>
      </c>
      <c r="H1746" s="151">
        <v>7.9</v>
      </c>
      <c r="I1746" s="152"/>
      <c r="L1746" s="148"/>
      <c r="M1746" s="153"/>
      <c r="T1746" s="154"/>
      <c r="AT1746" s="149" t="s">
        <v>159</v>
      </c>
      <c r="AU1746" s="149" t="s">
        <v>82</v>
      </c>
      <c r="AV1746" s="12" t="s">
        <v>82</v>
      </c>
      <c r="AW1746" s="12" t="s">
        <v>33</v>
      </c>
      <c r="AX1746" s="12" t="s">
        <v>72</v>
      </c>
      <c r="AY1746" s="149" t="s">
        <v>126</v>
      </c>
    </row>
    <row r="1747" spans="2:65" s="12" customFormat="1" ht="10.199999999999999">
      <c r="B1747" s="148"/>
      <c r="D1747" s="141" t="s">
        <v>159</v>
      </c>
      <c r="E1747" s="149" t="s">
        <v>19</v>
      </c>
      <c r="F1747" s="150" t="s">
        <v>2733</v>
      </c>
      <c r="H1747" s="151">
        <v>1.6</v>
      </c>
      <c r="I1747" s="152"/>
      <c r="L1747" s="148"/>
      <c r="M1747" s="153"/>
      <c r="T1747" s="154"/>
      <c r="AT1747" s="149" t="s">
        <v>159</v>
      </c>
      <c r="AU1747" s="149" t="s">
        <v>82</v>
      </c>
      <c r="AV1747" s="12" t="s">
        <v>82</v>
      </c>
      <c r="AW1747" s="12" t="s">
        <v>33</v>
      </c>
      <c r="AX1747" s="12" t="s">
        <v>72</v>
      </c>
      <c r="AY1747" s="149" t="s">
        <v>126</v>
      </c>
    </row>
    <row r="1748" spans="2:65" s="15" customFormat="1" ht="10.199999999999999">
      <c r="B1748" s="173"/>
      <c r="D1748" s="141" t="s">
        <v>159</v>
      </c>
      <c r="E1748" s="174" t="s">
        <v>19</v>
      </c>
      <c r="F1748" s="175" t="s">
        <v>639</v>
      </c>
      <c r="H1748" s="176">
        <v>30.1</v>
      </c>
      <c r="I1748" s="177"/>
      <c r="L1748" s="173"/>
      <c r="M1748" s="178"/>
      <c r="T1748" s="179"/>
      <c r="AT1748" s="174" t="s">
        <v>159</v>
      </c>
      <c r="AU1748" s="174" t="s">
        <v>82</v>
      </c>
      <c r="AV1748" s="15" t="s">
        <v>125</v>
      </c>
      <c r="AW1748" s="15" t="s">
        <v>33</v>
      </c>
      <c r="AX1748" s="15" t="s">
        <v>72</v>
      </c>
      <c r="AY1748" s="174" t="s">
        <v>126</v>
      </c>
    </row>
    <row r="1749" spans="2:65" s="13" customFormat="1" ht="10.199999999999999">
      <c r="B1749" s="155"/>
      <c r="D1749" s="141" t="s">
        <v>159</v>
      </c>
      <c r="E1749" s="156" t="s">
        <v>19</v>
      </c>
      <c r="F1749" s="157" t="s">
        <v>2734</v>
      </c>
      <c r="H1749" s="156" t="s">
        <v>19</v>
      </c>
      <c r="I1749" s="158"/>
      <c r="L1749" s="155"/>
      <c r="M1749" s="159"/>
      <c r="T1749" s="160"/>
      <c r="AT1749" s="156" t="s">
        <v>159</v>
      </c>
      <c r="AU1749" s="156" t="s">
        <v>82</v>
      </c>
      <c r="AV1749" s="13" t="s">
        <v>80</v>
      </c>
      <c r="AW1749" s="13" t="s">
        <v>33</v>
      </c>
      <c r="AX1749" s="13" t="s">
        <v>72</v>
      </c>
      <c r="AY1749" s="156" t="s">
        <v>126</v>
      </c>
    </row>
    <row r="1750" spans="2:65" s="12" customFormat="1" ht="10.199999999999999">
      <c r="B1750" s="148"/>
      <c r="D1750" s="141" t="s">
        <v>159</v>
      </c>
      <c r="E1750" s="149" t="s">
        <v>19</v>
      </c>
      <c r="F1750" s="150" t="s">
        <v>2735</v>
      </c>
      <c r="H1750" s="151">
        <v>16.82</v>
      </c>
      <c r="I1750" s="152"/>
      <c r="L1750" s="148"/>
      <c r="M1750" s="153"/>
      <c r="T1750" s="154"/>
      <c r="AT1750" s="149" t="s">
        <v>159</v>
      </c>
      <c r="AU1750" s="149" t="s">
        <v>82</v>
      </c>
      <c r="AV1750" s="12" t="s">
        <v>82</v>
      </c>
      <c r="AW1750" s="12" t="s">
        <v>33</v>
      </c>
      <c r="AX1750" s="12" t="s">
        <v>72</v>
      </c>
      <c r="AY1750" s="149" t="s">
        <v>126</v>
      </c>
    </row>
    <row r="1751" spans="2:65" s="12" customFormat="1" ht="10.199999999999999">
      <c r="B1751" s="148"/>
      <c r="D1751" s="141" t="s">
        <v>159</v>
      </c>
      <c r="E1751" s="149" t="s">
        <v>19</v>
      </c>
      <c r="F1751" s="150" t="s">
        <v>2736</v>
      </c>
      <c r="H1751" s="151">
        <v>31.393000000000001</v>
      </c>
      <c r="I1751" s="152"/>
      <c r="L1751" s="148"/>
      <c r="M1751" s="153"/>
      <c r="T1751" s="154"/>
      <c r="AT1751" s="149" t="s">
        <v>159</v>
      </c>
      <c r="AU1751" s="149" t="s">
        <v>82</v>
      </c>
      <c r="AV1751" s="12" t="s">
        <v>82</v>
      </c>
      <c r="AW1751" s="12" t="s">
        <v>33</v>
      </c>
      <c r="AX1751" s="12" t="s">
        <v>72</v>
      </c>
      <c r="AY1751" s="149" t="s">
        <v>126</v>
      </c>
    </row>
    <row r="1752" spans="2:65" s="12" customFormat="1" ht="10.199999999999999">
      <c r="B1752" s="148"/>
      <c r="D1752" s="141" t="s">
        <v>159</v>
      </c>
      <c r="E1752" s="149" t="s">
        <v>19</v>
      </c>
      <c r="F1752" s="150" t="s">
        <v>934</v>
      </c>
      <c r="H1752" s="151">
        <v>9.7449999999999992</v>
      </c>
      <c r="I1752" s="152"/>
      <c r="L1752" s="148"/>
      <c r="M1752" s="153"/>
      <c r="T1752" s="154"/>
      <c r="AT1752" s="149" t="s">
        <v>159</v>
      </c>
      <c r="AU1752" s="149" t="s">
        <v>82</v>
      </c>
      <c r="AV1752" s="12" t="s">
        <v>82</v>
      </c>
      <c r="AW1752" s="12" t="s">
        <v>33</v>
      </c>
      <c r="AX1752" s="12" t="s">
        <v>72</v>
      </c>
      <c r="AY1752" s="149" t="s">
        <v>126</v>
      </c>
    </row>
    <row r="1753" spans="2:65" s="12" customFormat="1" ht="10.199999999999999">
      <c r="B1753" s="148"/>
      <c r="D1753" s="141" t="s">
        <v>159</v>
      </c>
      <c r="E1753" s="149" t="s">
        <v>19</v>
      </c>
      <c r="F1753" s="150" t="s">
        <v>2737</v>
      </c>
      <c r="H1753" s="151">
        <v>11.96</v>
      </c>
      <c r="I1753" s="152"/>
      <c r="L1753" s="148"/>
      <c r="M1753" s="153"/>
      <c r="T1753" s="154"/>
      <c r="AT1753" s="149" t="s">
        <v>159</v>
      </c>
      <c r="AU1753" s="149" t="s">
        <v>82</v>
      </c>
      <c r="AV1753" s="12" t="s">
        <v>82</v>
      </c>
      <c r="AW1753" s="12" t="s">
        <v>33</v>
      </c>
      <c r="AX1753" s="12" t="s">
        <v>72</v>
      </c>
      <c r="AY1753" s="149" t="s">
        <v>126</v>
      </c>
    </row>
    <row r="1754" spans="2:65" s="12" customFormat="1" ht="10.199999999999999">
      <c r="B1754" s="148"/>
      <c r="D1754" s="141" t="s">
        <v>159</v>
      </c>
      <c r="E1754" s="149" t="s">
        <v>19</v>
      </c>
      <c r="F1754" s="150" t="s">
        <v>2738</v>
      </c>
      <c r="H1754" s="151">
        <v>11.96</v>
      </c>
      <c r="I1754" s="152"/>
      <c r="L1754" s="148"/>
      <c r="M1754" s="153"/>
      <c r="T1754" s="154"/>
      <c r="AT1754" s="149" t="s">
        <v>159</v>
      </c>
      <c r="AU1754" s="149" t="s">
        <v>82</v>
      </c>
      <c r="AV1754" s="12" t="s">
        <v>82</v>
      </c>
      <c r="AW1754" s="12" t="s">
        <v>33</v>
      </c>
      <c r="AX1754" s="12" t="s">
        <v>72</v>
      </c>
      <c r="AY1754" s="149" t="s">
        <v>126</v>
      </c>
    </row>
    <row r="1755" spans="2:65" s="12" customFormat="1" ht="10.199999999999999">
      <c r="B1755" s="148"/>
      <c r="D1755" s="141" t="s">
        <v>159</v>
      </c>
      <c r="E1755" s="149" t="s">
        <v>19</v>
      </c>
      <c r="F1755" s="150" t="s">
        <v>2739</v>
      </c>
      <c r="H1755" s="151">
        <v>5.6879999999999997</v>
      </c>
      <c r="I1755" s="152"/>
      <c r="L1755" s="148"/>
      <c r="M1755" s="153"/>
      <c r="T1755" s="154"/>
      <c r="AT1755" s="149" t="s">
        <v>159</v>
      </c>
      <c r="AU1755" s="149" t="s">
        <v>82</v>
      </c>
      <c r="AV1755" s="12" t="s">
        <v>82</v>
      </c>
      <c r="AW1755" s="12" t="s">
        <v>33</v>
      </c>
      <c r="AX1755" s="12" t="s">
        <v>72</v>
      </c>
      <c r="AY1755" s="149" t="s">
        <v>126</v>
      </c>
    </row>
    <row r="1756" spans="2:65" s="15" customFormat="1" ht="10.199999999999999">
      <c r="B1756" s="173"/>
      <c r="D1756" s="141" t="s">
        <v>159</v>
      </c>
      <c r="E1756" s="174" t="s">
        <v>19</v>
      </c>
      <c r="F1756" s="175" t="s">
        <v>639</v>
      </c>
      <c r="H1756" s="176">
        <v>87.566000000000003</v>
      </c>
      <c r="I1756" s="177"/>
      <c r="L1756" s="173"/>
      <c r="M1756" s="178"/>
      <c r="T1756" s="179"/>
      <c r="AT1756" s="174" t="s">
        <v>159</v>
      </c>
      <c r="AU1756" s="174" t="s">
        <v>82</v>
      </c>
      <c r="AV1756" s="15" t="s">
        <v>125</v>
      </c>
      <c r="AW1756" s="15" t="s">
        <v>33</v>
      </c>
      <c r="AX1756" s="15" t="s">
        <v>72</v>
      </c>
      <c r="AY1756" s="174" t="s">
        <v>126</v>
      </c>
    </row>
    <row r="1757" spans="2:65" s="14" customFormat="1" ht="10.199999999999999">
      <c r="B1757" s="161"/>
      <c r="D1757" s="141" t="s">
        <v>159</v>
      </c>
      <c r="E1757" s="162" t="s">
        <v>19</v>
      </c>
      <c r="F1757" s="163" t="s">
        <v>173</v>
      </c>
      <c r="H1757" s="164">
        <v>117.666</v>
      </c>
      <c r="I1757" s="165"/>
      <c r="L1757" s="161"/>
      <c r="M1757" s="166"/>
      <c r="T1757" s="167"/>
      <c r="AT1757" s="162" t="s">
        <v>159</v>
      </c>
      <c r="AU1757" s="162" t="s">
        <v>82</v>
      </c>
      <c r="AV1757" s="14" t="s">
        <v>156</v>
      </c>
      <c r="AW1757" s="14" t="s">
        <v>33</v>
      </c>
      <c r="AX1757" s="14" t="s">
        <v>80</v>
      </c>
      <c r="AY1757" s="162" t="s">
        <v>126</v>
      </c>
    </row>
    <row r="1758" spans="2:65" s="11" customFormat="1" ht="25.95" customHeight="1">
      <c r="B1758" s="116"/>
      <c r="D1758" s="117" t="s">
        <v>71</v>
      </c>
      <c r="E1758" s="118" t="s">
        <v>123</v>
      </c>
      <c r="F1758" s="118" t="s">
        <v>124</v>
      </c>
      <c r="I1758" s="119"/>
      <c r="J1758" s="120">
        <f>BK1758</f>
        <v>0</v>
      </c>
      <c r="L1758" s="116"/>
      <c r="M1758" s="121"/>
      <c r="P1758" s="122">
        <f>P1759+P1762+P1765</f>
        <v>0</v>
      </c>
      <c r="R1758" s="122">
        <f>R1759+R1762+R1765</f>
        <v>0</v>
      </c>
      <c r="T1758" s="123">
        <f>T1759+T1762+T1765</f>
        <v>0</v>
      </c>
      <c r="AR1758" s="117" t="s">
        <v>125</v>
      </c>
      <c r="AT1758" s="124" t="s">
        <v>71</v>
      </c>
      <c r="AU1758" s="124" t="s">
        <v>72</v>
      </c>
      <c r="AY1758" s="117" t="s">
        <v>126</v>
      </c>
      <c r="BK1758" s="125">
        <f>BK1759+BK1762+BK1765</f>
        <v>0</v>
      </c>
    </row>
    <row r="1759" spans="2:65" s="11" customFormat="1" ht="22.8" customHeight="1">
      <c r="B1759" s="116"/>
      <c r="D1759" s="117" t="s">
        <v>71</v>
      </c>
      <c r="E1759" s="126" t="s">
        <v>2740</v>
      </c>
      <c r="F1759" s="126" t="s">
        <v>2741</v>
      </c>
      <c r="I1759" s="119"/>
      <c r="J1759" s="127">
        <f>BK1759</f>
        <v>0</v>
      </c>
      <c r="L1759" s="116"/>
      <c r="M1759" s="121"/>
      <c r="P1759" s="122">
        <f>SUM(P1760:P1761)</f>
        <v>0</v>
      </c>
      <c r="R1759" s="122">
        <f>SUM(R1760:R1761)</f>
        <v>0</v>
      </c>
      <c r="T1759" s="123">
        <f>SUM(T1760:T1761)</f>
        <v>0</v>
      </c>
      <c r="AR1759" s="117" t="s">
        <v>125</v>
      </c>
      <c r="AT1759" s="124" t="s">
        <v>71</v>
      </c>
      <c r="AU1759" s="124" t="s">
        <v>80</v>
      </c>
      <c r="AY1759" s="117" t="s">
        <v>126</v>
      </c>
      <c r="BK1759" s="125">
        <f>SUM(BK1760:BK1761)</f>
        <v>0</v>
      </c>
    </row>
    <row r="1760" spans="2:65" s="1" customFormat="1" ht="16.5" customHeight="1">
      <c r="B1760" s="33"/>
      <c r="C1760" s="128" t="s">
        <v>2742</v>
      </c>
      <c r="D1760" s="128" t="s">
        <v>129</v>
      </c>
      <c r="E1760" s="129" t="s">
        <v>2743</v>
      </c>
      <c r="F1760" s="130" t="s">
        <v>2744</v>
      </c>
      <c r="G1760" s="131" t="s">
        <v>132</v>
      </c>
      <c r="H1760" s="132">
        <v>1</v>
      </c>
      <c r="I1760" s="816">
        <f>Elektro!F10</f>
        <v>0</v>
      </c>
      <c r="J1760" s="134">
        <f>ROUND(I1760*H1760,2)</f>
        <v>0</v>
      </c>
      <c r="K1760" s="130" t="s">
        <v>19</v>
      </c>
      <c r="L1760" s="33"/>
      <c r="M1760" s="135" t="s">
        <v>19</v>
      </c>
      <c r="N1760" s="136" t="s">
        <v>43</v>
      </c>
      <c r="P1760" s="137">
        <f>O1760*H1760</f>
        <v>0</v>
      </c>
      <c r="Q1760" s="137">
        <v>0</v>
      </c>
      <c r="R1760" s="137">
        <f>Q1760*H1760</f>
        <v>0</v>
      </c>
      <c r="S1760" s="137">
        <v>0</v>
      </c>
      <c r="T1760" s="138">
        <f>S1760*H1760</f>
        <v>0</v>
      </c>
      <c r="AR1760" s="139" t="s">
        <v>133</v>
      </c>
      <c r="AT1760" s="139" t="s">
        <v>129</v>
      </c>
      <c r="AU1760" s="139" t="s">
        <v>82</v>
      </c>
      <c r="AY1760" s="18" t="s">
        <v>126</v>
      </c>
      <c r="BE1760" s="140">
        <f>IF(N1760="základní",J1760,0)</f>
        <v>0</v>
      </c>
      <c r="BF1760" s="140">
        <f>IF(N1760="snížená",J1760,0)</f>
        <v>0</v>
      </c>
      <c r="BG1760" s="140">
        <f>IF(N1760="zákl. přenesená",J1760,0)</f>
        <v>0</v>
      </c>
      <c r="BH1760" s="140">
        <f>IF(N1760="sníž. přenesená",J1760,0)</f>
        <v>0</v>
      </c>
      <c r="BI1760" s="140">
        <f>IF(N1760="nulová",J1760,0)</f>
        <v>0</v>
      </c>
      <c r="BJ1760" s="18" t="s">
        <v>80</v>
      </c>
      <c r="BK1760" s="140">
        <f>ROUND(I1760*H1760,2)</f>
        <v>0</v>
      </c>
      <c r="BL1760" s="18" t="s">
        <v>133</v>
      </c>
      <c r="BM1760" s="139" t="s">
        <v>2745</v>
      </c>
    </row>
    <row r="1761" spans="2:65" s="1" customFormat="1" ht="10.199999999999999">
      <c r="B1761" s="33"/>
      <c r="D1761" s="141" t="s">
        <v>135</v>
      </c>
      <c r="F1761" s="142" t="s">
        <v>2744</v>
      </c>
      <c r="I1761" s="143"/>
      <c r="L1761" s="33"/>
      <c r="M1761" s="147"/>
      <c r="T1761" s="54"/>
      <c r="AT1761" s="18" t="s">
        <v>135</v>
      </c>
      <c r="AU1761" s="18" t="s">
        <v>82</v>
      </c>
    </row>
    <row r="1762" spans="2:65" s="11" customFormat="1" ht="22.8" customHeight="1">
      <c r="B1762" s="116"/>
      <c r="D1762" s="117" t="s">
        <v>71</v>
      </c>
      <c r="E1762" s="126" t="s">
        <v>2746</v>
      </c>
      <c r="F1762" s="126" t="s">
        <v>2747</v>
      </c>
      <c r="I1762" s="119"/>
      <c r="J1762" s="127">
        <f>BK1762</f>
        <v>0</v>
      </c>
      <c r="L1762" s="116"/>
      <c r="M1762" s="121"/>
      <c r="P1762" s="122">
        <f>SUM(P1763:P1764)</f>
        <v>0</v>
      </c>
      <c r="R1762" s="122">
        <f>SUM(R1763:R1764)</f>
        <v>0</v>
      </c>
      <c r="T1762" s="123">
        <f>SUM(T1763:T1764)</f>
        <v>0</v>
      </c>
      <c r="AR1762" s="117" t="s">
        <v>125</v>
      </c>
      <c r="AT1762" s="124" t="s">
        <v>71</v>
      </c>
      <c r="AU1762" s="124" t="s">
        <v>80</v>
      </c>
      <c r="AY1762" s="117" t="s">
        <v>126</v>
      </c>
      <c r="BK1762" s="125">
        <f>SUM(BK1763:BK1764)</f>
        <v>0</v>
      </c>
    </row>
    <row r="1763" spans="2:65" s="1" customFormat="1" ht="37.799999999999997" customHeight="1">
      <c r="B1763" s="33"/>
      <c r="C1763" s="128" t="s">
        <v>2748</v>
      </c>
      <c r="D1763" s="128" t="s">
        <v>129</v>
      </c>
      <c r="E1763" s="129" t="s">
        <v>2749</v>
      </c>
      <c r="F1763" s="130" t="s">
        <v>2750</v>
      </c>
      <c r="G1763" s="131" t="s">
        <v>132</v>
      </c>
      <c r="H1763" s="132">
        <v>1</v>
      </c>
      <c r="I1763" s="133"/>
      <c r="J1763" s="134">
        <f>ROUND(I1763*H1763,2)</f>
        <v>0</v>
      </c>
      <c r="K1763" s="130" t="s">
        <v>19</v>
      </c>
      <c r="L1763" s="33"/>
      <c r="M1763" s="135" t="s">
        <v>19</v>
      </c>
      <c r="N1763" s="136" t="s">
        <v>43</v>
      </c>
      <c r="P1763" s="137">
        <f>O1763*H1763</f>
        <v>0</v>
      </c>
      <c r="Q1763" s="137">
        <v>0</v>
      </c>
      <c r="R1763" s="137">
        <f>Q1763*H1763</f>
        <v>0</v>
      </c>
      <c r="S1763" s="137">
        <v>0</v>
      </c>
      <c r="T1763" s="138">
        <f>S1763*H1763</f>
        <v>0</v>
      </c>
      <c r="AR1763" s="139" t="s">
        <v>133</v>
      </c>
      <c r="AT1763" s="139" t="s">
        <v>129</v>
      </c>
      <c r="AU1763" s="139" t="s">
        <v>82</v>
      </c>
      <c r="AY1763" s="18" t="s">
        <v>126</v>
      </c>
      <c r="BE1763" s="140">
        <f>IF(N1763="základní",J1763,0)</f>
        <v>0</v>
      </c>
      <c r="BF1763" s="140">
        <f>IF(N1763="snížená",J1763,0)</f>
        <v>0</v>
      </c>
      <c r="BG1763" s="140">
        <f>IF(N1763="zákl. přenesená",J1763,0)</f>
        <v>0</v>
      </c>
      <c r="BH1763" s="140">
        <f>IF(N1763="sníž. přenesená",J1763,0)</f>
        <v>0</v>
      </c>
      <c r="BI1763" s="140">
        <f>IF(N1763="nulová",J1763,0)</f>
        <v>0</v>
      </c>
      <c r="BJ1763" s="18" t="s">
        <v>80</v>
      </c>
      <c r="BK1763" s="140">
        <f>ROUND(I1763*H1763,2)</f>
        <v>0</v>
      </c>
      <c r="BL1763" s="18" t="s">
        <v>133</v>
      </c>
      <c r="BM1763" s="139" t="s">
        <v>2751</v>
      </c>
    </row>
    <row r="1764" spans="2:65" s="1" customFormat="1" ht="28.8">
      <c r="B1764" s="33"/>
      <c r="D1764" s="141" t="s">
        <v>135</v>
      </c>
      <c r="F1764" s="142" t="s">
        <v>2752</v>
      </c>
      <c r="I1764" s="143"/>
      <c r="L1764" s="33"/>
      <c r="M1764" s="147"/>
      <c r="T1764" s="54"/>
      <c r="AT1764" s="18" t="s">
        <v>135</v>
      </c>
      <c r="AU1764" s="18" t="s">
        <v>82</v>
      </c>
    </row>
    <row r="1765" spans="2:65" s="11" customFormat="1" ht="22.8" customHeight="1">
      <c r="B1765" s="116"/>
      <c r="D1765" s="117" t="s">
        <v>71</v>
      </c>
      <c r="E1765" s="126" t="s">
        <v>2753</v>
      </c>
      <c r="F1765" s="126" t="s">
        <v>2754</v>
      </c>
      <c r="I1765" s="119"/>
      <c r="J1765" s="127">
        <f>BK1765</f>
        <v>0</v>
      </c>
      <c r="L1765" s="116"/>
      <c r="M1765" s="121"/>
      <c r="P1765" s="122">
        <f>SUM(P1766:P1767)</f>
        <v>0</v>
      </c>
      <c r="R1765" s="122">
        <f>SUM(R1766:R1767)</f>
        <v>0</v>
      </c>
      <c r="T1765" s="123">
        <f>SUM(T1766:T1767)</f>
        <v>0</v>
      </c>
      <c r="AR1765" s="117" t="s">
        <v>125</v>
      </c>
      <c r="AT1765" s="124" t="s">
        <v>71</v>
      </c>
      <c r="AU1765" s="124" t="s">
        <v>80</v>
      </c>
      <c r="AY1765" s="117" t="s">
        <v>126</v>
      </c>
      <c r="BK1765" s="125">
        <f>SUM(BK1766:BK1767)</f>
        <v>0</v>
      </c>
    </row>
    <row r="1766" spans="2:65" s="1" customFormat="1" ht="16.5" customHeight="1">
      <c r="B1766" s="33"/>
      <c r="C1766" s="128" t="s">
        <v>2755</v>
      </c>
      <c r="D1766" s="128" t="s">
        <v>129</v>
      </c>
      <c r="E1766" s="129" t="s">
        <v>2756</v>
      </c>
      <c r="F1766" s="130" t="s">
        <v>2757</v>
      </c>
      <c r="G1766" s="131" t="s">
        <v>132</v>
      </c>
      <c r="H1766" s="132">
        <v>1</v>
      </c>
      <c r="I1766" s="816">
        <f>VZT!I135</f>
        <v>0</v>
      </c>
      <c r="J1766" s="134">
        <f>ROUND(I1766*H1766,2)</f>
        <v>0</v>
      </c>
      <c r="K1766" s="130" t="s">
        <v>19</v>
      </c>
      <c r="L1766" s="33"/>
      <c r="M1766" s="135" t="s">
        <v>19</v>
      </c>
      <c r="N1766" s="136" t="s">
        <v>43</v>
      </c>
      <c r="P1766" s="137">
        <f>O1766*H1766</f>
        <v>0</v>
      </c>
      <c r="Q1766" s="137">
        <v>0</v>
      </c>
      <c r="R1766" s="137">
        <f>Q1766*H1766</f>
        <v>0</v>
      </c>
      <c r="S1766" s="137">
        <v>0</v>
      </c>
      <c r="T1766" s="138">
        <f>S1766*H1766</f>
        <v>0</v>
      </c>
      <c r="AR1766" s="139" t="s">
        <v>133</v>
      </c>
      <c r="AT1766" s="139" t="s">
        <v>129</v>
      </c>
      <c r="AU1766" s="139" t="s">
        <v>82</v>
      </c>
      <c r="AY1766" s="18" t="s">
        <v>126</v>
      </c>
      <c r="BE1766" s="140">
        <f>IF(N1766="základní",J1766,0)</f>
        <v>0</v>
      </c>
      <c r="BF1766" s="140">
        <f>IF(N1766="snížená",J1766,0)</f>
        <v>0</v>
      </c>
      <c r="BG1766" s="140">
        <f>IF(N1766="zákl. přenesená",J1766,0)</f>
        <v>0</v>
      </c>
      <c r="BH1766" s="140">
        <f>IF(N1766="sníž. přenesená",J1766,0)</f>
        <v>0</v>
      </c>
      <c r="BI1766" s="140">
        <f>IF(N1766="nulová",J1766,0)</f>
        <v>0</v>
      </c>
      <c r="BJ1766" s="18" t="s">
        <v>80</v>
      </c>
      <c r="BK1766" s="140">
        <f>ROUND(I1766*H1766,2)</f>
        <v>0</v>
      </c>
      <c r="BL1766" s="18" t="s">
        <v>133</v>
      </c>
      <c r="BM1766" s="139" t="s">
        <v>2758</v>
      </c>
    </row>
    <row r="1767" spans="2:65" s="1" customFormat="1" ht="10.199999999999999">
      <c r="B1767" s="33"/>
      <c r="D1767" s="141" t="s">
        <v>135</v>
      </c>
      <c r="F1767" s="142" t="s">
        <v>2757</v>
      </c>
      <c r="I1767" s="143"/>
      <c r="L1767" s="33"/>
      <c r="M1767" s="147"/>
      <c r="T1767" s="54"/>
      <c r="AT1767" s="18" t="s">
        <v>135</v>
      </c>
      <c r="AU1767" s="18" t="s">
        <v>82</v>
      </c>
    </row>
    <row r="1768" spans="2:65" s="11" customFormat="1" ht="25.95" customHeight="1">
      <c r="B1768" s="116"/>
      <c r="D1768" s="117" t="s">
        <v>71</v>
      </c>
      <c r="E1768" s="118" t="s">
        <v>2759</v>
      </c>
      <c r="F1768" s="118" t="s">
        <v>2760</v>
      </c>
      <c r="I1768" s="119"/>
      <c r="J1768" s="120">
        <f>BK1768</f>
        <v>0</v>
      </c>
      <c r="L1768" s="116"/>
      <c r="M1768" s="121"/>
      <c r="P1768" s="122">
        <f>SUM(P1769:P1774)</f>
        <v>0</v>
      </c>
      <c r="R1768" s="122">
        <f>SUM(R1769:R1774)</f>
        <v>0</v>
      </c>
      <c r="T1768" s="123">
        <f>SUM(T1769:T1774)</f>
        <v>0</v>
      </c>
      <c r="AR1768" s="117" t="s">
        <v>156</v>
      </c>
      <c r="AT1768" s="124" t="s">
        <v>71</v>
      </c>
      <c r="AU1768" s="124" t="s">
        <v>72</v>
      </c>
      <c r="AY1768" s="117" t="s">
        <v>126</v>
      </c>
      <c r="BK1768" s="125">
        <f>SUM(BK1769:BK1774)</f>
        <v>0</v>
      </c>
    </row>
    <row r="1769" spans="2:65" s="1" customFormat="1" ht="24.15" customHeight="1">
      <c r="B1769" s="33"/>
      <c r="C1769" s="128" t="s">
        <v>2761</v>
      </c>
      <c r="D1769" s="128" t="s">
        <v>129</v>
      </c>
      <c r="E1769" s="129" t="s">
        <v>2762</v>
      </c>
      <c r="F1769" s="130" t="s">
        <v>2763</v>
      </c>
      <c r="G1769" s="131" t="s">
        <v>2764</v>
      </c>
      <c r="H1769" s="132">
        <v>195</v>
      </c>
      <c r="I1769" s="133"/>
      <c r="J1769" s="134">
        <f>ROUND(I1769*H1769,2)</f>
        <v>0</v>
      </c>
      <c r="K1769" s="130" t="s">
        <v>19</v>
      </c>
      <c r="L1769" s="33"/>
      <c r="M1769" s="135" t="s">
        <v>19</v>
      </c>
      <c r="N1769" s="136" t="s">
        <v>43</v>
      </c>
      <c r="P1769" s="137">
        <f>O1769*H1769</f>
        <v>0</v>
      </c>
      <c r="Q1769" s="137">
        <v>0</v>
      </c>
      <c r="R1769" s="137">
        <f>Q1769*H1769</f>
        <v>0</v>
      </c>
      <c r="S1769" s="137">
        <v>0</v>
      </c>
      <c r="T1769" s="138">
        <f>S1769*H1769</f>
        <v>0</v>
      </c>
      <c r="AR1769" s="139" t="s">
        <v>156</v>
      </c>
      <c r="AT1769" s="139" t="s">
        <v>129</v>
      </c>
      <c r="AU1769" s="139" t="s">
        <v>80</v>
      </c>
      <c r="AY1769" s="18" t="s">
        <v>126</v>
      </c>
      <c r="BE1769" s="140">
        <f>IF(N1769="základní",J1769,0)</f>
        <v>0</v>
      </c>
      <c r="BF1769" s="140">
        <f>IF(N1769="snížená",J1769,0)</f>
        <v>0</v>
      </c>
      <c r="BG1769" s="140">
        <f>IF(N1769="zákl. přenesená",J1769,0)</f>
        <v>0</v>
      </c>
      <c r="BH1769" s="140">
        <f>IF(N1769="sníž. přenesená",J1769,0)</f>
        <v>0</v>
      </c>
      <c r="BI1769" s="140">
        <f>IF(N1769="nulová",J1769,0)</f>
        <v>0</v>
      </c>
      <c r="BJ1769" s="18" t="s">
        <v>80</v>
      </c>
      <c r="BK1769" s="140">
        <f>ROUND(I1769*H1769,2)</f>
        <v>0</v>
      </c>
      <c r="BL1769" s="18" t="s">
        <v>156</v>
      </c>
      <c r="BM1769" s="139" t="s">
        <v>2765</v>
      </c>
    </row>
    <row r="1770" spans="2:65" s="1" customFormat="1" ht="19.2">
      <c r="B1770" s="33"/>
      <c r="D1770" s="141" t="s">
        <v>135</v>
      </c>
      <c r="F1770" s="142" t="s">
        <v>2763</v>
      </c>
      <c r="I1770" s="143"/>
      <c r="L1770" s="33"/>
      <c r="M1770" s="147"/>
      <c r="T1770" s="54"/>
      <c r="AT1770" s="18" t="s">
        <v>135</v>
      </c>
      <c r="AU1770" s="18" t="s">
        <v>80</v>
      </c>
    </row>
    <row r="1771" spans="2:65" s="1" customFormat="1" ht="24.15" customHeight="1">
      <c r="B1771" s="33"/>
      <c r="C1771" s="128" t="s">
        <v>2766</v>
      </c>
      <c r="D1771" s="128" t="s">
        <v>129</v>
      </c>
      <c r="E1771" s="129" t="s">
        <v>2767</v>
      </c>
      <c r="F1771" s="130" t="s">
        <v>2768</v>
      </c>
      <c r="G1771" s="131" t="s">
        <v>2764</v>
      </c>
      <c r="H1771" s="132">
        <v>195</v>
      </c>
      <c r="I1771" s="133"/>
      <c r="J1771" s="134">
        <f>ROUND(I1771*H1771,2)</f>
        <v>0</v>
      </c>
      <c r="K1771" s="130" t="s">
        <v>19</v>
      </c>
      <c r="L1771" s="33"/>
      <c r="M1771" s="135" t="s">
        <v>19</v>
      </c>
      <c r="N1771" s="136" t="s">
        <v>43</v>
      </c>
      <c r="P1771" s="137">
        <f>O1771*H1771</f>
        <v>0</v>
      </c>
      <c r="Q1771" s="137">
        <v>0</v>
      </c>
      <c r="R1771" s="137">
        <f>Q1771*H1771</f>
        <v>0</v>
      </c>
      <c r="S1771" s="137">
        <v>0</v>
      </c>
      <c r="T1771" s="138">
        <f>S1771*H1771</f>
        <v>0</v>
      </c>
      <c r="AR1771" s="139" t="s">
        <v>156</v>
      </c>
      <c r="AT1771" s="139" t="s">
        <v>129</v>
      </c>
      <c r="AU1771" s="139" t="s">
        <v>80</v>
      </c>
      <c r="AY1771" s="18" t="s">
        <v>126</v>
      </c>
      <c r="BE1771" s="140">
        <f>IF(N1771="základní",J1771,0)</f>
        <v>0</v>
      </c>
      <c r="BF1771" s="140">
        <f>IF(N1771="snížená",J1771,0)</f>
        <v>0</v>
      </c>
      <c r="BG1771" s="140">
        <f>IF(N1771="zákl. přenesená",J1771,0)</f>
        <v>0</v>
      </c>
      <c r="BH1771" s="140">
        <f>IF(N1771="sníž. přenesená",J1771,0)</f>
        <v>0</v>
      </c>
      <c r="BI1771" s="140">
        <f>IF(N1771="nulová",J1771,0)</f>
        <v>0</v>
      </c>
      <c r="BJ1771" s="18" t="s">
        <v>80</v>
      </c>
      <c r="BK1771" s="140">
        <f>ROUND(I1771*H1771,2)</f>
        <v>0</v>
      </c>
      <c r="BL1771" s="18" t="s">
        <v>156</v>
      </c>
      <c r="BM1771" s="139" t="s">
        <v>2769</v>
      </c>
    </row>
    <row r="1772" spans="2:65" s="1" customFormat="1" ht="19.2">
      <c r="B1772" s="33"/>
      <c r="D1772" s="141" t="s">
        <v>135</v>
      </c>
      <c r="F1772" s="142" t="s">
        <v>2768</v>
      </c>
      <c r="I1772" s="143"/>
      <c r="L1772" s="33"/>
      <c r="M1772" s="147"/>
      <c r="T1772" s="54"/>
      <c r="AT1772" s="18" t="s">
        <v>135</v>
      </c>
      <c r="AU1772" s="18" t="s">
        <v>80</v>
      </c>
    </row>
    <row r="1773" spans="2:65" s="1" customFormat="1" ht="24.15" customHeight="1">
      <c r="B1773" s="33"/>
      <c r="C1773" s="128" t="s">
        <v>2770</v>
      </c>
      <c r="D1773" s="128" t="s">
        <v>129</v>
      </c>
      <c r="E1773" s="129" t="s">
        <v>2771</v>
      </c>
      <c r="F1773" s="130" t="s">
        <v>2772</v>
      </c>
      <c r="G1773" s="131" t="s">
        <v>2764</v>
      </c>
      <c r="H1773" s="132">
        <v>195</v>
      </c>
      <c r="I1773" s="133"/>
      <c r="J1773" s="134">
        <f>ROUND(I1773*H1773,2)</f>
        <v>0</v>
      </c>
      <c r="K1773" s="130" t="s">
        <v>19</v>
      </c>
      <c r="L1773" s="33"/>
      <c r="M1773" s="135" t="s">
        <v>19</v>
      </c>
      <c r="N1773" s="136" t="s">
        <v>43</v>
      </c>
      <c r="P1773" s="137">
        <f>O1773*H1773</f>
        <v>0</v>
      </c>
      <c r="Q1773" s="137">
        <v>0</v>
      </c>
      <c r="R1773" s="137">
        <f>Q1773*H1773</f>
        <v>0</v>
      </c>
      <c r="S1773" s="137">
        <v>0</v>
      </c>
      <c r="T1773" s="138">
        <f>S1773*H1773</f>
        <v>0</v>
      </c>
      <c r="AR1773" s="139" t="s">
        <v>156</v>
      </c>
      <c r="AT1773" s="139" t="s">
        <v>129</v>
      </c>
      <c r="AU1773" s="139" t="s">
        <v>80</v>
      </c>
      <c r="AY1773" s="18" t="s">
        <v>126</v>
      </c>
      <c r="BE1773" s="140">
        <f>IF(N1773="základní",J1773,0)</f>
        <v>0</v>
      </c>
      <c r="BF1773" s="140">
        <f>IF(N1773="snížená",J1773,0)</f>
        <v>0</v>
      </c>
      <c r="BG1773" s="140">
        <f>IF(N1773="zákl. přenesená",J1773,0)</f>
        <v>0</v>
      </c>
      <c r="BH1773" s="140">
        <f>IF(N1773="sníž. přenesená",J1773,0)</f>
        <v>0</v>
      </c>
      <c r="BI1773" s="140">
        <f>IF(N1773="nulová",J1773,0)</f>
        <v>0</v>
      </c>
      <c r="BJ1773" s="18" t="s">
        <v>80</v>
      </c>
      <c r="BK1773" s="140">
        <f>ROUND(I1773*H1773,2)</f>
        <v>0</v>
      </c>
      <c r="BL1773" s="18" t="s">
        <v>156</v>
      </c>
      <c r="BM1773" s="139" t="s">
        <v>2773</v>
      </c>
    </row>
    <row r="1774" spans="2:65" s="1" customFormat="1" ht="19.2">
      <c r="B1774" s="33"/>
      <c r="D1774" s="141" t="s">
        <v>135</v>
      </c>
      <c r="F1774" s="142" t="s">
        <v>2774</v>
      </c>
      <c r="I1774" s="143"/>
      <c r="L1774" s="33"/>
      <c r="M1774" s="144"/>
      <c r="N1774" s="145"/>
      <c r="O1774" s="145"/>
      <c r="P1774" s="145"/>
      <c r="Q1774" s="145"/>
      <c r="R1774" s="145"/>
      <c r="S1774" s="145"/>
      <c r="T1774" s="146"/>
      <c r="AT1774" s="18" t="s">
        <v>135</v>
      </c>
      <c r="AU1774" s="18" t="s">
        <v>80</v>
      </c>
    </row>
    <row r="1775" spans="2:65" s="1" customFormat="1" ht="6.9" customHeight="1">
      <c r="B1775" s="42"/>
      <c r="C1775" s="43"/>
      <c r="D1775" s="43"/>
      <c r="E1775" s="43"/>
      <c r="F1775" s="43"/>
      <c r="G1775" s="43"/>
      <c r="H1775" s="43"/>
      <c r="I1775" s="43"/>
      <c r="J1775" s="43"/>
      <c r="K1775" s="43"/>
      <c r="L1775" s="33"/>
    </row>
  </sheetData>
  <sheetProtection algorithmName="SHA-512" hashValue="UnDmCBXzB2VDdSDKC03XsDy4Oe0zdbVUD9s9rY2W1Rt0MMkmEybgPXA783FigWF4RFw3T5m675/nCyQlEkLGdw==" saltValue="E0FmYTTwnm9bWb3hfB58kA==" spinCount="100000" sheet="1" objects="1" scenarios="1" formatColumns="0" formatRows="0" autoFilter="0"/>
  <autoFilter ref="C112:K1774" xr:uid="{00000000-0009-0000-0000-000003000000}"/>
  <mergeCells count="9">
    <mergeCell ref="E50:H50"/>
    <mergeCell ref="E103:H103"/>
    <mergeCell ref="E105:H105"/>
    <mergeCell ref="L2:V2"/>
    <mergeCell ref="E7:H7"/>
    <mergeCell ref="E9:H9"/>
    <mergeCell ref="E18:H18"/>
    <mergeCell ref="E27:H27"/>
    <mergeCell ref="E48:H48"/>
  </mergeCells>
  <hyperlinks>
    <hyperlink ref="F118" r:id="rId1" xr:uid="{00000000-0004-0000-0300-000000000000}"/>
    <hyperlink ref="F122" r:id="rId2" xr:uid="{00000000-0004-0000-0300-000001000000}"/>
    <hyperlink ref="F129" r:id="rId3" xr:uid="{00000000-0004-0000-0300-000002000000}"/>
    <hyperlink ref="F133" r:id="rId4" xr:uid="{00000000-0004-0000-0300-000003000000}"/>
    <hyperlink ref="F136" r:id="rId5" xr:uid="{00000000-0004-0000-0300-000004000000}"/>
    <hyperlink ref="F139" r:id="rId6" xr:uid="{00000000-0004-0000-0300-000005000000}"/>
    <hyperlink ref="F143" r:id="rId7" xr:uid="{00000000-0004-0000-0300-000006000000}"/>
    <hyperlink ref="F147" r:id="rId8" xr:uid="{00000000-0004-0000-0300-000007000000}"/>
    <hyperlink ref="F154" r:id="rId9" xr:uid="{00000000-0004-0000-0300-000008000000}"/>
    <hyperlink ref="F161" r:id="rId10" xr:uid="{00000000-0004-0000-0300-000009000000}"/>
    <hyperlink ref="F165" r:id="rId11" xr:uid="{00000000-0004-0000-0300-00000A000000}"/>
    <hyperlink ref="F169" r:id="rId12" xr:uid="{00000000-0004-0000-0300-00000B000000}"/>
    <hyperlink ref="F172" r:id="rId13" xr:uid="{00000000-0004-0000-0300-00000C000000}"/>
    <hyperlink ref="F176" r:id="rId14" xr:uid="{00000000-0004-0000-0300-00000D000000}"/>
    <hyperlink ref="F181" r:id="rId15" xr:uid="{00000000-0004-0000-0300-00000E000000}"/>
    <hyperlink ref="F185" r:id="rId16" xr:uid="{00000000-0004-0000-0300-00000F000000}"/>
    <hyperlink ref="F195" r:id="rId17" xr:uid="{00000000-0004-0000-0300-000010000000}"/>
    <hyperlink ref="F199" r:id="rId18" xr:uid="{00000000-0004-0000-0300-000011000000}"/>
    <hyperlink ref="F203" r:id="rId19" xr:uid="{00000000-0004-0000-0300-000012000000}"/>
    <hyperlink ref="F207" r:id="rId20" xr:uid="{00000000-0004-0000-0300-000013000000}"/>
    <hyperlink ref="F211" r:id="rId21" xr:uid="{00000000-0004-0000-0300-000014000000}"/>
    <hyperlink ref="F217" r:id="rId22" xr:uid="{00000000-0004-0000-0300-000015000000}"/>
    <hyperlink ref="F223" r:id="rId23" xr:uid="{00000000-0004-0000-0300-000016000000}"/>
    <hyperlink ref="F239" r:id="rId24" xr:uid="{00000000-0004-0000-0300-000017000000}"/>
    <hyperlink ref="F257" r:id="rId25" xr:uid="{00000000-0004-0000-0300-000018000000}"/>
    <hyperlink ref="F277" r:id="rId26" xr:uid="{00000000-0004-0000-0300-000019000000}"/>
    <hyperlink ref="F281" r:id="rId27" xr:uid="{00000000-0004-0000-0300-00001A000000}"/>
    <hyperlink ref="F285" r:id="rId28" xr:uid="{00000000-0004-0000-0300-00001B000000}"/>
    <hyperlink ref="F291" r:id="rId29" xr:uid="{00000000-0004-0000-0300-00001C000000}"/>
    <hyperlink ref="F299" r:id="rId30" xr:uid="{00000000-0004-0000-0300-00001D000000}"/>
    <hyperlink ref="F306" r:id="rId31" xr:uid="{00000000-0004-0000-0300-00001E000000}"/>
    <hyperlink ref="F323" r:id="rId32" xr:uid="{00000000-0004-0000-0300-00001F000000}"/>
    <hyperlink ref="F338" r:id="rId33" xr:uid="{00000000-0004-0000-0300-000020000000}"/>
    <hyperlink ref="F344" r:id="rId34" xr:uid="{00000000-0004-0000-0300-000021000000}"/>
    <hyperlink ref="F350" r:id="rId35" xr:uid="{00000000-0004-0000-0300-000022000000}"/>
    <hyperlink ref="F353" r:id="rId36" xr:uid="{00000000-0004-0000-0300-000023000000}"/>
    <hyperlink ref="F357" r:id="rId37" xr:uid="{00000000-0004-0000-0300-000024000000}"/>
    <hyperlink ref="F360" r:id="rId38" xr:uid="{00000000-0004-0000-0300-000025000000}"/>
    <hyperlink ref="F364" r:id="rId39" xr:uid="{00000000-0004-0000-0300-000026000000}"/>
    <hyperlink ref="F367" r:id="rId40" xr:uid="{00000000-0004-0000-0300-000027000000}"/>
    <hyperlink ref="F375" r:id="rId41" xr:uid="{00000000-0004-0000-0300-000028000000}"/>
    <hyperlink ref="F379" r:id="rId42" xr:uid="{00000000-0004-0000-0300-000029000000}"/>
    <hyperlink ref="F383" r:id="rId43" xr:uid="{00000000-0004-0000-0300-00002A000000}"/>
    <hyperlink ref="F387" r:id="rId44" xr:uid="{00000000-0004-0000-0300-00002B000000}"/>
    <hyperlink ref="F392" r:id="rId45" xr:uid="{00000000-0004-0000-0300-00002C000000}"/>
    <hyperlink ref="F396" r:id="rId46" xr:uid="{00000000-0004-0000-0300-00002D000000}"/>
    <hyperlink ref="F400" r:id="rId47" xr:uid="{00000000-0004-0000-0300-00002E000000}"/>
    <hyperlink ref="F403" r:id="rId48" xr:uid="{00000000-0004-0000-0300-00002F000000}"/>
    <hyperlink ref="F407" r:id="rId49" xr:uid="{00000000-0004-0000-0300-000030000000}"/>
    <hyperlink ref="F410" r:id="rId50" xr:uid="{00000000-0004-0000-0300-000031000000}"/>
    <hyperlink ref="F413" r:id="rId51" xr:uid="{00000000-0004-0000-0300-000032000000}"/>
    <hyperlink ref="F417" r:id="rId52" xr:uid="{00000000-0004-0000-0300-000033000000}"/>
    <hyperlink ref="F421" r:id="rId53" xr:uid="{00000000-0004-0000-0300-000034000000}"/>
    <hyperlink ref="F428" r:id="rId54" xr:uid="{00000000-0004-0000-0300-000035000000}"/>
    <hyperlink ref="F434" r:id="rId55" xr:uid="{00000000-0004-0000-0300-000036000000}"/>
    <hyperlink ref="F440" r:id="rId56" xr:uid="{00000000-0004-0000-0300-000037000000}"/>
    <hyperlink ref="F447" r:id="rId57" xr:uid="{00000000-0004-0000-0300-000038000000}"/>
    <hyperlink ref="F453" r:id="rId58" xr:uid="{00000000-0004-0000-0300-000039000000}"/>
    <hyperlink ref="F463" r:id="rId59" xr:uid="{00000000-0004-0000-0300-00003A000000}"/>
    <hyperlink ref="F467" r:id="rId60" xr:uid="{00000000-0004-0000-0300-00003B000000}"/>
    <hyperlink ref="F479" r:id="rId61" xr:uid="{00000000-0004-0000-0300-00003C000000}"/>
    <hyperlink ref="F501" r:id="rId62" xr:uid="{00000000-0004-0000-0300-00003D000000}"/>
    <hyperlink ref="F509" r:id="rId63" xr:uid="{00000000-0004-0000-0300-00003E000000}"/>
    <hyperlink ref="F514" r:id="rId64" xr:uid="{00000000-0004-0000-0300-00003F000000}"/>
    <hyperlink ref="F523" r:id="rId65" xr:uid="{00000000-0004-0000-0300-000040000000}"/>
    <hyperlink ref="F527" r:id="rId66" xr:uid="{00000000-0004-0000-0300-000041000000}"/>
    <hyperlink ref="F530" r:id="rId67" xr:uid="{00000000-0004-0000-0300-000042000000}"/>
    <hyperlink ref="F533" r:id="rId68" xr:uid="{00000000-0004-0000-0300-000043000000}"/>
    <hyperlink ref="F537" r:id="rId69" xr:uid="{00000000-0004-0000-0300-000044000000}"/>
    <hyperlink ref="F548" r:id="rId70" xr:uid="{00000000-0004-0000-0300-000045000000}"/>
    <hyperlink ref="F552" r:id="rId71" xr:uid="{00000000-0004-0000-0300-000046000000}"/>
    <hyperlink ref="F567" r:id="rId72" xr:uid="{00000000-0004-0000-0300-000047000000}"/>
    <hyperlink ref="F576" r:id="rId73" xr:uid="{00000000-0004-0000-0300-000048000000}"/>
    <hyperlink ref="F586" r:id="rId74" xr:uid="{00000000-0004-0000-0300-000049000000}"/>
    <hyperlink ref="F590" r:id="rId75" xr:uid="{00000000-0004-0000-0300-00004A000000}"/>
    <hyperlink ref="F595" r:id="rId76" xr:uid="{00000000-0004-0000-0300-00004B000000}"/>
    <hyperlink ref="F610" r:id="rId77" xr:uid="{00000000-0004-0000-0300-00004C000000}"/>
    <hyperlink ref="F614" r:id="rId78" xr:uid="{00000000-0004-0000-0300-00004D000000}"/>
    <hyperlink ref="F618" r:id="rId79" xr:uid="{00000000-0004-0000-0300-00004E000000}"/>
    <hyperlink ref="F621" r:id="rId80" xr:uid="{00000000-0004-0000-0300-00004F000000}"/>
    <hyperlink ref="F628" r:id="rId81" xr:uid="{00000000-0004-0000-0300-000050000000}"/>
    <hyperlink ref="F631" r:id="rId82" xr:uid="{00000000-0004-0000-0300-000051000000}"/>
    <hyperlink ref="F642" r:id="rId83" xr:uid="{00000000-0004-0000-0300-000052000000}"/>
    <hyperlink ref="F650" r:id="rId84" xr:uid="{00000000-0004-0000-0300-000053000000}"/>
    <hyperlink ref="F659" r:id="rId85" xr:uid="{00000000-0004-0000-0300-000054000000}"/>
    <hyperlink ref="F663" r:id="rId86" xr:uid="{00000000-0004-0000-0300-000055000000}"/>
    <hyperlink ref="F666" r:id="rId87" xr:uid="{00000000-0004-0000-0300-000056000000}"/>
    <hyperlink ref="F675" r:id="rId88" xr:uid="{00000000-0004-0000-0300-000057000000}"/>
    <hyperlink ref="F681" r:id="rId89" xr:uid="{00000000-0004-0000-0300-000058000000}"/>
    <hyperlink ref="F685" r:id="rId90" xr:uid="{00000000-0004-0000-0300-000059000000}"/>
    <hyperlink ref="F689" r:id="rId91" xr:uid="{00000000-0004-0000-0300-00005A000000}"/>
    <hyperlink ref="F693" r:id="rId92" xr:uid="{00000000-0004-0000-0300-00005B000000}"/>
    <hyperlink ref="F702" r:id="rId93" xr:uid="{00000000-0004-0000-0300-00005C000000}"/>
    <hyperlink ref="F707" r:id="rId94" xr:uid="{00000000-0004-0000-0300-00005D000000}"/>
    <hyperlink ref="F718" r:id="rId95" xr:uid="{00000000-0004-0000-0300-00005E000000}"/>
    <hyperlink ref="F724" r:id="rId96" xr:uid="{00000000-0004-0000-0300-00005F000000}"/>
    <hyperlink ref="F727" r:id="rId97" xr:uid="{00000000-0004-0000-0300-000060000000}"/>
    <hyperlink ref="F734" r:id="rId98" xr:uid="{00000000-0004-0000-0300-000061000000}"/>
    <hyperlink ref="F743" r:id="rId99" xr:uid="{00000000-0004-0000-0300-000062000000}"/>
    <hyperlink ref="F750" r:id="rId100" xr:uid="{00000000-0004-0000-0300-000063000000}"/>
    <hyperlink ref="F761" r:id="rId101" xr:uid="{00000000-0004-0000-0300-000064000000}"/>
    <hyperlink ref="F765" r:id="rId102" xr:uid="{00000000-0004-0000-0300-000065000000}"/>
    <hyperlink ref="F773" r:id="rId103" xr:uid="{00000000-0004-0000-0300-000066000000}"/>
    <hyperlink ref="F777" r:id="rId104" xr:uid="{00000000-0004-0000-0300-000067000000}"/>
    <hyperlink ref="F781" r:id="rId105" xr:uid="{00000000-0004-0000-0300-000068000000}"/>
    <hyperlink ref="F785" r:id="rId106" xr:uid="{00000000-0004-0000-0300-000069000000}"/>
    <hyperlink ref="F789" r:id="rId107" xr:uid="{00000000-0004-0000-0300-00006A000000}"/>
    <hyperlink ref="F800" r:id="rId108" xr:uid="{00000000-0004-0000-0300-00006B000000}"/>
    <hyperlink ref="F804" r:id="rId109" xr:uid="{00000000-0004-0000-0300-00006C000000}"/>
    <hyperlink ref="F808" r:id="rId110" xr:uid="{00000000-0004-0000-0300-00006D000000}"/>
    <hyperlink ref="F811" r:id="rId111" xr:uid="{00000000-0004-0000-0300-00006E000000}"/>
    <hyperlink ref="F815" r:id="rId112" xr:uid="{00000000-0004-0000-0300-00006F000000}"/>
    <hyperlink ref="F830" r:id="rId113" xr:uid="{00000000-0004-0000-0300-000070000000}"/>
    <hyperlink ref="F834" r:id="rId114" xr:uid="{00000000-0004-0000-0300-000071000000}"/>
    <hyperlink ref="F838" r:id="rId115" xr:uid="{00000000-0004-0000-0300-000072000000}"/>
    <hyperlink ref="F848" r:id="rId116" xr:uid="{00000000-0004-0000-0300-000073000000}"/>
    <hyperlink ref="F855" r:id="rId117" xr:uid="{00000000-0004-0000-0300-000074000000}"/>
    <hyperlink ref="F863" r:id="rId118" xr:uid="{00000000-0004-0000-0300-000075000000}"/>
    <hyperlink ref="F867" r:id="rId119" xr:uid="{00000000-0004-0000-0300-000076000000}"/>
    <hyperlink ref="F873" r:id="rId120" xr:uid="{00000000-0004-0000-0300-000077000000}"/>
    <hyperlink ref="F877" r:id="rId121" xr:uid="{00000000-0004-0000-0300-000078000000}"/>
    <hyperlink ref="F887" r:id="rId122" xr:uid="{00000000-0004-0000-0300-000079000000}"/>
    <hyperlink ref="F895" r:id="rId123" xr:uid="{00000000-0004-0000-0300-00007A000000}"/>
    <hyperlink ref="F900" r:id="rId124" xr:uid="{00000000-0004-0000-0300-00007B000000}"/>
    <hyperlink ref="F904" r:id="rId125" xr:uid="{00000000-0004-0000-0300-00007C000000}"/>
    <hyperlink ref="F912" r:id="rId126" xr:uid="{00000000-0004-0000-0300-00007D000000}"/>
    <hyperlink ref="F916" r:id="rId127" xr:uid="{00000000-0004-0000-0300-00007E000000}"/>
    <hyperlink ref="F923" r:id="rId128" xr:uid="{00000000-0004-0000-0300-00007F000000}"/>
    <hyperlink ref="F927" r:id="rId129" xr:uid="{00000000-0004-0000-0300-000080000000}"/>
    <hyperlink ref="F948" r:id="rId130" xr:uid="{00000000-0004-0000-0300-000081000000}"/>
    <hyperlink ref="F952" r:id="rId131" xr:uid="{00000000-0004-0000-0300-000082000000}"/>
    <hyperlink ref="F958" r:id="rId132" xr:uid="{00000000-0004-0000-0300-000083000000}"/>
    <hyperlink ref="F965" r:id="rId133" xr:uid="{00000000-0004-0000-0300-000084000000}"/>
    <hyperlink ref="F973" r:id="rId134" xr:uid="{00000000-0004-0000-0300-000085000000}"/>
    <hyperlink ref="F981" r:id="rId135" xr:uid="{00000000-0004-0000-0300-000086000000}"/>
    <hyperlink ref="F985" r:id="rId136" xr:uid="{00000000-0004-0000-0300-000087000000}"/>
    <hyperlink ref="F989" r:id="rId137" xr:uid="{00000000-0004-0000-0300-000088000000}"/>
    <hyperlink ref="F997" r:id="rId138" xr:uid="{00000000-0004-0000-0300-000089000000}"/>
    <hyperlink ref="F1006" r:id="rId139" xr:uid="{00000000-0004-0000-0300-00008A000000}"/>
    <hyperlink ref="F1010" r:id="rId140" xr:uid="{00000000-0004-0000-0300-00008B000000}"/>
    <hyperlink ref="F1018" r:id="rId141" xr:uid="{00000000-0004-0000-0300-00008C000000}"/>
    <hyperlink ref="F1022" r:id="rId142" xr:uid="{00000000-0004-0000-0300-00008D000000}"/>
    <hyperlink ref="F1043" r:id="rId143" xr:uid="{00000000-0004-0000-0300-00008E000000}"/>
    <hyperlink ref="F1047" r:id="rId144" xr:uid="{00000000-0004-0000-0300-00008F000000}"/>
    <hyperlink ref="F1051" r:id="rId145" xr:uid="{00000000-0004-0000-0300-000090000000}"/>
    <hyperlink ref="F1056" r:id="rId146" xr:uid="{00000000-0004-0000-0300-000091000000}"/>
    <hyperlink ref="F1060" r:id="rId147" xr:uid="{00000000-0004-0000-0300-000092000000}"/>
    <hyperlink ref="F1064" r:id="rId148" xr:uid="{00000000-0004-0000-0300-000093000000}"/>
    <hyperlink ref="F1067" r:id="rId149" xr:uid="{00000000-0004-0000-0300-000094000000}"/>
    <hyperlink ref="F1070" r:id="rId150" xr:uid="{00000000-0004-0000-0300-000095000000}"/>
    <hyperlink ref="F1074" r:id="rId151" xr:uid="{00000000-0004-0000-0300-000096000000}"/>
    <hyperlink ref="F1078" r:id="rId152" xr:uid="{00000000-0004-0000-0300-000097000000}"/>
    <hyperlink ref="F1082" r:id="rId153" xr:uid="{00000000-0004-0000-0300-000098000000}"/>
    <hyperlink ref="F1086" r:id="rId154" xr:uid="{00000000-0004-0000-0300-000099000000}"/>
    <hyperlink ref="F1090" r:id="rId155" xr:uid="{00000000-0004-0000-0300-00009A000000}"/>
    <hyperlink ref="F1094" r:id="rId156" xr:uid="{00000000-0004-0000-0300-00009B000000}"/>
    <hyperlink ref="F1101" r:id="rId157" xr:uid="{00000000-0004-0000-0300-00009C000000}"/>
    <hyperlink ref="F1106" r:id="rId158" xr:uid="{00000000-0004-0000-0300-00009D000000}"/>
    <hyperlink ref="F1109" r:id="rId159" xr:uid="{00000000-0004-0000-0300-00009E000000}"/>
    <hyperlink ref="F1116" r:id="rId160" xr:uid="{00000000-0004-0000-0300-00009F000000}"/>
    <hyperlink ref="F1122" r:id="rId161" xr:uid="{00000000-0004-0000-0300-0000A0000000}"/>
    <hyperlink ref="F1131" r:id="rId162" xr:uid="{00000000-0004-0000-0300-0000A1000000}"/>
    <hyperlink ref="F1135" r:id="rId163" xr:uid="{00000000-0004-0000-0300-0000A2000000}"/>
    <hyperlink ref="F1145" r:id="rId164" xr:uid="{00000000-0004-0000-0300-0000A3000000}"/>
    <hyperlink ref="F1154" r:id="rId165" xr:uid="{00000000-0004-0000-0300-0000A4000000}"/>
    <hyperlink ref="F1168" r:id="rId166" xr:uid="{00000000-0004-0000-0300-0000A5000000}"/>
    <hyperlink ref="F1180" r:id="rId167" xr:uid="{00000000-0004-0000-0300-0000A6000000}"/>
    <hyperlink ref="F1187" r:id="rId168" xr:uid="{00000000-0004-0000-0300-0000A7000000}"/>
    <hyperlink ref="F1196" r:id="rId169" xr:uid="{00000000-0004-0000-0300-0000A8000000}"/>
    <hyperlink ref="F1199" r:id="rId170" xr:uid="{00000000-0004-0000-0300-0000A9000000}"/>
    <hyperlink ref="F1202" r:id="rId171" xr:uid="{00000000-0004-0000-0300-0000AA000000}"/>
    <hyperlink ref="F1222" r:id="rId172" xr:uid="{00000000-0004-0000-0300-0000AB000000}"/>
    <hyperlink ref="F1229" r:id="rId173" xr:uid="{00000000-0004-0000-0300-0000AC000000}"/>
    <hyperlink ref="F1233" r:id="rId174" xr:uid="{00000000-0004-0000-0300-0000AD000000}"/>
    <hyperlink ref="F1239" r:id="rId175" xr:uid="{00000000-0004-0000-0300-0000AE000000}"/>
    <hyperlink ref="F1246" r:id="rId176" xr:uid="{00000000-0004-0000-0300-0000AF000000}"/>
    <hyperlink ref="F1253" r:id="rId177" xr:uid="{00000000-0004-0000-0300-0000B0000000}"/>
    <hyperlink ref="F1259" r:id="rId178" xr:uid="{00000000-0004-0000-0300-0000B1000000}"/>
    <hyperlink ref="F1265" r:id="rId179" xr:uid="{00000000-0004-0000-0300-0000B2000000}"/>
    <hyperlink ref="F1275" r:id="rId180" xr:uid="{00000000-0004-0000-0300-0000B3000000}"/>
    <hyperlink ref="F1279" r:id="rId181" xr:uid="{00000000-0004-0000-0300-0000B4000000}"/>
    <hyperlink ref="F1283" r:id="rId182" xr:uid="{00000000-0004-0000-0300-0000B5000000}"/>
    <hyperlink ref="F1298" r:id="rId183" xr:uid="{00000000-0004-0000-0300-0000B6000000}"/>
    <hyperlink ref="F1306" r:id="rId184" xr:uid="{00000000-0004-0000-0300-0000B7000000}"/>
    <hyperlink ref="F1321" r:id="rId185" xr:uid="{00000000-0004-0000-0300-0000B8000000}"/>
    <hyperlink ref="F1334" r:id="rId186" xr:uid="{00000000-0004-0000-0300-0000B9000000}"/>
    <hyperlink ref="F1355" r:id="rId187" xr:uid="{00000000-0004-0000-0300-0000BA000000}"/>
    <hyperlink ref="F1365" r:id="rId188" xr:uid="{00000000-0004-0000-0300-0000BB000000}"/>
    <hyperlink ref="F1369" r:id="rId189" xr:uid="{00000000-0004-0000-0300-0000BC000000}"/>
    <hyperlink ref="F1387" r:id="rId190" xr:uid="{00000000-0004-0000-0300-0000BD000000}"/>
    <hyperlink ref="F1394" r:id="rId191" xr:uid="{00000000-0004-0000-0300-0000BE000000}"/>
    <hyperlink ref="F1401" r:id="rId192" xr:uid="{00000000-0004-0000-0300-0000BF000000}"/>
    <hyperlink ref="F1411" r:id="rId193" xr:uid="{00000000-0004-0000-0300-0000C0000000}"/>
    <hyperlink ref="F1418" r:id="rId194" xr:uid="{00000000-0004-0000-0300-0000C1000000}"/>
    <hyperlink ref="F1425" r:id="rId195" xr:uid="{00000000-0004-0000-0300-0000C2000000}"/>
    <hyperlink ref="F1431" r:id="rId196" xr:uid="{00000000-0004-0000-0300-0000C3000000}"/>
    <hyperlink ref="F1438" r:id="rId197" xr:uid="{00000000-0004-0000-0300-0000C4000000}"/>
    <hyperlink ref="F1445" r:id="rId198" xr:uid="{00000000-0004-0000-0300-0000C5000000}"/>
    <hyperlink ref="F1450" r:id="rId199" xr:uid="{00000000-0004-0000-0300-0000C6000000}"/>
    <hyperlink ref="F1505" r:id="rId200" xr:uid="{00000000-0004-0000-0300-0000C7000000}"/>
    <hyperlink ref="F1528" r:id="rId201" xr:uid="{00000000-0004-0000-0300-0000C8000000}"/>
    <hyperlink ref="F1532" r:id="rId202" xr:uid="{00000000-0004-0000-0300-0000C9000000}"/>
    <hyperlink ref="F1536" r:id="rId203" xr:uid="{00000000-0004-0000-0300-0000CA000000}"/>
    <hyperlink ref="F1539" r:id="rId204" xr:uid="{00000000-0004-0000-0300-0000CB000000}"/>
    <hyperlink ref="F1546" r:id="rId205" xr:uid="{00000000-0004-0000-0300-0000CC000000}"/>
    <hyperlink ref="F1562" r:id="rId206" xr:uid="{00000000-0004-0000-0300-0000CD000000}"/>
    <hyperlink ref="F1566" r:id="rId207" xr:uid="{00000000-0004-0000-0300-0000CE000000}"/>
    <hyperlink ref="F1570" r:id="rId208" xr:uid="{00000000-0004-0000-0300-0000CF000000}"/>
    <hyperlink ref="F1573" r:id="rId209" xr:uid="{00000000-0004-0000-0300-0000D0000000}"/>
    <hyperlink ref="F1576" r:id="rId210" xr:uid="{00000000-0004-0000-0300-0000D1000000}"/>
    <hyperlink ref="F1579" r:id="rId211" xr:uid="{00000000-0004-0000-0300-0000D2000000}"/>
    <hyperlink ref="F1592" r:id="rId212" xr:uid="{00000000-0004-0000-0300-0000D3000000}"/>
    <hyperlink ref="F1596" r:id="rId213" xr:uid="{00000000-0004-0000-0300-0000D4000000}"/>
    <hyperlink ref="F1599" r:id="rId214" xr:uid="{00000000-0004-0000-0300-0000D5000000}"/>
    <hyperlink ref="F1602" r:id="rId215" xr:uid="{00000000-0004-0000-0300-0000D6000000}"/>
    <hyperlink ref="F1606" r:id="rId216" xr:uid="{00000000-0004-0000-0300-0000D7000000}"/>
    <hyperlink ref="F1629" r:id="rId217" xr:uid="{00000000-0004-0000-0300-0000D8000000}"/>
    <hyperlink ref="F1636" r:id="rId218" xr:uid="{00000000-0004-0000-0300-0000D9000000}"/>
    <hyperlink ref="F1662" r:id="rId219" xr:uid="{00000000-0004-0000-0300-0000DA000000}"/>
    <hyperlink ref="F1666" r:id="rId220" xr:uid="{00000000-0004-0000-0300-0000DB000000}"/>
    <hyperlink ref="F1669" r:id="rId221" xr:uid="{00000000-0004-0000-0300-0000DC000000}"/>
    <hyperlink ref="F1672" r:id="rId222" xr:uid="{00000000-0004-0000-0300-0000DD000000}"/>
    <hyperlink ref="F1706" r:id="rId223" xr:uid="{00000000-0004-0000-0300-0000DE000000}"/>
    <hyperlink ref="F1726" r:id="rId224" xr:uid="{00000000-0004-0000-0300-0000DF000000}"/>
    <hyperlink ref="F1730" r:id="rId225" xr:uid="{00000000-0004-0000-0300-0000E0000000}"/>
    <hyperlink ref="F1740" r:id="rId226" xr:uid="{00000000-0004-0000-0300-0000E1000000}"/>
    <hyperlink ref="F1743" r:id="rId227" xr:uid="{00000000-0004-0000-0300-0000E2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374"/>
  <sheetViews>
    <sheetView showGridLines="0" workbookViewId="0">
      <selection activeCell="F26" sqref="F26"/>
    </sheetView>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91</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2775</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ROUND(J93,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ROUND((SUM(BE93:BE373)),  2)</f>
        <v>0</v>
      </c>
      <c r="I33" s="90">
        <v>0.21</v>
      </c>
      <c r="J33" s="89">
        <f>ROUND(((SUM(BE93:BE373))*I33),  2)</f>
        <v>0</v>
      </c>
      <c r="L33" s="33"/>
    </row>
    <row r="34" spans="2:12" s="1" customFormat="1" ht="14.4" customHeight="1">
      <c r="B34" s="33"/>
      <c r="E34" s="28" t="s">
        <v>44</v>
      </c>
      <c r="F34" s="89">
        <f>ROUND((SUM(BF93:BF373)),  2)</f>
        <v>0</v>
      </c>
      <c r="I34" s="90">
        <v>0.12</v>
      </c>
      <c r="J34" s="89">
        <f>ROUND(((SUM(BF93:BF373))*I34),  2)</f>
        <v>0</v>
      </c>
      <c r="L34" s="33"/>
    </row>
    <row r="35" spans="2:12" s="1" customFormat="1" ht="14.4" hidden="1" customHeight="1">
      <c r="B35" s="33"/>
      <c r="E35" s="28" t="s">
        <v>45</v>
      </c>
      <c r="F35" s="89">
        <f>ROUND((SUM(BG93:BG373)),  2)</f>
        <v>0</v>
      </c>
      <c r="I35" s="90">
        <v>0.21</v>
      </c>
      <c r="J35" s="89">
        <f>0</f>
        <v>0</v>
      </c>
      <c r="L35" s="33"/>
    </row>
    <row r="36" spans="2:12" s="1" customFormat="1" ht="14.4" hidden="1" customHeight="1">
      <c r="B36" s="33"/>
      <c r="E36" s="28" t="s">
        <v>46</v>
      </c>
      <c r="F36" s="89">
        <f>ROUND((SUM(BH93:BH373)),  2)</f>
        <v>0</v>
      </c>
      <c r="I36" s="90">
        <v>0.12</v>
      </c>
      <c r="J36" s="89">
        <f>0</f>
        <v>0</v>
      </c>
      <c r="L36" s="33"/>
    </row>
    <row r="37" spans="2:12" s="1" customFormat="1" ht="14.4" hidden="1" customHeight="1">
      <c r="B37" s="33"/>
      <c r="E37" s="28" t="s">
        <v>47</v>
      </c>
      <c r="F37" s="89">
        <f>ROUND((SUM(BI93:BI373)),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04 - SO - Energeticky úsporná opatření budovy</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J93</f>
        <v>0</v>
      </c>
      <c r="L59" s="33"/>
      <c r="AU59" s="18" t="s">
        <v>107</v>
      </c>
    </row>
    <row r="60" spans="2:47" s="8" customFormat="1" ht="24.9" customHeight="1">
      <c r="B60" s="100"/>
      <c r="D60" s="101" t="s">
        <v>138</v>
      </c>
      <c r="E60" s="102"/>
      <c r="F60" s="102"/>
      <c r="G60" s="102"/>
      <c r="H60" s="102"/>
      <c r="I60" s="102"/>
      <c r="J60" s="103">
        <f>J94</f>
        <v>0</v>
      </c>
      <c r="L60" s="100"/>
    </row>
    <row r="61" spans="2:47" s="9" customFormat="1" ht="19.95" customHeight="1">
      <c r="B61" s="104"/>
      <c r="D61" s="105" t="s">
        <v>460</v>
      </c>
      <c r="E61" s="106"/>
      <c r="F61" s="106"/>
      <c r="G61" s="106"/>
      <c r="H61" s="106"/>
      <c r="I61" s="106"/>
      <c r="J61" s="107">
        <f>J95</f>
        <v>0</v>
      </c>
      <c r="L61" s="104"/>
    </row>
    <row r="62" spans="2:47" s="9" customFormat="1" ht="19.95" customHeight="1">
      <c r="B62" s="104"/>
      <c r="D62" s="105" t="s">
        <v>462</v>
      </c>
      <c r="E62" s="106"/>
      <c r="F62" s="106"/>
      <c r="G62" s="106"/>
      <c r="H62" s="106"/>
      <c r="I62" s="106"/>
      <c r="J62" s="107">
        <f>J99</f>
        <v>0</v>
      </c>
      <c r="L62" s="104"/>
    </row>
    <row r="63" spans="2:47" s="9" customFormat="1" ht="19.95" customHeight="1">
      <c r="B63" s="104"/>
      <c r="D63" s="105" t="s">
        <v>139</v>
      </c>
      <c r="E63" s="106"/>
      <c r="F63" s="106"/>
      <c r="G63" s="106"/>
      <c r="H63" s="106"/>
      <c r="I63" s="106"/>
      <c r="J63" s="107">
        <f>J112</f>
        <v>0</v>
      </c>
      <c r="L63" s="104"/>
    </row>
    <row r="64" spans="2:47" s="9" customFormat="1" ht="19.95" customHeight="1">
      <c r="B64" s="104"/>
      <c r="D64" s="105" t="s">
        <v>140</v>
      </c>
      <c r="E64" s="106"/>
      <c r="F64" s="106"/>
      <c r="G64" s="106"/>
      <c r="H64" s="106"/>
      <c r="I64" s="106"/>
      <c r="J64" s="107">
        <f>J165</f>
        <v>0</v>
      </c>
      <c r="L64" s="104"/>
    </row>
    <row r="65" spans="2:12" s="9" customFormat="1" ht="19.95" customHeight="1">
      <c r="B65" s="104"/>
      <c r="D65" s="105" t="s">
        <v>141</v>
      </c>
      <c r="E65" s="106"/>
      <c r="F65" s="106"/>
      <c r="G65" s="106"/>
      <c r="H65" s="106"/>
      <c r="I65" s="106"/>
      <c r="J65" s="107">
        <f>J203</f>
        <v>0</v>
      </c>
      <c r="L65" s="104"/>
    </row>
    <row r="66" spans="2:12" s="9" customFormat="1" ht="19.95" customHeight="1">
      <c r="B66" s="104"/>
      <c r="D66" s="105" t="s">
        <v>142</v>
      </c>
      <c r="E66" s="106"/>
      <c r="F66" s="106"/>
      <c r="G66" s="106"/>
      <c r="H66" s="106"/>
      <c r="I66" s="106"/>
      <c r="J66" s="107">
        <f>J238</f>
        <v>0</v>
      </c>
      <c r="L66" s="104"/>
    </row>
    <row r="67" spans="2:12" s="9" customFormat="1" ht="19.95" customHeight="1">
      <c r="B67" s="104"/>
      <c r="D67" s="105" t="s">
        <v>143</v>
      </c>
      <c r="E67" s="106"/>
      <c r="F67" s="106"/>
      <c r="G67" s="106"/>
      <c r="H67" s="106"/>
      <c r="I67" s="106"/>
      <c r="J67" s="107">
        <f>J252</f>
        <v>0</v>
      </c>
      <c r="L67" s="104"/>
    </row>
    <row r="68" spans="2:12" s="8" customFormat="1" ht="24.9" customHeight="1">
      <c r="B68" s="100"/>
      <c r="D68" s="101" t="s">
        <v>144</v>
      </c>
      <c r="E68" s="102"/>
      <c r="F68" s="102"/>
      <c r="G68" s="102"/>
      <c r="H68" s="102"/>
      <c r="I68" s="102"/>
      <c r="J68" s="103">
        <f>J256</f>
        <v>0</v>
      </c>
      <c r="L68" s="100"/>
    </row>
    <row r="69" spans="2:12" s="9" customFormat="1" ht="19.95" customHeight="1">
      <c r="B69" s="104"/>
      <c r="D69" s="105" t="s">
        <v>2776</v>
      </c>
      <c r="E69" s="106"/>
      <c r="F69" s="106"/>
      <c r="G69" s="106"/>
      <c r="H69" s="106"/>
      <c r="I69" s="106"/>
      <c r="J69" s="107">
        <f>J257</f>
        <v>0</v>
      </c>
      <c r="L69" s="104"/>
    </row>
    <row r="70" spans="2:12" s="9" customFormat="1" ht="19.95" customHeight="1">
      <c r="B70" s="104"/>
      <c r="D70" s="105" t="s">
        <v>2777</v>
      </c>
      <c r="E70" s="106"/>
      <c r="F70" s="106"/>
      <c r="G70" s="106"/>
      <c r="H70" s="106"/>
      <c r="I70" s="106"/>
      <c r="J70" s="107">
        <f>J291</f>
        <v>0</v>
      </c>
      <c r="L70" s="104"/>
    </row>
    <row r="71" spans="2:12" s="9" customFormat="1" ht="19.95" customHeight="1">
      <c r="B71" s="104"/>
      <c r="D71" s="105" t="s">
        <v>145</v>
      </c>
      <c r="E71" s="106"/>
      <c r="F71" s="106"/>
      <c r="G71" s="106"/>
      <c r="H71" s="106"/>
      <c r="I71" s="106"/>
      <c r="J71" s="107">
        <f>J294</f>
        <v>0</v>
      </c>
      <c r="L71" s="104"/>
    </row>
    <row r="72" spans="2:12" s="9" customFormat="1" ht="19.95" customHeight="1">
      <c r="B72" s="104"/>
      <c r="D72" s="105" t="s">
        <v>475</v>
      </c>
      <c r="E72" s="106"/>
      <c r="F72" s="106"/>
      <c r="G72" s="106"/>
      <c r="H72" s="106"/>
      <c r="I72" s="106"/>
      <c r="J72" s="107">
        <f>J324</f>
        <v>0</v>
      </c>
      <c r="L72" s="104"/>
    </row>
    <row r="73" spans="2:12" s="9" customFormat="1" ht="19.95" customHeight="1">
      <c r="B73" s="104"/>
      <c r="D73" s="105" t="s">
        <v>148</v>
      </c>
      <c r="E73" s="106"/>
      <c r="F73" s="106"/>
      <c r="G73" s="106"/>
      <c r="H73" s="106"/>
      <c r="I73" s="106"/>
      <c r="J73" s="107">
        <f>J371</f>
        <v>0</v>
      </c>
      <c r="L73" s="104"/>
    </row>
    <row r="74" spans="2:12" s="1" customFormat="1" ht="21.75" customHeight="1">
      <c r="B74" s="33"/>
      <c r="L74" s="33"/>
    </row>
    <row r="75" spans="2:12" s="1" customFormat="1" ht="6.9" customHeight="1">
      <c r="B75" s="42"/>
      <c r="C75" s="43"/>
      <c r="D75" s="43"/>
      <c r="E75" s="43"/>
      <c r="F75" s="43"/>
      <c r="G75" s="43"/>
      <c r="H75" s="43"/>
      <c r="I75" s="43"/>
      <c r="J75" s="43"/>
      <c r="K75" s="43"/>
      <c r="L75" s="33"/>
    </row>
    <row r="79" spans="2:12" s="1" customFormat="1" ht="6.9" customHeight="1">
      <c r="B79" s="44"/>
      <c r="C79" s="45"/>
      <c r="D79" s="45"/>
      <c r="E79" s="45"/>
      <c r="F79" s="45"/>
      <c r="G79" s="45"/>
      <c r="H79" s="45"/>
      <c r="I79" s="45"/>
      <c r="J79" s="45"/>
      <c r="K79" s="45"/>
      <c r="L79" s="33"/>
    </row>
    <row r="80" spans="2:12" s="1" customFormat="1" ht="24.9" customHeight="1">
      <c r="B80" s="33"/>
      <c r="C80" s="22" t="s">
        <v>110</v>
      </c>
      <c r="L80" s="33"/>
    </row>
    <row r="81" spans="2:65" s="1" customFormat="1" ht="6.9" customHeight="1">
      <c r="B81" s="33"/>
      <c r="L81" s="33"/>
    </row>
    <row r="82" spans="2:65" s="1" customFormat="1" ht="12" customHeight="1">
      <c r="B82" s="33"/>
      <c r="C82" s="28" t="s">
        <v>16</v>
      </c>
      <c r="L82" s="33"/>
    </row>
    <row r="83" spans="2:65" s="1" customFormat="1" ht="16.5" customHeight="1">
      <c r="B83" s="33"/>
      <c r="E83" s="313" t="str">
        <f>E7</f>
        <v>Zřízení dílen a učeben pro Církevní ZŠ</v>
      </c>
      <c r="F83" s="314"/>
      <c r="G83" s="314"/>
      <c r="H83" s="314"/>
      <c r="L83" s="33"/>
    </row>
    <row r="84" spans="2:65" s="1" customFormat="1" ht="12" customHeight="1">
      <c r="B84" s="33"/>
      <c r="C84" s="28" t="s">
        <v>102</v>
      </c>
      <c r="L84" s="33"/>
    </row>
    <row r="85" spans="2:65" s="1" customFormat="1" ht="16.5" customHeight="1">
      <c r="B85" s="33"/>
      <c r="E85" s="276" t="str">
        <f>E9</f>
        <v>04 - SO - Energeticky úsporná opatření budovy</v>
      </c>
      <c r="F85" s="315"/>
      <c r="G85" s="315"/>
      <c r="H85" s="315"/>
      <c r="L85" s="33"/>
    </row>
    <row r="86" spans="2:65" s="1" customFormat="1" ht="6.9" customHeight="1">
      <c r="B86" s="33"/>
      <c r="L86" s="33"/>
    </row>
    <row r="87" spans="2:65" s="1" customFormat="1" ht="12" customHeight="1">
      <c r="B87" s="33"/>
      <c r="C87" s="28" t="s">
        <v>21</v>
      </c>
      <c r="F87" s="26" t="str">
        <f>F12</f>
        <v>Dlouhá 190, Hradec Králové</v>
      </c>
      <c r="I87" s="28" t="s">
        <v>23</v>
      </c>
      <c r="J87" s="50" t="str">
        <f>IF(J12="","",J12)</f>
        <v>8. 1. 2026</v>
      </c>
      <c r="L87" s="33"/>
    </row>
    <row r="88" spans="2:65" s="1" customFormat="1" ht="6.9" customHeight="1">
      <c r="B88" s="33"/>
      <c r="L88" s="33"/>
    </row>
    <row r="89" spans="2:65" s="1" customFormat="1" ht="40.049999999999997" customHeight="1">
      <c r="B89" s="33"/>
      <c r="C89" s="28" t="s">
        <v>25</v>
      </c>
      <c r="F89" s="26" t="str">
        <f>E15</f>
        <v>Biskup.Královehradecké, Velké Nám.35, Hr.Králové</v>
      </c>
      <c r="I89" s="28" t="s">
        <v>31</v>
      </c>
      <c r="J89" s="31" t="str">
        <f>E21</f>
        <v>Atelier Tsunami s.r.o., Palachova 1742, Náchod</v>
      </c>
      <c r="L89" s="33"/>
    </row>
    <row r="90" spans="2:65" s="1" customFormat="1" ht="15.15" customHeight="1">
      <c r="B90" s="33"/>
      <c r="C90" s="28" t="s">
        <v>29</v>
      </c>
      <c r="F90" s="26" t="str">
        <f>IF(E18="","",E18)</f>
        <v>Vyplň údaj</v>
      </c>
      <c r="I90" s="28" t="s">
        <v>34</v>
      </c>
      <c r="J90" s="31" t="str">
        <f>E24</f>
        <v>Ondřej Gerhart</v>
      </c>
      <c r="L90" s="33"/>
    </row>
    <row r="91" spans="2:65" s="1" customFormat="1" ht="10.35" customHeight="1">
      <c r="B91" s="33"/>
      <c r="L91" s="33"/>
    </row>
    <row r="92" spans="2:65" s="10" customFormat="1" ht="29.25" customHeight="1">
      <c r="B92" s="108"/>
      <c r="C92" s="109" t="s">
        <v>111</v>
      </c>
      <c r="D92" s="110" t="s">
        <v>57</v>
      </c>
      <c r="E92" s="110" t="s">
        <v>53</v>
      </c>
      <c r="F92" s="110" t="s">
        <v>54</v>
      </c>
      <c r="G92" s="110" t="s">
        <v>112</v>
      </c>
      <c r="H92" s="110" t="s">
        <v>113</v>
      </c>
      <c r="I92" s="110" t="s">
        <v>114</v>
      </c>
      <c r="J92" s="110" t="s">
        <v>106</v>
      </c>
      <c r="K92" s="111" t="s">
        <v>115</v>
      </c>
      <c r="L92" s="108"/>
      <c r="M92" s="57" t="s">
        <v>19</v>
      </c>
      <c r="N92" s="58" t="s">
        <v>42</v>
      </c>
      <c r="O92" s="58" t="s">
        <v>116</v>
      </c>
      <c r="P92" s="58" t="s">
        <v>117</v>
      </c>
      <c r="Q92" s="58" t="s">
        <v>118</v>
      </c>
      <c r="R92" s="58" t="s">
        <v>119</v>
      </c>
      <c r="S92" s="58" t="s">
        <v>120</v>
      </c>
      <c r="T92" s="59" t="s">
        <v>121</v>
      </c>
    </row>
    <row r="93" spans="2:65" s="1" customFormat="1" ht="22.8" customHeight="1">
      <c r="B93" s="33"/>
      <c r="C93" s="62" t="s">
        <v>122</v>
      </c>
      <c r="J93" s="112">
        <f>BK93</f>
        <v>0</v>
      </c>
      <c r="L93" s="33"/>
      <c r="M93" s="60"/>
      <c r="N93" s="51"/>
      <c r="O93" s="51"/>
      <c r="P93" s="113">
        <f>P94+P256</f>
        <v>0</v>
      </c>
      <c r="Q93" s="51"/>
      <c r="R93" s="113">
        <f>R94+R256</f>
        <v>19.394033059999998</v>
      </c>
      <c r="S93" s="51"/>
      <c r="T93" s="114">
        <f>T94+T256</f>
        <v>5.9942902999999994</v>
      </c>
      <c r="AT93" s="18" t="s">
        <v>71</v>
      </c>
      <c r="AU93" s="18" t="s">
        <v>107</v>
      </c>
      <c r="BK93" s="115">
        <f>BK94+BK256</f>
        <v>0</v>
      </c>
    </row>
    <row r="94" spans="2:65" s="11" customFormat="1" ht="25.95" customHeight="1">
      <c r="B94" s="116"/>
      <c r="D94" s="117" t="s">
        <v>71</v>
      </c>
      <c r="E94" s="118" t="s">
        <v>149</v>
      </c>
      <c r="F94" s="118" t="s">
        <v>150</v>
      </c>
      <c r="I94" s="119"/>
      <c r="J94" s="120">
        <f>BK94</f>
        <v>0</v>
      </c>
      <c r="L94" s="116"/>
      <c r="M94" s="121"/>
      <c r="P94" s="122">
        <f>P95+P99+P112+P165+P203+P238+P252</f>
        <v>0</v>
      </c>
      <c r="R94" s="122">
        <f>R95+R99+R112+R165+R203+R238+R252</f>
        <v>11.76606035</v>
      </c>
      <c r="T94" s="123">
        <f>T95+T99+T112+T165+T203+T238+T252</f>
        <v>5.9942902999999994</v>
      </c>
      <c r="AR94" s="117" t="s">
        <v>80</v>
      </c>
      <c r="AT94" s="124" t="s">
        <v>71</v>
      </c>
      <c r="AU94" s="124" t="s">
        <v>72</v>
      </c>
      <c r="AY94" s="117" t="s">
        <v>126</v>
      </c>
      <c r="BK94" s="125">
        <f>BK95+BK99+BK112+BK165+BK203+BK238+BK252</f>
        <v>0</v>
      </c>
    </row>
    <row r="95" spans="2:65" s="11" customFormat="1" ht="22.8" customHeight="1">
      <c r="B95" s="116"/>
      <c r="D95" s="117" t="s">
        <v>71</v>
      </c>
      <c r="E95" s="126" t="s">
        <v>80</v>
      </c>
      <c r="F95" s="126" t="s">
        <v>484</v>
      </c>
      <c r="I95" s="119"/>
      <c r="J95" s="127">
        <f>BK95</f>
        <v>0</v>
      </c>
      <c r="L95" s="116"/>
      <c r="M95" s="121"/>
      <c r="P95" s="122">
        <f>SUM(P96:P98)</f>
        <v>0</v>
      </c>
      <c r="R95" s="122">
        <f>SUM(R96:R98)</f>
        <v>0</v>
      </c>
      <c r="T95" s="123">
        <f>SUM(T96:T98)</f>
        <v>0</v>
      </c>
      <c r="AR95" s="117" t="s">
        <v>80</v>
      </c>
      <c r="AT95" s="124" t="s">
        <v>71</v>
      </c>
      <c r="AU95" s="124" t="s">
        <v>80</v>
      </c>
      <c r="AY95" s="117" t="s">
        <v>126</v>
      </c>
      <c r="BK95" s="125">
        <f>SUM(BK96:BK98)</f>
        <v>0</v>
      </c>
    </row>
    <row r="96" spans="2:65" s="1" customFormat="1" ht="21.75" customHeight="1">
      <c r="B96" s="33"/>
      <c r="C96" s="128" t="s">
        <v>80</v>
      </c>
      <c r="D96" s="128" t="s">
        <v>129</v>
      </c>
      <c r="E96" s="129" t="s">
        <v>2778</v>
      </c>
      <c r="F96" s="130" t="s">
        <v>2779</v>
      </c>
      <c r="G96" s="131" t="s">
        <v>254</v>
      </c>
      <c r="H96" s="132">
        <v>6</v>
      </c>
      <c r="I96" s="133"/>
      <c r="J96" s="134">
        <f>ROUND(I96*H96,2)</f>
        <v>0</v>
      </c>
      <c r="K96" s="130" t="s">
        <v>19</v>
      </c>
      <c r="L96" s="33"/>
      <c r="M96" s="135" t="s">
        <v>19</v>
      </c>
      <c r="N96" s="136" t="s">
        <v>43</v>
      </c>
      <c r="P96" s="137">
        <f>O96*H96</f>
        <v>0</v>
      </c>
      <c r="Q96" s="137">
        <v>0</v>
      </c>
      <c r="R96" s="137">
        <f>Q96*H96</f>
        <v>0</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2780</v>
      </c>
    </row>
    <row r="97" spans="2:65" s="1" customFormat="1" ht="19.2">
      <c r="B97" s="33"/>
      <c r="D97" s="141" t="s">
        <v>135</v>
      </c>
      <c r="F97" s="142" t="s">
        <v>2781</v>
      </c>
      <c r="I97" s="143"/>
      <c r="L97" s="33"/>
      <c r="M97" s="147"/>
      <c r="T97" s="54"/>
      <c r="AT97" s="18" t="s">
        <v>135</v>
      </c>
      <c r="AU97" s="18" t="s">
        <v>82</v>
      </c>
    </row>
    <row r="98" spans="2:65" s="12" customFormat="1" ht="10.199999999999999">
      <c r="B98" s="148"/>
      <c r="D98" s="141" t="s">
        <v>159</v>
      </c>
      <c r="E98" s="149" t="s">
        <v>19</v>
      </c>
      <c r="F98" s="150" t="s">
        <v>2782</v>
      </c>
      <c r="H98" s="151">
        <v>6</v>
      </c>
      <c r="I98" s="152"/>
      <c r="L98" s="148"/>
      <c r="M98" s="153"/>
      <c r="T98" s="154"/>
      <c r="AT98" s="149" t="s">
        <v>159</v>
      </c>
      <c r="AU98" s="149" t="s">
        <v>82</v>
      </c>
      <c r="AV98" s="12" t="s">
        <v>82</v>
      </c>
      <c r="AW98" s="12" t="s">
        <v>33</v>
      </c>
      <c r="AX98" s="12" t="s">
        <v>80</v>
      </c>
      <c r="AY98" s="149" t="s">
        <v>126</v>
      </c>
    </row>
    <row r="99" spans="2:65" s="11" customFormat="1" ht="22.8" customHeight="1">
      <c r="B99" s="116"/>
      <c r="D99" s="117" t="s">
        <v>71</v>
      </c>
      <c r="E99" s="126" t="s">
        <v>125</v>
      </c>
      <c r="F99" s="126" t="s">
        <v>573</v>
      </c>
      <c r="I99" s="119"/>
      <c r="J99" s="127">
        <f>BK99</f>
        <v>0</v>
      </c>
      <c r="L99" s="116"/>
      <c r="M99" s="121"/>
      <c r="P99" s="122">
        <f>SUM(P100:P111)</f>
        <v>0</v>
      </c>
      <c r="R99" s="122">
        <f>SUM(R100:R111)</f>
        <v>2.3542324300000002</v>
      </c>
      <c r="T99" s="123">
        <f>SUM(T100:T111)</f>
        <v>0</v>
      </c>
      <c r="AR99" s="117" t="s">
        <v>80</v>
      </c>
      <c r="AT99" s="124" t="s">
        <v>71</v>
      </c>
      <c r="AU99" s="124" t="s">
        <v>80</v>
      </c>
      <c r="AY99" s="117" t="s">
        <v>126</v>
      </c>
      <c r="BK99" s="125">
        <f>SUM(BK100:BK111)</f>
        <v>0</v>
      </c>
    </row>
    <row r="100" spans="2:65" s="1" customFormat="1" ht="16.5" customHeight="1">
      <c r="B100" s="33"/>
      <c r="C100" s="128" t="s">
        <v>82</v>
      </c>
      <c r="D100" s="128" t="s">
        <v>129</v>
      </c>
      <c r="E100" s="129" t="s">
        <v>664</v>
      </c>
      <c r="F100" s="130" t="s">
        <v>665</v>
      </c>
      <c r="G100" s="131" t="s">
        <v>155</v>
      </c>
      <c r="H100" s="132">
        <v>21.318999999999999</v>
      </c>
      <c r="I100" s="133"/>
      <c r="J100" s="134">
        <f>ROUND(I100*H100,2)</f>
        <v>0</v>
      </c>
      <c r="K100" s="130" t="s">
        <v>180</v>
      </c>
      <c r="L100" s="33"/>
      <c r="M100" s="135" t="s">
        <v>19</v>
      </c>
      <c r="N100" s="136" t="s">
        <v>43</v>
      </c>
      <c r="P100" s="137">
        <f>O100*H100</f>
        <v>0</v>
      </c>
      <c r="Q100" s="137">
        <v>2.8570000000000002E-2</v>
      </c>
      <c r="R100" s="137">
        <f>Q100*H100</f>
        <v>0.60908382999999999</v>
      </c>
      <c r="S100" s="137">
        <v>0</v>
      </c>
      <c r="T100" s="138">
        <f>S100*H100</f>
        <v>0</v>
      </c>
      <c r="AR100" s="139" t="s">
        <v>156</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156</v>
      </c>
      <c r="BM100" s="139" t="s">
        <v>2783</v>
      </c>
    </row>
    <row r="101" spans="2:65" s="1" customFormat="1" ht="10.199999999999999">
      <c r="B101" s="33"/>
      <c r="D101" s="141" t="s">
        <v>135</v>
      </c>
      <c r="F101" s="142" t="s">
        <v>667</v>
      </c>
      <c r="I101" s="143"/>
      <c r="L101" s="33"/>
      <c r="M101" s="147"/>
      <c r="T101" s="54"/>
      <c r="AT101" s="18" t="s">
        <v>135</v>
      </c>
      <c r="AU101" s="18" t="s">
        <v>82</v>
      </c>
    </row>
    <row r="102" spans="2:65" s="1" customFormat="1" ht="10.199999999999999">
      <c r="B102" s="33"/>
      <c r="D102" s="168" t="s">
        <v>183</v>
      </c>
      <c r="F102" s="169" t="s">
        <v>668</v>
      </c>
      <c r="I102" s="143"/>
      <c r="L102" s="33"/>
      <c r="M102" s="147"/>
      <c r="T102" s="54"/>
      <c r="AT102" s="18" t="s">
        <v>183</v>
      </c>
      <c r="AU102" s="18" t="s">
        <v>82</v>
      </c>
    </row>
    <row r="103" spans="2:65" s="12" customFormat="1" ht="10.199999999999999">
      <c r="B103" s="148"/>
      <c r="D103" s="141" t="s">
        <v>159</v>
      </c>
      <c r="E103" s="149" t="s">
        <v>19</v>
      </c>
      <c r="F103" s="150" t="s">
        <v>2784</v>
      </c>
      <c r="H103" s="151">
        <v>21.318999999999999</v>
      </c>
      <c r="I103" s="152"/>
      <c r="L103" s="148"/>
      <c r="M103" s="153"/>
      <c r="T103" s="154"/>
      <c r="AT103" s="149" t="s">
        <v>159</v>
      </c>
      <c r="AU103" s="149" t="s">
        <v>82</v>
      </c>
      <c r="AV103" s="12" t="s">
        <v>82</v>
      </c>
      <c r="AW103" s="12" t="s">
        <v>33</v>
      </c>
      <c r="AX103" s="12" t="s">
        <v>80</v>
      </c>
      <c r="AY103" s="149" t="s">
        <v>126</v>
      </c>
    </row>
    <row r="104" spans="2:65" s="1" customFormat="1" ht="16.5" customHeight="1">
      <c r="B104" s="33"/>
      <c r="C104" s="128" t="s">
        <v>125</v>
      </c>
      <c r="D104" s="128" t="s">
        <v>129</v>
      </c>
      <c r="E104" s="129" t="s">
        <v>689</v>
      </c>
      <c r="F104" s="130" t="s">
        <v>690</v>
      </c>
      <c r="G104" s="131" t="s">
        <v>155</v>
      </c>
      <c r="H104" s="132">
        <v>10.66</v>
      </c>
      <c r="I104" s="133"/>
      <c r="J104" s="134">
        <f>ROUND(I104*H104,2)</f>
        <v>0</v>
      </c>
      <c r="K104" s="130" t="s">
        <v>180</v>
      </c>
      <c r="L104" s="33"/>
      <c r="M104" s="135" t="s">
        <v>19</v>
      </c>
      <c r="N104" s="136" t="s">
        <v>43</v>
      </c>
      <c r="P104" s="137">
        <f>O104*H104</f>
        <v>0</v>
      </c>
      <c r="Q104" s="137">
        <v>4.795E-2</v>
      </c>
      <c r="R104" s="137">
        <f>Q104*H104</f>
        <v>0.51114700000000002</v>
      </c>
      <c r="S104" s="137">
        <v>0</v>
      </c>
      <c r="T104" s="138">
        <f>S104*H104</f>
        <v>0</v>
      </c>
      <c r="AR104" s="139" t="s">
        <v>156</v>
      </c>
      <c r="AT104" s="139" t="s">
        <v>129</v>
      </c>
      <c r="AU104" s="139" t="s">
        <v>82</v>
      </c>
      <c r="AY104" s="18" t="s">
        <v>126</v>
      </c>
      <c r="BE104" s="140">
        <f>IF(N104="základní",J104,0)</f>
        <v>0</v>
      </c>
      <c r="BF104" s="140">
        <f>IF(N104="snížená",J104,0)</f>
        <v>0</v>
      </c>
      <c r="BG104" s="140">
        <f>IF(N104="zákl. přenesená",J104,0)</f>
        <v>0</v>
      </c>
      <c r="BH104" s="140">
        <f>IF(N104="sníž. přenesená",J104,0)</f>
        <v>0</v>
      </c>
      <c r="BI104" s="140">
        <f>IF(N104="nulová",J104,0)</f>
        <v>0</v>
      </c>
      <c r="BJ104" s="18" t="s">
        <v>80</v>
      </c>
      <c r="BK104" s="140">
        <f>ROUND(I104*H104,2)</f>
        <v>0</v>
      </c>
      <c r="BL104" s="18" t="s">
        <v>156</v>
      </c>
      <c r="BM104" s="139" t="s">
        <v>2785</v>
      </c>
    </row>
    <row r="105" spans="2:65" s="1" customFormat="1" ht="10.199999999999999">
      <c r="B105" s="33"/>
      <c r="D105" s="141" t="s">
        <v>135</v>
      </c>
      <c r="F105" s="142" t="s">
        <v>692</v>
      </c>
      <c r="I105" s="143"/>
      <c r="L105" s="33"/>
      <c r="M105" s="147"/>
      <c r="T105" s="54"/>
      <c r="AT105" s="18" t="s">
        <v>135</v>
      </c>
      <c r="AU105" s="18" t="s">
        <v>82</v>
      </c>
    </row>
    <row r="106" spans="2:65" s="1" customFormat="1" ht="10.199999999999999">
      <c r="B106" s="33"/>
      <c r="D106" s="168" t="s">
        <v>183</v>
      </c>
      <c r="F106" s="169" t="s">
        <v>693</v>
      </c>
      <c r="I106" s="143"/>
      <c r="L106" s="33"/>
      <c r="M106" s="147"/>
      <c r="T106" s="54"/>
      <c r="AT106" s="18" t="s">
        <v>183</v>
      </c>
      <c r="AU106" s="18" t="s">
        <v>82</v>
      </c>
    </row>
    <row r="107" spans="2:65" s="12" customFormat="1" ht="10.199999999999999">
      <c r="B107" s="148"/>
      <c r="D107" s="141" t="s">
        <v>159</v>
      </c>
      <c r="E107" s="149" t="s">
        <v>19</v>
      </c>
      <c r="F107" s="150" t="s">
        <v>2786</v>
      </c>
      <c r="H107" s="151">
        <v>10.66</v>
      </c>
      <c r="I107" s="152"/>
      <c r="L107" s="148"/>
      <c r="M107" s="153"/>
      <c r="T107" s="154"/>
      <c r="AT107" s="149" t="s">
        <v>159</v>
      </c>
      <c r="AU107" s="149" t="s">
        <v>82</v>
      </c>
      <c r="AV107" s="12" t="s">
        <v>82</v>
      </c>
      <c r="AW107" s="12" t="s">
        <v>33</v>
      </c>
      <c r="AX107" s="12" t="s">
        <v>80</v>
      </c>
      <c r="AY107" s="149" t="s">
        <v>126</v>
      </c>
    </row>
    <row r="108" spans="2:65" s="1" customFormat="1" ht="16.5" customHeight="1">
      <c r="B108" s="33"/>
      <c r="C108" s="128" t="s">
        <v>156</v>
      </c>
      <c r="D108" s="128" t="s">
        <v>129</v>
      </c>
      <c r="E108" s="129" t="s">
        <v>695</v>
      </c>
      <c r="F108" s="130" t="s">
        <v>696</v>
      </c>
      <c r="G108" s="131" t="s">
        <v>155</v>
      </c>
      <c r="H108" s="132">
        <v>10.66</v>
      </c>
      <c r="I108" s="133"/>
      <c r="J108" s="134">
        <f>ROUND(I108*H108,2)</f>
        <v>0</v>
      </c>
      <c r="K108" s="130" t="s">
        <v>180</v>
      </c>
      <c r="L108" s="33"/>
      <c r="M108" s="135" t="s">
        <v>19</v>
      </c>
      <c r="N108" s="136" t="s">
        <v>43</v>
      </c>
      <c r="P108" s="137">
        <f>O108*H108</f>
        <v>0</v>
      </c>
      <c r="Q108" s="137">
        <v>0.11576</v>
      </c>
      <c r="R108" s="137">
        <f>Q108*H108</f>
        <v>1.2340016</v>
      </c>
      <c r="S108" s="137">
        <v>0</v>
      </c>
      <c r="T108" s="138">
        <f>S108*H108</f>
        <v>0</v>
      </c>
      <c r="AR108" s="139" t="s">
        <v>156</v>
      </c>
      <c r="AT108" s="139" t="s">
        <v>129</v>
      </c>
      <c r="AU108" s="139" t="s">
        <v>82</v>
      </c>
      <c r="AY108" s="18" t="s">
        <v>126</v>
      </c>
      <c r="BE108" s="140">
        <f>IF(N108="základní",J108,0)</f>
        <v>0</v>
      </c>
      <c r="BF108" s="140">
        <f>IF(N108="snížená",J108,0)</f>
        <v>0</v>
      </c>
      <c r="BG108" s="140">
        <f>IF(N108="zákl. přenesená",J108,0)</f>
        <v>0</v>
      </c>
      <c r="BH108" s="140">
        <f>IF(N108="sníž. přenesená",J108,0)</f>
        <v>0</v>
      </c>
      <c r="BI108" s="140">
        <f>IF(N108="nulová",J108,0)</f>
        <v>0</v>
      </c>
      <c r="BJ108" s="18" t="s">
        <v>80</v>
      </c>
      <c r="BK108" s="140">
        <f>ROUND(I108*H108,2)</f>
        <v>0</v>
      </c>
      <c r="BL108" s="18" t="s">
        <v>156</v>
      </c>
      <c r="BM108" s="139" t="s">
        <v>2787</v>
      </c>
    </row>
    <row r="109" spans="2:65" s="1" customFormat="1" ht="10.199999999999999">
      <c r="B109" s="33"/>
      <c r="D109" s="141" t="s">
        <v>135</v>
      </c>
      <c r="F109" s="142" t="s">
        <v>698</v>
      </c>
      <c r="I109" s="143"/>
      <c r="L109" s="33"/>
      <c r="M109" s="147"/>
      <c r="T109" s="54"/>
      <c r="AT109" s="18" t="s">
        <v>135</v>
      </c>
      <c r="AU109" s="18" t="s">
        <v>82</v>
      </c>
    </row>
    <row r="110" spans="2:65" s="1" customFormat="1" ht="10.199999999999999">
      <c r="B110" s="33"/>
      <c r="D110" s="168" t="s">
        <v>183</v>
      </c>
      <c r="F110" s="169" t="s">
        <v>699</v>
      </c>
      <c r="I110" s="143"/>
      <c r="L110" s="33"/>
      <c r="M110" s="147"/>
      <c r="T110" s="54"/>
      <c r="AT110" s="18" t="s">
        <v>183</v>
      </c>
      <c r="AU110" s="18" t="s">
        <v>82</v>
      </c>
    </row>
    <row r="111" spans="2:65" s="12" customFormat="1" ht="10.199999999999999">
      <c r="B111" s="148"/>
      <c r="D111" s="141" t="s">
        <v>159</v>
      </c>
      <c r="E111" s="149" t="s">
        <v>19</v>
      </c>
      <c r="F111" s="150" t="s">
        <v>2786</v>
      </c>
      <c r="H111" s="151">
        <v>10.66</v>
      </c>
      <c r="I111" s="152"/>
      <c r="L111" s="148"/>
      <c r="M111" s="153"/>
      <c r="T111" s="154"/>
      <c r="AT111" s="149" t="s">
        <v>159</v>
      </c>
      <c r="AU111" s="149" t="s">
        <v>82</v>
      </c>
      <c r="AV111" s="12" t="s">
        <v>82</v>
      </c>
      <c r="AW111" s="12" t="s">
        <v>33</v>
      </c>
      <c r="AX111" s="12" t="s">
        <v>80</v>
      </c>
      <c r="AY111" s="149" t="s">
        <v>126</v>
      </c>
    </row>
    <row r="112" spans="2:65" s="11" customFormat="1" ht="22.8" customHeight="1">
      <c r="B112" s="116"/>
      <c r="D112" s="117" t="s">
        <v>71</v>
      </c>
      <c r="E112" s="126" t="s">
        <v>151</v>
      </c>
      <c r="F112" s="126" t="s">
        <v>152</v>
      </c>
      <c r="I112" s="119"/>
      <c r="J112" s="127">
        <f>BK112</f>
        <v>0</v>
      </c>
      <c r="L112" s="116"/>
      <c r="M112" s="121"/>
      <c r="P112" s="122">
        <f>SUM(P113:P164)</f>
        <v>0</v>
      </c>
      <c r="R112" s="122">
        <f>SUM(R113:R164)</f>
        <v>9.4118279200000003</v>
      </c>
      <c r="T112" s="123">
        <f>SUM(T113:T164)</f>
        <v>0</v>
      </c>
      <c r="AR112" s="117" t="s">
        <v>80</v>
      </c>
      <c r="AT112" s="124" t="s">
        <v>71</v>
      </c>
      <c r="AU112" s="124" t="s">
        <v>80</v>
      </c>
      <c r="AY112" s="117" t="s">
        <v>126</v>
      </c>
      <c r="BK112" s="125">
        <f>SUM(BK113:BK164)</f>
        <v>0</v>
      </c>
    </row>
    <row r="113" spans="2:65" s="1" customFormat="1" ht="37.799999999999997" customHeight="1">
      <c r="B113" s="33"/>
      <c r="C113" s="128" t="s">
        <v>188</v>
      </c>
      <c r="D113" s="128" t="s">
        <v>129</v>
      </c>
      <c r="E113" s="129" t="s">
        <v>2788</v>
      </c>
      <c r="F113" s="130" t="s">
        <v>2789</v>
      </c>
      <c r="G113" s="131" t="s">
        <v>19</v>
      </c>
      <c r="H113" s="132">
        <v>0</v>
      </c>
      <c r="I113" s="133"/>
      <c r="J113" s="134">
        <f>ROUND(I113*H113,2)</f>
        <v>0</v>
      </c>
      <c r="K113" s="130" t="s">
        <v>19</v>
      </c>
      <c r="L113" s="33"/>
      <c r="M113" s="135" t="s">
        <v>19</v>
      </c>
      <c r="N113" s="136" t="s">
        <v>43</v>
      </c>
      <c r="P113" s="137">
        <f>O113*H113</f>
        <v>0</v>
      </c>
      <c r="Q113" s="137">
        <v>0</v>
      </c>
      <c r="R113" s="137">
        <f>Q113*H113</f>
        <v>0</v>
      </c>
      <c r="S113" s="137">
        <v>0</v>
      </c>
      <c r="T113" s="138">
        <f>S113*H113</f>
        <v>0</v>
      </c>
      <c r="AR113" s="139" t="s">
        <v>156</v>
      </c>
      <c r="AT113" s="139" t="s">
        <v>129</v>
      </c>
      <c r="AU113" s="139" t="s">
        <v>82</v>
      </c>
      <c r="AY113" s="18" t="s">
        <v>126</v>
      </c>
      <c r="BE113" s="140">
        <f>IF(N113="základní",J113,0)</f>
        <v>0</v>
      </c>
      <c r="BF113" s="140">
        <f>IF(N113="snížená",J113,0)</f>
        <v>0</v>
      </c>
      <c r="BG113" s="140">
        <f>IF(N113="zákl. přenesená",J113,0)</f>
        <v>0</v>
      </c>
      <c r="BH113" s="140">
        <f>IF(N113="sníž. přenesená",J113,0)</f>
        <v>0</v>
      </c>
      <c r="BI113" s="140">
        <f>IF(N113="nulová",J113,0)</f>
        <v>0</v>
      </c>
      <c r="BJ113" s="18" t="s">
        <v>80</v>
      </c>
      <c r="BK113" s="140">
        <f>ROUND(I113*H113,2)</f>
        <v>0</v>
      </c>
      <c r="BL113" s="18" t="s">
        <v>156</v>
      </c>
      <c r="BM113" s="139" t="s">
        <v>2790</v>
      </c>
    </row>
    <row r="114" spans="2:65" s="1" customFormat="1" ht="48">
      <c r="B114" s="33"/>
      <c r="D114" s="141" t="s">
        <v>135</v>
      </c>
      <c r="F114" s="142" t="s">
        <v>2791</v>
      </c>
      <c r="I114" s="143"/>
      <c r="L114" s="33"/>
      <c r="M114" s="147"/>
      <c r="T114" s="54"/>
      <c r="AT114" s="18" t="s">
        <v>135</v>
      </c>
      <c r="AU114" s="18" t="s">
        <v>82</v>
      </c>
    </row>
    <row r="115" spans="2:65" s="1" customFormat="1" ht="16.5" customHeight="1">
      <c r="B115" s="33"/>
      <c r="C115" s="128" t="s">
        <v>151</v>
      </c>
      <c r="D115" s="128" t="s">
        <v>129</v>
      </c>
      <c r="E115" s="129" t="s">
        <v>2792</v>
      </c>
      <c r="F115" s="130" t="s">
        <v>2793</v>
      </c>
      <c r="G115" s="131" t="s">
        <v>155</v>
      </c>
      <c r="H115" s="132">
        <v>213.91399999999999</v>
      </c>
      <c r="I115" s="133"/>
      <c r="J115" s="134">
        <f>ROUND(I115*H115,2)</f>
        <v>0</v>
      </c>
      <c r="K115" s="130" t="s">
        <v>180</v>
      </c>
      <c r="L115" s="33"/>
      <c r="M115" s="135" t="s">
        <v>19</v>
      </c>
      <c r="N115" s="136" t="s">
        <v>43</v>
      </c>
      <c r="P115" s="137">
        <f>O115*H115</f>
        <v>0</v>
      </c>
      <c r="Q115" s="137">
        <v>6.4999999999999997E-3</v>
      </c>
      <c r="R115" s="137">
        <f>Q115*H115</f>
        <v>1.3904409999999998</v>
      </c>
      <c r="S115" s="137">
        <v>0</v>
      </c>
      <c r="T115" s="138">
        <f>S115*H115</f>
        <v>0</v>
      </c>
      <c r="AR115" s="139" t="s">
        <v>156</v>
      </c>
      <c r="AT115" s="139" t="s">
        <v>129</v>
      </c>
      <c r="AU115" s="139" t="s">
        <v>82</v>
      </c>
      <c r="AY115" s="18" t="s">
        <v>126</v>
      </c>
      <c r="BE115" s="140">
        <f>IF(N115="základní",J115,0)</f>
        <v>0</v>
      </c>
      <c r="BF115" s="140">
        <f>IF(N115="snížená",J115,0)</f>
        <v>0</v>
      </c>
      <c r="BG115" s="140">
        <f>IF(N115="zákl. přenesená",J115,0)</f>
        <v>0</v>
      </c>
      <c r="BH115" s="140">
        <f>IF(N115="sníž. přenesená",J115,0)</f>
        <v>0</v>
      </c>
      <c r="BI115" s="140">
        <f>IF(N115="nulová",J115,0)</f>
        <v>0</v>
      </c>
      <c r="BJ115" s="18" t="s">
        <v>80</v>
      </c>
      <c r="BK115" s="140">
        <f>ROUND(I115*H115,2)</f>
        <v>0</v>
      </c>
      <c r="BL115" s="18" t="s">
        <v>156</v>
      </c>
      <c r="BM115" s="139" t="s">
        <v>2794</v>
      </c>
    </row>
    <row r="116" spans="2:65" s="1" customFormat="1" ht="10.199999999999999">
      <c r="B116" s="33"/>
      <c r="D116" s="141" t="s">
        <v>135</v>
      </c>
      <c r="F116" s="142" t="s">
        <v>2795</v>
      </c>
      <c r="I116" s="143"/>
      <c r="L116" s="33"/>
      <c r="M116" s="147"/>
      <c r="T116" s="54"/>
      <c r="AT116" s="18" t="s">
        <v>135</v>
      </c>
      <c r="AU116" s="18" t="s">
        <v>82</v>
      </c>
    </row>
    <row r="117" spans="2:65" s="1" customFormat="1" ht="10.199999999999999">
      <c r="B117" s="33"/>
      <c r="D117" s="168" t="s">
        <v>183</v>
      </c>
      <c r="F117" s="169" t="s">
        <v>2796</v>
      </c>
      <c r="I117" s="143"/>
      <c r="L117" s="33"/>
      <c r="M117" s="147"/>
      <c r="T117" s="54"/>
      <c r="AT117" s="18" t="s">
        <v>183</v>
      </c>
      <c r="AU117" s="18" t="s">
        <v>82</v>
      </c>
    </row>
    <row r="118" spans="2:65" s="1" customFormat="1" ht="16.5" customHeight="1">
      <c r="B118" s="33"/>
      <c r="C118" s="128" t="s">
        <v>201</v>
      </c>
      <c r="D118" s="128" t="s">
        <v>129</v>
      </c>
      <c r="E118" s="129" t="s">
        <v>2797</v>
      </c>
      <c r="F118" s="130" t="s">
        <v>2798</v>
      </c>
      <c r="G118" s="131" t="s">
        <v>155</v>
      </c>
      <c r="H118" s="132">
        <v>232.47399999999999</v>
      </c>
      <c r="I118" s="133"/>
      <c r="J118" s="134">
        <f>ROUND(I118*H118,2)</f>
        <v>0</v>
      </c>
      <c r="K118" s="130" t="s">
        <v>180</v>
      </c>
      <c r="L118" s="33"/>
      <c r="M118" s="135" t="s">
        <v>19</v>
      </c>
      <c r="N118" s="136" t="s">
        <v>43</v>
      </c>
      <c r="P118" s="137">
        <f>O118*H118</f>
        <v>0</v>
      </c>
      <c r="Q118" s="137">
        <v>1.4E-3</v>
      </c>
      <c r="R118" s="137">
        <f>Q118*H118</f>
        <v>0.32546359999999996</v>
      </c>
      <c r="S118" s="137">
        <v>0</v>
      </c>
      <c r="T118" s="138">
        <f>S118*H118</f>
        <v>0</v>
      </c>
      <c r="AR118" s="139" t="s">
        <v>156</v>
      </c>
      <c r="AT118" s="139" t="s">
        <v>129</v>
      </c>
      <c r="AU118" s="139" t="s">
        <v>82</v>
      </c>
      <c r="AY118" s="18" t="s">
        <v>126</v>
      </c>
      <c r="BE118" s="140">
        <f>IF(N118="základní",J118,0)</f>
        <v>0</v>
      </c>
      <c r="BF118" s="140">
        <f>IF(N118="snížená",J118,0)</f>
        <v>0</v>
      </c>
      <c r="BG118" s="140">
        <f>IF(N118="zákl. přenesená",J118,0)</f>
        <v>0</v>
      </c>
      <c r="BH118" s="140">
        <f>IF(N118="sníž. přenesená",J118,0)</f>
        <v>0</v>
      </c>
      <c r="BI118" s="140">
        <f>IF(N118="nulová",J118,0)</f>
        <v>0</v>
      </c>
      <c r="BJ118" s="18" t="s">
        <v>80</v>
      </c>
      <c r="BK118" s="140">
        <f>ROUND(I118*H118,2)</f>
        <v>0</v>
      </c>
      <c r="BL118" s="18" t="s">
        <v>156</v>
      </c>
      <c r="BM118" s="139" t="s">
        <v>2799</v>
      </c>
    </row>
    <row r="119" spans="2:65" s="1" customFormat="1" ht="10.199999999999999">
      <c r="B119" s="33"/>
      <c r="D119" s="141" t="s">
        <v>135</v>
      </c>
      <c r="F119" s="142" t="s">
        <v>2800</v>
      </c>
      <c r="I119" s="143"/>
      <c r="L119" s="33"/>
      <c r="M119" s="147"/>
      <c r="T119" s="54"/>
      <c r="AT119" s="18" t="s">
        <v>135</v>
      </c>
      <c r="AU119" s="18" t="s">
        <v>82</v>
      </c>
    </row>
    <row r="120" spans="2:65" s="1" customFormat="1" ht="10.199999999999999">
      <c r="B120" s="33"/>
      <c r="D120" s="168" t="s">
        <v>183</v>
      </c>
      <c r="F120" s="169" t="s">
        <v>2801</v>
      </c>
      <c r="I120" s="143"/>
      <c r="L120" s="33"/>
      <c r="M120" s="147"/>
      <c r="T120" s="54"/>
      <c r="AT120" s="18" t="s">
        <v>183</v>
      </c>
      <c r="AU120" s="18" t="s">
        <v>82</v>
      </c>
    </row>
    <row r="121" spans="2:65" s="12" customFormat="1" ht="10.199999999999999">
      <c r="B121" s="148"/>
      <c r="D121" s="141" t="s">
        <v>159</v>
      </c>
      <c r="E121" s="149" t="s">
        <v>19</v>
      </c>
      <c r="F121" s="150" t="s">
        <v>2802</v>
      </c>
      <c r="H121" s="151">
        <v>232.47399999999999</v>
      </c>
      <c r="I121" s="152"/>
      <c r="L121" s="148"/>
      <c r="M121" s="153"/>
      <c r="T121" s="154"/>
      <c r="AT121" s="149" t="s">
        <v>159</v>
      </c>
      <c r="AU121" s="149" t="s">
        <v>82</v>
      </c>
      <c r="AV121" s="12" t="s">
        <v>82</v>
      </c>
      <c r="AW121" s="12" t="s">
        <v>33</v>
      </c>
      <c r="AX121" s="12" t="s">
        <v>80</v>
      </c>
      <c r="AY121" s="149" t="s">
        <v>126</v>
      </c>
    </row>
    <row r="122" spans="2:65" s="1" customFormat="1" ht="16.5" customHeight="1">
      <c r="B122" s="33"/>
      <c r="C122" s="128" t="s">
        <v>207</v>
      </c>
      <c r="D122" s="128" t="s">
        <v>129</v>
      </c>
      <c r="E122" s="129" t="s">
        <v>2803</v>
      </c>
      <c r="F122" s="130" t="s">
        <v>2804</v>
      </c>
      <c r="G122" s="131" t="s">
        <v>155</v>
      </c>
      <c r="H122" s="132">
        <v>219.27799999999999</v>
      </c>
      <c r="I122" s="133"/>
      <c r="J122" s="134">
        <f>ROUND(I122*H122,2)</f>
        <v>0</v>
      </c>
      <c r="K122" s="130" t="s">
        <v>180</v>
      </c>
      <c r="L122" s="33"/>
      <c r="M122" s="135" t="s">
        <v>19</v>
      </c>
      <c r="N122" s="136" t="s">
        <v>43</v>
      </c>
      <c r="P122" s="137">
        <f>O122*H122</f>
        <v>0</v>
      </c>
      <c r="Q122" s="137">
        <v>1.3999999999999999E-4</v>
      </c>
      <c r="R122" s="137">
        <f>Q122*H122</f>
        <v>3.0698919999999998E-2</v>
      </c>
      <c r="S122" s="137">
        <v>0</v>
      </c>
      <c r="T122" s="138">
        <f>S122*H122</f>
        <v>0</v>
      </c>
      <c r="AR122" s="139" t="s">
        <v>156</v>
      </c>
      <c r="AT122" s="139" t="s">
        <v>129</v>
      </c>
      <c r="AU122" s="139" t="s">
        <v>82</v>
      </c>
      <c r="AY122" s="18" t="s">
        <v>126</v>
      </c>
      <c r="BE122" s="140">
        <f>IF(N122="základní",J122,0)</f>
        <v>0</v>
      </c>
      <c r="BF122" s="140">
        <f>IF(N122="snížená",J122,0)</f>
        <v>0</v>
      </c>
      <c r="BG122" s="140">
        <f>IF(N122="zákl. přenesená",J122,0)</f>
        <v>0</v>
      </c>
      <c r="BH122" s="140">
        <f>IF(N122="sníž. přenesená",J122,0)</f>
        <v>0</v>
      </c>
      <c r="BI122" s="140">
        <f>IF(N122="nulová",J122,0)</f>
        <v>0</v>
      </c>
      <c r="BJ122" s="18" t="s">
        <v>80</v>
      </c>
      <c r="BK122" s="140">
        <f>ROUND(I122*H122,2)</f>
        <v>0</v>
      </c>
      <c r="BL122" s="18" t="s">
        <v>156</v>
      </c>
      <c r="BM122" s="139" t="s">
        <v>2805</v>
      </c>
    </row>
    <row r="123" spans="2:65" s="1" customFormat="1" ht="10.199999999999999">
      <c r="B123" s="33"/>
      <c r="D123" s="141" t="s">
        <v>135</v>
      </c>
      <c r="F123" s="142" t="s">
        <v>2806</v>
      </c>
      <c r="I123" s="143"/>
      <c r="L123" s="33"/>
      <c r="M123" s="147"/>
      <c r="T123" s="54"/>
      <c r="AT123" s="18" t="s">
        <v>135</v>
      </c>
      <c r="AU123" s="18" t="s">
        <v>82</v>
      </c>
    </row>
    <row r="124" spans="2:65" s="1" customFormat="1" ht="10.199999999999999">
      <c r="B124" s="33"/>
      <c r="D124" s="168" t="s">
        <v>183</v>
      </c>
      <c r="F124" s="169" t="s">
        <v>2807</v>
      </c>
      <c r="I124" s="143"/>
      <c r="L124" s="33"/>
      <c r="M124" s="147"/>
      <c r="T124" s="54"/>
      <c r="AT124" s="18" t="s">
        <v>183</v>
      </c>
      <c r="AU124" s="18" t="s">
        <v>82</v>
      </c>
    </row>
    <row r="125" spans="2:65" s="1" customFormat="1" ht="24.15" customHeight="1">
      <c r="B125" s="33"/>
      <c r="C125" s="128" t="s">
        <v>213</v>
      </c>
      <c r="D125" s="128" t="s">
        <v>129</v>
      </c>
      <c r="E125" s="129" t="s">
        <v>2808</v>
      </c>
      <c r="F125" s="130" t="s">
        <v>2809</v>
      </c>
      <c r="G125" s="131" t="s">
        <v>155</v>
      </c>
      <c r="H125" s="132">
        <v>213.19399999999999</v>
      </c>
      <c r="I125" s="133"/>
      <c r="J125" s="134">
        <f>ROUND(I125*H125,2)</f>
        <v>0</v>
      </c>
      <c r="K125" s="130" t="s">
        <v>180</v>
      </c>
      <c r="L125" s="33"/>
      <c r="M125" s="135" t="s">
        <v>19</v>
      </c>
      <c r="N125" s="136" t="s">
        <v>43</v>
      </c>
      <c r="P125" s="137">
        <f>O125*H125</f>
        <v>0</v>
      </c>
      <c r="Q125" s="137">
        <v>8.6E-3</v>
      </c>
      <c r="R125" s="137">
        <f>Q125*H125</f>
        <v>1.8334683999999999</v>
      </c>
      <c r="S125" s="137">
        <v>0</v>
      </c>
      <c r="T125" s="138">
        <f>S125*H125</f>
        <v>0</v>
      </c>
      <c r="AR125" s="139" t="s">
        <v>156</v>
      </c>
      <c r="AT125" s="139" t="s">
        <v>129</v>
      </c>
      <c r="AU125" s="139" t="s">
        <v>82</v>
      </c>
      <c r="AY125" s="18" t="s">
        <v>126</v>
      </c>
      <c r="BE125" s="140">
        <f>IF(N125="základní",J125,0)</f>
        <v>0</v>
      </c>
      <c r="BF125" s="140">
        <f>IF(N125="snížená",J125,0)</f>
        <v>0</v>
      </c>
      <c r="BG125" s="140">
        <f>IF(N125="zákl. přenesená",J125,0)</f>
        <v>0</v>
      </c>
      <c r="BH125" s="140">
        <f>IF(N125="sníž. přenesená",J125,0)</f>
        <v>0</v>
      </c>
      <c r="BI125" s="140">
        <f>IF(N125="nulová",J125,0)</f>
        <v>0</v>
      </c>
      <c r="BJ125" s="18" t="s">
        <v>80</v>
      </c>
      <c r="BK125" s="140">
        <f>ROUND(I125*H125,2)</f>
        <v>0</v>
      </c>
      <c r="BL125" s="18" t="s">
        <v>156</v>
      </c>
      <c r="BM125" s="139" t="s">
        <v>2810</v>
      </c>
    </row>
    <row r="126" spans="2:65" s="1" customFormat="1" ht="28.8">
      <c r="B126" s="33"/>
      <c r="D126" s="141" t="s">
        <v>135</v>
      </c>
      <c r="F126" s="142" t="s">
        <v>2811</v>
      </c>
      <c r="I126" s="143"/>
      <c r="L126" s="33"/>
      <c r="M126" s="147"/>
      <c r="T126" s="54"/>
      <c r="AT126" s="18" t="s">
        <v>135</v>
      </c>
      <c r="AU126" s="18" t="s">
        <v>82</v>
      </c>
    </row>
    <row r="127" spans="2:65" s="1" customFormat="1" ht="10.199999999999999">
      <c r="B127" s="33"/>
      <c r="D127" s="168" t="s">
        <v>183</v>
      </c>
      <c r="F127" s="169" t="s">
        <v>2812</v>
      </c>
      <c r="I127" s="143"/>
      <c r="L127" s="33"/>
      <c r="M127" s="147"/>
      <c r="T127" s="54"/>
      <c r="AT127" s="18" t="s">
        <v>183</v>
      </c>
      <c r="AU127" s="18" t="s">
        <v>82</v>
      </c>
    </row>
    <row r="128" spans="2:65" s="13" customFormat="1" ht="10.199999999999999">
      <c r="B128" s="155"/>
      <c r="D128" s="141" t="s">
        <v>159</v>
      </c>
      <c r="E128" s="156" t="s">
        <v>19</v>
      </c>
      <c r="F128" s="157" t="s">
        <v>2813</v>
      </c>
      <c r="H128" s="156" t="s">
        <v>19</v>
      </c>
      <c r="I128" s="158"/>
      <c r="L128" s="155"/>
      <c r="M128" s="159"/>
      <c r="T128" s="160"/>
      <c r="AT128" s="156" t="s">
        <v>159</v>
      </c>
      <c r="AU128" s="156" t="s">
        <v>82</v>
      </c>
      <c r="AV128" s="13" t="s">
        <v>80</v>
      </c>
      <c r="AW128" s="13" t="s">
        <v>33</v>
      </c>
      <c r="AX128" s="13" t="s">
        <v>72</v>
      </c>
      <c r="AY128" s="156" t="s">
        <v>126</v>
      </c>
    </row>
    <row r="129" spans="2:65" s="12" customFormat="1" ht="10.199999999999999">
      <c r="B129" s="148"/>
      <c r="D129" s="141" t="s">
        <v>159</v>
      </c>
      <c r="E129" s="149" t="s">
        <v>19</v>
      </c>
      <c r="F129" s="150" t="s">
        <v>2814</v>
      </c>
      <c r="H129" s="151">
        <v>164.29300000000001</v>
      </c>
      <c r="I129" s="152"/>
      <c r="L129" s="148"/>
      <c r="M129" s="153"/>
      <c r="T129" s="154"/>
      <c r="AT129" s="149" t="s">
        <v>159</v>
      </c>
      <c r="AU129" s="149" t="s">
        <v>82</v>
      </c>
      <c r="AV129" s="12" t="s">
        <v>82</v>
      </c>
      <c r="AW129" s="12" t="s">
        <v>33</v>
      </c>
      <c r="AX129" s="12" t="s">
        <v>72</v>
      </c>
      <c r="AY129" s="149" t="s">
        <v>126</v>
      </c>
    </row>
    <row r="130" spans="2:65" s="12" customFormat="1" ht="10.199999999999999">
      <c r="B130" s="148"/>
      <c r="D130" s="141" t="s">
        <v>159</v>
      </c>
      <c r="E130" s="149" t="s">
        <v>19</v>
      </c>
      <c r="F130" s="150" t="s">
        <v>2815</v>
      </c>
      <c r="H130" s="151">
        <v>-13.35</v>
      </c>
      <c r="I130" s="152"/>
      <c r="L130" s="148"/>
      <c r="M130" s="153"/>
      <c r="T130" s="154"/>
      <c r="AT130" s="149" t="s">
        <v>159</v>
      </c>
      <c r="AU130" s="149" t="s">
        <v>82</v>
      </c>
      <c r="AV130" s="12" t="s">
        <v>82</v>
      </c>
      <c r="AW130" s="12" t="s">
        <v>33</v>
      </c>
      <c r="AX130" s="12" t="s">
        <v>72</v>
      </c>
      <c r="AY130" s="149" t="s">
        <v>126</v>
      </c>
    </row>
    <row r="131" spans="2:65" s="12" customFormat="1" ht="10.199999999999999">
      <c r="B131" s="148"/>
      <c r="D131" s="141" t="s">
        <v>159</v>
      </c>
      <c r="E131" s="149" t="s">
        <v>19</v>
      </c>
      <c r="F131" s="150" t="s">
        <v>2816</v>
      </c>
      <c r="H131" s="151">
        <v>62.250999999999998</v>
      </c>
      <c r="I131" s="152"/>
      <c r="L131" s="148"/>
      <c r="M131" s="153"/>
      <c r="T131" s="154"/>
      <c r="AT131" s="149" t="s">
        <v>159</v>
      </c>
      <c r="AU131" s="149" t="s">
        <v>82</v>
      </c>
      <c r="AV131" s="12" t="s">
        <v>82</v>
      </c>
      <c r="AW131" s="12" t="s">
        <v>33</v>
      </c>
      <c r="AX131" s="12" t="s">
        <v>72</v>
      </c>
      <c r="AY131" s="149" t="s">
        <v>126</v>
      </c>
    </row>
    <row r="132" spans="2:65" s="14" customFormat="1" ht="10.199999999999999">
      <c r="B132" s="161"/>
      <c r="D132" s="141" t="s">
        <v>159</v>
      </c>
      <c r="E132" s="162" t="s">
        <v>19</v>
      </c>
      <c r="F132" s="163" t="s">
        <v>173</v>
      </c>
      <c r="H132" s="164">
        <v>213.19399999999999</v>
      </c>
      <c r="I132" s="165"/>
      <c r="L132" s="161"/>
      <c r="M132" s="166"/>
      <c r="T132" s="167"/>
      <c r="AT132" s="162" t="s">
        <v>159</v>
      </c>
      <c r="AU132" s="162" t="s">
        <v>82</v>
      </c>
      <c r="AV132" s="14" t="s">
        <v>156</v>
      </c>
      <c r="AW132" s="14" t="s">
        <v>33</v>
      </c>
      <c r="AX132" s="14" t="s">
        <v>80</v>
      </c>
      <c r="AY132" s="162" t="s">
        <v>126</v>
      </c>
    </row>
    <row r="133" spans="2:65" s="1" customFormat="1" ht="16.5" customHeight="1">
      <c r="B133" s="33"/>
      <c r="C133" s="180" t="s">
        <v>219</v>
      </c>
      <c r="D133" s="180" t="s">
        <v>123</v>
      </c>
      <c r="E133" s="181" t="s">
        <v>2817</v>
      </c>
      <c r="F133" s="182" t="s">
        <v>2818</v>
      </c>
      <c r="G133" s="183" t="s">
        <v>155</v>
      </c>
      <c r="H133" s="184">
        <v>223.85400000000001</v>
      </c>
      <c r="I133" s="185"/>
      <c r="J133" s="186">
        <f>ROUND(I133*H133,2)</f>
        <v>0</v>
      </c>
      <c r="K133" s="182" t="s">
        <v>180</v>
      </c>
      <c r="L133" s="187"/>
      <c r="M133" s="188" t="s">
        <v>19</v>
      </c>
      <c r="N133" s="189" t="s">
        <v>43</v>
      </c>
      <c r="P133" s="137">
        <f>O133*H133</f>
        <v>0</v>
      </c>
      <c r="Q133" s="137">
        <v>2.0999999999999999E-3</v>
      </c>
      <c r="R133" s="137">
        <f>Q133*H133</f>
        <v>0.47009339999999999</v>
      </c>
      <c r="S133" s="137">
        <v>0</v>
      </c>
      <c r="T133" s="138">
        <f>S133*H133</f>
        <v>0</v>
      </c>
      <c r="AR133" s="139" t="s">
        <v>207</v>
      </c>
      <c r="AT133" s="139" t="s">
        <v>123</v>
      </c>
      <c r="AU133" s="139" t="s">
        <v>82</v>
      </c>
      <c r="AY133" s="18" t="s">
        <v>126</v>
      </c>
      <c r="BE133" s="140">
        <f>IF(N133="základní",J133,0)</f>
        <v>0</v>
      </c>
      <c r="BF133" s="140">
        <f>IF(N133="snížená",J133,0)</f>
        <v>0</v>
      </c>
      <c r="BG133" s="140">
        <f>IF(N133="zákl. přenesená",J133,0)</f>
        <v>0</v>
      </c>
      <c r="BH133" s="140">
        <f>IF(N133="sníž. přenesená",J133,0)</f>
        <v>0</v>
      </c>
      <c r="BI133" s="140">
        <f>IF(N133="nulová",J133,0)</f>
        <v>0</v>
      </c>
      <c r="BJ133" s="18" t="s">
        <v>80</v>
      </c>
      <c r="BK133" s="140">
        <f>ROUND(I133*H133,2)</f>
        <v>0</v>
      </c>
      <c r="BL133" s="18" t="s">
        <v>156</v>
      </c>
      <c r="BM133" s="139" t="s">
        <v>2819</v>
      </c>
    </row>
    <row r="134" spans="2:65" s="1" customFormat="1" ht="10.199999999999999">
      <c r="B134" s="33"/>
      <c r="D134" s="141" t="s">
        <v>135</v>
      </c>
      <c r="F134" s="142" t="s">
        <v>2818</v>
      </c>
      <c r="I134" s="143"/>
      <c r="L134" s="33"/>
      <c r="M134" s="147"/>
      <c r="T134" s="54"/>
      <c r="AT134" s="18" t="s">
        <v>135</v>
      </c>
      <c r="AU134" s="18" t="s">
        <v>82</v>
      </c>
    </row>
    <row r="135" spans="2:65" s="12" customFormat="1" ht="10.199999999999999">
      <c r="B135" s="148"/>
      <c r="D135" s="141" t="s">
        <v>159</v>
      </c>
      <c r="E135" s="149" t="s">
        <v>19</v>
      </c>
      <c r="F135" s="150" t="s">
        <v>2820</v>
      </c>
      <c r="H135" s="151">
        <v>223.85400000000001</v>
      </c>
      <c r="I135" s="152"/>
      <c r="L135" s="148"/>
      <c r="M135" s="153"/>
      <c r="T135" s="154"/>
      <c r="AT135" s="149" t="s">
        <v>159</v>
      </c>
      <c r="AU135" s="149" t="s">
        <v>82</v>
      </c>
      <c r="AV135" s="12" t="s">
        <v>82</v>
      </c>
      <c r="AW135" s="12" t="s">
        <v>33</v>
      </c>
      <c r="AX135" s="12" t="s">
        <v>80</v>
      </c>
      <c r="AY135" s="149" t="s">
        <v>126</v>
      </c>
    </row>
    <row r="136" spans="2:65" s="1" customFormat="1" ht="24.15" customHeight="1">
      <c r="B136" s="33"/>
      <c r="C136" s="128" t="s">
        <v>225</v>
      </c>
      <c r="D136" s="128" t="s">
        <v>129</v>
      </c>
      <c r="E136" s="129" t="s">
        <v>2821</v>
      </c>
      <c r="F136" s="130" t="s">
        <v>2822</v>
      </c>
      <c r="G136" s="131" t="s">
        <v>155</v>
      </c>
      <c r="H136" s="132">
        <v>11.795999999999999</v>
      </c>
      <c r="I136" s="133"/>
      <c r="J136" s="134">
        <f>ROUND(I136*H136,2)</f>
        <v>0</v>
      </c>
      <c r="K136" s="130" t="s">
        <v>180</v>
      </c>
      <c r="L136" s="33"/>
      <c r="M136" s="135" t="s">
        <v>19</v>
      </c>
      <c r="N136" s="136" t="s">
        <v>43</v>
      </c>
      <c r="P136" s="137">
        <f>O136*H136</f>
        <v>0</v>
      </c>
      <c r="Q136" s="137">
        <v>6.2199999999999998E-3</v>
      </c>
      <c r="R136" s="137">
        <f>Q136*H136</f>
        <v>7.3371119999999998E-2</v>
      </c>
      <c r="S136" s="137">
        <v>0</v>
      </c>
      <c r="T136" s="138">
        <f>S136*H136</f>
        <v>0</v>
      </c>
      <c r="AR136" s="139" t="s">
        <v>156</v>
      </c>
      <c r="AT136" s="139" t="s">
        <v>129</v>
      </c>
      <c r="AU136" s="139" t="s">
        <v>82</v>
      </c>
      <c r="AY136" s="18" t="s">
        <v>126</v>
      </c>
      <c r="BE136" s="140">
        <f>IF(N136="základní",J136,0)</f>
        <v>0</v>
      </c>
      <c r="BF136" s="140">
        <f>IF(N136="snížená",J136,0)</f>
        <v>0</v>
      </c>
      <c r="BG136" s="140">
        <f>IF(N136="zákl. přenesená",J136,0)</f>
        <v>0</v>
      </c>
      <c r="BH136" s="140">
        <f>IF(N136="sníž. přenesená",J136,0)</f>
        <v>0</v>
      </c>
      <c r="BI136" s="140">
        <f>IF(N136="nulová",J136,0)</f>
        <v>0</v>
      </c>
      <c r="BJ136" s="18" t="s">
        <v>80</v>
      </c>
      <c r="BK136" s="140">
        <f>ROUND(I136*H136,2)</f>
        <v>0</v>
      </c>
      <c r="BL136" s="18" t="s">
        <v>156</v>
      </c>
      <c r="BM136" s="139" t="s">
        <v>2823</v>
      </c>
    </row>
    <row r="137" spans="2:65" s="1" customFormat="1" ht="28.8">
      <c r="B137" s="33"/>
      <c r="D137" s="141" t="s">
        <v>135</v>
      </c>
      <c r="F137" s="142" t="s">
        <v>2824</v>
      </c>
      <c r="I137" s="143"/>
      <c r="L137" s="33"/>
      <c r="M137" s="147"/>
      <c r="T137" s="54"/>
      <c r="AT137" s="18" t="s">
        <v>135</v>
      </c>
      <c r="AU137" s="18" t="s">
        <v>82</v>
      </c>
    </row>
    <row r="138" spans="2:65" s="1" customFormat="1" ht="10.199999999999999">
      <c r="B138" s="33"/>
      <c r="D138" s="168" t="s">
        <v>183</v>
      </c>
      <c r="F138" s="169" t="s">
        <v>2825</v>
      </c>
      <c r="I138" s="143"/>
      <c r="L138" s="33"/>
      <c r="M138" s="147"/>
      <c r="T138" s="54"/>
      <c r="AT138" s="18" t="s">
        <v>183</v>
      </c>
      <c r="AU138" s="18" t="s">
        <v>82</v>
      </c>
    </row>
    <row r="139" spans="2:65" s="12" customFormat="1" ht="10.199999999999999">
      <c r="B139" s="148"/>
      <c r="D139" s="141" t="s">
        <v>159</v>
      </c>
      <c r="E139" s="149" t="s">
        <v>19</v>
      </c>
      <c r="F139" s="150" t="s">
        <v>2826</v>
      </c>
      <c r="H139" s="151">
        <v>11.795999999999999</v>
      </c>
      <c r="I139" s="152"/>
      <c r="L139" s="148"/>
      <c r="M139" s="153"/>
      <c r="T139" s="154"/>
      <c r="AT139" s="149" t="s">
        <v>159</v>
      </c>
      <c r="AU139" s="149" t="s">
        <v>82</v>
      </c>
      <c r="AV139" s="12" t="s">
        <v>82</v>
      </c>
      <c r="AW139" s="12" t="s">
        <v>33</v>
      </c>
      <c r="AX139" s="12" t="s">
        <v>80</v>
      </c>
      <c r="AY139" s="149" t="s">
        <v>126</v>
      </c>
    </row>
    <row r="140" spans="2:65" s="1" customFormat="1" ht="16.5" customHeight="1">
      <c r="B140" s="33"/>
      <c r="C140" s="180" t="s">
        <v>8</v>
      </c>
      <c r="D140" s="180" t="s">
        <v>123</v>
      </c>
      <c r="E140" s="181" t="s">
        <v>2827</v>
      </c>
      <c r="F140" s="182" t="s">
        <v>2828</v>
      </c>
      <c r="G140" s="183" t="s">
        <v>155</v>
      </c>
      <c r="H140" s="184">
        <v>12.385999999999999</v>
      </c>
      <c r="I140" s="185"/>
      <c r="J140" s="186">
        <f>ROUND(I140*H140,2)</f>
        <v>0</v>
      </c>
      <c r="K140" s="182" t="s">
        <v>180</v>
      </c>
      <c r="L140" s="187"/>
      <c r="M140" s="188" t="s">
        <v>19</v>
      </c>
      <c r="N140" s="189" t="s">
        <v>43</v>
      </c>
      <c r="P140" s="137">
        <f>O140*H140</f>
        <v>0</v>
      </c>
      <c r="Q140" s="137">
        <v>1.4E-3</v>
      </c>
      <c r="R140" s="137">
        <f>Q140*H140</f>
        <v>1.7340399999999999E-2</v>
      </c>
      <c r="S140" s="137">
        <v>0</v>
      </c>
      <c r="T140" s="138">
        <f>S140*H140</f>
        <v>0</v>
      </c>
      <c r="AR140" s="139" t="s">
        <v>207</v>
      </c>
      <c r="AT140" s="139" t="s">
        <v>123</v>
      </c>
      <c r="AU140" s="139" t="s">
        <v>82</v>
      </c>
      <c r="AY140" s="18" t="s">
        <v>126</v>
      </c>
      <c r="BE140" s="140">
        <f>IF(N140="základní",J140,0)</f>
        <v>0</v>
      </c>
      <c r="BF140" s="140">
        <f>IF(N140="snížená",J140,0)</f>
        <v>0</v>
      </c>
      <c r="BG140" s="140">
        <f>IF(N140="zákl. přenesená",J140,0)</f>
        <v>0</v>
      </c>
      <c r="BH140" s="140">
        <f>IF(N140="sníž. přenesená",J140,0)</f>
        <v>0</v>
      </c>
      <c r="BI140" s="140">
        <f>IF(N140="nulová",J140,0)</f>
        <v>0</v>
      </c>
      <c r="BJ140" s="18" t="s">
        <v>80</v>
      </c>
      <c r="BK140" s="140">
        <f>ROUND(I140*H140,2)</f>
        <v>0</v>
      </c>
      <c r="BL140" s="18" t="s">
        <v>156</v>
      </c>
      <c r="BM140" s="139" t="s">
        <v>2829</v>
      </c>
    </row>
    <row r="141" spans="2:65" s="1" customFormat="1" ht="10.199999999999999">
      <c r="B141" s="33"/>
      <c r="D141" s="141" t="s">
        <v>135</v>
      </c>
      <c r="F141" s="142" t="s">
        <v>2828</v>
      </c>
      <c r="I141" s="143"/>
      <c r="L141" s="33"/>
      <c r="M141" s="147"/>
      <c r="T141" s="54"/>
      <c r="AT141" s="18" t="s">
        <v>135</v>
      </c>
      <c r="AU141" s="18" t="s">
        <v>82</v>
      </c>
    </row>
    <row r="142" spans="2:65" s="12" customFormat="1" ht="10.199999999999999">
      <c r="B142" s="148"/>
      <c r="D142" s="141" t="s">
        <v>159</v>
      </c>
      <c r="E142" s="149" t="s">
        <v>19</v>
      </c>
      <c r="F142" s="150" t="s">
        <v>2830</v>
      </c>
      <c r="H142" s="151">
        <v>12.385999999999999</v>
      </c>
      <c r="I142" s="152"/>
      <c r="L142" s="148"/>
      <c r="M142" s="153"/>
      <c r="T142" s="154"/>
      <c r="AT142" s="149" t="s">
        <v>159</v>
      </c>
      <c r="AU142" s="149" t="s">
        <v>82</v>
      </c>
      <c r="AV142" s="12" t="s">
        <v>82</v>
      </c>
      <c r="AW142" s="12" t="s">
        <v>33</v>
      </c>
      <c r="AX142" s="12" t="s">
        <v>80</v>
      </c>
      <c r="AY142" s="149" t="s">
        <v>126</v>
      </c>
    </row>
    <row r="143" spans="2:65" s="1" customFormat="1" ht="24.15" customHeight="1">
      <c r="B143" s="33"/>
      <c r="C143" s="128" t="s">
        <v>239</v>
      </c>
      <c r="D143" s="128" t="s">
        <v>129</v>
      </c>
      <c r="E143" s="129" t="s">
        <v>2831</v>
      </c>
      <c r="F143" s="130" t="s">
        <v>2832</v>
      </c>
      <c r="G143" s="131" t="s">
        <v>228</v>
      </c>
      <c r="H143" s="132">
        <v>37.42</v>
      </c>
      <c r="I143" s="133"/>
      <c r="J143" s="134">
        <f>ROUND(I143*H143,2)</f>
        <v>0</v>
      </c>
      <c r="K143" s="130" t="s">
        <v>180</v>
      </c>
      <c r="L143" s="33"/>
      <c r="M143" s="135" t="s">
        <v>19</v>
      </c>
      <c r="N143" s="136" t="s">
        <v>43</v>
      </c>
      <c r="P143" s="137">
        <f>O143*H143</f>
        <v>0</v>
      </c>
      <c r="Q143" s="137">
        <v>1.7600000000000001E-3</v>
      </c>
      <c r="R143" s="137">
        <f>Q143*H143</f>
        <v>6.5859200000000007E-2</v>
      </c>
      <c r="S143" s="137">
        <v>0</v>
      </c>
      <c r="T143" s="138">
        <f>S143*H143</f>
        <v>0</v>
      </c>
      <c r="AR143" s="139" t="s">
        <v>156</v>
      </c>
      <c r="AT143" s="139" t="s">
        <v>129</v>
      </c>
      <c r="AU143" s="139" t="s">
        <v>82</v>
      </c>
      <c r="AY143" s="18" t="s">
        <v>126</v>
      </c>
      <c r="BE143" s="140">
        <f>IF(N143="základní",J143,0)</f>
        <v>0</v>
      </c>
      <c r="BF143" s="140">
        <f>IF(N143="snížená",J143,0)</f>
        <v>0</v>
      </c>
      <c r="BG143" s="140">
        <f>IF(N143="zákl. přenesená",J143,0)</f>
        <v>0</v>
      </c>
      <c r="BH143" s="140">
        <f>IF(N143="sníž. přenesená",J143,0)</f>
        <v>0</v>
      </c>
      <c r="BI143" s="140">
        <f>IF(N143="nulová",J143,0)</f>
        <v>0</v>
      </c>
      <c r="BJ143" s="18" t="s">
        <v>80</v>
      </c>
      <c r="BK143" s="140">
        <f>ROUND(I143*H143,2)</f>
        <v>0</v>
      </c>
      <c r="BL143" s="18" t="s">
        <v>156</v>
      </c>
      <c r="BM143" s="139" t="s">
        <v>2833</v>
      </c>
    </row>
    <row r="144" spans="2:65" s="1" customFormat="1" ht="19.2">
      <c r="B144" s="33"/>
      <c r="D144" s="141" t="s">
        <v>135</v>
      </c>
      <c r="F144" s="142" t="s">
        <v>2834</v>
      </c>
      <c r="I144" s="143"/>
      <c r="L144" s="33"/>
      <c r="M144" s="147"/>
      <c r="T144" s="54"/>
      <c r="AT144" s="18" t="s">
        <v>135</v>
      </c>
      <c r="AU144" s="18" t="s">
        <v>82</v>
      </c>
    </row>
    <row r="145" spans="2:65" s="1" customFormat="1" ht="10.199999999999999">
      <c r="B145" s="33"/>
      <c r="D145" s="168" t="s">
        <v>183</v>
      </c>
      <c r="F145" s="169" t="s">
        <v>2835</v>
      </c>
      <c r="I145" s="143"/>
      <c r="L145" s="33"/>
      <c r="M145" s="147"/>
      <c r="T145" s="54"/>
      <c r="AT145" s="18" t="s">
        <v>183</v>
      </c>
      <c r="AU145" s="18" t="s">
        <v>82</v>
      </c>
    </row>
    <row r="146" spans="2:65" s="12" customFormat="1" ht="20.399999999999999">
      <c r="B146" s="148"/>
      <c r="D146" s="141" t="s">
        <v>159</v>
      </c>
      <c r="E146" s="149" t="s">
        <v>19</v>
      </c>
      <c r="F146" s="150" t="s">
        <v>2836</v>
      </c>
      <c r="H146" s="151">
        <v>37.42</v>
      </c>
      <c r="I146" s="152"/>
      <c r="L146" s="148"/>
      <c r="M146" s="153"/>
      <c r="T146" s="154"/>
      <c r="AT146" s="149" t="s">
        <v>159</v>
      </c>
      <c r="AU146" s="149" t="s">
        <v>82</v>
      </c>
      <c r="AV146" s="12" t="s">
        <v>82</v>
      </c>
      <c r="AW146" s="12" t="s">
        <v>33</v>
      </c>
      <c r="AX146" s="12" t="s">
        <v>80</v>
      </c>
      <c r="AY146" s="149" t="s">
        <v>126</v>
      </c>
    </row>
    <row r="147" spans="2:65" s="1" customFormat="1" ht="16.5" customHeight="1">
      <c r="B147" s="33"/>
      <c r="C147" s="180" t="s">
        <v>245</v>
      </c>
      <c r="D147" s="180" t="s">
        <v>123</v>
      </c>
      <c r="E147" s="181" t="s">
        <v>2837</v>
      </c>
      <c r="F147" s="182" t="s">
        <v>2838</v>
      </c>
      <c r="G147" s="183" t="s">
        <v>155</v>
      </c>
      <c r="H147" s="184">
        <v>7.8579999999999997</v>
      </c>
      <c r="I147" s="185"/>
      <c r="J147" s="186">
        <f>ROUND(I147*H147,2)</f>
        <v>0</v>
      </c>
      <c r="K147" s="182" t="s">
        <v>180</v>
      </c>
      <c r="L147" s="187"/>
      <c r="M147" s="188" t="s">
        <v>19</v>
      </c>
      <c r="N147" s="189" t="s">
        <v>43</v>
      </c>
      <c r="P147" s="137">
        <f>O147*H147</f>
        <v>0</v>
      </c>
      <c r="Q147" s="137">
        <v>5.5999999999999995E-4</v>
      </c>
      <c r="R147" s="137">
        <f>Q147*H147</f>
        <v>4.4004799999999991E-3</v>
      </c>
      <c r="S147" s="137">
        <v>0</v>
      </c>
      <c r="T147" s="138">
        <f>S147*H147</f>
        <v>0</v>
      </c>
      <c r="AR147" s="139" t="s">
        <v>207</v>
      </c>
      <c r="AT147" s="139" t="s">
        <v>123</v>
      </c>
      <c r="AU147" s="139" t="s">
        <v>82</v>
      </c>
      <c r="AY147" s="18" t="s">
        <v>126</v>
      </c>
      <c r="BE147" s="140">
        <f>IF(N147="základní",J147,0)</f>
        <v>0</v>
      </c>
      <c r="BF147" s="140">
        <f>IF(N147="snížená",J147,0)</f>
        <v>0</v>
      </c>
      <c r="BG147" s="140">
        <f>IF(N147="zákl. přenesená",J147,0)</f>
        <v>0</v>
      </c>
      <c r="BH147" s="140">
        <f>IF(N147="sníž. přenesená",J147,0)</f>
        <v>0</v>
      </c>
      <c r="BI147" s="140">
        <f>IF(N147="nulová",J147,0)</f>
        <v>0</v>
      </c>
      <c r="BJ147" s="18" t="s">
        <v>80</v>
      </c>
      <c r="BK147" s="140">
        <f>ROUND(I147*H147,2)</f>
        <v>0</v>
      </c>
      <c r="BL147" s="18" t="s">
        <v>156</v>
      </c>
      <c r="BM147" s="139" t="s">
        <v>2839</v>
      </c>
    </row>
    <row r="148" spans="2:65" s="1" customFormat="1" ht="10.199999999999999">
      <c r="B148" s="33"/>
      <c r="D148" s="141" t="s">
        <v>135</v>
      </c>
      <c r="F148" s="142" t="s">
        <v>2838</v>
      </c>
      <c r="I148" s="143"/>
      <c r="L148" s="33"/>
      <c r="M148" s="147"/>
      <c r="T148" s="54"/>
      <c r="AT148" s="18" t="s">
        <v>135</v>
      </c>
      <c r="AU148" s="18" t="s">
        <v>82</v>
      </c>
    </row>
    <row r="149" spans="2:65" s="12" customFormat="1" ht="20.399999999999999">
      <c r="B149" s="148"/>
      <c r="D149" s="141" t="s">
        <v>159</v>
      </c>
      <c r="E149" s="149" t="s">
        <v>19</v>
      </c>
      <c r="F149" s="150" t="s">
        <v>2840</v>
      </c>
      <c r="H149" s="151">
        <v>7.8579999999999997</v>
      </c>
      <c r="I149" s="152"/>
      <c r="L149" s="148"/>
      <c r="M149" s="153"/>
      <c r="T149" s="154"/>
      <c r="AT149" s="149" t="s">
        <v>159</v>
      </c>
      <c r="AU149" s="149" t="s">
        <v>82</v>
      </c>
      <c r="AV149" s="12" t="s">
        <v>82</v>
      </c>
      <c r="AW149" s="12" t="s">
        <v>33</v>
      </c>
      <c r="AX149" s="12" t="s">
        <v>80</v>
      </c>
      <c r="AY149" s="149" t="s">
        <v>126</v>
      </c>
    </row>
    <row r="150" spans="2:65" s="1" customFormat="1" ht="24.15" customHeight="1">
      <c r="B150" s="33"/>
      <c r="C150" s="128" t="s">
        <v>251</v>
      </c>
      <c r="D150" s="128" t="s">
        <v>129</v>
      </c>
      <c r="E150" s="129" t="s">
        <v>2841</v>
      </c>
      <c r="F150" s="130" t="s">
        <v>2842</v>
      </c>
      <c r="G150" s="131" t="s">
        <v>155</v>
      </c>
      <c r="H150" s="132">
        <v>213.19399999999999</v>
      </c>
      <c r="I150" s="133"/>
      <c r="J150" s="134">
        <f>ROUND(I150*H150,2)</f>
        <v>0</v>
      </c>
      <c r="K150" s="130" t="s">
        <v>19</v>
      </c>
      <c r="L150" s="33"/>
      <c r="M150" s="135" t="s">
        <v>19</v>
      </c>
      <c r="N150" s="136" t="s">
        <v>43</v>
      </c>
      <c r="P150" s="137">
        <f>O150*H150</f>
        <v>0</v>
      </c>
      <c r="Q150" s="137">
        <v>2.1000000000000001E-2</v>
      </c>
      <c r="R150" s="137">
        <f>Q150*H150</f>
        <v>4.477074</v>
      </c>
      <c r="S150" s="137">
        <v>0</v>
      </c>
      <c r="T150" s="138">
        <f>S150*H150</f>
        <v>0</v>
      </c>
      <c r="AR150" s="139" t="s">
        <v>156</v>
      </c>
      <c r="AT150" s="139" t="s">
        <v>129</v>
      </c>
      <c r="AU150" s="139" t="s">
        <v>82</v>
      </c>
      <c r="AY150" s="18" t="s">
        <v>126</v>
      </c>
      <c r="BE150" s="140">
        <f>IF(N150="základní",J150,0)</f>
        <v>0</v>
      </c>
      <c r="BF150" s="140">
        <f>IF(N150="snížená",J150,0)</f>
        <v>0</v>
      </c>
      <c r="BG150" s="140">
        <f>IF(N150="zákl. přenesená",J150,0)</f>
        <v>0</v>
      </c>
      <c r="BH150" s="140">
        <f>IF(N150="sníž. přenesená",J150,0)</f>
        <v>0</v>
      </c>
      <c r="BI150" s="140">
        <f>IF(N150="nulová",J150,0)</f>
        <v>0</v>
      </c>
      <c r="BJ150" s="18" t="s">
        <v>80</v>
      </c>
      <c r="BK150" s="140">
        <f>ROUND(I150*H150,2)</f>
        <v>0</v>
      </c>
      <c r="BL150" s="18" t="s">
        <v>156</v>
      </c>
      <c r="BM150" s="139" t="s">
        <v>2843</v>
      </c>
    </row>
    <row r="151" spans="2:65" s="1" customFormat="1" ht="19.2">
      <c r="B151" s="33"/>
      <c r="D151" s="141" t="s">
        <v>135</v>
      </c>
      <c r="F151" s="142" t="s">
        <v>2844</v>
      </c>
      <c r="I151" s="143"/>
      <c r="L151" s="33"/>
      <c r="M151" s="147"/>
      <c r="T151" s="54"/>
      <c r="AT151" s="18" t="s">
        <v>135</v>
      </c>
      <c r="AU151" s="18" t="s">
        <v>82</v>
      </c>
    </row>
    <row r="152" spans="2:65" s="1" customFormat="1" ht="16.5" customHeight="1">
      <c r="B152" s="33"/>
      <c r="C152" s="128" t="s">
        <v>260</v>
      </c>
      <c r="D152" s="128" t="s">
        <v>129</v>
      </c>
      <c r="E152" s="129" t="s">
        <v>2845</v>
      </c>
      <c r="F152" s="130" t="s">
        <v>2846</v>
      </c>
      <c r="G152" s="131" t="s">
        <v>155</v>
      </c>
      <c r="H152" s="132">
        <v>219.27799999999999</v>
      </c>
      <c r="I152" s="133"/>
      <c r="J152" s="134">
        <f>ROUND(I152*H152,2)</f>
        <v>0</v>
      </c>
      <c r="K152" s="130" t="s">
        <v>180</v>
      </c>
      <c r="L152" s="33"/>
      <c r="M152" s="135" t="s">
        <v>19</v>
      </c>
      <c r="N152" s="136" t="s">
        <v>43</v>
      </c>
      <c r="P152" s="137">
        <f>O152*H152</f>
        <v>0</v>
      </c>
      <c r="Q152" s="137">
        <v>3.3E-3</v>
      </c>
      <c r="R152" s="137">
        <f>Q152*H152</f>
        <v>0.72361739999999997</v>
      </c>
      <c r="S152" s="137">
        <v>0</v>
      </c>
      <c r="T152" s="138">
        <f>S152*H152</f>
        <v>0</v>
      </c>
      <c r="AR152" s="139" t="s">
        <v>156</v>
      </c>
      <c r="AT152" s="139" t="s">
        <v>129</v>
      </c>
      <c r="AU152" s="139" t="s">
        <v>82</v>
      </c>
      <c r="AY152" s="18" t="s">
        <v>126</v>
      </c>
      <c r="BE152" s="140">
        <f>IF(N152="základní",J152,0)</f>
        <v>0</v>
      </c>
      <c r="BF152" s="140">
        <f>IF(N152="snížená",J152,0)</f>
        <v>0</v>
      </c>
      <c r="BG152" s="140">
        <f>IF(N152="zákl. přenesená",J152,0)</f>
        <v>0</v>
      </c>
      <c r="BH152" s="140">
        <f>IF(N152="sníž. přenesená",J152,0)</f>
        <v>0</v>
      </c>
      <c r="BI152" s="140">
        <f>IF(N152="nulová",J152,0)</f>
        <v>0</v>
      </c>
      <c r="BJ152" s="18" t="s">
        <v>80</v>
      </c>
      <c r="BK152" s="140">
        <f>ROUND(I152*H152,2)</f>
        <v>0</v>
      </c>
      <c r="BL152" s="18" t="s">
        <v>156</v>
      </c>
      <c r="BM152" s="139" t="s">
        <v>2847</v>
      </c>
    </row>
    <row r="153" spans="2:65" s="1" customFormat="1" ht="10.199999999999999">
      <c r="B153" s="33"/>
      <c r="D153" s="141" t="s">
        <v>135</v>
      </c>
      <c r="F153" s="142" t="s">
        <v>2848</v>
      </c>
      <c r="I153" s="143"/>
      <c r="L153" s="33"/>
      <c r="M153" s="147"/>
      <c r="T153" s="54"/>
      <c r="AT153" s="18" t="s">
        <v>135</v>
      </c>
      <c r="AU153" s="18" t="s">
        <v>82</v>
      </c>
    </row>
    <row r="154" spans="2:65" s="1" customFormat="1" ht="10.199999999999999">
      <c r="B154" s="33"/>
      <c r="D154" s="168" t="s">
        <v>183</v>
      </c>
      <c r="F154" s="169" t="s">
        <v>2849</v>
      </c>
      <c r="I154" s="143"/>
      <c r="L154" s="33"/>
      <c r="M154" s="147"/>
      <c r="T154" s="54"/>
      <c r="AT154" s="18" t="s">
        <v>183</v>
      </c>
      <c r="AU154" s="18" t="s">
        <v>82</v>
      </c>
    </row>
    <row r="155" spans="2:65" s="13" customFormat="1" ht="10.199999999999999">
      <c r="B155" s="155"/>
      <c r="D155" s="141" t="s">
        <v>159</v>
      </c>
      <c r="E155" s="156" t="s">
        <v>19</v>
      </c>
      <c r="F155" s="157" t="s">
        <v>2813</v>
      </c>
      <c r="H155" s="156" t="s">
        <v>19</v>
      </c>
      <c r="I155" s="158"/>
      <c r="L155" s="155"/>
      <c r="M155" s="159"/>
      <c r="T155" s="160"/>
      <c r="AT155" s="156" t="s">
        <v>159</v>
      </c>
      <c r="AU155" s="156" t="s">
        <v>82</v>
      </c>
      <c r="AV155" s="13" t="s">
        <v>80</v>
      </c>
      <c r="AW155" s="13" t="s">
        <v>33</v>
      </c>
      <c r="AX155" s="13" t="s">
        <v>72</v>
      </c>
      <c r="AY155" s="156" t="s">
        <v>126</v>
      </c>
    </row>
    <row r="156" spans="2:65" s="12" customFormat="1" ht="10.199999999999999">
      <c r="B156" s="148"/>
      <c r="D156" s="141" t="s">
        <v>159</v>
      </c>
      <c r="E156" s="149" t="s">
        <v>19</v>
      </c>
      <c r="F156" s="150" t="s">
        <v>2814</v>
      </c>
      <c r="H156" s="151">
        <v>164.29300000000001</v>
      </c>
      <c r="I156" s="152"/>
      <c r="L156" s="148"/>
      <c r="M156" s="153"/>
      <c r="T156" s="154"/>
      <c r="AT156" s="149" t="s">
        <v>159</v>
      </c>
      <c r="AU156" s="149" t="s">
        <v>82</v>
      </c>
      <c r="AV156" s="12" t="s">
        <v>82</v>
      </c>
      <c r="AW156" s="12" t="s">
        <v>33</v>
      </c>
      <c r="AX156" s="12" t="s">
        <v>72</v>
      </c>
      <c r="AY156" s="149" t="s">
        <v>126</v>
      </c>
    </row>
    <row r="157" spans="2:65" s="12" customFormat="1" ht="10.199999999999999">
      <c r="B157" s="148"/>
      <c r="D157" s="141" t="s">
        <v>159</v>
      </c>
      <c r="E157" s="149" t="s">
        <v>19</v>
      </c>
      <c r="F157" s="150" t="s">
        <v>2815</v>
      </c>
      <c r="H157" s="151">
        <v>-13.35</v>
      </c>
      <c r="I157" s="152"/>
      <c r="L157" s="148"/>
      <c r="M157" s="153"/>
      <c r="T157" s="154"/>
      <c r="AT157" s="149" t="s">
        <v>159</v>
      </c>
      <c r="AU157" s="149" t="s">
        <v>82</v>
      </c>
      <c r="AV157" s="12" t="s">
        <v>82</v>
      </c>
      <c r="AW157" s="12" t="s">
        <v>33</v>
      </c>
      <c r="AX157" s="12" t="s">
        <v>72</v>
      </c>
      <c r="AY157" s="149" t="s">
        <v>126</v>
      </c>
    </row>
    <row r="158" spans="2:65" s="12" customFormat="1" ht="10.199999999999999">
      <c r="B158" s="148"/>
      <c r="D158" s="141" t="s">
        <v>159</v>
      </c>
      <c r="E158" s="149" t="s">
        <v>19</v>
      </c>
      <c r="F158" s="150" t="s">
        <v>2816</v>
      </c>
      <c r="H158" s="151">
        <v>62.250999999999998</v>
      </c>
      <c r="I158" s="152"/>
      <c r="L158" s="148"/>
      <c r="M158" s="153"/>
      <c r="T158" s="154"/>
      <c r="AT158" s="149" t="s">
        <v>159</v>
      </c>
      <c r="AU158" s="149" t="s">
        <v>82</v>
      </c>
      <c r="AV158" s="12" t="s">
        <v>82</v>
      </c>
      <c r="AW158" s="12" t="s">
        <v>33</v>
      </c>
      <c r="AX158" s="12" t="s">
        <v>72</v>
      </c>
      <c r="AY158" s="149" t="s">
        <v>126</v>
      </c>
    </row>
    <row r="159" spans="2:65" s="15" customFormat="1" ht="10.199999999999999">
      <c r="B159" s="173"/>
      <c r="D159" s="141" t="s">
        <v>159</v>
      </c>
      <c r="E159" s="174" t="s">
        <v>19</v>
      </c>
      <c r="F159" s="175" t="s">
        <v>639</v>
      </c>
      <c r="H159" s="176">
        <v>213.19399999999999</v>
      </c>
      <c r="I159" s="177"/>
      <c r="L159" s="173"/>
      <c r="M159" s="178"/>
      <c r="T159" s="179"/>
      <c r="AT159" s="174" t="s">
        <v>159</v>
      </c>
      <c r="AU159" s="174" t="s">
        <v>82</v>
      </c>
      <c r="AV159" s="15" t="s">
        <v>125</v>
      </c>
      <c r="AW159" s="15" t="s">
        <v>33</v>
      </c>
      <c r="AX159" s="15" t="s">
        <v>72</v>
      </c>
      <c r="AY159" s="174" t="s">
        <v>126</v>
      </c>
    </row>
    <row r="160" spans="2:65" s="12" customFormat="1" ht="20.399999999999999">
      <c r="B160" s="148"/>
      <c r="D160" s="141" t="s">
        <v>159</v>
      </c>
      <c r="E160" s="149" t="s">
        <v>19</v>
      </c>
      <c r="F160" s="150" t="s">
        <v>2850</v>
      </c>
      <c r="H160" s="151">
        <v>6.0839999999999996</v>
      </c>
      <c r="I160" s="152"/>
      <c r="L160" s="148"/>
      <c r="M160" s="153"/>
      <c r="T160" s="154"/>
      <c r="AT160" s="149" t="s">
        <v>159</v>
      </c>
      <c r="AU160" s="149" t="s">
        <v>82</v>
      </c>
      <c r="AV160" s="12" t="s">
        <v>82</v>
      </c>
      <c r="AW160" s="12" t="s">
        <v>33</v>
      </c>
      <c r="AX160" s="12" t="s">
        <v>72</v>
      </c>
      <c r="AY160" s="149" t="s">
        <v>126</v>
      </c>
    </row>
    <row r="161" spans="2:65" s="14" customFormat="1" ht="10.199999999999999">
      <c r="B161" s="161"/>
      <c r="D161" s="141" t="s">
        <v>159</v>
      </c>
      <c r="E161" s="162" t="s">
        <v>19</v>
      </c>
      <c r="F161" s="163" t="s">
        <v>173</v>
      </c>
      <c r="H161" s="164">
        <v>219.27799999999999</v>
      </c>
      <c r="I161" s="165"/>
      <c r="L161" s="161"/>
      <c r="M161" s="166"/>
      <c r="T161" s="167"/>
      <c r="AT161" s="162" t="s">
        <v>159</v>
      </c>
      <c r="AU161" s="162" t="s">
        <v>82</v>
      </c>
      <c r="AV161" s="14" t="s">
        <v>156</v>
      </c>
      <c r="AW161" s="14" t="s">
        <v>33</v>
      </c>
      <c r="AX161" s="14" t="s">
        <v>80</v>
      </c>
      <c r="AY161" s="162" t="s">
        <v>126</v>
      </c>
    </row>
    <row r="162" spans="2:65" s="1" customFormat="1" ht="16.5" customHeight="1">
      <c r="B162" s="33"/>
      <c r="C162" s="128" t="s">
        <v>266</v>
      </c>
      <c r="D162" s="128" t="s">
        <v>129</v>
      </c>
      <c r="E162" s="129" t="s">
        <v>178</v>
      </c>
      <c r="F162" s="130" t="s">
        <v>179</v>
      </c>
      <c r="G162" s="131" t="s">
        <v>155</v>
      </c>
      <c r="H162" s="132">
        <v>213.19399999999999</v>
      </c>
      <c r="I162" s="133"/>
      <c r="J162" s="134">
        <f>ROUND(I162*H162,2)</f>
        <v>0</v>
      </c>
      <c r="K162" s="130" t="s">
        <v>180</v>
      </c>
      <c r="L162" s="33"/>
      <c r="M162" s="135" t="s">
        <v>19</v>
      </c>
      <c r="N162" s="136" t="s">
        <v>43</v>
      </c>
      <c r="P162" s="137">
        <f>O162*H162</f>
        <v>0</v>
      </c>
      <c r="Q162" s="137">
        <v>0</v>
      </c>
      <c r="R162" s="137">
        <f>Q162*H162</f>
        <v>0</v>
      </c>
      <c r="S162" s="137">
        <v>0</v>
      </c>
      <c r="T162" s="138">
        <f>S162*H162</f>
        <v>0</v>
      </c>
      <c r="AR162" s="139" t="s">
        <v>156</v>
      </c>
      <c r="AT162" s="139" t="s">
        <v>129</v>
      </c>
      <c r="AU162" s="139" t="s">
        <v>82</v>
      </c>
      <c r="AY162" s="18" t="s">
        <v>126</v>
      </c>
      <c r="BE162" s="140">
        <f>IF(N162="základní",J162,0)</f>
        <v>0</v>
      </c>
      <c r="BF162" s="140">
        <f>IF(N162="snížená",J162,0)</f>
        <v>0</v>
      </c>
      <c r="BG162" s="140">
        <f>IF(N162="zákl. přenesená",J162,0)</f>
        <v>0</v>
      </c>
      <c r="BH162" s="140">
        <f>IF(N162="sníž. přenesená",J162,0)</f>
        <v>0</v>
      </c>
      <c r="BI162" s="140">
        <f>IF(N162="nulová",J162,0)</f>
        <v>0</v>
      </c>
      <c r="BJ162" s="18" t="s">
        <v>80</v>
      </c>
      <c r="BK162" s="140">
        <f>ROUND(I162*H162,2)</f>
        <v>0</v>
      </c>
      <c r="BL162" s="18" t="s">
        <v>156</v>
      </c>
      <c r="BM162" s="139" t="s">
        <v>2851</v>
      </c>
    </row>
    <row r="163" spans="2:65" s="1" customFormat="1" ht="10.199999999999999">
      <c r="B163" s="33"/>
      <c r="D163" s="141" t="s">
        <v>135</v>
      </c>
      <c r="F163" s="142" t="s">
        <v>182</v>
      </c>
      <c r="I163" s="143"/>
      <c r="L163" s="33"/>
      <c r="M163" s="147"/>
      <c r="T163" s="54"/>
      <c r="AT163" s="18" t="s">
        <v>135</v>
      </c>
      <c r="AU163" s="18" t="s">
        <v>82</v>
      </c>
    </row>
    <row r="164" spans="2:65" s="1" customFormat="1" ht="10.199999999999999">
      <c r="B164" s="33"/>
      <c r="D164" s="168" t="s">
        <v>183</v>
      </c>
      <c r="F164" s="169" t="s">
        <v>184</v>
      </c>
      <c r="I164" s="143"/>
      <c r="L164" s="33"/>
      <c r="M164" s="147"/>
      <c r="T164" s="54"/>
      <c r="AT164" s="18" t="s">
        <v>183</v>
      </c>
      <c r="AU164" s="18" t="s">
        <v>82</v>
      </c>
    </row>
    <row r="165" spans="2:65" s="11" customFormat="1" ht="22.8" customHeight="1">
      <c r="B165" s="116"/>
      <c r="D165" s="117" t="s">
        <v>71</v>
      </c>
      <c r="E165" s="126" t="s">
        <v>186</v>
      </c>
      <c r="F165" s="126" t="s">
        <v>187</v>
      </c>
      <c r="I165" s="119"/>
      <c r="J165" s="127">
        <f>BK165</f>
        <v>0</v>
      </c>
      <c r="L165" s="116"/>
      <c r="M165" s="121"/>
      <c r="P165" s="122">
        <f>SUM(P166:P202)</f>
        <v>0</v>
      </c>
      <c r="R165" s="122">
        <f>SUM(R166:R202)</f>
        <v>0</v>
      </c>
      <c r="T165" s="123">
        <f>SUM(T166:T202)</f>
        <v>0</v>
      </c>
      <c r="AR165" s="117" t="s">
        <v>80</v>
      </c>
      <c r="AT165" s="124" t="s">
        <v>71</v>
      </c>
      <c r="AU165" s="124" t="s">
        <v>80</v>
      </c>
      <c r="AY165" s="117" t="s">
        <v>126</v>
      </c>
      <c r="BK165" s="125">
        <f>SUM(BK166:BK202)</f>
        <v>0</v>
      </c>
    </row>
    <row r="166" spans="2:65" s="1" customFormat="1" ht="24.15" customHeight="1">
      <c r="B166" s="33"/>
      <c r="C166" s="128" t="s">
        <v>272</v>
      </c>
      <c r="D166" s="128" t="s">
        <v>129</v>
      </c>
      <c r="E166" s="129" t="s">
        <v>252</v>
      </c>
      <c r="F166" s="130" t="s">
        <v>253</v>
      </c>
      <c r="G166" s="131" t="s">
        <v>254</v>
      </c>
      <c r="H166" s="132">
        <v>1</v>
      </c>
      <c r="I166" s="133"/>
      <c r="J166" s="134">
        <f>ROUND(I166*H166,2)</f>
        <v>0</v>
      </c>
      <c r="K166" s="130" t="s">
        <v>180</v>
      </c>
      <c r="L166" s="33"/>
      <c r="M166" s="135" t="s">
        <v>19</v>
      </c>
      <c r="N166" s="136" t="s">
        <v>43</v>
      </c>
      <c r="P166" s="137">
        <f>O166*H166</f>
        <v>0</v>
      </c>
      <c r="Q166" s="137">
        <v>0</v>
      </c>
      <c r="R166" s="137">
        <f>Q166*H166</f>
        <v>0</v>
      </c>
      <c r="S166" s="137">
        <v>0</v>
      </c>
      <c r="T166" s="138">
        <f>S166*H166</f>
        <v>0</v>
      </c>
      <c r="AR166" s="139" t="s">
        <v>156</v>
      </c>
      <c r="AT166" s="139" t="s">
        <v>129</v>
      </c>
      <c r="AU166" s="139" t="s">
        <v>82</v>
      </c>
      <c r="AY166" s="18" t="s">
        <v>126</v>
      </c>
      <c r="BE166" s="140">
        <f>IF(N166="základní",J166,0)</f>
        <v>0</v>
      </c>
      <c r="BF166" s="140">
        <f>IF(N166="snížená",J166,0)</f>
        <v>0</v>
      </c>
      <c r="BG166" s="140">
        <f>IF(N166="zákl. přenesená",J166,0)</f>
        <v>0</v>
      </c>
      <c r="BH166" s="140">
        <f>IF(N166="sníž. přenesená",J166,0)</f>
        <v>0</v>
      </c>
      <c r="BI166" s="140">
        <f>IF(N166="nulová",J166,0)</f>
        <v>0</v>
      </c>
      <c r="BJ166" s="18" t="s">
        <v>80</v>
      </c>
      <c r="BK166" s="140">
        <f>ROUND(I166*H166,2)</f>
        <v>0</v>
      </c>
      <c r="BL166" s="18" t="s">
        <v>156</v>
      </c>
      <c r="BM166" s="139" t="s">
        <v>2852</v>
      </c>
    </row>
    <row r="167" spans="2:65" s="1" customFormat="1" ht="19.2">
      <c r="B167" s="33"/>
      <c r="D167" s="141" t="s">
        <v>135</v>
      </c>
      <c r="F167" s="142" t="s">
        <v>256</v>
      </c>
      <c r="I167" s="143"/>
      <c r="L167" s="33"/>
      <c r="M167" s="147"/>
      <c r="T167" s="54"/>
      <c r="AT167" s="18" t="s">
        <v>135</v>
      </c>
      <c r="AU167" s="18" t="s">
        <v>82</v>
      </c>
    </row>
    <row r="168" spans="2:65" s="1" customFormat="1" ht="10.199999999999999">
      <c r="B168" s="33"/>
      <c r="D168" s="168" t="s">
        <v>183</v>
      </c>
      <c r="F168" s="169" t="s">
        <v>257</v>
      </c>
      <c r="I168" s="143"/>
      <c r="L168" s="33"/>
      <c r="M168" s="147"/>
      <c r="T168" s="54"/>
      <c r="AT168" s="18" t="s">
        <v>183</v>
      </c>
      <c r="AU168" s="18" t="s">
        <v>82</v>
      </c>
    </row>
    <row r="169" spans="2:65" s="1" customFormat="1" ht="21.75" customHeight="1">
      <c r="B169" s="33"/>
      <c r="C169" s="128" t="s">
        <v>279</v>
      </c>
      <c r="D169" s="128" t="s">
        <v>129</v>
      </c>
      <c r="E169" s="129" t="s">
        <v>189</v>
      </c>
      <c r="F169" s="130" t="s">
        <v>190</v>
      </c>
      <c r="G169" s="131" t="s">
        <v>155</v>
      </c>
      <c r="H169" s="132">
        <v>197.14500000000001</v>
      </c>
      <c r="I169" s="133"/>
      <c r="J169" s="134">
        <f>ROUND(I169*H169,2)</f>
        <v>0</v>
      </c>
      <c r="K169" s="130" t="s">
        <v>180</v>
      </c>
      <c r="L169" s="33"/>
      <c r="M169" s="135" t="s">
        <v>19</v>
      </c>
      <c r="N169" s="136" t="s">
        <v>43</v>
      </c>
      <c r="P169" s="137">
        <f>O169*H169</f>
        <v>0</v>
      </c>
      <c r="Q169" s="137">
        <v>0</v>
      </c>
      <c r="R169" s="137">
        <f>Q169*H169</f>
        <v>0</v>
      </c>
      <c r="S169" s="137">
        <v>0</v>
      </c>
      <c r="T169" s="138">
        <f>S169*H169</f>
        <v>0</v>
      </c>
      <c r="AR169" s="139" t="s">
        <v>156</v>
      </c>
      <c r="AT169" s="139" t="s">
        <v>129</v>
      </c>
      <c r="AU169" s="139" t="s">
        <v>82</v>
      </c>
      <c r="AY169" s="18" t="s">
        <v>126</v>
      </c>
      <c r="BE169" s="140">
        <f>IF(N169="základní",J169,0)</f>
        <v>0</v>
      </c>
      <c r="BF169" s="140">
        <f>IF(N169="snížená",J169,0)</f>
        <v>0</v>
      </c>
      <c r="BG169" s="140">
        <f>IF(N169="zákl. přenesená",J169,0)</f>
        <v>0</v>
      </c>
      <c r="BH169" s="140">
        <f>IF(N169="sníž. přenesená",J169,0)</f>
        <v>0</v>
      </c>
      <c r="BI169" s="140">
        <f>IF(N169="nulová",J169,0)</f>
        <v>0</v>
      </c>
      <c r="BJ169" s="18" t="s">
        <v>80</v>
      </c>
      <c r="BK169" s="140">
        <f>ROUND(I169*H169,2)</f>
        <v>0</v>
      </c>
      <c r="BL169" s="18" t="s">
        <v>156</v>
      </c>
      <c r="BM169" s="139" t="s">
        <v>2853</v>
      </c>
    </row>
    <row r="170" spans="2:65" s="1" customFormat="1" ht="19.2">
      <c r="B170" s="33"/>
      <c r="D170" s="141" t="s">
        <v>135</v>
      </c>
      <c r="F170" s="142" t="s">
        <v>192</v>
      </c>
      <c r="I170" s="143"/>
      <c r="L170" s="33"/>
      <c r="M170" s="147"/>
      <c r="T170" s="54"/>
      <c r="AT170" s="18" t="s">
        <v>135</v>
      </c>
      <c r="AU170" s="18" t="s">
        <v>82</v>
      </c>
    </row>
    <row r="171" spans="2:65" s="1" customFormat="1" ht="10.199999999999999">
      <c r="B171" s="33"/>
      <c r="D171" s="168" t="s">
        <v>183</v>
      </c>
      <c r="F171" s="169" t="s">
        <v>193</v>
      </c>
      <c r="I171" s="143"/>
      <c r="L171" s="33"/>
      <c r="M171" s="147"/>
      <c r="T171" s="54"/>
      <c r="AT171" s="18" t="s">
        <v>183</v>
      </c>
      <c r="AU171" s="18" t="s">
        <v>82</v>
      </c>
    </row>
    <row r="172" spans="2:65" s="12" customFormat="1" ht="10.199999999999999">
      <c r="B172" s="148"/>
      <c r="D172" s="141" t="s">
        <v>159</v>
      </c>
      <c r="E172" s="149" t="s">
        <v>19</v>
      </c>
      <c r="F172" s="150" t="s">
        <v>2854</v>
      </c>
      <c r="H172" s="151">
        <v>197.14500000000001</v>
      </c>
      <c r="I172" s="152"/>
      <c r="L172" s="148"/>
      <c r="M172" s="153"/>
      <c r="T172" s="154"/>
      <c r="AT172" s="149" t="s">
        <v>159</v>
      </c>
      <c r="AU172" s="149" t="s">
        <v>82</v>
      </c>
      <c r="AV172" s="12" t="s">
        <v>82</v>
      </c>
      <c r="AW172" s="12" t="s">
        <v>33</v>
      </c>
      <c r="AX172" s="12" t="s">
        <v>80</v>
      </c>
      <c r="AY172" s="149" t="s">
        <v>126</v>
      </c>
    </row>
    <row r="173" spans="2:65" s="1" customFormat="1" ht="24.15" customHeight="1">
      <c r="B173" s="33"/>
      <c r="C173" s="128" t="s">
        <v>286</v>
      </c>
      <c r="D173" s="128" t="s">
        <v>129</v>
      </c>
      <c r="E173" s="129" t="s">
        <v>195</v>
      </c>
      <c r="F173" s="130" t="s">
        <v>196</v>
      </c>
      <c r="G173" s="131" t="s">
        <v>155</v>
      </c>
      <c r="H173" s="132">
        <v>19714.5</v>
      </c>
      <c r="I173" s="133"/>
      <c r="J173" s="134">
        <f>ROUND(I173*H173,2)</f>
        <v>0</v>
      </c>
      <c r="K173" s="130" t="s">
        <v>180</v>
      </c>
      <c r="L173" s="33"/>
      <c r="M173" s="135" t="s">
        <v>19</v>
      </c>
      <c r="N173" s="136" t="s">
        <v>43</v>
      </c>
      <c r="P173" s="137">
        <f>O173*H173</f>
        <v>0</v>
      </c>
      <c r="Q173" s="137">
        <v>0</v>
      </c>
      <c r="R173" s="137">
        <f>Q173*H173</f>
        <v>0</v>
      </c>
      <c r="S173" s="137">
        <v>0</v>
      </c>
      <c r="T173" s="138">
        <f>S173*H173</f>
        <v>0</v>
      </c>
      <c r="AR173" s="139" t="s">
        <v>156</v>
      </c>
      <c r="AT173" s="139" t="s">
        <v>129</v>
      </c>
      <c r="AU173" s="139" t="s">
        <v>82</v>
      </c>
      <c r="AY173" s="18" t="s">
        <v>126</v>
      </c>
      <c r="BE173" s="140">
        <f>IF(N173="základní",J173,0)</f>
        <v>0</v>
      </c>
      <c r="BF173" s="140">
        <f>IF(N173="snížená",J173,0)</f>
        <v>0</v>
      </c>
      <c r="BG173" s="140">
        <f>IF(N173="zákl. přenesená",J173,0)</f>
        <v>0</v>
      </c>
      <c r="BH173" s="140">
        <f>IF(N173="sníž. přenesená",J173,0)</f>
        <v>0</v>
      </c>
      <c r="BI173" s="140">
        <f>IF(N173="nulová",J173,0)</f>
        <v>0</v>
      </c>
      <c r="BJ173" s="18" t="s">
        <v>80</v>
      </c>
      <c r="BK173" s="140">
        <f>ROUND(I173*H173,2)</f>
        <v>0</v>
      </c>
      <c r="BL173" s="18" t="s">
        <v>156</v>
      </c>
      <c r="BM173" s="139" t="s">
        <v>2855</v>
      </c>
    </row>
    <row r="174" spans="2:65" s="1" customFormat="1" ht="19.2">
      <c r="B174" s="33"/>
      <c r="D174" s="141" t="s">
        <v>135</v>
      </c>
      <c r="F174" s="142" t="s">
        <v>198</v>
      </c>
      <c r="I174" s="143"/>
      <c r="L174" s="33"/>
      <c r="M174" s="147"/>
      <c r="T174" s="54"/>
      <c r="AT174" s="18" t="s">
        <v>135</v>
      </c>
      <c r="AU174" s="18" t="s">
        <v>82</v>
      </c>
    </row>
    <row r="175" spans="2:65" s="1" customFormat="1" ht="10.199999999999999">
      <c r="B175" s="33"/>
      <c r="D175" s="168" t="s">
        <v>183</v>
      </c>
      <c r="F175" s="169" t="s">
        <v>199</v>
      </c>
      <c r="I175" s="143"/>
      <c r="L175" s="33"/>
      <c r="M175" s="147"/>
      <c r="T175" s="54"/>
      <c r="AT175" s="18" t="s">
        <v>183</v>
      </c>
      <c r="AU175" s="18" t="s">
        <v>82</v>
      </c>
    </row>
    <row r="176" spans="2:65" s="12" customFormat="1" ht="10.199999999999999">
      <c r="B176" s="148"/>
      <c r="D176" s="141" t="s">
        <v>159</v>
      </c>
      <c r="E176" s="149" t="s">
        <v>19</v>
      </c>
      <c r="F176" s="150" t="s">
        <v>2856</v>
      </c>
      <c r="H176" s="151">
        <v>19714.5</v>
      </c>
      <c r="I176" s="152"/>
      <c r="L176" s="148"/>
      <c r="M176" s="153"/>
      <c r="T176" s="154"/>
      <c r="AT176" s="149" t="s">
        <v>159</v>
      </c>
      <c r="AU176" s="149" t="s">
        <v>82</v>
      </c>
      <c r="AV176" s="12" t="s">
        <v>82</v>
      </c>
      <c r="AW176" s="12" t="s">
        <v>33</v>
      </c>
      <c r="AX176" s="12" t="s">
        <v>80</v>
      </c>
      <c r="AY176" s="149" t="s">
        <v>126</v>
      </c>
    </row>
    <row r="177" spans="2:65" s="1" customFormat="1" ht="21.75" customHeight="1">
      <c r="B177" s="33"/>
      <c r="C177" s="128" t="s">
        <v>7</v>
      </c>
      <c r="D177" s="128" t="s">
        <v>129</v>
      </c>
      <c r="E177" s="129" t="s">
        <v>202</v>
      </c>
      <c r="F177" s="130" t="s">
        <v>203</v>
      </c>
      <c r="G177" s="131" t="s">
        <v>155</v>
      </c>
      <c r="H177" s="132">
        <v>197.14500000000001</v>
      </c>
      <c r="I177" s="133"/>
      <c r="J177" s="134">
        <f>ROUND(I177*H177,2)</f>
        <v>0</v>
      </c>
      <c r="K177" s="130" t="s">
        <v>180</v>
      </c>
      <c r="L177" s="33"/>
      <c r="M177" s="135" t="s">
        <v>19</v>
      </c>
      <c r="N177" s="136" t="s">
        <v>43</v>
      </c>
      <c r="P177" s="137">
        <f>O177*H177</f>
        <v>0</v>
      </c>
      <c r="Q177" s="137">
        <v>0</v>
      </c>
      <c r="R177" s="137">
        <f>Q177*H177</f>
        <v>0</v>
      </c>
      <c r="S177" s="137">
        <v>0</v>
      </c>
      <c r="T177" s="138">
        <f>S177*H177</f>
        <v>0</v>
      </c>
      <c r="AR177" s="139" t="s">
        <v>156</v>
      </c>
      <c r="AT177" s="139" t="s">
        <v>129</v>
      </c>
      <c r="AU177" s="139" t="s">
        <v>82</v>
      </c>
      <c r="AY177" s="18" t="s">
        <v>126</v>
      </c>
      <c r="BE177" s="140">
        <f>IF(N177="základní",J177,0)</f>
        <v>0</v>
      </c>
      <c r="BF177" s="140">
        <f>IF(N177="snížená",J177,0)</f>
        <v>0</v>
      </c>
      <c r="BG177" s="140">
        <f>IF(N177="zákl. přenesená",J177,0)</f>
        <v>0</v>
      </c>
      <c r="BH177" s="140">
        <f>IF(N177="sníž. přenesená",J177,0)</f>
        <v>0</v>
      </c>
      <c r="BI177" s="140">
        <f>IF(N177="nulová",J177,0)</f>
        <v>0</v>
      </c>
      <c r="BJ177" s="18" t="s">
        <v>80</v>
      </c>
      <c r="BK177" s="140">
        <f>ROUND(I177*H177,2)</f>
        <v>0</v>
      </c>
      <c r="BL177" s="18" t="s">
        <v>156</v>
      </c>
      <c r="BM177" s="139" t="s">
        <v>2857</v>
      </c>
    </row>
    <row r="178" spans="2:65" s="1" customFormat="1" ht="19.2">
      <c r="B178" s="33"/>
      <c r="D178" s="141" t="s">
        <v>135</v>
      </c>
      <c r="F178" s="142" t="s">
        <v>205</v>
      </c>
      <c r="I178" s="143"/>
      <c r="L178" s="33"/>
      <c r="M178" s="147"/>
      <c r="T178" s="54"/>
      <c r="AT178" s="18" t="s">
        <v>135</v>
      </c>
      <c r="AU178" s="18" t="s">
        <v>82</v>
      </c>
    </row>
    <row r="179" spans="2:65" s="1" customFormat="1" ht="10.199999999999999">
      <c r="B179" s="33"/>
      <c r="D179" s="168" t="s">
        <v>183</v>
      </c>
      <c r="F179" s="169" t="s">
        <v>206</v>
      </c>
      <c r="I179" s="143"/>
      <c r="L179" s="33"/>
      <c r="M179" s="147"/>
      <c r="T179" s="54"/>
      <c r="AT179" s="18" t="s">
        <v>183</v>
      </c>
      <c r="AU179" s="18" t="s">
        <v>82</v>
      </c>
    </row>
    <row r="180" spans="2:65" s="1" customFormat="1" ht="16.5" customHeight="1">
      <c r="B180" s="33"/>
      <c r="C180" s="128" t="s">
        <v>301</v>
      </c>
      <c r="D180" s="128" t="s">
        <v>129</v>
      </c>
      <c r="E180" s="129" t="s">
        <v>208</v>
      </c>
      <c r="F180" s="130" t="s">
        <v>209</v>
      </c>
      <c r="G180" s="131" t="s">
        <v>155</v>
      </c>
      <c r="H180" s="132">
        <v>197.14500000000001</v>
      </c>
      <c r="I180" s="133"/>
      <c r="J180" s="134">
        <f>ROUND(I180*H180,2)</f>
        <v>0</v>
      </c>
      <c r="K180" s="130" t="s">
        <v>180</v>
      </c>
      <c r="L180" s="33"/>
      <c r="M180" s="135" t="s">
        <v>19</v>
      </c>
      <c r="N180" s="136" t="s">
        <v>43</v>
      </c>
      <c r="P180" s="137">
        <f>O180*H180</f>
        <v>0</v>
      </c>
      <c r="Q180" s="137">
        <v>0</v>
      </c>
      <c r="R180" s="137">
        <f>Q180*H180</f>
        <v>0</v>
      </c>
      <c r="S180" s="137">
        <v>0</v>
      </c>
      <c r="T180" s="138">
        <f>S180*H180</f>
        <v>0</v>
      </c>
      <c r="AR180" s="139" t="s">
        <v>156</v>
      </c>
      <c r="AT180" s="139" t="s">
        <v>129</v>
      </c>
      <c r="AU180" s="139" t="s">
        <v>82</v>
      </c>
      <c r="AY180" s="18" t="s">
        <v>126</v>
      </c>
      <c r="BE180" s="140">
        <f>IF(N180="základní",J180,0)</f>
        <v>0</v>
      </c>
      <c r="BF180" s="140">
        <f>IF(N180="snížená",J180,0)</f>
        <v>0</v>
      </c>
      <c r="BG180" s="140">
        <f>IF(N180="zákl. přenesená",J180,0)</f>
        <v>0</v>
      </c>
      <c r="BH180" s="140">
        <f>IF(N180="sníž. přenesená",J180,0)</f>
        <v>0</v>
      </c>
      <c r="BI180" s="140">
        <f>IF(N180="nulová",J180,0)</f>
        <v>0</v>
      </c>
      <c r="BJ180" s="18" t="s">
        <v>80</v>
      </c>
      <c r="BK180" s="140">
        <f>ROUND(I180*H180,2)</f>
        <v>0</v>
      </c>
      <c r="BL180" s="18" t="s">
        <v>156</v>
      </c>
      <c r="BM180" s="139" t="s">
        <v>2858</v>
      </c>
    </row>
    <row r="181" spans="2:65" s="1" customFormat="1" ht="10.199999999999999">
      <c r="B181" s="33"/>
      <c r="D181" s="141" t="s">
        <v>135</v>
      </c>
      <c r="F181" s="142" t="s">
        <v>211</v>
      </c>
      <c r="I181" s="143"/>
      <c r="L181" s="33"/>
      <c r="M181" s="147"/>
      <c r="T181" s="54"/>
      <c r="AT181" s="18" t="s">
        <v>135</v>
      </c>
      <c r="AU181" s="18" t="s">
        <v>82</v>
      </c>
    </row>
    <row r="182" spans="2:65" s="1" customFormat="1" ht="10.199999999999999">
      <c r="B182" s="33"/>
      <c r="D182" s="168" t="s">
        <v>183</v>
      </c>
      <c r="F182" s="169" t="s">
        <v>212</v>
      </c>
      <c r="I182" s="143"/>
      <c r="L182" s="33"/>
      <c r="M182" s="147"/>
      <c r="T182" s="54"/>
      <c r="AT182" s="18" t="s">
        <v>183</v>
      </c>
      <c r="AU182" s="18" t="s">
        <v>82</v>
      </c>
    </row>
    <row r="183" spans="2:65" s="1" customFormat="1" ht="16.5" customHeight="1">
      <c r="B183" s="33"/>
      <c r="C183" s="128" t="s">
        <v>308</v>
      </c>
      <c r="D183" s="128" t="s">
        <v>129</v>
      </c>
      <c r="E183" s="129" t="s">
        <v>214</v>
      </c>
      <c r="F183" s="130" t="s">
        <v>215</v>
      </c>
      <c r="G183" s="131" t="s">
        <v>155</v>
      </c>
      <c r="H183" s="132">
        <v>19714.5</v>
      </c>
      <c r="I183" s="133"/>
      <c r="J183" s="134">
        <f>ROUND(I183*H183,2)</f>
        <v>0</v>
      </c>
      <c r="K183" s="130" t="s">
        <v>180</v>
      </c>
      <c r="L183" s="33"/>
      <c r="M183" s="135" t="s">
        <v>19</v>
      </c>
      <c r="N183" s="136" t="s">
        <v>43</v>
      </c>
      <c r="P183" s="137">
        <f>O183*H183</f>
        <v>0</v>
      </c>
      <c r="Q183" s="137">
        <v>0</v>
      </c>
      <c r="R183" s="137">
        <f>Q183*H183</f>
        <v>0</v>
      </c>
      <c r="S183" s="137">
        <v>0</v>
      </c>
      <c r="T183" s="138">
        <f>S183*H183</f>
        <v>0</v>
      </c>
      <c r="AR183" s="139" t="s">
        <v>156</v>
      </c>
      <c r="AT183" s="139" t="s">
        <v>129</v>
      </c>
      <c r="AU183" s="139" t="s">
        <v>82</v>
      </c>
      <c r="AY183" s="18" t="s">
        <v>126</v>
      </c>
      <c r="BE183" s="140">
        <f>IF(N183="základní",J183,0)</f>
        <v>0</v>
      </c>
      <c r="BF183" s="140">
        <f>IF(N183="snížená",J183,0)</f>
        <v>0</v>
      </c>
      <c r="BG183" s="140">
        <f>IF(N183="zákl. přenesená",J183,0)</f>
        <v>0</v>
      </c>
      <c r="BH183" s="140">
        <f>IF(N183="sníž. přenesená",J183,0)</f>
        <v>0</v>
      </c>
      <c r="BI183" s="140">
        <f>IF(N183="nulová",J183,0)</f>
        <v>0</v>
      </c>
      <c r="BJ183" s="18" t="s">
        <v>80</v>
      </c>
      <c r="BK183" s="140">
        <f>ROUND(I183*H183,2)</f>
        <v>0</v>
      </c>
      <c r="BL183" s="18" t="s">
        <v>156</v>
      </c>
      <c r="BM183" s="139" t="s">
        <v>2859</v>
      </c>
    </row>
    <row r="184" spans="2:65" s="1" customFormat="1" ht="10.199999999999999">
      <c r="B184" s="33"/>
      <c r="D184" s="141" t="s">
        <v>135</v>
      </c>
      <c r="F184" s="142" t="s">
        <v>217</v>
      </c>
      <c r="I184" s="143"/>
      <c r="L184" s="33"/>
      <c r="M184" s="147"/>
      <c r="T184" s="54"/>
      <c r="AT184" s="18" t="s">
        <v>135</v>
      </c>
      <c r="AU184" s="18" t="s">
        <v>82</v>
      </c>
    </row>
    <row r="185" spans="2:65" s="1" customFormat="1" ht="10.199999999999999">
      <c r="B185" s="33"/>
      <c r="D185" s="168" t="s">
        <v>183</v>
      </c>
      <c r="F185" s="169" t="s">
        <v>218</v>
      </c>
      <c r="I185" s="143"/>
      <c r="L185" s="33"/>
      <c r="M185" s="147"/>
      <c r="T185" s="54"/>
      <c r="AT185" s="18" t="s">
        <v>183</v>
      </c>
      <c r="AU185" s="18" t="s">
        <v>82</v>
      </c>
    </row>
    <row r="186" spans="2:65" s="1" customFormat="1" ht="16.5" customHeight="1">
      <c r="B186" s="33"/>
      <c r="C186" s="128" t="s">
        <v>314</v>
      </c>
      <c r="D186" s="128" t="s">
        <v>129</v>
      </c>
      <c r="E186" s="129" t="s">
        <v>220</v>
      </c>
      <c r="F186" s="130" t="s">
        <v>221</v>
      </c>
      <c r="G186" s="131" t="s">
        <v>155</v>
      </c>
      <c r="H186" s="132">
        <v>197.14500000000001</v>
      </c>
      <c r="I186" s="133"/>
      <c r="J186" s="134">
        <f>ROUND(I186*H186,2)</f>
        <v>0</v>
      </c>
      <c r="K186" s="130" t="s">
        <v>180</v>
      </c>
      <c r="L186" s="33"/>
      <c r="M186" s="135" t="s">
        <v>19</v>
      </c>
      <c r="N186" s="136" t="s">
        <v>43</v>
      </c>
      <c r="P186" s="137">
        <f>O186*H186</f>
        <v>0</v>
      </c>
      <c r="Q186" s="137">
        <v>0</v>
      </c>
      <c r="R186" s="137">
        <f>Q186*H186</f>
        <v>0</v>
      </c>
      <c r="S186" s="137">
        <v>0</v>
      </c>
      <c r="T186" s="138">
        <f>S186*H186</f>
        <v>0</v>
      </c>
      <c r="AR186" s="139" t="s">
        <v>156</v>
      </c>
      <c r="AT186" s="139" t="s">
        <v>129</v>
      </c>
      <c r="AU186" s="139" t="s">
        <v>82</v>
      </c>
      <c r="AY186" s="18" t="s">
        <v>126</v>
      </c>
      <c r="BE186" s="140">
        <f>IF(N186="základní",J186,0)</f>
        <v>0</v>
      </c>
      <c r="BF186" s="140">
        <f>IF(N186="snížená",J186,0)</f>
        <v>0</v>
      </c>
      <c r="BG186" s="140">
        <f>IF(N186="zákl. přenesená",J186,0)</f>
        <v>0</v>
      </c>
      <c r="BH186" s="140">
        <f>IF(N186="sníž. přenesená",J186,0)</f>
        <v>0</v>
      </c>
      <c r="BI186" s="140">
        <f>IF(N186="nulová",J186,0)</f>
        <v>0</v>
      </c>
      <c r="BJ186" s="18" t="s">
        <v>80</v>
      </c>
      <c r="BK186" s="140">
        <f>ROUND(I186*H186,2)</f>
        <v>0</v>
      </c>
      <c r="BL186" s="18" t="s">
        <v>156</v>
      </c>
      <c r="BM186" s="139" t="s">
        <v>2860</v>
      </c>
    </row>
    <row r="187" spans="2:65" s="1" customFormat="1" ht="10.199999999999999">
      <c r="B187" s="33"/>
      <c r="D187" s="141" t="s">
        <v>135</v>
      </c>
      <c r="F187" s="142" t="s">
        <v>223</v>
      </c>
      <c r="I187" s="143"/>
      <c r="L187" s="33"/>
      <c r="M187" s="147"/>
      <c r="T187" s="54"/>
      <c r="AT187" s="18" t="s">
        <v>135</v>
      </c>
      <c r="AU187" s="18" t="s">
        <v>82</v>
      </c>
    </row>
    <row r="188" spans="2:65" s="1" customFormat="1" ht="10.199999999999999">
      <c r="B188" s="33"/>
      <c r="D188" s="168" t="s">
        <v>183</v>
      </c>
      <c r="F188" s="169" t="s">
        <v>224</v>
      </c>
      <c r="I188" s="143"/>
      <c r="L188" s="33"/>
      <c r="M188" s="147"/>
      <c r="T188" s="54"/>
      <c r="AT188" s="18" t="s">
        <v>183</v>
      </c>
      <c r="AU188" s="18" t="s">
        <v>82</v>
      </c>
    </row>
    <row r="189" spans="2:65" s="1" customFormat="1" ht="16.5" customHeight="1">
      <c r="B189" s="33"/>
      <c r="C189" s="128" t="s">
        <v>321</v>
      </c>
      <c r="D189" s="128" t="s">
        <v>129</v>
      </c>
      <c r="E189" s="129" t="s">
        <v>226</v>
      </c>
      <c r="F189" s="130" t="s">
        <v>227</v>
      </c>
      <c r="G189" s="131" t="s">
        <v>228</v>
      </c>
      <c r="H189" s="132">
        <v>5.5</v>
      </c>
      <c r="I189" s="133"/>
      <c r="J189" s="134">
        <f>ROUND(I189*H189,2)</f>
        <v>0</v>
      </c>
      <c r="K189" s="130" t="s">
        <v>180</v>
      </c>
      <c r="L189" s="33"/>
      <c r="M189" s="135" t="s">
        <v>19</v>
      </c>
      <c r="N189" s="136" t="s">
        <v>43</v>
      </c>
      <c r="P189" s="137">
        <f>O189*H189</f>
        <v>0</v>
      </c>
      <c r="Q189" s="137">
        <v>0</v>
      </c>
      <c r="R189" s="137">
        <f>Q189*H189</f>
        <v>0</v>
      </c>
      <c r="S189" s="137">
        <v>0</v>
      </c>
      <c r="T189" s="138">
        <f>S189*H189</f>
        <v>0</v>
      </c>
      <c r="AR189" s="139" t="s">
        <v>156</v>
      </c>
      <c r="AT189" s="139" t="s">
        <v>129</v>
      </c>
      <c r="AU189" s="139" t="s">
        <v>82</v>
      </c>
      <c r="AY189" s="18" t="s">
        <v>126</v>
      </c>
      <c r="BE189" s="140">
        <f>IF(N189="základní",J189,0)</f>
        <v>0</v>
      </c>
      <c r="BF189" s="140">
        <f>IF(N189="snížená",J189,0)</f>
        <v>0</v>
      </c>
      <c r="BG189" s="140">
        <f>IF(N189="zákl. přenesená",J189,0)</f>
        <v>0</v>
      </c>
      <c r="BH189" s="140">
        <f>IF(N189="sníž. přenesená",J189,0)</f>
        <v>0</v>
      </c>
      <c r="BI189" s="140">
        <f>IF(N189="nulová",J189,0)</f>
        <v>0</v>
      </c>
      <c r="BJ189" s="18" t="s">
        <v>80</v>
      </c>
      <c r="BK189" s="140">
        <f>ROUND(I189*H189,2)</f>
        <v>0</v>
      </c>
      <c r="BL189" s="18" t="s">
        <v>156</v>
      </c>
      <c r="BM189" s="139" t="s">
        <v>2861</v>
      </c>
    </row>
    <row r="190" spans="2:65" s="1" customFormat="1" ht="10.199999999999999">
      <c r="B190" s="33"/>
      <c r="D190" s="141" t="s">
        <v>135</v>
      </c>
      <c r="F190" s="142" t="s">
        <v>230</v>
      </c>
      <c r="I190" s="143"/>
      <c r="L190" s="33"/>
      <c r="M190" s="147"/>
      <c r="T190" s="54"/>
      <c r="AT190" s="18" t="s">
        <v>135</v>
      </c>
      <c r="AU190" s="18" t="s">
        <v>82</v>
      </c>
    </row>
    <row r="191" spans="2:65" s="1" customFormat="1" ht="10.199999999999999">
      <c r="B191" s="33"/>
      <c r="D191" s="168" t="s">
        <v>183</v>
      </c>
      <c r="F191" s="169" t="s">
        <v>231</v>
      </c>
      <c r="I191" s="143"/>
      <c r="L191" s="33"/>
      <c r="M191" s="147"/>
      <c r="T191" s="54"/>
      <c r="AT191" s="18" t="s">
        <v>183</v>
      </c>
      <c r="AU191" s="18" t="s">
        <v>82</v>
      </c>
    </row>
    <row r="192" spans="2:65" s="12" customFormat="1" ht="10.199999999999999">
      <c r="B192" s="148"/>
      <c r="D192" s="141" t="s">
        <v>159</v>
      </c>
      <c r="E192" s="149" t="s">
        <v>19</v>
      </c>
      <c r="F192" s="150" t="s">
        <v>2862</v>
      </c>
      <c r="H192" s="151">
        <v>5.5</v>
      </c>
      <c r="I192" s="152"/>
      <c r="L192" s="148"/>
      <c r="M192" s="153"/>
      <c r="T192" s="154"/>
      <c r="AT192" s="149" t="s">
        <v>159</v>
      </c>
      <c r="AU192" s="149" t="s">
        <v>82</v>
      </c>
      <c r="AV192" s="12" t="s">
        <v>82</v>
      </c>
      <c r="AW192" s="12" t="s">
        <v>33</v>
      </c>
      <c r="AX192" s="12" t="s">
        <v>80</v>
      </c>
      <c r="AY192" s="149" t="s">
        <v>126</v>
      </c>
    </row>
    <row r="193" spans="2:65" s="1" customFormat="1" ht="16.5" customHeight="1">
      <c r="B193" s="33"/>
      <c r="C193" s="128" t="s">
        <v>329</v>
      </c>
      <c r="D193" s="128" t="s">
        <v>129</v>
      </c>
      <c r="E193" s="129" t="s">
        <v>233</v>
      </c>
      <c r="F193" s="130" t="s">
        <v>234</v>
      </c>
      <c r="G193" s="131" t="s">
        <v>228</v>
      </c>
      <c r="H193" s="132">
        <v>550</v>
      </c>
      <c r="I193" s="133"/>
      <c r="J193" s="134">
        <f>ROUND(I193*H193,2)</f>
        <v>0</v>
      </c>
      <c r="K193" s="130" t="s">
        <v>180</v>
      </c>
      <c r="L193" s="33"/>
      <c r="M193" s="135" t="s">
        <v>19</v>
      </c>
      <c r="N193" s="136" t="s">
        <v>43</v>
      </c>
      <c r="P193" s="137">
        <f>O193*H193</f>
        <v>0</v>
      </c>
      <c r="Q193" s="137">
        <v>0</v>
      </c>
      <c r="R193" s="137">
        <f>Q193*H193</f>
        <v>0</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2863</v>
      </c>
    </row>
    <row r="194" spans="2:65" s="1" customFormat="1" ht="10.199999999999999">
      <c r="B194" s="33"/>
      <c r="D194" s="141" t="s">
        <v>135</v>
      </c>
      <c r="F194" s="142" t="s">
        <v>236</v>
      </c>
      <c r="I194" s="143"/>
      <c r="L194" s="33"/>
      <c r="M194" s="147"/>
      <c r="T194" s="54"/>
      <c r="AT194" s="18" t="s">
        <v>135</v>
      </c>
      <c r="AU194" s="18" t="s">
        <v>82</v>
      </c>
    </row>
    <row r="195" spans="2:65" s="1" customFormat="1" ht="10.199999999999999">
      <c r="B195" s="33"/>
      <c r="D195" s="168" t="s">
        <v>183</v>
      </c>
      <c r="F195" s="169" t="s">
        <v>237</v>
      </c>
      <c r="I195" s="143"/>
      <c r="L195" s="33"/>
      <c r="M195" s="147"/>
      <c r="T195" s="54"/>
      <c r="AT195" s="18" t="s">
        <v>183</v>
      </c>
      <c r="AU195" s="18" t="s">
        <v>82</v>
      </c>
    </row>
    <row r="196" spans="2:65" s="12" customFormat="1" ht="10.199999999999999">
      <c r="B196" s="148"/>
      <c r="D196" s="141" t="s">
        <v>159</v>
      </c>
      <c r="E196" s="149" t="s">
        <v>19</v>
      </c>
      <c r="F196" s="150" t="s">
        <v>2864</v>
      </c>
      <c r="H196" s="151">
        <v>550</v>
      </c>
      <c r="I196" s="152"/>
      <c r="L196" s="148"/>
      <c r="M196" s="153"/>
      <c r="T196" s="154"/>
      <c r="AT196" s="149" t="s">
        <v>159</v>
      </c>
      <c r="AU196" s="149" t="s">
        <v>82</v>
      </c>
      <c r="AV196" s="12" t="s">
        <v>82</v>
      </c>
      <c r="AW196" s="12" t="s">
        <v>33</v>
      </c>
      <c r="AX196" s="12" t="s">
        <v>80</v>
      </c>
      <c r="AY196" s="149" t="s">
        <v>126</v>
      </c>
    </row>
    <row r="197" spans="2:65" s="1" customFormat="1" ht="16.5" customHeight="1">
      <c r="B197" s="33"/>
      <c r="C197" s="128" t="s">
        <v>339</v>
      </c>
      <c r="D197" s="128" t="s">
        <v>129</v>
      </c>
      <c r="E197" s="129" t="s">
        <v>240</v>
      </c>
      <c r="F197" s="130" t="s">
        <v>241</v>
      </c>
      <c r="G197" s="131" t="s">
        <v>228</v>
      </c>
      <c r="H197" s="132">
        <v>5.5</v>
      </c>
      <c r="I197" s="133"/>
      <c r="J197" s="134">
        <f>ROUND(I197*H197,2)</f>
        <v>0</v>
      </c>
      <c r="K197" s="130" t="s">
        <v>180</v>
      </c>
      <c r="L197" s="33"/>
      <c r="M197" s="135" t="s">
        <v>19</v>
      </c>
      <c r="N197" s="136" t="s">
        <v>43</v>
      </c>
      <c r="P197" s="137">
        <f>O197*H197</f>
        <v>0</v>
      </c>
      <c r="Q197" s="137">
        <v>0</v>
      </c>
      <c r="R197" s="137">
        <f>Q197*H197</f>
        <v>0</v>
      </c>
      <c r="S197" s="137">
        <v>0</v>
      </c>
      <c r="T197" s="138">
        <f>S197*H197</f>
        <v>0</v>
      </c>
      <c r="AR197" s="139" t="s">
        <v>156</v>
      </c>
      <c r="AT197" s="139" t="s">
        <v>129</v>
      </c>
      <c r="AU197" s="139" t="s">
        <v>82</v>
      </c>
      <c r="AY197" s="18" t="s">
        <v>126</v>
      </c>
      <c r="BE197" s="140">
        <f>IF(N197="základní",J197,0)</f>
        <v>0</v>
      </c>
      <c r="BF197" s="140">
        <f>IF(N197="snížená",J197,0)</f>
        <v>0</v>
      </c>
      <c r="BG197" s="140">
        <f>IF(N197="zákl. přenesená",J197,0)</f>
        <v>0</v>
      </c>
      <c r="BH197" s="140">
        <f>IF(N197="sníž. přenesená",J197,0)</f>
        <v>0</v>
      </c>
      <c r="BI197" s="140">
        <f>IF(N197="nulová",J197,0)</f>
        <v>0</v>
      </c>
      <c r="BJ197" s="18" t="s">
        <v>80</v>
      </c>
      <c r="BK197" s="140">
        <f>ROUND(I197*H197,2)</f>
        <v>0</v>
      </c>
      <c r="BL197" s="18" t="s">
        <v>156</v>
      </c>
      <c r="BM197" s="139" t="s">
        <v>2865</v>
      </c>
    </row>
    <row r="198" spans="2:65" s="1" customFormat="1" ht="10.199999999999999">
      <c r="B198" s="33"/>
      <c r="D198" s="141" t="s">
        <v>135</v>
      </c>
      <c r="F198" s="142" t="s">
        <v>243</v>
      </c>
      <c r="I198" s="143"/>
      <c r="L198" s="33"/>
      <c r="M198" s="147"/>
      <c r="T198" s="54"/>
      <c r="AT198" s="18" t="s">
        <v>135</v>
      </c>
      <c r="AU198" s="18" t="s">
        <v>82</v>
      </c>
    </row>
    <row r="199" spans="2:65" s="1" customFormat="1" ht="10.199999999999999">
      <c r="B199" s="33"/>
      <c r="D199" s="168" t="s">
        <v>183</v>
      </c>
      <c r="F199" s="169" t="s">
        <v>244</v>
      </c>
      <c r="I199" s="143"/>
      <c r="L199" s="33"/>
      <c r="M199" s="147"/>
      <c r="T199" s="54"/>
      <c r="AT199" s="18" t="s">
        <v>183</v>
      </c>
      <c r="AU199" s="18" t="s">
        <v>82</v>
      </c>
    </row>
    <row r="200" spans="2:65" s="1" customFormat="1" ht="16.5" customHeight="1">
      <c r="B200" s="33"/>
      <c r="C200" s="128" t="s">
        <v>346</v>
      </c>
      <c r="D200" s="128" t="s">
        <v>129</v>
      </c>
      <c r="E200" s="129" t="s">
        <v>246</v>
      </c>
      <c r="F200" s="130" t="s">
        <v>247</v>
      </c>
      <c r="G200" s="131" t="s">
        <v>155</v>
      </c>
      <c r="H200" s="132">
        <v>197.14500000000001</v>
      </c>
      <c r="I200" s="133"/>
      <c r="J200" s="134">
        <f>ROUND(I200*H200,2)</f>
        <v>0</v>
      </c>
      <c r="K200" s="130" t="s">
        <v>180</v>
      </c>
      <c r="L200" s="33"/>
      <c r="M200" s="135" t="s">
        <v>19</v>
      </c>
      <c r="N200" s="136" t="s">
        <v>43</v>
      </c>
      <c r="P200" s="137">
        <f>O200*H200</f>
        <v>0</v>
      </c>
      <c r="Q200" s="137">
        <v>0</v>
      </c>
      <c r="R200" s="137">
        <f>Q200*H200</f>
        <v>0</v>
      </c>
      <c r="S200" s="137">
        <v>0</v>
      </c>
      <c r="T200" s="138">
        <f>S200*H200</f>
        <v>0</v>
      </c>
      <c r="AR200" s="139" t="s">
        <v>156</v>
      </c>
      <c r="AT200" s="139" t="s">
        <v>129</v>
      </c>
      <c r="AU200" s="139" t="s">
        <v>82</v>
      </c>
      <c r="AY200" s="18" t="s">
        <v>126</v>
      </c>
      <c r="BE200" s="140">
        <f>IF(N200="základní",J200,0)</f>
        <v>0</v>
      </c>
      <c r="BF200" s="140">
        <f>IF(N200="snížená",J200,0)</f>
        <v>0</v>
      </c>
      <c r="BG200" s="140">
        <f>IF(N200="zákl. přenesená",J200,0)</f>
        <v>0</v>
      </c>
      <c r="BH200" s="140">
        <f>IF(N200="sníž. přenesená",J200,0)</f>
        <v>0</v>
      </c>
      <c r="BI200" s="140">
        <f>IF(N200="nulová",J200,0)</f>
        <v>0</v>
      </c>
      <c r="BJ200" s="18" t="s">
        <v>80</v>
      </c>
      <c r="BK200" s="140">
        <f>ROUND(I200*H200,2)</f>
        <v>0</v>
      </c>
      <c r="BL200" s="18" t="s">
        <v>156</v>
      </c>
      <c r="BM200" s="139" t="s">
        <v>2866</v>
      </c>
    </row>
    <row r="201" spans="2:65" s="1" customFormat="1" ht="10.199999999999999">
      <c r="B201" s="33"/>
      <c r="D201" s="141" t="s">
        <v>135</v>
      </c>
      <c r="F201" s="142" t="s">
        <v>249</v>
      </c>
      <c r="I201" s="143"/>
      <c r="L201" s="33"/>
      <c r="M201" s="147"/>
      <c r="T201" s="54"/>
      <c r="AT201" s="18" t="s">
        <v>135</v>
      </c>
      <c r="AU201" s="18" t="s">
        <v>82</v>
      </c>
    </row>
    <row r="202" spans="2:65" s="1" customFormat="1" ht="10.199999999999999">
      <c r="B202" s="33"/>
      <c r="D202" s="168" t="s">
        <v>183</v>
      </c>
      <c r="F202" s="169" t="s">
        <v>250</v>
      </c>
      <c r="I202" s="143"/>
      <c r="L202" s="33"/>
      <c r="M202" s="147"/>
      <c r="T202" s="54"/>
      <c r="AT202" s="18" t="s">
        <v>183</v>
      </c>
      <c r="AU202" s="18" t="s">
        <v>82</v>
      </c>
    </row>
    <row r="203" spans="2:65" s="11" customFormat="1" ht="22.8" customHeight="1">
      <c r="B203" s="116"/>
      <c r="D203" s="117" t="s">
        <v>71</v>
      </c>
      <c r="E203" s="126" t="s">
        <v>258</v>
      </c>
      <c r="F203" s="126" t="s">
        <v>259</v>
      </c>
      <c r="I203" s="119"/>
      <c r="J203" s="127">
        <f>BK203</f>
        <v>0</v>
      </c>
      <c r="L203" s="116"/>
      <c r="M203" s="121"/>
      <c r="P203" s="122">
        <f>SUM(P204:P237)</f>
        <v>0</v>
      </c>
      <c r="R203" s="122">
        <f>SUM(R204:R237)</f>
        <v>0</v>
      </c>
      <c r="T203" s="123">
        <f>SUM(T204:T237)</f>
        <v>5.9942902999999994</v>
      </c>
      <c r="AR203" s="117" t="s">
        <v>80</v>
      </c>
      <c r="AT203" s="124" t="s">
        <v>71</v>
      </c>
      <c r="AU203" s="124" t="s">
        <v>80</v>
      </c>
      <c r="AY203" s="117" t="s">
        <v>126</v>
      </c>
      <c r="BK203" s="125">
        <f>SUM(BK204:BK237)</f>
        <v>0</v>
      </c>
    </row>
    <row r="204" spans="2:65" s="1" customFormat="1" ht="16.5" customHeight="1">
      <c r="B204" s="33"/>
      <c r="C204" s="128" t="s">
        <v>354</v>
      </c>
      <c r="D204" s="128" t="s">
        <v>129</v>
      </c>
      <c r="E204" s="129" t="s">
        <v>2867</v>
      </c>
      <c r="F204" s="130" t="s">
        <v>2868</v>
      </c>
      <c r="G204" s="131" t="s">
        <v>228</v>
      </c>
      <c r="H204" s="132">
        <v>12</v>
      </c>
      <c r="I204" s="133"/>
      <c r="J204" s="134">
        <f>ROUND(I204*H204,2)</f>
        <v>0</v>
      </c>
      <c r="K204" s="130" t="s">
        <v>180</v>
      </c>
      <c r="L204" s="33"/>
      <c r="M204" s="135" t="s">
        <v>19</v>
      </c>
      <c r="N204" s="136" t="s">
        <v>43</v>
      </c>
      <c r="P204" s="137">
        <f>O204*H204</f>
        <v>0</v>
      </c>
      <c r="Q204" s="137">
        <v>0</v>
      </c>
      <c r="R204" s="137">
        <f>Q204*H204</f>
        <v>0</v>
      </c>
      <c r="S204" s="137">
        <v>2E-3</v>
      </c>
      <c r="T204" s="138">
        <f>S204*H204</f>
        <v>2.4E-2</v>
      </c>
      <c r="AR204" s="139" t="s">
        <v>260</v>
      </c>
      <c r="AT204" s="139" t="s">
        <v>129</v>
      </c>
      <c r="AU204" s="139" t="s">
        <v>82</v>
      </c>
      <c r="AY204" s="18" t="s">
        <v>126</v>
      </c>
      <c r="BE204" s="140">
        <f>IF(N204="základní",J204,0)</f>
        <v>0</v>
      </c>
      <c r="BF204" s="140">
        <f>IF(N204="snížená",J204,0)</f>
        <v>0</v>
      </c>
      <c r="BG204" s="140">
        <f>IF(N204="zákl. přenesená",J204,0)</f>
        <v>0</v>
      </c>
      <c r="BH204" s="140">
        <f>IF(N204="sníž. přenesená",J204,0)</f>
        <v>0</v>
      </c>
      <c r="BI204" s="140">
        <f>IF(N204="nulová",J204,0)</f>
        <v>0</v>
      </c>
      <c r="BJ204" s="18" t="s">
        <v>80</v>
      </c>
      <c r="BK204" s="140">
        <f>ROUND(I204*H204,2)</f>
        <v>0</v>
      </c>
      <c r="BL204" s="18" t="s">
        <v>260</v>
      </c>
      <c r="BM204" s="139" t="s">
        <v>2869</v>
      </c>
    </row>
    <row r="205" spans="2:65" s="1" customFormat="1" ht="10.199999999999999">
      <c r="B205" s="33"/>
      <c r="D205" s="141" t="s">
        <v>135</v>
      </c>
      <c r="F205" s="142" t="s">
        <v>2870</v>
      </c>
      <c r="I205" s="143"/>
      <c r="L205" s="33"/>
      <c r="M205" s="147"/>
      <c r="T205" s="54"/>
      <c r="AT205" s="18" t="s">
        <v>135</v>
      </c>
      <c r="AU205" s="18" t="s">
        <v>82</v>
      </c>
    </row>
    <row r="206" spans="2:65" s="1" customFormat="1" ht="10.199999999999999">
      <c r="B206" s="33"/>
      <c r="D206" s="168" t="s">
        <v>183</v>
      </c>
      <c r="F206" s="169" t="s">
        <v>2871</v>
      </c>
      <c r="I206" s="143"/>
      <c r="L206" s="33"/>
      <c r="M206" s="147"/>
      <c r="T206" s="54"/>
      <c r="AT206" s="18" t="s">
        <v>183</v>
      </c>
      <c r="AU206" s="18" t="s">
        <v>82</v>
      </c>
    </row>
    <row r="207" spans="2:65" s="12" customFormat="1" ht="10.199999999999999">
      <c r="B207" s="148"/>
      <c r="D207" s="141" t="s">
        <v>159</v>
      </c>
      <c r="E207" s="149" t="s">
        <v>19</v>
      </c>
      <c r="F207" s="150" t="s">
        <v>2872</v>
      </c>
      <c r="H207" s="151">
        <v>12</v>
      </c>
      <c r="I207" s="152"/>
      <c r="L207" s="148"/>
      <c r="M207" s="153"/>
      <c r="T207" s="154"/>
      <c r="AT207" s="149" t="s">
        <v>159</v>
      </c>
      <c r="AU207" s="149" t="s">
        <v>82</v>
      </c>
      <c r="AV207" s="12" t="s">
        <v>82</v>
      </c>
      <c r="AW207" s="12" t="s">
        <v>33</v>
      </c>
      <c r="AX207" s="12" t="s">
        <v>80</v>
      </c>
      <c r="AY207" s="149" t="s">
        <v>126</v>
      </c>
    </row>
    <row r="208" spans="2:65" s="1" customFormat="1" ht="16.5" customHeight="1">
      <c r="B208" s="33"/>
      <c r="C208" s="128" t="s">
        <v>361</v>
      </c>
      <c r="D208" s="128" t="s">
        <v>129</v>
      </c>
      <c r="E208" s="129" t="s">
        <v>2873</v>
      </c>
      <c r="F208" s="130" t="s">
        <v>2874</v>
      </c>
      <c r="G208" s="131" t="s">
        <v>228</v>
      </c>
      <c r="H208" s="132">
        <v>39.134</v>
      </c>
      <c r="I208" s="133"/>
      <c r="J208" s="134">
        <f>ROUND(I208*H208,2)</f>
        <v>0</v>
      </c>
      <c r="K208" s="130" t="s">
        <v>180</v>
      </c>
      <c r="L208" s="33"/>
      <c r="M208" s="135" t="s">
        <v>19</v>
      </c>
      <c r="N208" s="136" t="s">
        <v>43</v>
      </c>
      <c r="P208" s="137">
        <f>O208*H208</f>
        <v>0</v>
      </c>
      <c r="Q208" s="137">
        <v>0</v>
      </c>
      <c r="R208" s="137">
        <f>Q208*H208</f>
        <v>0</v>
      </c>
      <c r="S208" s="137">
        <v>5.0000000000000001E-3</v>
      </c>
      <c r="T208" s="138">
        <f>S208*H208</f>
        <v>0.19567000000000001</v>
      </c>
      <c r="AR208" s="139" t="s">
        <v>260</v>
      </c>
      <c r="AT208" s="139" t="s">
        <v>129</v>
      </c>
      <c r="AU208" s="139" t="s">
        <v>82</v>
      </c>
      <c r="AY208" s="18" t="s">
        <v>126</v>
      </c>
      <c r="BE208" s="140">
        <f>IF(N208="základní",J208,0)</f>
        <v>0</v>
      </c>
      <c r="BF208" s="140">
        <f>IF(N208="snížená",J208,0)</f>
        <v>0</v>
      </c>
      <c r="BG208" s="140">
        <f>IF(N208="zákl. přenesená",J208,0)</f>
        <v>0</v>
      </c>
      <c r="BH208" s="140">
        <f>IF(N208="sníž. přenesená",J208,0)</f>
        <v>0</v>
      </c>
      <c r="BI208" s="140">
        <f>IF(N208="nulová",J208,0)</f>
        <v>0</v>
      </c>
      <c r="BJ208" s="18" t="s">
        <v>80</v>
      </c>
      <c r="BK208" s="140">
        <f>ROUND(I208*H208,2)</f>
        <v>0</v>
      </c>
      <c r="BL208" s="18" t="s">
        <v>260</v>
      </c>
      <c r="BM208" s="139" t="s">
        <v>2875</v>
      </c>
    </row>
    <row r="209" spans="2:65" s="1" customFormat="1" ht="10.199999999999999">
      <c r="B209" s="33"/>
      <c r="D209" s="141" t="s">
        <v>135</v>
      </c>
      <c r="F209" s="142" t="s">
        <v>2876</v>
      </c>
      <c r="I209" s="143"/>
      <c r="L209" s="33"/>
      <c r="M209" s="147"/>
      <c r="T209" s="54"/>
      <c r="AT209" s="18" t="s">
        <v>135</v>
      </c>
      <c r="AU209" s="18" t="s">
        <v>82</v>
      </c>
    </row>
    <row r="210" spans="2:65" s="1" customFormat="1" ht="10.199999999999999">
      <c r="B210" s="33"/>
      <c r="D210" s="168" t="s">
        <v>183</v>
      </c>
      <c r="F210" s="169" t="s">
        <v>2877</v>
      </c>
      <c r="I210" s="143"/>
      <c r="L210" s="33"/>
      <c r="M210" s="147"/>
      <c r="T210" s="54"/>
      <c r="AT210" s="18" t="s">
        <v>183</v>
      </c>
      <c r="AU210" s="18" t="s">
        <v>82</v>
      </c>
    </row>
    <row r="211" spans="2:65" s="12" customFormat="1" ht="30.6">
      <c r="B211" s="148"/>
      <c r="D211" s="141" t="s">
        <v>159</v>
      </c>
      <c r="E211" s="149" t="s">
        <v>19</v>
      </c>
      <c r="F211" s="150" t="s">
        <v>2878</v>
      </c>
      <c r="H211" s="151">
        <v>39.134</v>
      </c>
      <c r="I211" s="152"/>
      <c r="L211" s="148"/>
      <c r="M211" s="153"/>
      <c r="T211" s="154"/>
      <c r="AT211" s="149" t="s">
        <v>159</v>
      </c>
      <c r="AU211" s="149" t="s">
        <v>82</v>
      </c>
      <c r="AV211" s="12" t="s">
        <v>82</v>
      </c>
      <c r="AW211" s="12" t="s">
        <v>33</v>
      </c>
      <c r="AX211" s="12" t="s">
        <v>80</v>
      </c>
      <c r="AY211" s="149" t="s">
        <v>126</v>
      </c>
    </row>
    <row r="212" spans="2:65" s="1" customFormat="1" ht="16.5" customHeight="1">
      <c r="B212" s="33"/>
      <c r="C212" s="128" t="s">
        <v>368</v>
      </c>
      <c r="D212" s="128" t="s">
        <v>129</v>
      </c>
      <c r="E212" s="129" t="s">
        <v>273</v>
      </c>
      <c r="F212" s="130" t="s">
        <v>274</v>
      </c>
      <c r="G212" s="131" t="s">
        <v>228</v>
      </c>
      <c r="H212" s="132">
        <v>10.99</v>
      </c>
      <c r="I212" s="133"/>
      <c r="J212" s="134">
        <f>ROUND(I212*H212,2)</f>
        <v>0</v>
      </c>
      <c r="K212" s="130" t="s">
        <v>180</v>
      </c>
      <c r="L212" s="33"/>
      <c r="M212" s="135" t="s">
        <v>19</v>
      </c>
      <c r="N212" s="136" t="s">
        <v>43</v>
      </c>
      <c r="P212" s="137">
        <f>O212*H212</f>
        <v>0</v>
      </c>
      <c r="Q212" s="137">
        <v>0</v>
      </c>
      <c r="R212" s="137">
        <f>Q212*H212</f>
        <v>0</v>
      </c>
      <c r="S212" s="137">
        <v>1.67E-3</v>
      </c>
      <c r="T212" s="138">
        <f>S212*H212</f>
        <v>1.8353299999999999E-2</v>
      </c>
      <c r="AR212" s="139" t="s">
        <v>260</v>
      </c>
      <c r="AT212" s="139" t="s">
        <v>129</v>
      </c>
      <c r="AU212" s="139" t="s">
        <v>82</v>
      </c>
      <c r="AY212" s="18" t="s">
        <v>126</v>
      </c>
      <c r="BE212" s="140">
        <f>IF(N212="základní",J212,0)</f>
        <v>0</v>
      </c>
      <c r="BF212" s="140">
        <f>IF(N212="snížená",J212,0)</f>
        <v>0</v>
      </c>
      <c r="BG212" s="140">
        <f>IF(N212="zákl. přenesená",J212,0)</f>
        <v>0</v>
      </c>
      <c r="BH212" s="140">
        <f>IF(N212="sníž. přenesená",J212,0)</f>
        <v>0</v>
      </c>
      <c r="BI212" s="140">
        <f>IF(N212="nulová",J212,0)</f>
        <v>0</v>
      </c>
      <c r="BJ212" s="18" t="s">
        <v>80</v>
      </c>
      <c r="BK212" s="140">
        <f>ROUND(I212*H212,2)</f>
        <v>0</v>
      </c>
      <c r="BL212" s="18" t="s">
        <v>260</v>
      </c>
      <c r="BM212" s="139" t="s">
        <v>2879</v>
      </c>
    </row>
    <row r="213" spans="2:65" s="1" customFormat="1" ht="10.199999999999999">
      <c r="B213" s="33"/>
      <c r="D213" s="141" t="s">
        <v>135</v>
      </c>
      <c r="F213" s="142" t="s">
        <v>276</v>
      </c>
      <c r="I213" s="143"/>
      <c r="L213" s="33"/>
      <c r="M213" s="147"/>
      <c r="T213" s="54"/>
      <c r="AT213" s="18" t="s">
        <v>135</v>
      </c>
      <c r="AU213" s="18" t="s">
        <v>82</v>
      </c>
    </row>
    <row r="214" spans="2:65" s="1" customFormat="1" ht="10.199999999999999">
      <c r="B214" s="33"/>
      <c r="D214" s="168" t="s">
        <v>183</v>
      </c>
      <c r="F214" s="169" t="s">
        <v>277</v>
      </c>
      <c r="I214" s="143"/>
      <c r="L214" s="33"/>
      <c r="M214" s="147"/>
      <c r="T214" s="54"/>
      <c r="AT214" s="18" t="s">
        <v>183</v>
      </c>
      <c r="AU214" s="18" t="s">
        <v>82</v>
      </c>
    </row>
    <row r="215" spans="2:65" s="12" customFormat="1" ht="10.199999999999999">
      <c r="B215" s="148"/>
      <c r="D215" s="141" t="s">
        <v>159</v>
      </c>
      <c r="E215" s="149" t="s">
        <v>19</v>
      </c>
      <c r="F215" s="150" t="s">
        <v>2880</v>
      </c>
      <c r="H215" s="151">
        <v>10.99</v>
      </c>
      <c r="I215" s="152"/>
      <c r="L215" s="148"/>
      <c r="M215" s="153"/>
      <c r="T215" s="154"/>
      <c r="AT215" s="149" t="s">
        <v>159</v>
      </c>
      <c r="AU215" s="149" t="s">
        <v>82</v>
      </c>
      <c r="AV215" s="12" t="s">
        <v>82</v>
      </c>
      <c r="AW215" s="12" t="s">
        <v>33</v>
      </c>
      <c r="AX215" s="12" t="s">
        <v>80</v>
      </c>
      <c r="AY215" s="149" t="s">
        <v>126</v>
      </c>
    </row>
    <row r="216" spans="2:65" s="1" customFormat="1" ht="16.5" customHeight="1">
      <c r="B216" s="33"/>
      <c r="C216" s="128" t="s">
        <v>376</v>
      </c>
      <c r="D216" s="128" t="s">
        <v>129</v>
      </c>
      <c r="E216" s="129" t="s">
        <v>287</v>
      </c>
      <c r="F216" s="130" t="s">
        <v>288</v>
      </c>
      <c r="G216" s="131" t="s">
        <v>228</v>
      </c>
      <c r="H216" s="132">
        <v>10.5</v>
      </c>
      <c r="I216" s="133"/>
      <c r="J216" s="134">
        <f>ROUND(I216*H216,2)</f>
        <v>0</v>
      </c>
      <c r="K216" s="130" t="s">
        <v>180</v>
      </c>
      <c r="L216" s="33"/>
      <c r="M216" s="135" t="s">
        <v>19</v>
      </c>
      <c r="N216" s="136" t="s">
        <v>43</v>
      </c>
      <c r="P216" s="137">
        <f>O216*H216</f>
        <v>0</v>
      </c>
      <c r="Q216" s="137">
        <v>0</v>
      </c>
      <c r="R216" s="137">
        <f>Q216*H216</f>
        <v>0</v>
      </c>
      <c r="S216" s="137">
        <v>2.2300000000000002E-3</v>
      </c>
      <c r="T216" s="138">
        <f>S216*H216</f>
        <v>2.3415000000000002E-2</v>
      </c>
      <c r="AR216" s="139" t="s">
        <v>260</v>
      </c>
      <c r="AT216" s="139" t="s">
        <v>129</v>
      </c>
      <c r="AU216" s="139" t="s">
        <v>82</v>
      </c>
      <c r="AY216" s="18" t="s">
        <v>126</v>
      </c>
      <c r="BE216" s="140">
        <f>IF(N216="základní",J216,0)</f>
        <v>0</v>
      </c>
      <c r="BF216" s="140">
        <f>IF(N216="snížená",J216,0)</f>
        <v>0</v>
      </c>
      <c r="BG216" s="140">
        <f>IF(N216="zákl. přenesená",J216,0)</f>
        <v>0</v>
      </c>
      <c r="BH216" s="140">
        <f>IF(N216="sníž. přenesená",J216,0)</f>
        <v>0</v>
      </c>
      <c r="BI216" s="140">
        <f>IF(N216="nulová",J216,0)</f>
        <v>0</v>
      </c>
      <c r="BJ216" s="18" t="s">
        <v>80</v>
      </c>
      <c r="BK216" s="140">
        <f>ROUND(I216*H216,2)</f>
        <v>0</v>
      </c>
      <c r="BL216" s="18" t="s">
        <v>260</v>
      </c>
      <c r="BM216" s="139" t="s">
        <v>2881</v>
      </c>
    </row>
    <row r="217" spans="2:65" s="1" customFormat="1" ht="10.199999999999999">
      <c r="B217" s="33"/>
      <c r="D217" s="141" t="s">
        <v>135</v>
      </c>
      <c r="F217" s="142" t="s">
        <v>290</v>
      </c>
      <c r="I217" s="143"/>
      <c r="L217" s="33"/>
      <c r="M217" s="147"/>
      <c r="T217" s="54"/>
      <c r="AT217" s="18" t="s">
        <v>135</v>
      </c>
      <c r="AU217" s="18" t="s">
        <v>82</v>
      </c>
    </row>
    <row r="218" spans="2:65" s="1" customFormat="1" ht="10.199999999999999">
      <c r="B218" s="33"/>
      <c r="D218" s="168" t="s">
        <v>183</v>
      </c>
      <c r="F218" s="169" t="s">
        <v>291</v>
      </c>
      <c r="I218" s="143"/>
      <c r="L218" s="33"/>
      <c r="M218" s="147"/>
      <c r="T218" s="54"/>
      <c r="AT218" s="18" t="s">
        <v>183</v>
      </c>
      <c r="AU218" s="18" t="s">
        <v>82</v>
      </c>
    </row>
    <row r="219" spans="2:65" s="12" customFormat="1" ht="10.199999999999999">
      <c r="B219" s="148"/>
      <c r="D219" s="141" t="s">
        <v>159</v>
      </c>
      <c r="E219" s="149" t="s">
        <v>19</v>
      </c>
      <c r="F219" s="150" t="s">
        <v>2882</v>
      </c>
      <c r="H219" s="151">
        <v>10.5</v>
      </c>
      <c r="I219" s="152"/>
      <c r="L219" s="148"/>
      <c r="M219" s="153"/>
      <c r="T219" s="154"/>
      <c r="AT219" s="149" t="s">
        <v>159</v>
      </c>
      <c r="AU219" s="149" t="s">
        <v>82</v>
      </c>
      <c r="AV219" s="12" t="s">
        <v>82</v>
      </c>
      <c r="AW219" s="12" t="s">
        <v>33</v>
      </c>
      <c r="AX219" s="12" t="s">
        <v>80</v>
      </c>
      <c r="AY219" s="149" t="s">
        <v>126</v>
      </c>
    </row>
    <row r="220" spans="2:65" s="1" customFormat="1" ht="16.5" customHeight="1">
      <c r="B220" s="33"/>
      <c r="C220" s="128" t="s">
        <v>384</v>
      </c>
      <c r="D220" s="128" t="s">
        <v>129</v>
      </c>
      <c r="E220" s="129" t="s">
        <v>293</v>
      </c>
      <c r="F220" s="130" t="s">
        <v>294</v>
      </c>
      <c r="G220" s="131" t="s">
        <v>228</v>
      </c>
      <c r="H220" s="132">
        <v>20.5</v>
      </c>
      <c r="I220" s="133"/>
      <c r="J220" s="134">
        <f>ROUND(I220*H220,2)</f>
        <v>0</v>
      </c>
      <c r="K220" s="130" t="s">
        <v>180</v>
      </c>
      <c r="L220" s="33"/>
      <c r="M220" s="135" t="s">
        <v>19</v>
      </c>
      <c r="N220" s="136" t="s">
        <v>43</v>
      </c>
      <c r="P220" s="137">
        <f>O220*H220</f>
        <v>0</v>
      </c>
      <c r="Q220" s="137">
        <v>0</v>
      </c>
      <c r="R220" s="137">
        <f>Q220*H220</f>
        <v>0</v>
      </c>
      <c r="S220" s="137">
        <v>3.9399999999999999E-3</v>
      </c>
      <c r="T220" s="138">
        <f>S220*H220</f>
        <v>8.0769999999999995E-2</v>
      </c>
      <c r="AR220" s="139" t="s">
        <v>260</v>
      </c>
      <c r="AT220" s="139" t="s">
        <v>129</v>
      </c>
      <c r="AU220" s="139" t="s">
        <v>82</v>
      </c>
      <c r="AY220" s="18" t="s">
        <v>126</v>
      </c>
      <c r="BE220" s="140">
        <f>IF(N220="základní",J220,0)</f>
        <v>0</v>
      </c>
      <c r="BF220" s="140">
        <f>IF(N220="snížená",J220,0)</f>
        <v>0</v>
      </c>
      <c r="BG220" s="140">
        <f>IF(N220="zákl. přenesená",J220,0)</f>
        <v>0</v>
      </c>
      <c r="BH220" s="140">
        <f>IF(N220="sníž. přenesená",J220,0)</f>
        <v>0</v>
      </c>
      <c r="BI220" s="140">
        <f>IF(N220="nulová",J220,0)</f>
        <v>0</v>
      </c>
      <c r="BJ220" s="18" t="s">
        <v>80</v>
      </c>
      <c r="BK220" s="140">
        <f>ROUND(I220*H220,2)</f>
        <v>0</v>
      </c>
      <c r="BL220" s="18" t="s">
        <v>260</v>
      </c>
      <c r="BM220" s="139" t="s">
        <v>2883</v>
      </c>
    </row>
    <row r="221" spans="2:65" s="1" customFormat="1" ht="10.199999999999999">
      <c r="B221" s="33"/>
      <c r="D221" s="141" t="s">
        <v>135</v>
      </c>
      <c r="F221" s="142" t="s">
        <v>296</v>
      </c>
      <c r="I221" s="143"/>
      <c r="L221" s="33"/>
      <c r="M221" s="147"/>
      <c r="T221" s="54"/>
      <c r="AT221" s="18" t="s">
        <v>135</v>
      </c>
      <c r="AU221" s="18" t="s">
        <v>82</v>
      </c>
    </row>
    <row r="222" spans="2:65" s="1" customFormat="1" ht="10.199999999999999">
      <c r="B222" s="33"/>
      <c r="D222" s="168" t="s">
        <v>183</v>
      </c>
      <c r="F222" s="169" t="s">
        <v>297</v>
      </c>
      <c r="I222" s="143"/>
      <c r="L222" s="33"/>
      <c r="M222" s="147"/>
      <c r="T222" s="54"/>
      <c r="AT222" s="18" t="s">
        <v>183</v>
      </c>
      <c r="AU222" s="18" t="s">
        <v>82</v>
      </c>
    </row>
    <row r="223" spans="2:65" s="12" customFormat="1" ht="10.199999999999999">
      <c r="B223" s="148"/>
      <c r="D223" s="141" t="s">
        <v>159</v>
      </c>
      <c r="E223" s="149" t="s">
        <v>19</v>
      </c>
      <c r="F223" s="150" t="s">
        <v>2884</v>
      </c>
      <c r="H223" s="151">
        <v>20.5</v>
      </c>
      <c r="I223" s="152"/>
      <c r="L223" s="148"/>
      <c r="M223" s="153"/>
      <c r="T223" s="154"/>
      <c r="AT223" s="149" t="s">
        <v>159</v>
      </c>
      <c r="AU223" s="149" t="s">
        <v>82</v>
      </c>
      <c r="AV223" s="12" t="s">
        <v>82</v>
      </c>
      <c r="AW223" s="12" t="s">
        <v>33</v>
      </c>
      <c r="AX223" s="12" t="s">
        <v>80</v>
      </c>
      <c r="AY223" s="149" t="s">
        <v>126</v>
      </c>
    </row>
    <row r="224" spans="2:65" s="1" customFormat="1" ht="16.5" customHeight="1">
      <c r="B224" s="33"/>
      <c r="C224" s="128" t="s">
        <v>389</v>
      </c>
      <c r="D224" s="128" t="s">
        <v>129</v>
      </c>
      <c r="E224" s="129" t="s">
        <v>2885</v>
      </c>
      <c r="F224" s="130" t="s">
        <v>2886</v>
      </c>
      <c r="G224" s="131" t="s">
        <v>155</v>
      </c>
      <c r="H224" s="132">
        <v>20.123000000000001</v>
      </c>
      <c r="I224" s="133"/>
      <c r="J224" s="134">
        <f>ROUND(I224*H224,2)</f>
        <v>0</v>
      </c>
      <c r="K224" s="130" t="s">
        <v>180</v>
      </c>
      <c r="L224" s="33"/>
      <c r="M224" s="135" t="s">
        <v>19</v>
      </c>
      <c r="N224" s="136" t="s">
        <v>43</v>
      </c>
      <c r="P224" s="137">
        <f>O224*H224</f>
        <v>0</v>
      </c>
      <c r="Q224" s="137">
        <v>0</v>
      </c>
      <c r="R224" s="137">
        <f>Q224*H224</f>
        <v>0</v>
      </c>
      <c r="S224" s="137">
        <v>6.2E-2</v>
      </c>
      <c r="T224" s="138">
        <f>S224*H224</f>
        <v>1.2476260000000001</v>
      </c>
      <c r="AR224" s="139" t="s">
        <v>156</v>
      </c>
      <c r="AT224" s="139" t="s">
        <v>129</v>
      </c>
      <c r="AU224" s="139" t="s">
        <v>82</v>
      </c>
      <c r="AY224" s="18" t="s">
        <v>126</v>
      </c>
      <c r="BE224" s="140">
        <f>IF(N224="základní",J224,0)</f>
        <v>0</v>
      </c>
      <c r="BF224" s="140">
        <f>IF(N224="snížená",J224,0)</f>
        <v>0</v>
      </c>
      <c r="BG224" s="140">
        <f>IF(N224="zákl. přenesená",J224,0)</f>
        <v>0</v>
      </c>
      <c r="BH224" s="140">
        <f>IF(N224="sníž. přenesená",J224,0)</f>
        <v>0</v>
      </c>
      <c r="BI224" s="140">
        <f>IF(N224="nulová",J224,0)</f>
        <v>0</v>
      </c>
      <c r="BJ224" s="18" t="s">
        <v>80</v>
      </c>
      <c r="BK224" s="140">
        <f>ROUND(I224*H224,2)</f>
        <v>0</v>
      </c>
      <c r="BL224" s="18" t="s">
        <v>156</v>
      </c>
      <c r="BM224" s="139" t="s">
        <v>2887</v>
      </c>
    </row>
    <row r="225" spans="2:65" s="1" customFormat="1" ht="19.2">
      <c r="B225" s="33"/>
      <c r="D225" s="141" t="s">
        <v>135</v>
      </c>
      <c r="F225" s="142" t="s">
        <v>2888</v>
      </c>
      <c r="I225" s="143"/>
      <c r="L225" s="33"/>
      <c r="M225" s="147"/>
      <c r="T225" s="54"/>
      <c r="AT225" s="18" t="s">
        <v>135</v>
      </c>
      <c r="AU225" s="18" t="s">
        <v>82</v>
      </c>
    </row>
    <row r="226" spans="2:65" s="1" customFormat="1" ht="10.199999999999999">
      <c r="B226" s="33"/>
      <c r="D226" s="168" t="s">
        <v>183</v>
      </c>
      <c r="F226" s="169" t="s">
        <v>2889</v>
      </c>
      <c r="I226" s="143"/>
      <c r="L226" s="33"/>
      <c r="M226" s="147"/>
      <c r="T226" s="54"/>
      <c r="AT226" s="18" t="s">
        <v>183</v>
      </c>
      <c r="AU226" s="18" t="s">
        <v>82</v>
      </c>
    </row>
    <row r="227" spans="2:65" s="13" customFormat="1" ht="10.199999999999999">
      <c r="B227" s="155"/>
      <c r="D227" s="141" t="s">
        <v>159</v>
      </c>
      <c r="E227" s="156" t="s">
        <v>19</v>
      </c>
      <c r="F227" s="157" t="s">
        <v>2890</v>
      </c>
      <c r="H227" s="156" t="s">
        <v>19</v>
      </c>
      <c r="I227" s="158"/>
      <c r="L227" s="155"/>
      <c r="M227" s="159"/>
      <c r="T227" s="160"/>
      <c r="AT227" s="156" t="s">
        <v>159</v>
      </c>
      <c r="AU227" s="156" t="s">
        <v>82</v>
      </c>
      <c r="AV227" s="13" t="s">
        <v>80</v>
      </c>
      <c r="AW227" s="13" t="s">
        <v>33</v>
      </c>
      <c r="AX227" s="13" t="s">
        <v>72</v>
      </c>
      <c r="AY227" s="156" t="s">
        <v>126</v>
      </c>
    </row>
    <row r="228" spans="2:65" s="12" customFormat="1" ht="10.199999999999999">
      <c r="B228" s="148"/>
      <c r="D228" s="141" t="s">
        <v>159</v>
      </c>
      <c r="E228" s="149" t="s">
        <v>19</v>
      </c>
      <c r="F228" s="150" t="s">
        <v>2891</v>
      </c>
      <c r="H228" s="151">
        <v>15.096</v>
      </c>
      <c r="I228" s="152"/>
      <c r="L228" s="148"/>
      <c r="M228" s="153"/>
      <c r="T228" s="154"/>
      <c r="AT228" s="149" t="s">
        <v>159</v>
      </c>
      <c r="AU228" s="149" t="s">
        <v>82</v>
      </c>
      <c r="AV228" s="12" t="s">
        <v>82</v>
      </c>
      <c r="AW228" s="12" t="s">
        <v>33</v>
      </c>
      <c r="AX228" s="12" t="s">
        <v>72</v>
      </c>
      <c r="AY228" s="149" t="s">
        <v>126</v>
      </c>
    </row>
    <row r="229" spans="2:65" s="12" customFormat="1" ht="10.199999999999999">
      <c r="B229" s="148"/>
      <c r="D229" s="141" t="s">
        <v>159</v>
      </c>
      <c r="E229" s="149" t="s">
        <v>19</v>
      </c>
      <c r="F229" s="150" t="s">
        <v>2892</v>
      </c>
      <c r="H229" s="151">
        <v>5.0270000000000001</v>
      </c>
      <c r="I229" s="152"/>
      <c r="L229" s="148"/>
      <c r="M229" s="153"/>
      <c r="T229" s="154"/>
      <c r="AT229" s="149" t="s">
        <v>159</v>
      </c>
      <c r="AU229" s="149" t="s">
        <v>82</v>
      </c>
      <c r="AV229" s="12" t="s">
        <v>82</v>
      </c>
      <c r="AW229" s="12" t="s">
        <v>33</v>
      </c>
      <c r="AX229" s="12" t="s">
        <v>72</v>
      </c>
      <c r="AY229" s="149" t="s">
        <v>126</v>
      </c>
    </row>
    <row r="230" spans="2:65" s="14" customFormat="1" ht="10.199999999999999">
      <c r="B230" s="161"/>
      <c r="D230" s="141" t="s">
        <v>159</v>
      </c>
      <c r="E230" s="162" t="s">
        <v>19</v>
      </c>
      <c r="F230" s="163" t="s">
        <v>173</v>
      </c>
      <c r="H230" s="164">
        <v>20.123000000000001</v>
      </c>
      <c r="I230" s="165"/>
      <c r="L230" s="161"/>
      <c r="M230" s="166"/>
      <c r="T230" s="167"/>
      <c r="AT230" s="162" t="s">
        <v>159</v>
      </c>
      <c r="AU230" s="162" t="s">
        <v>82</v>
      </c>
      <c r="AV230" s="14" t="s">
        <v>156</v>
      </c>
      <c r="AW230" s="14" t="s">
        <v>33</v>
      </c>
      <c r="AX230" s="14" t="s">
        <v>80</v>
      </c>
      <c r="AY230" s="162" t="s">
        <v>126</v>
      </c>
    </row>
    <row r="231" spans="2:65" s="1" customFormat="1" ht="16.5" customHeight="1">
      <c r="B231" s="33"/>
      <c r="C231" s="128" t="s">
        <v>396</v>
      </c>
      <c r="D231" s="128" t="s">
        <v>129</v>
      </c>
      <c r="E231" s="129" t="s">
        <v>2893</v>
      </c>
      <c r="F231" s="130" t="s">
        <v>2894</v>
      </c>
      <c r="G231" s="131" t="s">
        <v>155</v>
      </c>
      <c r="H231" s="132">
        <v>81.563999999999993</v>
      </c>
      <c r="I231" s="133"/>
      <c r="J231" s="134">
        <f>ROUND(I231*H231,2)</f>
        <v>0</v>
      </c>
      <c r="K231" s="130" t="s">
        <v>180</v>
      </c>
      <c r="L231" s="33"/>
      <c r="M231" s="135" t="s">
        <v>19</v>
      </c>
      <c r="N231" s="136" t="s">
        <v>43</v>
      </c>
      <c r="P231" s="137">
        <f>O231*H231</f>
        <v>0</v>
      </c>
      <c r="Q231" s="137">
        <v>0</v>
      </c>
      <c r="R231" s="137">
        <f>Q231*H231</f>
        <v>0</v>
      </c>
      <c r="S231" s="137">
        <v>5.3999999999999999E-2</v>
      </c>
      <c r="T231" s="138">
        <f>S231*H231</f>
        <v>4.4044559999999997</v>
      </c>
      <c r="AR231" s="139" t="s">
        <v>156</v>
      </c>
      <c r="AT231" s="139" t="s">
        <v>129</v>
      </c>
      <c r="AU231" s="139" t="s">
        <v>82</v>
      </c>
      <c r="AY231" s="18" t="s">
        <v>126</v>
      </c>
      <c r="BE231" s="140">
        <f>IF(N231="základní",J231,0)</f>
        <v>0</v>
      </c>
      <c r="BF231" s="140">
        <f>IF(N231="snížená",J231,0)</f>
        <v>0</v>
      </c>
      <c r="BG231" s="140">
        <f>IF(N231="zákl. přenesená",J231,0)</f>
        <v>0</v>
      </c>
      <c r="BH231" s="140">
        <f>IF(N231="sníž. přenesená",J231,0)</f>
        <v>0</v>
      </c>
      <c r="BI231" s="140">
        <f>IF(N231="nulová",J231,0)</f>
        <v>0</v>
      </c>
      <c r="BJ231" s="18" t="s">
        <v>80</v>
      </c>
      <c r="BK231" s="140">
        <f>ROUND(I231*H231,2)</f>
        <v>0</v>
      </c>
      <c r="BL231" s="18" t="s">
        <v>156</v>
      </c>
      <c r="BM231" s="139" t="s">
        <v>2895</v>
      </c>
    </row>
    <row r="232" spans="2:65" s="1" customFormat="1" ht="19.2">
      <c r="B232" s="33"/>
      <c r="D232" s="141" t="s">
        <v>135</v>
      </c>
      <c r="F232" s="142" t="s">
        <v>2896</v>
      </c>
      <c r="I232" s="143"/>
      <c r="L232" s="33"/>
      <c r="M232" s="147"/>
      <c r="T232" s="54"/>
      <c r="AT232" s="18" t="s">
        <v>135</v>
      </c>
      <c r="AU232" s="18" t="s">
        <v>82</v>
      </c>
    </row>
    <row r="233" spans="2:65" s="1" customFormat="1" ht="10.199999999999999">
      <c r="B233" s="33"/>
      <c r="D233" s="168" t="s">
        <v>183</v>
      </c>
      <c r="F233" s="169" t="s">
        <v>2897</v>
      </c>
      <c r="I233" s="143"/>
      <c r="L233" s="33"/>
      <c r="M233" s="147"/>
      <c r="T233" s="54"/>
      <c r="AT233" s="18" t="s">
        <v>183</v>
      </c>
      <c r="AU233" s="18" t="s">
        <v>82</v>
      </c>
    </row>
    <row r="234" spans="2:65" s="12" customFormat="1" ht="10.199999999999999">
      <c r="B234" s="148"/>
      <c r="D234" s="141" t="s">
        <v>159</v>
      </c>
      <c r="E234" s="149" t="s">
        <v>19</v>
      </c>
      <c r="F234" s="150" t="s">
        <v>2898</v>
      </c>
      <c r="H234" s="151">
        <v>23.989000000000001</v>
      </c>
      <c r="I234" s="152"/>
      <c r="L234" s="148"/>
      <c r="M234" s="153"/>
      <c r="T234" s="154"/>
      <c r="AT234" s="149" t="s">
        <v>159</v>
      </c>
      <c r="AU234" s="149" t="s">
        <v>82</v>
      </c>
      <c r="AV234" s="12" t="s">
        <v>82</v>
      </c>
      <c r="AW234" s="12" t="s">
        <v>33</v>
      </c>
      <c r="AX234" s="12" t="s">
        <v>72</v>
      </c>
      <c r="AY234" s="149" t="s">
        <v>126</v>
      </c>
    </row>
    <row r="235" spans="2:65" s="12" customFormat="1" ht="10.199999999999999">
      <c r="B235" s="148"/>
      <c r="D235" s="141" t="s">
        <v>159</v>
      </c>
      <c r="E235" s="149" t="s">
        <v>19</v>
      </c>
      <c r="F235" s="150" t="s">
        <v>2899</v>
      </c>
      <c r="H235" s="151">
        <v>30.625</v>
      </c>
      <c r="I235" s="152"/>
      <c r="L235" s="148"/>
      <c r="M235" s="153"/>
      <c r="T235" s="154"/>
      <c r="AT235" s="149" t="s">
        <v>159</v>
      </c>
      <c r="AU235" s="149" t="s">
        <v>82</v>
      </c>
      <c r="AV235" s="12" t="s">
        <v>82</v>
      </c>
      <c r="AW235" s="12" t="s">
        <v>33</v>
      </c>
      <c r="AX235" s="12" t="s">
        <v>72</v>
      </c>
      <c r="AY235" s="149" t="s">
        <v>126</v>
      </c>
    </row>
    <row r="236" spans="2:65" s="12" customFormat="1" ht="10.199999999999999">
      <c r="B236" s="148"/>
      <c r="D236" s="141" t="s">
        <v>159</v>
      </c>
      <c r="E236" s="149" t="s">
        <v>19</v>
      </c>
      <c r="F236" s="150" t="s">
        <v>2900</v>
      </c>
      <c r="H236" s="151">
        <v>26.95</v>
      </c>
      <c r="I236" s="152"/>
      <c r="L236" s="148"/>
      <c r="M236" s="153"/>
      <c r="T236" s="154"/>
      <c r="AT236" s="149" t="s">
        <v>159</v>
      </c>
      <c r="AU236" s="149" t="s">
        <v>82</v>
      </c>
      <c r="AV236" s="12" t="s">
        <v>82</v>
      </c>
      <c r="AW236" s="12" t="s">
        <v>33</v>
      </c>
      <c r="AX236" s="12" t="s">
        <v>72</v>
      </c>
      <c r="AY236" s="149" t="s">
        <v>126</v>
      </c>
    </row>
    <row r="237" spans="2:65" s="14" customFormat="1" ht="10.199999999999999">
      <c r="B237" s="161"/>
      <c r="D237" s="141" t="s">
        <v>159</v>
      </c>
      <c r="E237" s="162" t="s">
        <v>19</v>
      </c>
      <c r="F237" s="163" t="s">
        <v>173</v>
      </c>
      <c r="H237" s="164">
        <v>81.563999999999993</v>
      </c>
      <c r="I237" s="165"/>
      <c r="L237" s="161"/>
      <c r="M237" s="166"/>
      <c r="T237" s="167"/>
      <c r="AT237" s="162" t="s">
        <v>159</v>
      </c>
      <c r="AU237" s="162" t="s">
        <v>82</v>
      </c>
      <c r="AV237" s="14" t="s">
        <v>156</v>
      </c>
      <c r="AW237" s="14" t="s">
        <v>33</v>
      </c>
      <c r="AX237" s="14" t="s">
        <v>80</v>
      </c>
      <c r="AY237" s="162" t="s">
        <v>126</v>
      </c>
    </row>
    <row r="238" spans="2:65" s="11" customFormat="1" ht="22.8" customHeight="1">
      <c r="B238" s="116"/>
      <c r="D238" s="117" t="s">
        <v>71</v>
      </c>
      <c r="E238" s="126" t="s">
        <v>299</v>
      </c>
      <c r="F238" s="126" t="s">
        <v>300</v>
      </c>
      <c r="I238" s="119"/>
      <c r="J238" s="127">
        <f>BK238</f>
        <v>0</v>
      </c>
      <c r="L238" s="116"/>
      <c r="M238" s="121"/>
      <c r="P238" s="122">
        <f>SUM(P239:P251)</f>
        <v>0</v>
      </c>
      <c r="R238" s="122">
        <f>SUM(R239:R251)</f>
        <v>0</v>
      </c>
      <c r="T238" s="123">
        <f>SUM(T239:T251)</f>
        <v>0</v>
      </c>
      <c r="AR238" s="117" t="s">
        <v>80</v>
      </c>
      <c r="AT238" s="124" t="s">
        <v>71</v>
      </c>
      <c r="AU238" s="124" t="s">
        <v>80</v>
      </c>
      <c r="AY238" s="117" t="s">
        <v>126</v>
      </c>
      <c r="BK238" s="125">
        <f>SUM(BK239:BK251)</f>
        <v>0</v>
      </c>
    </row>
    <row r="239" spans="2:65" s="1" customFormat="1" ht="21.75" customHeight="1">
      <c r="B239" s="33"/>
      <c r="C239" s="128" t="s">
        <v>404</v>
      </c>
      <c r="D239" s="128" t="s">
        <v>129</v>
      </c>
      <c r="E239" s="129" t="s">
        <v>302</v>
      </c>
      <c r="F239" s="130" t="s">
        <v>303</v>
      </c>
      <c r="G239" s="131" t="s">
        <v>304</v>
      </c>
      <c r="H239" s="132">
        <v>5.9939999999999998</v>
      </c>
      <c r="I239" s="133"/>
      <c r="J239" s="134">
        <f>ROUND(I239*H239,2)</f>
        <v>0</v>
      </c>
      <c r="K239" s="130" t="s">
        <v>180</v>
      </c>
      <c r="L239" s="33"/>
      <c r="M239" s="135" t="s">
        <v>19</v>
      </c>
      <c r="N239" s="136" t="s">
        <v>43</v>
      </c>
      <c r="P239" s="137">
        <f>O239*H239</f>
        <v>0</v>
      </c>
      <c r="Q239" s="137">
        <v>0</v>
      </c>
      <c r="R239" s="137">
        <f>Q239*H239</f>
        <v>0</v>
      </c>
      <c r="S239" s="137">
        <v>0</v>
      </c>
      <c r="T239" s="138">
        <f>S239*H239</f>
        <v>0</v>
      </c>
      <c r="AR239" s="139" t="s">
        <v>156</v>
      </c>
      <c r="AT239" s="139" t="s">
        <v>129</v>
      </c>
      <c r="AU239" s="139" t="s">
        <v>82</v>
      </c>
      <c r="AY239" s="18" t="s">
        <v>126</v>
      </c>
      <c r="BE239" s="140">
        <f>IF(N239="základní",J239,0)</f>
        <v>0</v>
      </c>
      <c r="BF239" s="140">
        <f>IF(N239="snížená",J239,0)</f>
        <v>0</v>
      </c>
      <c r="BG239" s="140">
        <f>IF(N239="zákl. přenesená",J239,0)</f>
        <v>0</v>
      </c>
      <c r="BH239" s="140">
        <f>IF(N239="sníž. přenesená",J239,0)</f>
        <v>0</v>
      </c>
      <c r="BI239" s="140">
        <f>IF(N239="nulová",J239,0)</f>
        <v>0</v>
      </c>
      <c r="BJ239" s="18" t="s">
        <v>80</v>
      </c>
      <c r="BK239" s="140">
        <f>ROUND(I239*H239,2)</f>
        <v>0</v>
      </c>
      <c r="BL239" s="18" t="s">
        <v>156</v>
      </c>
      <c r="BM239" s="139" t="s">
        <v>2901</v>
      </c>
    </row>
    <row r="240" spans="2:65" s="1" customFormat="1" ht="19.2">
      <c r="B240" s="33"/>
      <c r="D240" s="141" t="s">
        <v>135</v>
      </c>
      <c r="F240" s="142" t="s">
        <v>306</v>
      </c>
      <c r="I240" s="143"/>
      <c r="L240" s="33"/>
      <c r="M240" s="147"/>
      <c r="T240" s="54"/>
      <c r="AT240" s="18" t="s">
        <v>135</v>
      </c>
      <c r="AU240" s="18" t="s">
        <v>82</v>
      </c>
    </row>
    <row r="241" spans="2:65" s="1" customFormat="1" ht="10.199999999999999">
      <c r="B241" s="33"/>
      <c r="D241" s="168" t="s">
        <v>183</v>
      </c>
      <c r="F241" s="169" t="s">
        <v>307</v>
      </c>
      <c r="I241" s="143"/>
      <c r="L241" s="33"/>
      <c r="M241" s="147"/>
      <c r="T241" s="54"/>
      <c r="AT241" s="18" t="s">
        <v>183</v>
      </c>
      <c r="AU241" s="18" t="s">
        <v>82</v>
      </c>
    </row>
    <row r="242" spans="2:65" s="1" customFormat="1" ht="16.5" customHeight="1">
      <c r="B242" s="33"/>
      <c r="C242" s="128" t="s">
        <v>409</v>
      </c>
      <c r="D242" s="128" t="s">
        <v>129</v>
      </c>
      <c r="E242" s="129" t="s">
        <v>309</v>
      </c>
      <c r="F242" s="130" t="s">
        <v>310</v>
      </c>
      <c r="G242" s="131" t="s">
        <v>304</v>
      </c>
      <c r="H242" s="132">
        <v>5.9939999999999998</v>
      </c>
      <c r="I242" s="133"/>
      <c r="J242" s="134">
        <f>ROUND(I242*H242,2)</f>
        <v>0</v>
      </c>
      <c r="K242" s="130" t="s">
        <v>180</v>
      </c>
      <c r="L242" s="33"/>
      <c r="M242" s="135" t="s">
        <v>19</v>
      </c>
      <c r="N242" s="136" t="s">
        <v>43</v>
      </c>
      <c r="P242" s="137">
        <f>O242*H242</f>
        <v>0</v>
      </c>
      <c r="Q242" s="137">
        <v>0</v>
      </c>
      <c r="R242" s="137">
        <f>Q242*H242</f>
        <v>0</v>
      </c>
      <c r="S242" s="137">
        <v>0</v>
      </c>
      <c r="T242" s="138">
        <f>S242*H242</f>
        <v>0</v>
      </c>
      <c r="AR242" s="139" t="s">
        <v>156</v>
      </c>
      <c r="AT242" s="139" t="s">
        <v>129</v>
      </c>
      <c r="AU242" s="139" t="s">
        <v>82</v>
      </c>
      <c r="AY242" s="18" t="s">
        <v>126</v>
      </c>
      <c r="BE242" s="140">
        <f>IF(N242="základní",J242,0)</f>
        <v>0</v>
      </c>
      <c r="BF242" s="140">
        <f>IF(N242="snížená",J242,0)</f>
        <v>0</v>
      </c>
      <c r="BG242" s="140">
        <f>IF(N242="zákl. přenesená",J242,0)</f>
        <v>0</v>
      </c>
      <c r="BH242" s="140">
        <f>IF(N242="sníž. přenesená",J242,0)</f>
        <v>0</v>
      </c>
      <c r="BI242" s="140">
        <f>IF(N242="nulová",J242,0)</f>
        <v>0</v>
      </c>
      <c r="BJ242" s="18" t="s">
        <v>80</v>
      </c>
      <c r="BK242" s="140">
        <f>ROUND(I242*H242,2)</f>
        <v>0</v>
      </c>
      <c r="BL242" s="18" t="s">
        <v>156</v>
      </c>
      <c r="BM242" s="139" t="s">
        <v>2902</v>
      </c>
    </row>
    <row r="243" spans="2:65" s="1" customFormat="1" ht="10.199999999999999">
      <c r="B243" s="33"/>
      <c r="D243" s="141" t="s">
        <v>135</v>
      </c>
      <c r="F243" s="142" t="s">
        <v>312</v>
      </c>
      <c r="I243" s="143"/>
      <c r="L243" s="33"/>
      <c r="M243" s="147"/>
      <c r="T243" s="54"/>
      <c r="AT243" s="18" t="s">
        <v>135</v>
      </c>
      <c r="AU243" s="18" t="s">
        <v>82</v>
      </c>
    </row>
    <row r="244" spans="2:65" s="1" customFormat="1" ht="10.199999999999999">
      <c r="B244" s="33"/>
      <c r="D244" s="168" t="s">
        <v>183</v>
      </c>
      <c r="F244" s="169" t="s">
        <v>313</v>
      </c>
      <c r="I244" s="143"/>
      <c r="L244" s="33"/>
      <c r="M244" s="147"/>
      <c r="T244" s="54"/>
      <c r="AT244" s="18" t="s">
        <v>183</v>
      </c>
      <c r="AU244" s="18" t="s">
        <v>82</v>
      </c>
    </row>
    <row r="245" spans="2:65" s="1" customFormat="1" ht="16.5" customHeight="1">
      <c r="B245" s="33"/>
      <c r="C245" s="128" t="s">
        <v>414</v>
      </c>
      <c r="D245" s="128" t="s">
        <v>129</v>
      </c>
      <c r="E245" s="129" t="s">
        <v>315</v>
      </c>
      <c r="F245" s="130" t="s">
        <v>316</v>
      </c>
      <c r="G245" s="131" t="s">
        <v>304</v>
      </c>
      <c r="H245" s="132">
        <v>83.915999999999997</v>
      </c>
      <c r="I245" s="133"/>
      <c r="J245" s="134">
        <f>ROUND(I245*H245,2)</f>
        <v>0</v>
      </c>
      <c r="K245" s="130" t="s">
        <v>180</v>
      </c>
      <c r="L245" s="33"/>
      <c r="M245" s="135" t="s">
        <v>19</v>
      </c>
      <c r="N245" s="136" t="s">
        <v>43</v>
      </c>
      <c r="P245" s="137">
        <f>O245*H245</f>
        <v>0</v>
      </c>
      <c r="Q245" s="137">
        <v>0</v>
      </c>
      <c r="R245" s="137">
        <f>Q245*H245</f>
        <v>0</v>
      </c>
      <c r="S245" s="137">
        <v>0</v>
      </c>
      <c r="T245" s="138">
        <f>S245*H245</f>
        <v>0</v>
      </c>
      <c r="AR245" s="139" t="s">
        <v>156</v>
      </c>
      <c r="AT245" s="139" t="s">
        <v>129</v>
      </c>
      <c r="AU245" s="139" t="s">
        <v>82</v>
      </c>
      <c r="AY245" s="18" t="s">
        <v>126</v>
      </c>
      <c r="BE245" s="140">
        <f>IF(N245="základní",J245,0)</f>
        <v>0</v>
      </c>
      <c r="BF245" s="140">
        <f>IF(N245="snížená",J245,0)</f>
        <v>0</v>
      </c>
      <c r="BG245" s="140">
        <f>IF(N245="zákl. přenesená",J245,0)</f>
        <v>0</v>
      </c>
      <c r="BH245" s="140">
        <f>IF(N245="sníž. přenesená",J245,0)</f>
        <v>0</v>
      </c>
      <c r="BI245" s="140">
        <f>IF(N245="nulová",J245,0)</f>
        <v>0</v>
      </c>
      <c r="BJ245" s="18" t="s">
        <v>80</v>
      </c>
      <c r="BK245" s="140">
        <f>ROUND(I245*H245,2)</f>
        <v>0</v>
      </c>
      <c r="BL245" s="18" t="s">
        <v>156</v>
      </c>
      <c r="BM245" s="139" t="s">
        <v>2903</v>
      </c>
    </row>
    <row r="246" spans="2:65" s="1" customFormat="1" ht="19.2">
      <c r="B246" s="33"/>
      <c r="D246" s="141" t="s">
        <v>135</v>
      </c>
      <c r="F246" s="142" t="s">
        <v>318</v>
      </c>
      <c r="I246" s="143"/>
      <c r="L246" s="33"/>
      <c r="M246" s="147"/>
      <c r="T246" s="54"/>
      <c r="AT246" s="18" t="s">
        <v>135</v>
      </c>
      <c r="AU246" s="18" t="s">
        <v>82</v>
      </c>
    </row>
    <row r="247" spans="2:65" s="1" customFormat="1" ht="10.199999999999999">
      <c r="B247" s="33"/>
      <c r="D247" s="168" t="s">
        <v>183</v>
      </c>
      <c r="F247" s="169" t="s">
        <v>319</v>
      </c>
      <c r="I247" s="143"/>
      <c r="L247" s="33"/>
      <c r="M247" s="147"/>
      <c r="T247" s="54"/>
      <c r="AT247" s="18" t="s">
        <v>183</v>
      </c>
      <c r="AU247" s="18" t="s">
        <v>82</v>
      </c>
    </row>
    <row r="248" spans="2:65" s="12" customFormat="1" ht="10.199999999999999">
      <c r="B248" s="148"/>
      <c r="D248" s="141" t="s">
        <v>159</v>
      </c>
      <c r="E248" s="149" t="s">
        <v>19</v>
      </c>
      <c r="F248" s="150" t="s">
        <v>2904</v>
      </c>
      <c r="H248" s="151">
        <v>83.915999999999997</v>
      </c>
      <c r="I248" s="152"/>
      <c r="L248" s="148"/>
      <c r="M248" s="153"/>
      <c r="T248" s="154"/>
      <c r="AT248" s="149" t="s">
        <v>159</v>
      </c>
      <c r="AU248" s="149" t="s">
        <v>82</v>
      </c>
      <c r="AV248" s="12" t="s">
        <v>82</v>
      </c>
      <c r="AW248" s="12" t="s">
        <v>33</v>
      </c>
      <c r="AX248" s="12" t="s">
        <v>80</v>
      </c>
      <c r="AY248" s="149" t="s">
        <v>126</v>
      </c>
    </row>
    <row r="249" spans="2:65" s="1" customFormat="1" ht="24.15" customHeight="1">
      <c r="B249" s="33"/>
      <c r="C249" s="128" t="s">
        <v>419</v>
      </c>
      <c r="D249" s="128" t="s">
        <v>129</v>
      </c>
      <c r="E249" s="129" t="s">
        <v>322</v>
      </c>
      <c r="F249" s="130" t="s">
        <v>323</v>
      </c>
      <c r="G249" s="131" t="s">
        <v>304</v>
      </c>
      <c r="H249" s="132">
        <v>5.9939999999999998</v>
      </c>
      <c r="I249" s="133"/>
      <c r="J249" s="134">
        <f>ROUND(I249*H249,2)</f>
        <v>0</v>
      </c>
      <c r="K249" s="130" t="s">
        <v>180</v>
      </c>
      <c r="L249" s="33"/>
      <c r="M249" s="135" t="s">
        <v>19</v>
      </c>
      <c r="N249" s="136" t="s">
        <v>43</v>
      </c>
      <c r="P249" s="137">
        <f>O249*H249</f>
        <v>0</v>
      </c>
      <c r="Q249" s="137">
        <v>0</v>
      </c>
      <c r="R249" s="137">
        <f>Q249*H249</f>
        <v>0</v>
      </c>
      <c r="S249" s="137">
        <v>0</v>
      </c>
      <c r="T249" s="138">
        <f>S249*H249</f>
        <v>0</v>
      </c>
      <c r="AR249" s="139" t="s">
        <v>156</v>
      </c>
      <c r="AT249" s="139" t="s">
        <v>129</v>
      </c>
      <c r="AU249" s="139" t="s">
        <v>82</v>
      </c>
      <c r="AY249" s="18" t="s">
        <v>126</v>
      </c>
      <c r="BE249" s="140">
        <f>IF(N249="základní",J249,0)</f>
        <v>0</v>
      </c>
      <c r="BF249" s="140">
        <f>IF(N249="snížená",J249,0)</f>
        <v>0</v>
      </c>
      <c r="BG249" s="140">
        <f>IF(N249="zákl. přenesená",J249,0)</f>
        <v>0</v>
      </c>
      <c r="BH249" s="140">
        <f>IF(N249="sníž. přenesená",J249,0)</f>
        <v>0</v>
      </c>
      <c r="BI249" s="140">
        <f>IF(N249="nulová",J249,0)</f>
        <v>0</v>
      </c>
      <c r="BJ249" s="18" t="s">
        <v>80</v>
      </c>
      <c r="BK249" s="140">
        <f>ROUND(I249*H249,2)</f>
        <v>0</v>
      </c>
      <c r="BL249" s="18" t="s">
        <v>156</v>
      </c>
      <c r="BM249" s="139" t="s">
        <v>2905</v>
      </c>
    </row>
    <row r="250" spans="2:65" s="1" customFormat="1" ht="19.2">
      <c r="B250" s="33"/>
      <c r="D250" s="141" t="s">
        <v>135</v>
      </c>
      <c r="F250" s="142" t="s">
        <v>325</v>
      </c>
      <c r="I250" s="143"/>
      <c r="L250" s="33"/>
      <c r="M250" s="147"/>
      <c r="T250" s="54"/>
      <c r="AT250" s="18" t="s">
        <v>135</v>
      </c>
      <c r="AU250" s="18" t="s">
        <v>82</v>
      </c>
    </row>
    <row r="251" spans="2:65" s="1" customFormat="1" ht="10.199999999999999">
      <c r="B251" s="33"/>
      <c r="D251" s="168" t="s">
        <v>183</v>
      </c>
      <c r="F251" s="169" t="s">
        <v>326</v>
      </c>
      <c r="I251" s="143"/>
      <c r="L251" s="33"/>
      <c r="M251" s="147"/>
      <c r="T251" s="54"/>
      <c r="AT251" s="18" t="s">
        <v>183</v>
      </c>
      <c r="AU251" s="18" t="s">
        <v>82</v>
      </c>
    </row>
    <row r="252" spans="2:65" s="11" customFormat="1" ht="22.8" customHeight="1">
      <c r="B252" s="116"/>
      <c r="D252" s="117" t="s">
        <v>71</v>
      </c>
      <c r="E252" s="126" t="s">
        <v>327</v>
      </c>
      <c r="F252" s="126" t="s">
        <v>328</v>
      </c>
      <c r="I252" s="119"/>
      <c r="J252" s="127">
        <f>BK252</f>
        <v>0</v>
      </c>
      <c r="L252" s="116"/>
      <c r="M252" s="121"/>
      <c r="P252" s="122">
        <f>SUM(P253:P255)</f>
        <v>0</v>
      </c>
      <c r="R252" s="122">
        <f>SUM(R253:R255)</f>
        <v>0</v>
      </c>
      <c r="T252" s="123">
        <f>SUM(T253:T255)</f>
        <v>0</v>
      </c>
      <c r="AR252" s="117" t="s">
        <v>80</v>
      </c>
      <c r="AT252" s="124" t="s">
        <v>71</v>
      </c>
      <c r="AU252" s="124" t="s">
        <v>80</v>
      </c>
      <c r="AY252" s="117" t="s">
        <v>126</v>
      </c>
      <c r="BK252" s="125">
        <f>SUM(BK253:BK255)</f>
        <v>0</v>
      </c>
    </row>
    <row r="253" spans="2:65" s="1" customFormat="1" ht="16.5" customHeight="1">
      <c r="B253" s="33"/>
      <c r="C253" s="128" t="s">
        <v>427</v>
      </c>
      <c r="D253" s="128" t="s">
        <v>129</v>
      </c>
      <c r="E253" s="129" t="s">
        <v>330</v>
      </c>
      <c r="F253" s="130" t="s">
        <v>331</v>
      </c>
      <c r="G253" s="131" t="s">
        <v>304</v>
      </c>
      <c r="H253" s="132">
        <v>11.766</v>
      </c>
      <c r="I253" s="133"/>
      <c r="J253" s="134">
        <f>ROUND(I253*H253,2)</f>
        <v>0</v>
      </c>
      <c r="K253" s="130" t="s">
        <v>180</v>
      </c>
      <c r="L253" s="33"/>
      <c r="M253" s="135" t="s">
        <v>19</v>
      </c>
      <c r="N253" s="136" t="s">
        <v>43</v>
      </c>
      <c r="P253" s="137">
        <f>O253*H253</f>
        <v>0</v>
      </c>
      <c r="Q253" s="137">
        <v>0</v>
      </c>
      <c r="R253" s="137">
        <f>Q253*H253</f>
        <v>0</v>
      </c>
      <c r="S253" s="137">
        <v>0</v>
      </c>
      <c r="T253" s="138">
        <f>S253*H253</f>
        <v>0</v>
      </c>
      <c r="AR253" s="139" t="s">
        <v>156</v>
      </c>
      <c r="AT253" s="139" t="s">
        <v>129</v>
      </c>
      <c r="AU253" s="139" t="s">
        <v>82</v>
      </c>
      <c r="AY253" s="18" t="s">
        <v>126</v>
      </c>
      <c r="BE253" s="140">
        <f>IF(N253="základní",J253,0)</f>
        <v>0</v>
      </c>
      <c r="BF253" s="140">
        <f>IF(N253="snížená",J253,0)</f>
        <v>0</v>
      </c>
      <c r="BG253" s="140">
        <f>IF(N253="zákl. přenesená",J253,0)</f>
        <v>0</v>
      </c>
      <c r="BH253" s="140">
        <f>IF(N253="sníž. přenesená",J253,0)</f>
        <v>0</v>
      </c>
      <c r="BI253" s="140">
        <f>IF(N253="nulová",J253,0)</f>
        <v>0</v>
      </c>
      <c r="BJ253" s="18" t="s">
        <v>80</v>
      </c>
      <c r="BK253" s="140">
        <f>ROUND(I253*H253,2)</f>
        <v>0</v>
      </c>
      <c r="BL253" s="18" t="s">
        <v>156</v>
      </c>
      <c r="BM253" s="139" t="s">
        <v>2906</v>
      </c>
    </row>
    <row r="254" spans="2:65" s="1" customFormat="1" ht="19.2">
      <c r="B254" s="33"/>
      <c r="D254" s="141" t="s">
        <v>135</v>
      </c>
      <c r="F254" s="142" t="s">
        <v>333</v>
      </c>
      <c r="I254" s="143"/>
      <c r="L254" s="33"/>
      <c r="M254" s="147"/>
      <c r="T254" s="54"/>
      <c r="AT254" s="18" t="s">
        <v>135</v>
      </c>
      <c r="AU254" s="18" t="s">
        <v>82</v>
      </c>
    </row>
    <row r="255" spans="2:65" s="1" customFormat="1" ht="10.199999999999999">
      <c r="B255" s="33"/>
      <c r="D255" s="168" t="s">
        <v>183</v>
      </c>
      <c r="F255" s="169" t="s">
        <v>334</v>
      </c>
      <c r="I255" s="143"/>
      <c r="L255" s="33"/>
      <c r="M255" s="147"/>
      <c r="T255" s="54"/>
      <c r="AT255" s="18" t="s">
        <v>183</v>
      </c>
      <c r="AU255" s="18" t="s">
        <v>82</v>
      </c>
    </row>
    <row r="256" spans="2:65" s="11" customFormat="1" ht="25.95" customHeight="1">
      <c r="B256" s="116"/>
      <c r="D256" s="117" t="s">
        <v>71</v>
      </c>
      <c r="E256" s="118" t="s">
        <v>335</v>
      </c>
      <c r="F256" s="118" t="s">
        <v>336</v>
      </c>
      <c r="I256" s="119"/>
      <c r="J256" s="120">
        <f>BK256</f>
        <v>0</v>
      </c>
      <c r="L256" s="116"/>
      <c r="M256" s="121"/>
      <c r="P256" s="122">
        <f>P257+P291+P294+P324+P371</f>
        <v>0</v>
      </c>
      <c r="R256" s="122">
        <f>R257+R291+R294+R324+R371</f>
        <v>7.6279727099999999</v>
      </c>
      <c r="T256" s="123">
        <f>T257+T291+T294+T324+T371</f>
        <v>0</v>
      </c>
      <c r="AR256" s="117" t="s">
        <v>82</v>
      </c>
      <c r="AT256" s="124" t="s">
        <v>71</v>
      </c>
      <c r="AU256" s="124" t="s">
        <v>72</v>
      </c>
      <c r="AY256" s="117" t="s">
        <v>126</v>
      </c>
      <c r="BK256" s="125">
        <f>BK257+BK291+BK294+BK324+BK371</f>
        <v>0</v>
      </c>
    </row>
    <row r="257" spans="2:65" s="11" customFormat="1" ht="22.8" customHeight="1">
      <c r="B257" s="116"/>
      <c r="D257" s="117" t="s">
        <v>71</v>
      </c>
      <c r="E257" s="126" t="s">
        <v>2907</v>
      </c>
      <c r="F257" s="126" t="s">
        <v>2908</v>
      </c>
      <c r="I257" s="119"/>
      <c r="J257" s="127">
        <f>BK257</f>
        <v>0</v>
      </c>
      <c r="L257" s="116"/>
      <c r="M257" s="121"/>
      <c r="P257" s="122">
        <f>SUM(P258:P290)</f>
        <v>0</v>
      </c>
      <c r="R257" s="122">
        <f>SUM(R258:R290)</f>
        <v>5.0780495999999999</v>
      </c>
      <c r="T257" s="123">
        <f>SUM(T258:T290)</f>
        <v>0</v>
      </c>
      <c r="AR257" s="117" t="s">
        <v>82</v>
      </c>
      <c r="AT257" s="124" t="s">
        <v>71</v>
      </c>
      <c r="AU257" s="124" t="s">
        <v>80</v>
      </c>
      <c r="AY257" s="117" t="s">
        <v>126</v>
      </c>
      <c r="BK257" s="125">
        <f>SUM(BK258:BK290)</f>
        <v>0</v>
      </c>
    </row>
    <row r="258" spans="2:65" s="1" customFormat="1" ht="16.5" customHeight="1">
      <c r="B258" s="33"/>
      <c r="C258" s="128" t="s">
        <v>431</v>
      </c>
      <c r="D258" s="128" t="s">
        <v>129</v>
      </c>
      <c r="E258" s="129" t="s">
        <v>2909</v>
      </c>
      <c r="F258" s="130" t="s">
        <v>2910</v>
      </c>
      <c r="G258" s="131" t="s">
        <v>155</v>
      </c>
      <c r="H258" s="132">
        <v>506.28</v>
      </c>
      <c r="I258" s="133"/>
      <c r="J258" s="134">
        <f>ROUND(I258*H258,2)</f>
        <v>0</v>
      </c>
      <c r="K258" s="130" t="s">
        <v>180</v>
      </c>
      <c r="L258" s="33"/>
      <c r="M258" s="135" t="s">
        <v>19</v>
      </c>
      <c r="N258" s="136" t="s">
        <v>43</v>
      </c>
      <c r="P258" s="137">
        <f>O258*H258</f>
        <v>0</v>
      </c>
      <c r="Q258" s="137">
        <v>0</v>
      </c>
      <c r="R258" s="137">
        <f>Q258*H258</f>
        <v>0</v>
      </c>
      <c r="S258" s="137">
        <v>0</v>
      </c>
      <c r="T258" s="138">
        <f>S258*H258</f>
        <v>0</v>
      </c>
      <c r="AR258" s="139" t="s">
        <v>260</v>
      </c>
      <c r="AT258" s="139" t="s">
        <v>129</v>
      </c>
      <c r="AU258" s="139" t="s">
        <v>82</v>
      </c>
      <c r="AY258" s="18" t="s">
        <v>126</v>
      </c>
      <c r="BE258" s="140">
        <f>IF(N258="základní",J258,0)</f>
        <v>0</v>
      </c>
      <c r="BF258" s="140">
        <f>IF(N258="snížená",J258,0)</f>
        <v>0</v>
      </c>
      <c r="BG258" s="140">
        <f>IF(N258="zákl. přenesená",J258,0)</f>
        <v>0</v>
      </c>
      <c r="BH258" s="140">
        <f>IF(N258="sníž. přenesená",J258,0)</f>
        <v>0</v>
      </c>
      <c r="BI258" s="140">
        <f>IF(N258="nulová",J258,0)</f>
        <v>0</v>
      </c>
      <c r="BJ258" s="18" t="s">
        <v>80</v>
      </c>
      <c r="BK258" s="140">
        <f>ROUND(I258*H258,2)</f>
        <v>0</v>
      </c>
      <c r="BL258" s="18" t="s">
        <v>260</v>
      </c>
      <c r="BM258" s="139" t="s">
        <v>2911</v>
      </c>
    </row>
    <row r="259" spans="2:65" s="1" customFormat="1" ht="19.2">
      <c r="B259" s="33"/>
      <c r="D259" s="141" t="s">
        <v>135</v>
      </c>
      <c r="F259" s="142" t="s">
        <v>2912</v>
      </c>
      <c r="I259" s="143"/>
      <c r="L259" s="33"/>
      <c r="M259" s="147"/>
      <c r="T259" s="54"/>
      <c r="AT259" s="18" t="s">
        <v>135</v>
      </c>
      <c r="AU259" s="18" t="s">
        <v>82</v>
      </c>
    </row>
    <row r="260" spans="2:65" s="1" customFormat="1" ht="10.199999999999999">
      <c r="B260" s="33"/>
      <c r="D260" s="168" t="s">
        <v>183</v>
      </c>
      <c r="F260" s="169" t="s">
        <v>2913</v>
      </c>
      <c r="I260" s="143"/>
      <c r="L260" s="33"/>
      <c r="M260" s="147"/>
      <c r="T260" s="54"/>
      <c r="AT260" s="18" t="s">
        <v>183</v>
      </c>
      <c r="AU260" s="18" t="s">
        <v>82</v>
      </c>
    </row>
    <row r="261" spans="2:65" s="12" customFormat="1" ht="10.199999999999999">
      <c r="B261" s="148"/>
      <c r="D261" s="141" t="s">
        <v>159</v>
      </c>
      <c r="E261" s="149" t="s">
        <v>19</v>
      </c>
      <c r="F261" s="150" t="s">
        <v>1973</v>
      </c>
      <c r="H261" s="151">
        <v>253.14</v>
      </c>
      <c r="I261" s="152"/>
      <c r="L261" s="148"/>
      <c r="M261" s="153"/>
      <c r="T261" s="154"/>
      <c r="AT261" s="149" t="s">
        <v>159</v>
      </c>
      <c r="AU261" s="149" t="s">
        <v>82</v>
      </c>
      <c r="AV261" s="12" t="s">
        <v>82</v>
      </c>
      <c r="AW261" s="12" t="s">
        <v>33</v>
      </c>
      <c r="AX261" s="12" t="s">
        <v>72</v>
      </c>
      <c r="AY261" s="149" t="s">
        <v>126</v>
      </c>
    </row>
    <row r="262" spans="2:65" s="12" customFormat="1" ht="10.199999999999999">
      <c r="B262" s="148"/>
      <c r="D262" s="141" t="s">
        <v>159</v>
      </c>
      <c r="E262" s="149" t="s">
        <v>19</v>
      </c>
      <c r="F262" s="150" t="s">
        <v>2914</v>
      </c>
      <c r="H262" s="151">
        <v>253.14</v>
      </c>
      <c r="I262" s="152"/>
      <c r="L262" s="148"/>
      <c r="M262" s="153"/>
      <c r="T262" s="154"/>
      <c r="AT262" s="149" t="s">
        <v>159</v>
      </c>
      <c r="AU262" s="149" t="s">
        <v>82</v>
      </c>
      <c r="AV262" s="12" t="s">
        <v>82</v>
      </c>
      <c r="AW262" s="12" t="s">
        <v>33</v>
      </c>
      <c r="AX262" s="12" t="s">
        <v>72</v>
      </c>
      <c r="AY262" s="149" t="s">
        <v>126</v>
      </c>
    </row>
    <row r="263" spans="2:65" s="14" customFormat="1" ht="10.199999999999999">
      <c r="B263" s="161"/>
      <c r="D263" s="141" t="s">
        <v>159</v>
      </c>
      <c r="E263" s="162" t="s">
        <v>19</v>
      </c>
      <c r="F263" s="163" t="s">
        <v>173</v>
      </c>
      <c r="H263" s="164">
        <v>506.28</v>
      </c>
      <c r="I263" s="165"/>
      <c r="L263" s="161"/>
      <c r="M263" s="166"/>
      <c r="T263" s="167"/>
      <c r="AT263" s="162" t="s">
        <v>159</v>
      </c>
      <c r="AU263" s="162" t="s">
        <v>82</v>
      </c>
      <c r="AV263" s="14" t="s">
        <v>156</v>
      </c>
      <c r="AW263" s="14" t="s">
        <v>33</v>
      </c>
      <c r="AX263" s="14" t="s">
        <v>80</v>
      </c>
      <c r="AY263" s="162" t="s">
        <v>126</v>
      </c>
    </row>
    <row r="264" spans="2:65" s="1" customFormat="1" ht="16.5" customHeight="1">
      <c r="B264" s="33"/>
      <c r="C264" s="180" t="s">
        <v>435</v>
      </c>
      <c r="D264" s="180" t="s">
        <v>123</v>
      </c>
      <c r="E264" s="181" t="s">
        <v>2915</v>
      </c>
      <c r="F264" s="182" t="s">
        <v>2916</v>
      </c>
      <c r="G264" s="183" t="s">
        <v>155</v>
      </c>
      <c r="H264" s="184">
        <v>265.79700000000003</v>
      </c>
      <c r="I264" s="185"/>
      <c r="J264" s="186">
        <f>ROUND(I264*H264,2)</f>
        <v>0</v>
      </c>
      <c r="K264" s="182" t="s">
        <v>180</v>
      </c>
      <c r="L264" s="187"/>
      <c r="M264" s="188" t="s">
        <v>19</v>
      </c>
      <c r="N264" s="189" t="s">
        <v>43</v>
      </c>
      <c r="P264" s="137">
        <f>O264*H264</f>
        <v>0</v>
      </c>
      <c r="Q264" s="137">
        <v>1.4E-3</v>
      </c>
      <c r="R264" s="137">
        <f>Q264*H264</f>
        <v>0.37211580000000005</v>
      </c>
      <c r="S264" s="137">
        <v>0</v>
      </c>
      <c r="T264" s="138">
        <f>S264*H264</f>
        <v>0</v>
      </c>
      <c r="AR264" s="139" t="s">
        <v>376</v>
      </c>
      <c r="AT264" s="139" t="s">
        <v>123</v>
      </c>
      <c r="AU264" s="139" t="s">
        <v>82</v>
      </c>
      <c r="AY264" s="18" t="s">
        <v>126</v>
      </c>
      <c r="BE264" s="140">
        <f>IF(N264="základní",J264,0)</f>
        <v>0</v>
      </c>
      <c r="BF264" s="140">
        <f>IF(N264="snížená",J264,0)</f>
        <v>0</v>
      </c>
      <c r="BG264" s="140">
        <f>IF(N264="zákl. přenesená",J264,0)</f>
        <v>0</v>
      </c>
      <c r="BH264" s="140">
        <f>IF(N264="sníž. přenesená",J264,0)</f>
        <v>0</v>
      </c>
      <c r="BI264" s="140">
        <f>IF(N264="nulová",J264,0)</f>
        <v>0</v>
      </c>
      <c r="BJ264" s="18" t="s">
        <v>80</v>
      </c>
      <c r="BK264" s="140">
        <f>ROUND(I264*H264,2)</f>
        <v>0</v>
      </c>
      <c r="BL264" s="18" t="s">
        <v>260</v>
      </c>
      <c r="BM264" s="139" t="s">
        <v>2917</v>
      </c>
    </row>
    <row r="265" spans="2:65" s="1" customFormat="1" ht="10.199999999999999">
      <c r="B265" s="33"/>
      <c r="D265" s="141" t="s">
        <v>135</v>
      </c>
      <c r="F265" s="142" t="s">
        <v>2916</v>
      </c>
      <c r="I265" s="143"/>
      <c r="L265" s="33"/>
      <c r="M265" s="147"/>
      <c r="T265" s="54"/>
      <c r="AT265" s="18" t="s">
        <v>135</v>
      </c>
      <c r="AU265" s="18" t="s">
        <v>82</v>
      </c>
    </row>
    <row r="266" spans="2:65" s="12" customFormat="1" ht="10.199999999999999">
      <c r="B266" s="148"/>
      <c r="D266" s="141" t="s">
        <v>159</v>
      </c>
      <c r="E266" s="149" t="s">
        <v>19</v>
      </c>
      <c r="F266" s="150" t="s">
        <v>2918</v>
      </c>
      <c r="H266" s="151">
        <v>265.79700000000003</v>
      </c>
      <c r="I266" s="152"/>
      <c r="L266" s="148"/>
      <c r="M266" s="153"/>
      <c r="T266" s="154"/>
      <c r="AT266" s="149" t="s">
        <v>159</v>
      </c>
      <c r="AU266" s="149" t="s">
        <v>82</v>
      </c>
      <c r="AV266" s="12" t="s">
        <v>82</v>
      </c>
      <c r="AW266" s="12" t="s">
        <v>33</v>
      </c>
      <c r="AX266" s="12" t="s">
        <v>80</v>
      </c>
      <c r="AY266" s="149" t="s">
        <v>126</v>
      </c>
    </row>
    <row r="267" spans="2:65" s="1" customFormat="1" ht="16.5" customHeight="1">
      <c r="B267" s="33"/>
      <c r="C267" s="180" t="s">
        <v>439</v>
      </c>
      <c r="D267" s="180" t="s">
        <v>123</v>
      </c>
      <c r="E267" s="181" t="s">
        <v>2919</v>
      </c>
      <c r="F267" s="182" t="s">
        <v>2920</v>
      </c>
      <c r="G267" s="183" t="s">
        <v>155</v>
      </c>
      <c r="H267" s="184">
        <v>265.79700000000003</v>
      </c>
      <c r="I267" s="185"/>
      <c r="J267" s="186">
        <f>ROUND(I267*H267,2)</f>
        <v>0</v>
      </c>
      <c r="K267" s="182" t="s">
        <v>180</v>
      </c>
      <c r="L267" s="187"/>
      <c r="M267" s="188" t="s">
        <v>19</v>
      </c>
      <c r="N267" s="189" t="s">
        <v>43</v>
      </c>
      <c r="P267" s="137">
        <f>O267*H267</f>
        <v>0</v>
      </c>
      <c r="Q267" s="137">
        <v>5.4000000000000003E-3</v>
      </c>
      <c r="R267" s="137">
        <f>Q267*H267</f>
        <v>1.4353038000000002</v>
      </c>
      <c r="S267" s="137">
        <v>0</v>
      </c>
      <c r="T267" s="138">
        <f>S267*H267</f>
        <v>0</v>
      </c>
      <c r="AR267" s="139" t="s">
        <v>376</v>
      </c>
      <c r="AT267" s="139" t="s">
        <v>123</v>
      </c>
      <c r="AU267" s="139" t="s">
        <v>82</v>
      </c>
      <c r="AY267" s="18" t="s">
        <v>126</v>
      </c>
      <c r="BE267" s="140">
        <f>IF(N267="základní",J267,0)</f>
        <v>0</v>
      </c>
      <c r="BF267" s="140">
        <f>IF(N267="snížená",J267,0)</f>
        <v>0</v>
      </c>
      <c r="BG267" s="140">
        <f>IF(N267="zákl. přenesená",J267,0)</f>
        <v>0</v>
      </c>
      <c r="BH267" s="140">
        <f>IF(N267="sníž. přenesená",J267,0)</f>
        <v>0</v>
      </c>
      <c r="BI267" s="140">
        <f>IF(N267="nulová",J267,0)</f>
        <v>0</v>
      </c>
      <c r="BJ267" s="18" t="s">
        <v>80</v>
      </c>
      <c r="BK267" s="140">
        <f>ROUND(I267*H267,2)</f>
        <v>0</v>
      </c>
      <c r="BL267" s="18" t="s">
        <v>260</v>
      </c>
      <c r="BM267" s="139" t="s">
        <v>2921</v>
      </c>
    </row>
    <row r="268" spans="2:65" s="1" customFormat="1" ht="10.199999999999999">
      <c r="B268" s="33"/>
      <c r="D268" s="141" t="s">
        <v>135</v>
      </c>
      <c r="F268" s="142" t="s">
        <v>2920</v>
      </c>
      <c r="I268" s="143"/>
      <c r="L268" s="33"/>
      <c r="M268" s="147"/>
      <c r="T268" s="54"/>
      <c r="AT268" s="18" t="s">
        <v>135</v>
      </c>
      <c r="AU268" s="18" t="s">
        <v>82</v>
      </c>
    </row>
    <row r="269" spans="2:65" s="12" customFormat="1" ht="10.199999999999999">
      <c r="B269" s="148"/>
      <c r="D269" s="141" t="s">
        <v>159</v>
      </c>
      <c r="F269" s="150" t="s">
        <v>2922</v>
      </c>
      <c r="H269" s="151">
        <v>265.79700000000003</v>
      </c>
      <c r="I269" s="152"/>
      <c r="L269" s="148"/>
      <c r="M269" s="153"/>
      <c r="T269" s="154"/>
      <c r="AT269" s="149" t="s">
        <v>159</v>
      </c>
      <c r="AU269" s="149" t="s">
        <v>82</v>
      </c>
      <c r="AV269" s="12" t="s">
        <v>82</v>
      </c>
      <c r="AW269" s="12" t="s">
        <v>4</v>
      </c>
      <c r="AX269" s="12" t="s">
        <v>80</v>
      </c>
      <c r="AY269" s="149" t="s">
        <v>126</v>
      </c>
    </row>
    <row r="270" spans="2:65" s="1" customFormat="1" ht="16.5" customHeight="1">
      <c r="B270" s="33"/>
      <c r="C270" s="128" t="s">
        <v>447</v>
      </c>
      <c r="D270" s="128" t="s">
        <v>129</v>
      </c>
      <c r="E270" s="129" t="s">
        <v>2923</v>
      </c>
      <c r="F270" s="130" t="s">
        <v>2924</v>
      </c>
      <c r="G270" s="131" t="s">
        <v>155</v>
      </c>
      <c r="H270" s="132">
        <v>643.75699999999995</v>
      </c>
      <c r="I270" s="133"/>
      <c r="J270" s="134">
        <f>ROUND(I270*H270,2)</f>
        <v>0</v>
      </c>
      <c r="K270" s="130" t="s">
        <v>180</v>
      </c>
      <c r="L270" s="33"/>
      <c r="M270" s="135" t="s">
        <v>19</v>
      </c>
      <c r="N270" s="136" t="s">
        <v>43</v>
      </c>
      <c r="P270" s="137">
        <f>O270*H270</f>
        <v>0</v>
      </c>
      <c r="Q270" s="137">
        <v>0</v>
      </c>
      <c r="R270" s="137">
        <f>Q270*H270</f>
        <v>0</v>
      </c>
      <c r="S270" s="137">
        <v>0</v>
      </c>
      <c r="T270" s="138">
        <f>S270*H270</f>
        <v>0</v>
      </c>
      <c r="AR270" s="139" t="s">
        <v>260</v>
      </c>
      <c r="AT270" s="139" t="s">
        <v>129</v>
      </c>
      <c r="AU270" s="139" t="s">
        <v>82</v>
      </c>
      <c r="AY270" s="18" t="s">
        <v>126</v>
      </c>
      <c r="BE270" s="140">
        <f>IF(N270="základní",J270,0)</f>
        <v>0</v>
      </c>
      <c r="BF270" s="140">
        <f>IF(N270="snížená",J270,0)</f>
        <v>0</v>
      </c>
      <c r="BG270" s="140">
        <f>IF(N270="zákl. přenesená",J270,0)</f>
        <v>0</v>
      </c>
      <c r="BH270" s="140">
        <f>IF(N270="sníž. přenesená",J270,0)</f>
        <v>0</v>
      </c>
      <c r="BI270" s="140">
        <f>IF(N270="nulová",J270,0)</f>
        <v>0</v>
      </c>
      <c r="BJ270" s="18" t="s">
        <v>80</v>
      </c>
      <c r="BK270" s="140">
        <f>ROUND(I270*H270,2)</f>
        <v>0</v>
      </c>
      <c r="BL270" s="18" t="s">
        <v>260</v>
      </c>
      <c r="BM270" s="139" t="s">
        <v>2925</v>
      </c>
    </row>
    <row r="271" spans="2:65" s="1" customFormat="1" ht="19.2">
      <c r="B271" s="33"/>
      <c r="D271" s="141" t="s">
        <v>135</v>
      </c>
      <c r="F271" s="142" t="s">
        <v>2926</v>
      </c>
      <c r="I271" s="143"/>
      <c r="L271" s="33"/>
      <c r="M271" s="147"/>
      <c r="T271" s="54"/>
      <c r="AT271" s="18" t="s">
        <v>135</v>
      </c>
      <c r="AU271" s="18" t="s">
        <v>82</v>
      </c>
    </row>
    <row r="272" spans="2:65" s="1" customFormat="1" ht="10.199999999999999">
      <c r="B272" s="33"/>
      <c r="D272" s="168" t="s">
        <v>183</v>
      </c>
      <c r="F272" s="169" t="s">
        <v>2927</v>
      </c>
      <c r="I272" s="143"/>
      <c r="L272" s="33"/>
      <c r="M272" s="147"/>
      <c r="T272" s="54"/>
      <c r="AT272" s="18" t="s">
        <v>183</v>
      </c>
      <c r="AU272" s="18" t="s">
        <v>82</v>
      </c>
    </row>
    <row r="273" spans="2:65" s="12" customFormat="1" ht="10.199999999999999">
      <c r="B273" s="148"/>
      <c r="D273" s="141" t="s">
        <v>159</v>
      </c>
      <c r="E273" s="149" t="s">
        <v>19</v>
      </c>
      <c r="F273" s="150" t="s">
        <v>2928</v>
      </c>
      <c r="H273" s="151">
        <v>207.8</v>
      </c>
      <c r="I273" s="152"/>
      <c r="L273" s="148"/>
      <c r="M273" s="153"/>
      <c r="T273" s="154"/>
      <c r="AT273" s="149" t="s">
        <v>159</v>
      </c>
      <c r="AU273" s="149" t="s">
        <v>82</v>
      </c>
      <c r="AV273" s="12" t="s">
        <v>82</v>
      </c>
      <c r="AW273" s="12" t="s">
        <v>33</v>
      </c>
      <c r="AX273" s="12" t="s">
        <v>72</v>
      </c>
      <c r="AY273" s="149" t="s">
        <v>126</v>
      </c>
    </row>
    <row r="274" spans="2:65" s="15" customFormat="1" ht="10.199999999999999">
      <c r="B274" s="173"/>
      <c r="D274" s="141" t="s">
        <v>159</v>
      </c>
      <c r="E274" s="174" t="s">
        <v>19</v>
      </c>
      <c r="F274" s="175" t="s">
        <v>639</v>
      </c>
      <c r="H274" s="176">
        <v>207.8</v>
      </c>
      <c r="I274" s="177"/>
      <c r="L274" s="173"/>
      <c r="M274" s="178"/>
      <c r="T274" s="179"/>
      <c r="AT274" s="174" t="s">
        <v>159</v>
      </c>
      <c r="AU274" s="174" t="s">
        <v>82</v>
      </c>
      <c r="AV274" s="15" t="s">
        <v>125</v>
      </c>
      <c r="AW274" s="15" t="s">
        <v>33</v>
      </c>
      <c r="AX274" s="15" t="s">
        <v>72</v>
      </c>
      <c r="AY274" s="174" t="s">
        <v>126</v>
      </c>
    </row>
    <row r="275" spans="2:65" s="12" customFormat="1" ht="10.199999999999999">
      <c r="B275" s="148"/>
      <c r="D275" s="141" t="s">
        <v>159</v>
      </c>
      <c r="E275" s="149" t="s">
        <v>19</v>
      </c>
      <c r="F275" s="150" t="s">
        <v>1081</v>
      </c>
      <c r="H275" s="151">
        <v>85.8</v>
      </c>
      <c r="I275" s="152"/>
      <c r="L275" s="148"/>
      <c r="M275" s="153"/>
      <c r="T275" s="154"/>
      <c r="AT275" s="149" t="s">
        <v>159</v>
      </c>
      <c r="AU275" s="149" t="s">
        <v>82</v>
      </c>
      <c r="AV275" s="12" t="s">
        <v>82</v>
      </c>
      <c r="AW275" s="12" t="s">
        <v>33</v>
      </c>
      <c r="AX275" s="12" t="s">
        <v>72</v>
      </c>
      <c r="AY275" s="149" t="s">
        <v>126</v>
      </c>
    </row>
    <row r="276" spans="2:65" s="12" customFormat="1" ht="10.199999999999999">
      <c r="B276" s="148"/>
      <c r="D276" s="141" t="s">
        <v>159</v>
      </c>
      <c r="E276" s="149" t="s">
        <v>19</v>
      </c>
      <c r="F276" s="150" t="s">
        <v>1082</v>
      </c>
      <c r="H276" s="151">
        <v>193.1</v>
      </c>
      <c r="I276" s="152"/>
      <c r="L276" s="148"/>
      <c r="M276" s="153"/>
      <c r="T276" s="154"/>
      <c r="AT276" s="149" t="s">
        <v>159</v>
      </c>
      <c r="AU276" s="149" t="s">
        <v>82</v>
      </c>
      <c r="AV276" s="12" t="s">
        <v>82</v>
      </c>
      <c r="AW276" s="12" t="s">
        <v>33</v>
      </c>
      <c r="AX276" s="12" t="s">
        <v>72</v>
      </c>
      <c r="AY276" s="149" t="s">
        <v>126</v>
      </c>
    </row>
    <row r="277" spans="2:65" s="12" customFormat="1" ht="10.199999999999999">
      <c r="B277" s="148"/>
      <c r="D277" s="141" t="s">
        <v>159</v>
      </c>
      <c r="E277" s="149" t="s">
        <v>19</v>
      </c>
      <c r="F277" s="150" t="s">
        <v>2929</v>
      </c>
      <c r="H277" s="151">
        <v>126.45699999999999</v>
      </c>
      <c r="I277" s="152"/>
      <c r="L277" s="148"/>
      <c r="M277" s="153"/>
      <c r="T277" s="154"/>
      <c r="AT277" s="149" t="s">
        <v>159</v>
      </c>
      <c r="AU277" s="149" t="s">
        <v>82</v>
      </c>
      <c r="AV277" s="12" t="s">
        <v>82</v>
      </c>
      <c r="AW277" s="12" t="s">
        <v>33</v>
      </c>
      <c r="AX277" s="12" t="s">
        <v>72</v>
      </c>
      <c r="AY277" s="149" t="s">
        <v>126</v>
      </c>
    </row>
    <row r="278" spans="2:65" s="12" customFormat="1" ht="10.199999999999999">
      <c r="B278" s="148"/>
      <c r="D278" s="141" t="s">
        <v>159</v>
      </c>
      <c r="E278" s="149" t="s">
        <v>19</v>
      </c>
      <c r="F278" s="150" t="s">
        <v>1084</v>
      </c>
      <c r="H278" s="151">
        <v>30.6</v>
      </c>
      <c r="I278" s="152"/>
      <c r="L278" s="148"/>
      <c r="M278" s="153"/>
      <c r="T278" s="154"/>
      <c r="AT278" s="149" t="s">
        <v>159</v>
      </c>
      <c r="AU278" s="149" t="s">
        <v>82</v>
      </c>
      <c r="AV278" s="12" t="s">
        <v>82</v>
      </c>
      <c r="AW278" s="12" t="s">
        <v>33</v>
      </c>
      <c r="AX278" s="12" t="s">
        <v>72</v>
      </c>
      <c r="AY278" s="149" t="s">
        <v>126</v>
      </c>
    </row>
    <row r="279" spans="2:65" s="15" customFormat="1" ht="10.199999999999999">
      <c r="B279" s="173"/>
      <c r="D279" s="141" t="s">
        <v>159</v>
      </c>
      <c r="E279" s="174" t="s">
        <v>19</v>
      </c>
      <c r="F279" s="175" t="s">
        <v>639</v>
      </c>
      <c r="H279" s="176">
        <v>435.95699999999999</v>
      </c>
      <c r="I279" s="177"/>
      <c r="L279" s="173"/>
      <c r="M279" s="178"/>
      <c r="T279" s="179"/>
      <c r="AT279" s="174" t="s">
        <v>159</v>
      </c>
      <c r="AU279" s="174" t="s">
        <v>82</v>
      </c>
      <c r="AV279" s="15" t="s">
        <v>125</v>
      </c>
      <c r="AW279" s="15" t="s">
        <v>33</v>
      </c>
      <c r="AX279" s="15" t="s">
        <v>72</v>
      </c>
      <c r="AY279" s="174" t="s">
        <v>126</v>
      </c>
    </row>
    <row r="280" spans="2:65" s="14" customFormat="1" ht="10.199999999999999">
      <c r="B280" s="161"/>
      <c r="D280" s="141" t="s">
        <v>159</v>
      </c>
      <c r="E280" s="162" t="s">
        <v>19</v>
      </c>
      <c r="F280" s="163" t="s">
        <v>173</v>
      </c>
      <c r="H280" s="164">
        <v>643.75699999999995</v>
      </c>
      <c r="I280" s="165"/>
      <c r="L280" s="161"/>
      <c r="M280" s="166"/>
      <c r="T280" s="167"/>
      <c r="AT280" s="162" t="s">
        <v>159</v>
      </c>
      <c r="AU280" s="162" t="s">
        <v>82</v>
      </c>
      <c r="AV280" s="14" t="s">
        <v>156</v>
      </c>
      <c r="AW280" s="14" t="s">
        <v>33</v>
      </c>
      <c r="AX280" s="14" t="s">
        <v>80</v>
      </c>
      <c r="AY280" s="162" t="s">
        <v>126</v>
      </c>
    </row>
    <row r="281" spans="2:65" s="1" customFormat="1" ht="16.5" customHeight="1">
      <c r="B281" s="33"/>
      <c r="C281" s="180" t="s">
        <v>453</v>
      </c>
      <c r="D281" s="180" t="s">
        <v>123</v>
      </c>
      <c r="E281" s="181" t="s">
        <v>2930</v>
      </c>
      <c r="F281" s="182" t="s">
        <v>2931</v>
      </c>
      <c r="G281" s="183" t="s">
        <v>155</v>
      </c>
      <c r="H281" s="184">
        <v>457.755</v>
      </c>
      <c r="I281" s="185"/>
      <c r="J281" s="186">
        <f>ROUND(I281*H281,2)</f>
        <v>0</v>
      </c>
      <c r="K281" s="182" t="s">
        <v>180</v>
      </c>
      <c r="L281" s="187"/>
      <c r="M281" s="188" t="s">
        <v>19</v>
      </c>
      <c r="N281" s="189" t="s">
        <v>43</v>
      </c>
      <c r="P281" s="137">
        <f>O281*H281</f>
        <v>0</v>
      </c>
      <c r="Q281" s="137">
        <v>5.0000000000000001E-3</v>
      </c>
      <c r="R281" s="137">
        <f>Q281*H281</f>
        <v>2.2887750000000002</v>
      </c>
      <c r="S281" s="137">
        <v>0</v>
      </c>
      <c r="T281" s="138">
        <f>S281*H281</f>
        <v>0</v>
      </c>
      <c r="AR281" s="139" t="s">
        <v>376</v>
      </c>
      <c r="AT281" s="139" t="s">
        <v>123</v>
      </c>
      <c r="AU281" s="139" t="s">
        <v>82</v>
      </c>
      <c r="AY281" s="18" t="s">
        <v>126</v>
      </c>
      <c r="BE281" s="140">
        <f>IF(N281="základní",J281,0)</f>
        <v>0</v>
      </c>
      <c r="BF281" s="140">
        <f>IF(N281="snížená",J281,0)</f>
        <v>0</v>
      </c>
      <c r="BG281" s="140">
        <f>IF(N281="zákl. přenesená",J281,0)</f>
        <v>0</v>
      </c>
      <c r="BH281" s="140">
        <f>IF(N281="sníž. přenesená",J281,0)</f>
        <v>0</v>
      </c>
      <c r="BI281" s="140">
        <f>IF(N281="nulová",J281,0)</f>
        <v>0</v>
      </c>
      <c r="BJ281" s="18" t="s">
        <v>80</v>
      </c>
      <c r="BK281" s="140">
        <f>ROUND(I281*H281,2)</f>
        <v>0</v>
      </c>
      <c r="BL281" s="18" t="s">
        <v>260</v>
      </c>
      <c r="BM281" s="139" t="s">
        <v>2932</v>
      </c>
    </row>
    <row r="282" spans="2:65" s="1" customFormat="1" ht="10.199999999999999">
      <c r="B282" s="33"/>
      <c r="D282" s="141" t="s">
        <v>135</v>
      </c>
      <c r="F282" s="142" t="s">
        <v>2931</v>
      </c>
      <c r="I282" s="143"/>
      <c r="L282" s="33"/>
      <c r="M282" s="147"/>
      <c r="T282" s="54"/>
      <c r="AT282" s="18" t="s">
        <v>135</v>
      </c>
      <c r="AU282" s="18" t="s">
        <v>82</v>
      </c>
    </row>
    <row r="283" spans="2:65" s="12" customFormat="1" ht="10.199999999999999">
      <c r="B283" s="148"/>
      <c r="D283" s="141" t="s">
        <v>159</v>
      </c>
      <c r="E283" s="149" t="s">
        <v>19</v>
      </c>
      <c r="F283" s="150" t="s">
        <v>2933</v>
      </c>
      <c r="H283" s="151">
        <v>457.755</v>
      </c>
      <c r="I283" s="152"/>
      <c r="L283" s="148"/>
      <c r="M283" s="153"/>
      <c r="T283" s="154"/>
      <c r="AT283" s="149" t="s">
        <v>159</v>
      </c>
      <c r="AU283" s="149" t="s">
        <v>82</v>
      </c>
      <c r="AV283" s="12" t="s">
        <v>82</v>
      </c>
      <c r="AW283" s="12" t="s">
        <v>33</v>
      </c>
      <c r="AX283" s="12" t="s">
        <v>80</v>
      </c>
      <c r="AY283" s="149" t="s">
        <v>126</v>
      </c>
    </row>
    <row r="284" spans="2:65" s="1" customFormat="1" ht="16.5" customHeight="1">
      <c r="B284" s="33"/>
      <c r="C284" s="180" t="s">
        <v>796</v>
      </c>
      <c r="D284" s="180" t="s">
        <v>123</v>
      </c>
      <c r="E284" s="181" t="s">
        <v>2934</v>
      </c>
      <c r="F284" s="182" t="s">
        <v>2935</v>
      </c>
      <c r="G284" s="183" t="s">
        <v>155</v>
      </c>
      <c r="H284" s="184">
        <v>218.19</v>
      </c>
      <c r="I284" s="185"/>
      <c r="J284" s="186">
        <f>ROUND(I284*H284,2)</f>
        <v>0</v>
      </c>
      <c r="K284" s="182" t="s">
        <v>180</v>
      </c>
      <c r="L284" s="187"/>
      <c r="M284" s="188" t="s">
        <v>19</v>
      </c>
      <c r="N284" s="189" t="s">
        <v>43</v>
      </c>
      <c r="P284" s="137">
        <f>O284*H284</f>
        <v>0</v>
      </c>
      <c r="Q284" s="137">
        <v>4.4999999999999997E-3</v>
      </c>
      <c r="R284" s="137">
        <f>Q284*H284</f>
        <v>0.98185499999999992</v>
      </c>
      <c r="S284" s="137">
        <v>0</v>
      </c>
      <c r="T284" s="138">
        <f>S284*H284</f>
        <v>0</v>
      </c>
      <c r="AR284" s="139" t="s">
        <v>376</v>
      </c>
      <c r="AT284" s="139" t="s">
        <v>123</v>
      </c>
      <c r="AU284" s="139" t="s">
        <v>82</v>
      </c>
      <c r="AY284" s="18" t="s">
        <v>126</v>
      </c>
      <c r="BE284" s="140">
        <f>IF(N284="základní",J284,0)</f>
        <v>0</v>
      </c>
      <c r="BF284" s="140">
        <f>IF(N284="snížená",J284,0)</f>
        <v>0</v>
      </c>
      <c r="BG284" s="140">
        <f>IF(N284="zákl. přenesená",J284,0)</f>
        <v>0</v>
      </c>
      <c r="BH284" s="140">
        <f>IF(N284="sníž. přenesená",J284,0)</f>
        <v>0</v>
      </c>
      <c r="BI284" s="140">
        <f>IF(N284="nulová",J284,0)</f>
        <v>0</v>
      </c>
      <c r="BJ284" s="18" t="s">
        <v>80</v>
      </c>
      <c r="BK284" s="140">
        <f>ROUND(I284*H284,2)</f>
        <v>0</v>
      </c>
      <c r="BL284" s="18" t="s">
        <v>260</v>
      </c>
      <c r="BM284" s="139" t="s">
        <v>2936</v>
      </c>
    </row>
    <row r="285" spans="2:65" s="1" customFormat="1" ht="10.199999999999999">
      <c r="B285" s="33"/>
      <c r="D285" s="141" t="s">
        <v>135</v>
      </c>
      <c r="F285" s="142" t="s">
        <v>2935</v>
      </c>
      <c r="I285" s="143"/>
      <c r="L285" s="33"/>
      <c r="M285" s="147"/>
      <c r="T285" s="54"/>
      <c r="AT285" s="18" t="s">
        <v>135</v>
      </c>
      <c r="AU285" s="18" t="s">
        <v>82</v>
      </c>
    </row>
    <row r="286" spans="2:65" s="12" customFormat="1" ht="10.199999999999999">
      <c r="B286" s="148"/>
      <c r="D286" s="141" t="s">
        <v>159</v>
      </c>
      <c r="E286" s="149" t="s">
        <v>19</v>
      </c>
      <c r="F286" s="150" t="s">
        <v>2937</v>
      </c>
      <c r="H286" s="151">
        <v>218.19</v>
      </c>
      <c r="I286" s="152"/>
      <c r="L286" s="148"/>
      <c r="M286" s="153"/>
      <c r="T286" s="154"/>
      <c r="AT286" s="149" t="s">
        <v>159</v>
      </c>
      <c r="AU286" s="149" t="s">
        <v>82</v>
      </c>
      <c r="AV286" s="12" t="s">
        <v>82</v>
      </c>
      <c r="AW286" s="12" t="s">
        <v>33</v>
      </c>
      <c r="AX286" s="12" t="s">
        <v>80</v>
      </c>
      <c r="AY286" s="149" t="s">
        <v>126</v>
      </c>
    </row>
    <row r="287" spans="2:65" s="1" customFormat="1" ht="21.75" customHeight="1">
      <c r="B287" s="33"/>
      <c r="C287" s="128" t="s">
        <v>806</v>
      </c>
      <c r="D287" s="128" t="s">
        <v>129</v>
      </c>
      <c r="E287" s="129" t="s">
        <v>2938</v>
      </c>
      <c r="F287" s="130" t="s">
        <v>2939</v>
      </c>
      <c r="G287" s="131" t="s">
        <v>304</v>
      </c>
      <c r="H287" s="132">
        <v>207.8</v>
      </c>
      <c r="I287" s="133"/>
      <c r="J287" s="134">
        <f>ROUND(I287*H287,2)</f>
        <v>0</v>
      </c>
      <c r="K287" s="130" t="s">
        <v>180</v>
      </c>
      <c r="L287" s="33"/>
      <c r="M287" s="135" t="s">
        <v>19</v>
      </c>
      <c r="N287" s="136" t="s">
        <v>43</v>
      </c>
      <c r="P287" s="137">
        <f>O287*H287</f>
        <v>0</v>
      </c>
      <c r="Q287" s="137">
        <v>0</v>
      </c>
      <c r="R287" s="137">
        <f>Q287*H287</f>
        <v>0</v>
      </c>
      <c r="S287" s="137">
        <v>0</v>
      </c>
      <c r="T287" s="138">
        <f>S287*H287</f>
        <v>0</v>
      </c>
      <c r="AR287" s="139" t="s">
        <v>260</v>
      </c>
      <c r="AT287" s="139" t="s">
        <v>129</v>
      </c>
      <c r="AU287" s="139" t="s">
        <v>82</v>
      </c>
      <c r="AY287" s="18" t="s">
        <v>126</v>
      </c>
      <c r="BE287" s="140">
        <f>IF(N287="základní",J287,0)</f>
        <v>0</v>
      </c>
      <c r="BF287" s="140">
        <f>IF(N287="snížená",J287,0)</f>
        <v>0</v>
      </c>
      <c r="BG287" s="140">
        <f>IF(N287="zákl. přenesená",J287,0)</f>
        <v>0</v>
      </c>
      <c r="BH287" s="140">
        <f>IF(N287="sníž. přenesená",J287,0)</f>
        <v>0</v>
      </c>
      <c r="BI287" s="140">
        <f>IF(N287="nulová",J287,0)</f>
        <v>0</v>
      </c>
      <c r="BJ287" s="18" t="s">
        <v>80</v>
      </c>
      <c r="BK287" s="140">
        <f>ROUND(I287*H287,2)</f>
        <v>0</v>
      </c>
      <c r="BL287" s="18" t="s">
        <v>260</v>
      </c>
      <c r="BM287" s="139" t="s">
        <v>2940</v>
      </c>
    </row>
    <row r="288" spans="2:65" s="1" customFormat="1" ht="19.2">
      <c r="B288" s="33"/>
      <c r="D288" s="141" t="s">
        <v>135</v>
      </c>
      <c r="F288" s="142" t="s">
        <v>2941</v>
      </c>
      <c r="I288" s="143"/>
      <c r="L288" s="33"/>
      <c r="M288" s="147"/>
      <c r="T288" s="54"/>
      <c r="AT288" s="18" t="s">
        <v>135</v>
      </c>
      <c r="AU288" s="18" t="s">
        <v>82</v>
      </c>
    </row>
    <row r="289" spans="2:65" s="1" customFormat="1" ht="10.199999999999999">
      <c r="B289" s="33"/>
      <c r="D289" s="168" t="s">
        <v>183</v>
      </c>
      <c r="F289" s="169" t="s">
        <v>2942</v>
      </c>
      <c r="I289" s="143"/>
      <c r="L289" s="33"/>
      <c r="M289" s="147"/>
      <c r="T289" s="54"/>
      <c r="AT289" s="18" t="s">
        <v>183</v>
      </c>
      <c r="AU289" s="18" t="s">
        <v>82</v>
      </c>
    </row>
    <row r="290" spans="2:65" s="12" customFormat="1" ht="10.199999999999999">
      <c r="B290" s="148"/>
      <c r="D290" s="141" t="s">
        <v>159</v>
      </c>
      <c r="E290" s="149" t="s">
        <v>19</v>
      </c>
      <c r="F290" s="150" t="s">
        <v>2928</v>
      </c>
      <c r="H290" s="151">
        <v>207.8</v>
      </c>
      <c r="I290" s="152"/>
      <c r="L290" s="148"/>
      <c r="M290" s="153"/>
      <c r="T290" s="154"/>
      <c r="AT290" s="149" t="s">
        <v>159</v>
      </c>
      <c r="AU290" s="149" t="s">
        <v>82</v>
      </c>
      <c r="AV290" s="12" t="s">
        <v>82</v>
      </c>
      <c r="AW290" s="12" t="s">
        <v>33</v>
      </c>
      <c r="AX290" s="12" t="s">
        <v>80</v>
      </c>
      <c r="AY290" s="149" t="s">
        <v>126</v>
      </c>
    </row>
    <row r="291" spans="2:65" s="11" customFormat="1" ht="22.8" customHeight="1">
      <c r="B291" s="116"/>
      <c r="D291" s="117" t="s">
        <v>71</v>
      </c>
      <c r="E291" s="126" t="s">
        <v>2943</v>
      </c>
      <c r="F291" s="126" t="s">
        <v>2944</v>
      </c>
      <c r="I291" s="119"/>
      <c r="J291" s="127">
        <f>BK291</f>
        <v>0</v>
      </c>
      <c r="L291" s="116"/>
      <c r="M291" s="121"/>
      <c r="P291" s="122">
        <f>SUM(P292:P293)</f>
        <v>0</v>
      </c>
      <c r="R291" s="122">
        <f>SUM(R292:R293)</f>
        <v>0</v>
      </c>
      <c r="T291" s="123">
        <f>SUM(T292:T293)</f>
        <v>0</v>
      </c>
      <c r="AR291" s="117" t="s">
        <v>82</v>
      </c>
      <c r="AT291" s="124" t="s">
        <v>71</v>
      </c>
      <c r="AU291" s="124" t="s">
        <v>80</v>
      </c>
      <c r="AY291" s="117" t="s">
        <v>126</v>
      </c>
      <c r="BK291" s="125">
        <f>SUM(BK292:BK293)</f>
        <v>0</v>
      </c>
    </row>
    <row r="292" spans="2:65" s="1" customFormat="1" ht="16.5" customHeight="1">
      <c r="B292" s="33"/>
      <c r="C292" s="128" t="s">
        <v>813</v>
      </c>
      <c r="D292" s="128" t="s">
        <v>129</v>
      </c>
      <c r="E292" s="129" t="s">
        <v>2945</v>
      </c>
      <c r="F292" s="130" t="s">
        <v>2946</v>
      </c>
      <c r="G292" s="131" t="s">
        <v>132</v>
      </c>
      <c r="H292" s="132">
        <v>1</v>
      </c>
      <c r="I292" s="816">
        <f>ÚT!J28</f>
        <v>0</v>
      </c>
      <c r="J292" s="134">
        <f>ROUND(I292*H292,2)</f>
        <v>0</v>
      </c>
      <c r="K292" s="130" t="s">
        <v>19</v>
      </c>
      <c r="L292" s="33"/>
      <c r="M292" s="135" t="s">
        <v>19</v>
      </c>
      <c r="N292" s="136" t="s">
        <v>43</v>
      </c>
      <c r="P292" s="137">
        <f>O292*H292</f>
        <v>0</v>
      </c>
      <c r="Q292" s="137">
        <v>0</v>
      </c>
      <c r="R292" s="137">
        <f>Q292*H292</f>
        <v>0</v>
      </c>
      <c r="S292" s="137">
        <v>0</v>
      </c>
      <c r="T292" s="138">
        <f>S292*H292</f>
        <v>0</v>
      </c>
      <c r="AR292" s="139" t="s">
        <v>260</v>
      </c>
      <c r="AT292" s="139" t="s">
        <v>129</v>
      </c>
      <c r="AU292" s="139" t="s">
        <v>82</v>
      </c>
      <c r="AY292" s="18" t="s">
        <v>126</v>
      </c>
      <c r="BE292" s="140">
        <f>IF(N292="základní",J292,0)</f>
        <v>0</v>
      </c>
      <c r="BF292" s="140">
        <f>IF(N292="snížená",J292,0)</f>
        <v>0</v>
      </c>
      <c r="BG292" s="140">
        <f>IF(N292="zákl. přenesená",J292,0)</f>
        <v>0</v>
      </c>
      <c r="BH292" s="140">
        <f>IF(N292="sníž. přenesená",J292,0)</f>
        <v>0</v>
      </c>
      <c r="BI292" s="140">
        <f>IF(N292="nulová",J292,0)</f>
        <v>0</v>
      </c>
      <c r="BJ292" s="18" t="s">
        <v>80</v>
      </c>
      <c r="BK292" s="140">
        <f>ROUND(I292*H292,2)</f>
        <v>0</v>
      </c>
      <c r="BL292" s="18" t="s">
        <v>260</v>
      </c>
      <c r="BM292" s="139" t="s">
        <v>2947</v>
      </c>
    </row>
    <row r="293" spans="2:65" s="1" customFormat="1" ht="10.199999999999999">
      <c r="B293" s="33"/>
      <c r="D293" s="141" t="s">
        <v>135</v>
      </c>
      <c r="F293" s="142" t="s">
        <v>2946</v>
      </c>
      <c r="I293" s="143"/>
      <c r="L293" s="33"/>
      <c r="M293" s="147"/>
      <c r="T293" s="54"/>
      <c r="AT293" s="18" t="s">
        <v>135</v>
      </c>
      <c r="AU293" s="18" t="s">
        <v>82</v>
      </c>
    </row>
    <row r="294" spans="2:65" s="11" customFormat="1" ht="22.8" customHeight="1">
      <c r="B294" s="116"/>
      <c r="D294" s="117" t="s">
        <v>71</v>
      </c>
      <c r="E294" s="126" t="s">
        <v>337</v>
      </c>
      <c r="F294" s="126" t="s">
        <v>338</v>
      </c>
      <c r="I294" s="119"/>
      <c r="J294" s="127">
        <f>BK294</f>
        <v>0</v>
      </c>
      <c r="L294" s="116"/>
      <c r="M294" s="121"/>
      <c r="P294" s="122">
        <f>SUM(P295:P323)</f>
        <v>0</v>
      </c>
      <c r="R294" s="122">
        <f>SUM(R295:R323)</f>
        <v>9.9162200000000006E-2</v>
      </c>
      <c r="T294" s="123">
        <f>SUM(T295:T323)</f>
        <v>0</v>
      </c>
      <c r="AR294" s="117" t="s">
        <v>82</v>
      </c>
      <c r="AT294" s="124" t="s">
        <v>71</v>
      </c>
      <c r="AU294" s="124" t="s">
        <v>80</v>
      </c>
      <c r="AY294" s="117" t="s">
        <v>126</v>
      </c>
      <c r="BK294" s="125">
        <f>SUM(BK295:BK323)</f>
        <v>0</v>
      </c>
    </row>
    <row r="295" spans="2:65" s="1" customFormat="1" ht="16.5" customHeight="1">
      <c r="B295" s="33"/>
      <c r="C295" s="128" t="s">
        <v>820</v>
      </c>
      <c r="D295" s="128" t="s">
        <v>129</v>
      </c>
      <c r="E295" s="129" t="s">
        <v>2948</v>
      </c>
      <c r="F295" s="130" t="s">
        <v>2949</v>
      </c>
      <c r="G295" s="131" t="s">
        <v>228</v>
      </c>
      <c r="H295" s="132">
        <v>4.0999999999999996</v>
      </c>
      <c r="I295" s="133"/>
      <c r="J295" s="134">
        <f>ROUND(I295*H295,2)</f>
        <v>0</v>
      </c>
      <c r="K295" s="130" t="s">
        <v>180</v>
      </c>
      <c r="L295" s="33"/>
      <c r="M295" s="135" t="s">
        <v>19</v>
      </c>
      <c r="N295" s="136" t="s">
        <v>43</v>
      </c>
      <c r="P295" s="137">
        <f>O295*H295</f>
        <v>0</v>
      </c>
      <c r="Q295" s="137">
        <v>1.9400000000000001E-3</v>
      </c>
      <c r="R295" s="137">
        <f>Q295*H295</f>
        <v>7.9539999999999993E-3</v>
      </c>
      <c r="S295" s="137">
        <v>0</v>
      </c>
      <c r="T295" s="138">
        <f>S295*H295</f>
        <v>0</v>
      </c>
      <c r="AR295" s="139" t="s">
        <v>260</v>
      </c>
      <c r="AT295" s="139" t="s">
        <v>129</v>
      </c>
      <c r="AU295" s="139" t="s">
        <v>82</v>
      </c>
      <c r="AY295" s="18" t="s">
        <v>126</v>
      </c>
      <c r="BE295" s="140">
        <f>IF(N295="základní",J295,0)</f>
        <v>0</v>
      </c>
      <c r="BF295" s="140">
        <f>IF(N295="snížená",J295,0)</f>
        <v>0</v>
      </c>
      <c r="BG295" s="140">
        <f>IF(N295="zákl. přenesená",J295,0)</f>
        <v>0</v>
      </c>
      <c r="BH295" s="140">
        <f>IF(N295="sníž. přenesená",J295,0)</f>
        <v>0</v>
      </c>
      <c r="BI295" s="140">
        <f>IF(N295="nulová",J295,0)</f>
        <v>0</v>
      </c>
      <c r="BJ295" s="18" t="s">
        <v>80</v>
      </c>
      <c r="BK295" s="140">
        <f>ROUND(I295*H295,2)</f>
        <v>0</v>
      </c>
      <c r="BL295" s="18" t="s">
        <v>260</v>
      </c>
      <c r="BM295" s="139" t="s">
        <v>2950</v>
      </c>
    </row>
    <row r="296" spans="2:65" s="1" customFormat="1" ht="10.199999999999999">
      <c r="B296" s="33"/>
      <c r="D296" s="141" t="s">
        <v>135</v>
      </c>
      <c r="F296" s="142" t="s">
        <v>2951</v>
      </c>
      <c r="I296" s="143"/>
      <c r="L296" s="33"/>
      <c r="M296" s="147"/>
      <c r="T296" s="54"/>
      <c r="AT296" s="18" t="s">
        <v>135</v>
      </c>
      <c r="AU296" s="18" t="s">
        <v>82</v>
      </c>
    </row>
    <row r="297" spans="2:65" s="1" customFormat="1" ht="10.199999999999999">
      <c r="B297" s="33"/>
      <c r="D297" s="168" t="s">
        <v>183</v>
      </c>
      <c r="F297" s="169" t="s">
        <v>2952</v>
      </c>
      <c r="I297" s="143"/>
      <c r="L297" s="33"/>
      <c r="M297" s="147"/>
      <c r="T297" s="54"/>
      <c r="AT297" s="18" t="s">
        <v>183</v>
      </c>
      <c r="AU297" s="18" t="s">
        <v>82</v>
      </c>
    </row>
    <row r="298" spans="2:65" s="12" customFormat="1" ht="10.199999999999999">
      <c r="B298" s="148"/>
      <c r="D298" s="141" t="s">
        <v>159</v>
      </c>
      <c r="E298" s="149" t="s">
        <v>19</v>
      </c>
      <c r="F298" s="150" t="s">
        <v>2953</v>
      </c>
      <c r="H298" s="151">
        <v>4.0999999999999996</v>
      </c>
      <c r="I298" s="152"/>
      <c r="L298" s="148"/>
      <c r="M298" s="153"/>
      <c r="T298" s="154"/>
      <c r="AT298" s="149" t="s">
        <v>159</v>
      </c>
      <c r="AU298" s="149" t="s">
        <v>82</v>
      </c>
      <c r="AV298" s="12" t="s">
        <v>82</v>
      </c>
      <c r="AW298" s="12" t="s">
        <v>33</v>
      </c>
      <c r="AX298" s="12" t="s">
        <v>80</v>
      </c>
      <c r="AY298" s="149" t="s">
        <v>126</v>
      </c>
    </row>
    <row r="299" spans="2:65" s="1" customFormat="1" ht="16.5" customHeight="1">
      <c r="B299" s="33"/>
      <c r="C299" s="128" t="s">
        <v>826</v>
      </c>
      <c r="D299" s="128" t="s">
        <v>129</v>
      </c>
      <c r="E299" s="129" t="s">
        <v>2954</v>
      </c>
      <c r="F299" s="130" t="s">
        <v>2955</v>
      </c>
      <c r="G299" s="131" t="s">
        <v>228</v>
      </c>
      <c r="H299" s="132">
        <v>6.4</v>
      </c>
      <c r="I299" s="133"/>
      <c r="J299" s="134">
        <f>ROUND(I299*H299,2)</f>
        <v>0</v>
      </c>
      <c r="K299" s="130" t="s">
        <v>180</v>
      </c>
      <c r="L299" s="33"/>
      <c r="M299" s="135" t="s">
        <v>19</v>
      </c>
      <c r="N299" s="136" t="s">
        <v>43</v>
      </c>
      <c r="P299" s="137">
        <f>O299*H299</f>
        <v>0</v>
      </c>
      <c r="Q299" s="137">
        <v>2.3500000000000001E-3</v>
      </c>
      <c r="R299" s="137">
        <f>Q299*H299</f>
        <v>1.5040000000000001E-2</v>
      </c>
      <c r="S299" s="137">
        <v>0</v>
      </c>
      <c r="T299" s="138">
        <f>S299*H299</f>
        <v>0</v>
      </c>
      <c r="AR299" s="139" t="s">
        <v>260</v>
      </c>
      <c r="AT299" s="139" t="s">
        <v>129</v>
      </c>
      <c r="AU299" s="139" t="s">
        <v>82</v>
      </c>
      <c r="AY299" s="18" t="s">
        <v>126</v>
      </c>
      <c r="BE299" s="140">
        <f>IF(N299="základní",J299,0)</f>
        <v>0</v>
      </c>
      <c r="BF299" s="140">
        <f>IF(N299="snížená",J299,0)</f>
        <v>0</v>
      </c>
      <c r="BG299" s="140">
        <f>IF(N299="zákl. přenesená",J299,0)</f>
        <v>0</v>
      </c>
      <c r="BH299" s="140">
        <f>IF(N299="sníž. přenesená",J299,0)</f>
        <v>0</v>
      </c>
      <c r="BI299" s="140">
        <f>IF(N299="nulová",J299,0)</f>
        <v>0</v>
      </c>
      <c r="BJ299" s="18" t="s">
        <v>80</v>
      </c>
      <c r="BK299" s="140">
        <f>ROUND(I299*H299,2)</f>
        <v>0</v>
      </c>
      <c r="BL299" s="18" t="s">
        <v>260</v>
      </c>
      <c r="BM299" s="139" t="s">
        <v>2956</v>
      </c>
    </row>
    <row r="300" spans="2:65" s="1" customFormat="1" ht="10.199999999999999">
      <c r="B300" s="33"/>
      <c r="D300" s="141" t="s">
        <v>135</v>
      </c>
      <c r="F300" s="142" t="s">
        <v>2957</v>
      </c>
      <c r="I300" s="143"/>
      <c r="L300" s="33"/>
      <c r="M300" s="147"/>
      <c r="T300" s="54"/>
      <c r="AT300" s="18" t="s">
        <v>135</v>
      </c>
      <c r="AU300" s="18" t="s">
        <v>82</v>
      </c>
    </row>
    <row r="301" spans="2:65" s="1" customFormat="1" ht="10.199999999999999">
      <c r="B301" s="33"/>
      <c r="D301" s="168" t="s">
        <v>183</v>
      </c>
      <c r="F301" s="169" t="s">
        <v>2958</v>
      </c>
      <c r="I301" s="143"/>
      <c r="L301" s="33"/>
      <c r="M301" s="147"/>
      <c r="T301" s="54"/>
      <c r="AT301" s="18" t="s">
        <v>183</v>
      </c>
      <c r="AU301" s="18" t="s">
        <v>82</v>
      </c>
    </row>
    <row r="302" spans="2:65" s="12" customFormat="1" ht="10.199999999999999">
      <c r="B302" s="148"/>
      <c r="D302" s="141" t="s">
        <v>159</v>
      </c>
      <c r="E302" s="149" t="s">
        <v>19</v>
      </c>
      <c r="F302" s="150" t="s">
        <v>2959</v>
      </c>
      <c r="H302" s="151">
        <v>4.0999999999999996</v>
      </c>
      <c r="I302" s="152"/>
      <c r="L302" s="148"/>
      <c r="M302" s="153"/>
      <c r="T302" s="154"/>
      <c r="AT302" s="149" t="s">
        <v>159</v>
      </c>
      <c r="AU302" s="149" t="s">
        <v>82</v>
      </c>
      <c r="AV302" s="12" t="s">
        <v>82</v>
      </c>
      <c r="AW302" s="12" t="s">
        <v>33</v>
      </c>
      <c r="AX302" s="12" t="s">
        <v>72</v>
      </c>
      <c r="AY302" s="149" t="s">
        <v>126</v>
      </c>
    </row>
    <row r="303" spans="2:65" s="12" customFormat="1" ht="10.199999999999999">
      <c r="B303" s="148"/>
      <c r="D303" s="141" t="s">
        <v>159</v>
      </c>
      <c r="E303" s="149" t="s">
        <v>19</v>
      </c>
      <c r="F303" s="150" t="s">
        <v>2960</v>
      </c>
      <c r="H303" s="151">
        <v>2.2999999999999998</v>
      </c>
      <c r="I303" s="152"/>
      <c r="L303" s="148"/>
      <c r="M303" s="153"/>
      <c r="T303" s="154"/>
      <c r="AT303" s="149" t="s">
        <v>159</v>
      </c>
      <c r="AU303" s="149" t="s">
        <v>82</v>
      </c>
      <c r="AV303" s="12" t="s">
        <v>82</v>
      </c>
      <c r="AW303" s="12" t="s">
        <v>33</v>
      </c>
      <c r="AX303" s="12" t="s">
        <v>72</v>
      </c>
      <c r="AY303" s="149" t="s">
        <v>126</v>
      </c>
    </row>
    <row r="304" spans="2:65" s="14" customFormat="1" ht="10.199999999999999">
      <c r="B304" s="161"/>
      <c r="D304" s="141" t="s">
        <v>159</v>
      </c>
      <c r="E304" s="162" t="s">
        <v>19</v>
      </c>
      <c r="F304" s="163" t="s">
        <v>173</v>
      </c>
      <c r="H304" s="164">
        <v>6.4</v>
      </c>
      <c r="I304" s="165"/>
      <c r="L304" s="161"/>
      <c r="M304" s="166"/>
      <c r="T304" s="167"/>
      <c r="AT304" s="162" t="s">
        <v>159</v>
      </c>
      <c r="AU304" s="162" t="s">
        <v>82</v>
      </c>
      <c r="AV304" s="14" t="s">
        <v>156</v>
      </c>
      <c r="AW304" s="14" t="s">
        <v>33</v>
      </c>
      <c r="AX304" s="14" t="s">
        <v>80</v>
      </c>
      <c r="AY304" s="162" t="s">
        <v>126</v>
      </c>
    </row>
    <row r="305" spans="2:65" s="1" customFormat="1" ht="16.5" customHeight="1">
      <c r="B305" s="33"/>
      <c r="C305" s="128" t="s">
        <v>835</v>
      </c>
      <c r="D305" s="128" t="s">
        <v>129</v>
      </c>
      <c r="E305" s="129" t="s">
        <v>355</v>
      </c>
      <c r="F305" s="130" t="s">
        <v>356</v>
      </c>
      <c r="G305" s="131" t="s">
        <v>228</v>
      </c>
      <c r="H305" s="132">
        <v>10.99</v>
      </c>
      <c r="I305" s="133"/>
      <c r="J305" s="134">
        <f>ROUND(I305*H305,2)</f>
        <v>0</v>
      </c>
      <c r="K305" s="130" t="s">
        <v>180</v>
      </c>
      <c r="L305" s="33"/>
      <c r="M305" s="135" t="s">
        <v>19</v>
      </c>
      <c r="N305" s="136" t="s">
        <v>43</v>
      </c>
      <c r="P305" s="137">
        <f>O305*H305</f>
        <v>0</v>
      </c>
      <c r="Q305" s="137">
        <v>2.6800000000000001E-3</v>
      </c>
      <c r="R305" s="137">
        <f>Q305*H305</f>
        <v>2.9453200000000002E-2</v>
      </c>
      <c r="S305" s="137">
        <v>0</v>
      </c>
      <c r="T305" s="138">
        <f>S305*H305</f>
        <v>0</v>
      </c>
      <c r="AR305" s="139" t="s">
        <v>260</v>
      </c>
      <c r="AT305" s="139" t="s">
        <v>129</v>
      </c>
      <c r="AU305" s="139" t="s">
        <v>82</v>
      </c>
      <c r="AY305" s="18" t="s">
        <v>126</v>
      </c>
      <c r="BE305" s="140">
        <f>IF(N305="základní",J305,0)</f>
        <v>0</v>
      </c>
      <c r="BF305" s="140">
        <f>IF(N305="snížená",J305,0)</f>
        <v>0</v>
      </c>
      <c r="BG305" s="140">
        <f>IF(N305="zákl. přenesená",J305,0)</f>
        <v>0</v>
      </c>
      <c r="BH305" s="140">
        <f>IF(N305="sníž. přenesená",J305,0)</f>
        <v>0</v>
      </c>
      <c r="BI305" s="140">
        <f>IF(N305="nulová",J305,0)</f>
        <v>0</v>
      </c>
      <c r="BJ305" s="18" t="s">
        <v>80</v>
      </c>
      <c r="BK305" s="140">
        <f>ROUND(I305*H305,2)</f>
        <v>0</v>
      </c>
      <c r="BL305" s="18" t="s">
        <v>260</v>
      </c>
      <c r="BM305" s="139" t="s">
        <v>2961</v>
      </c>
    </row>
    <row r="306" spans="2:65" s="1" customFormat="1" ht="10.199999999999999">
      <c r="B306" s="33"/>
      <c r="D306" s="141" t="s">
        <v>135</v>
      </c>
      <c r="F306" s="142" t="s">
        <v>358</v>
      </c>
      <c r="I306" s="143"/>
      <c r="L306" s="33"/>
      <c r="M306" s="147"/>
      <c r="T306" s="54"/>
      <c r="AT306" s="18" t="s">
        <v>135</v>
      </c>
      <c r="AU306" s="18" t="s">
        <v>82</v>
      </c>
    </row>
    <row r="307" spans="2:65" s="1" customFormat="1" ht="10.199999999999999">
      <c r="B307" s="33"/>
      <c r="D307" s="168" t="s">
        <v>183</v>
      </c>
      <c r="F307" s="169" t="s">
        <v>359</v>
      </c>
      <c r="I307" s="143"/>
      <c r="L307" s="33"/>
      <c r="M307" s="147"/>
      <c r="T307" s="54"/>
      <c r="AT307" s="18" t="s">
        <v>183</v>
      </c>
      <c r="AU307" s="18" t="s">
        <v>82</v>
      </c>
    </row>
    <row r="308" spans="2:65" s="13" customFormat="1" ht="10.199999999999999">
      <c r="B308" s="155"/>
      <c r="D308" s="141" t="s">
        <v>159</v>
      </c>
      <c r="E308" s="156" t="s">
        <v>19</v>
      </c>
      <c r="F308" s="157" t="s">
        <v>352</v>
      </c>
      <c r="H308" s="156" t="s">
        <v>19</v>
      </c>
      <c r="I308" s="158"/>
      <c r="L308" s="155"/>
      <c r="M308" s="159"/>
      <c r="T308" s="160"/>
      <c r="AT308" s="156" t="s">
        <v>159</v>
      </c>
      <c r="AU308" s="156" t="s">
        <v>82</v>
      </c>
      <c r="AV308" s="13" t="s">
        <v>80</v>
      </c>
      <c r="AW308" s="13" t="s">
        <v>33</v>
      </c>
      <c r="AX308" s="13" t="s">
        <v>72</v>
      </c>
      <c r="AY308" s="156" t="s">
        <v>126</v>
      </c>
    </row>
    <row r="309" spans="2:65" s="12" customFormat="1" ht="10.199999999999999">
      <c r="B309" s="148"/>
      <c r="D309" s="141" t="s">
        <v>159</v>
      </c>
      <c r="E309" s="149" t="s">
        <v>19</v>
      </c>
      <c r="F309" s="150" t="s">
        <v>2962</v>
      </c>
      <c r="H309" s="151">
        <v>4.88</v>
      </c>
      <c r="I309" s="152"/>
      <c r="L309" s="148"/>
      <c r="M309" s="153"/>
      <c r="T309" s="154"/>
      <c r="AT309" s="149" t="s">
        <v>159</v>
      </c>
      <c r="AU309" s="149" t="s">
        <v>82</v>
      </c>
      <c r="AV309" s="12" t="s">
        <v>82</v>
      </c>
      <c r="AW309" s="12" t="s">
        <v>33</v>
      </c>
      <c r="AX309" s="12" t="s">
        <v>72</v>
      </c>
      <c r="AY309" s="149" t="s">
        <v>126</v>
      </c>
    </row>
    <row r="310" spans="2:65" s="12" customFormat="1" ht="10.199999999999999">
      <c r="B310" s="148"/>
      <c r="D310" s="141" t="s">
        <v>159</v>
      </c>
      <c r="E310" s="149" t="s">
        <v>19</v>
      </c>
      <c r="F310" s="150" t="s">
        <v>2963</v>
      </c>
      <c r="H310" s="151">
        <v>2.46</v>
      </c>
      <c r="I310" s="152"/>
      <c r="L310" s="148"/>
      <c r="M310" s="153"/>
      <c r="T310" s="154"/>
      <c r="AT310" s="149" t="s">
        <v>159</v>
      </c>
      <c r="AU310" s="149" t="s">
        <v>82</v>
      </c>
      <c r="AV310" s="12" t="s">
        <v>82</v>
      </c>
      <c r="AW310" s="12" t="s">
        <v>33</v>
      </c>
      <c r="AX310" s="12" t="s">
        <v>72</v>
      </c>
      <c r="AY310" s="149" t="s">
        <v>126</v>
      </c>
    </row>
    <row r="311" spans="2:65" s="12" customFormat="1" ht="10.199999999999999">
      <c r="B311" s="148"/>
      <c r="D311" s="141" t="s">
        <v>159</v>
      </c>
      <c r="E311" s="149" t="s">
        <v>19</v>
      </c>
      <c r="F311" s="150" t="s">
        <v>2964</v>
      </c>
      <c r="H311" s="151">
        <v>2.4</v>
      </c>
      <c r="I311" s="152"/>
      <c r="L311" s="148"/>
      <c r="M311" s="153"/>
      <c r="T311" s="154"/>
      <c r="AT311" s="149" t="s">
        <v>159</v>
      </c>
      <c r="AU311" s="149" t="s">
        <v>82</v>
      </c>
      <c r="AV311" s="12" t="s">
        <v>82</v>
      </c>
      <c r="AW311" s="12" t="s">
        <v>33</v>
      </c>
      <c r="AX311" s="12" t="s">
        <v>72</v>
      </c>
      <c r="AY311" s="149" t="s">
        <v>126</v>
      </c>
    </row>
    <row r="312" spans="2:65" s="12" customFormat="1" ht="10.199999999999999">
      <c r="B312" s="148"/>
      <c r="D312" s="141" t="s">
        <v>159</v>
      </c>
      <c r="E312" s="149" t="s">
        <v>19</v>
      </c>
      <c r="F312" s="150" t="s">
        <v>2965</v>
      </c>
      <c r="H312" s="151">
        <v>1.25</v>
      </c>
      <c r="I312" s="152"/>
      <c r="L312" s="148"/>
      <c r="M312" s="153"/>
      <c r="T312" s="154"/>
      <c r="AT312" s="149" t="s">
        <v>159</v>
      </c>
      <c r="AU312" s="149" t="s">
        <v>82</v>
      </c>
      <c r="AV312" s="12" t="s">
        <v>82</v>
      </c>
      <c r="AW312" s="12" t="s">
        <v>33</v>
      </c>
      <c r="AX312" s="12" t="s">
        <v>72</v>
      </c>
      <c r="AY312" s="149" t="s">
        <v>126</v>
      </c>
    </row>
    <row r="313" spans="2:65" s="14" customFormat="1" ht="10.199999999999999">
      <c r="B313" s="161"/>
      <c r="D313" s="141" t="s">
        <v>159</v>
      </c>
      <c r="E313" s="162" t="s">
        <v>19</v>
      </c>
      <c r="F313" s="163" t="s">
        <v>173</v>
      </c>
      <c r="H313" s="164">
        <v>10.99</v>
      </c>
      <c r="I313" s="165"/>
      <c r="L313" s="161"/>
      <c r="M313" s="166"/>
      <c r="T313" s="167"/>
      <c r="AT313" s="162" t="s">
        <v>159</v>
      </c>
      <c r="AU313" s="162" t="s">
        <v>82</v>
      </c>
      <c r="AV313" s="14" t="s">
        <v>156</v>
      </c>
      <c r="AW313" s="14" t="s">
        <v>33</v>
      </c>
      <c r="AX313" s="14" t="s">
        <v>80</v>
      </c>
      <c r="AY313" s="162" t="s">
        <v>126</v>
      </c>
    </row>
    <row r="314" spans="2:65" s="1" customFormat="1" ht="16.5" customHeight="1">
      <c r="B314" s="33"/>
      <c r="C314" s="128" t="s">
        <v>841</v>
      </c>
      <c r="D314" s="128" t="s">
        <v>129</v>
      </c>
      <c r="E314" s="129" t="s">
        <v>385</v>
      </c>
      <c r="F314" s="130" t="s">
        <v>386</v>
      </c>
      <c r="G314" s="131" t="s">
        <v>254</v>
      </c>
      <c r="H314" s="132">
        <v>2</v>
      </c>
      <c r="I314" s="133"/>
      <c r="J314" s="134">
        <f>ROUND(I314*H314,2)</f>
        <v>0</v>
      </c>
      <c r="K314" s="130" t="s">
        <v>19</v>
      </c>
      <c r="L314" s="33"/>
      <c r="M314" s="135" t="s">
        <v>19</v>
      </c>
      <c r="N314" s="136" t="s">
        <v>43</v>
      </c>
      <c r="P314" s="137">
        <f>O314*H314</f>
        <v>0</v>
      </c>
      <c r="Q314" s="137">
        <v>5.0000000000000001E-4</v>
      </c>
      <c r="R314" s="137">
        <f>Q314*H314</f>
        <v>1E-3</v>
      </c>
      <c r="S314" s="137">
        <v>0</v>
      </c>
      <c r="T314" s="138">
        <f>S314*H314</f>
        <v>0</v>
      </c>
      <c r="AR314" s="139" t="s">
        <v>260</v>
      </c>
      <c r="AT314" s="139" t="s">
        <v>129</v>
      </c>
      <c r="AU314" s="139" t="s">
        <v>82</v>
      </c>
      <c r="AY314" s="18" t="s">
        <v>126</v>
      </c>
      <c r="BE314" s="140">
        <f>IF(N314="základní",J314,0)</f>
        <v>0</v>
      </c>
      <c r="BF314" s="140">
        <f>IF(N314="snížená",J314,0)</f>
        <v>0</v>
      </c>
      <c r="BG314" s="140">
        <f>IF(N314="zákl. přenesená",J314,0)</f>
        <v>0</v>
      </c>
      <c r="BH314" s="140">
        <f>IF(N314="sníž. přenesená",J314,0)</f>
        <v>0</v>
      </c>
      <c r="BI314" s="140">
        <f>IF(N314="nulová",J314,0)</f>
        <v>0</v>
      </c>
      <c r="BJ314" s="18" t="s">
        <v>80</v>
      </c>
      <c r="BK314" s="140">
        <f>ROUND(I314*H314,2)</f>
        <v>0</v>
      </c>
      <c r="BL314" s="18" t="s">
        <v>260</v>
      </c>
      <c r="BM314" s="139" t="s">
        <v>2966</v>
      </c>
    </row>
    <row r="315" spans="2:65" s="1" customFormat="1" ht="10.199999999999999">
      <c r="B315" s="33"/>
      <c r="D315" s="141" t="s">
        <v>135</v>
      </c>
      <c r="F315" s="142" t="s">
        <v>386</v>
      </c>
      <c r="I315" s="143"/>
      <c r="L315" s="33"/>
      <c r="M315" s="147"/>
      <c r="T315" s="54"/>
      <c r="AT315" s="18" t="s">
        <v>135</v>
      </c>
      <c r="AU315" s="18" t="s">
        <v>82</v>
      </c>
    </row>
    <row r="316" spans="2:65" s="12" customFormat="1" ht="10.199999999999999">
      <c r="B316" s="148"/>
      <c r="D316" s="141" t="s">
        <v>159</v>
      </c>
      <c r="E316" s="149" t="s">
        <v>19</v>
      </c>
      <c r="F316" s="150" t="s">
        <v>2967</v>
      </c>
      <c r="H316" s="151">
        <v>2</v>
      </c>
      <c r="I316" s="152"/>
      <c r="L316" s="148"/>
      <c r="M316" s="153"/>
      <c r="T316" s="154"/>
      <c r="AT316" s="149" t="s">
        <v>159</v>
      </c>
      <c r="AU316" s="149" t="s">
        <v>82</v>
      </c>
      <c r="AV316" s="12" t="s">
        <v>82</v>
      </c>
      <c r="AW316" s="12" t="s">
        <v>33</v>
      </c>
      <c r="AX316" s="12" t="s">
        <v>80</v>
      </c>
      <c r="AY316" s="149" t="s">
        <v>126</v>
      </c>
    </row>
    <row r="317" spans="2:65" s="1" customFormat="1" ht="16.5" customHeight="1">
      <c r="B317" s="33"/>
      <c r="C317" s="128" t="s">
        <v>847</v>
      </c>
      <c r="D317" s="128" t="s">
        <v>129</v>
      </c>
      <c r="E317" s="129" t="s">
        <v>390</v>
      </c>
      <c r="F317" s="130" t="s">
        <v>391</v>
      </c>
      <c r="G317" s="131" t="s">
        <v>228</v>
      </c>
      <c r="H317" s="132">
        <v>20.5</v>
      </c>
      <c r="I317" s="133"/>
      <c r="J317" s="134">
        <f>ROUND(I317*H317,2)</f>
        <v>0</v>
      </c>
      <c r="K317" s="130" t="s">
        <v>180</v>
      </c>
      <c r="L317" s="33"/>
      <c r="M317" s="135" t="s">
        <v>19</v>
      </c>
      <c r="N317" s="136" t="s">
        <v>43</v>
      </c>
      <c r="P317" s="137">
        <f>O317*H317</f>
        <v>0</v>
      </c>
      <c r="Q317" s="137">
        <v>2.2300000000000002E-3</v>
      </c>
      <c r="R317" s="137">
        <f>Q317*H317</f>
        <v>4.5715000000000006E-2</v>
      </c>
      <c r="S317" s="137">
        <v>0</v>
      </c>
      <c r="T317" s="138">
        <f>S317*H317</f>
        <v>0</v>
      </c>
      <c r="AR317" s="139" t="s">
        <v>260</v>
      </c>
      <c r="AT317" s="139" t="s">
        <v>129</v>
      </c>
      <c r="AU317" s="139" t="s">
        <v>82</v>
      </c>
      <c r="AY317" s="18" t="s">
        <v>126</v>
      </c>
      <c r="BE317" s="140">
        <f>IF(N317="základní",J317,0)</f>
        <v>0</v>
      </c>
      <c r="BF317" s="140">
        <f>IF(N317="snížená",J317,0)</f>
        <v>0</v>
      </c>
      <c r="BG317" s="140">
        <f>IF(N317="zákl. přenesená",J317,0)</f>
        <v>0</v>
      </c>
      <c r="BH317" s="140">
        <f>IF(N317="sníž. přenesená",J317,0)</f>
        <v>0</v>
      </c>
      <c r="BI317" s="140">
        <f>IF(N317="nulová",J317,0)</f>
        <v>0</v>
      </c>
      <c r="BJ317" s="18" t="s">
        <v>80</v>
      </c>
      <c r="BK317" s="140">
        <f>ROUND(I317*H317,2)</f>
        <v>0</v>
      </c>
      <c r="BL317" s="18" t="s">
        <v>260</v>
      </c>
      <c r="BM317" s="139" t="s">
        <v>2968</v>
      </c>
    </row>
    <row r="318" spans="2:65" s="1" customFormat="1" ht="10.199999999999999">
      <c r="B318" s="33"/>
      <c r="D318" s="141" t="s">
        <v>135</v>
      </c>
      <c r="F318" s="142" t="s">
        <v>393</v>
      </c>
      <c r="I318" s="143"/>
      <c r="L318" s="33"/>
      <c r="M318" s="147"/>
      <c r="T318" s="54"/>
      <c r="AT318" s="18" t="s">
        <v>135</v>
      </c>
      <c r="AU318" s="18" t="s">
        <v>82</v>
      </c>
    </row>
    <row r="319" spans="2:65" s="1" customFormat="1" ht="10.199999999999999">
      <c r="B319" s="33"/>
      <c r="D319" s="168" t="s">
        <v>183</v>
      </c>
      <c r="F319" s="169" t="s">
        <v>394</v>
      </c>
      <c r="I319" s="143"/>
      <c r="L319" s="33"/>
      <c r="M319" s="147"/>
      <c r="T319" s="54"/>
      <c r="AT319" s="18" t="s">
        <v>183</v>
      </c>
      <c r="AU319" s="18" t="s">
        <v>82</v>
      </c>
    </row>
    <row r="320" spans="2:65" s="12" customFormat="1" ht="10.199999999999999">
      <c r="B320" s="148"/>
      <c r="D320" s="141" t="s">
        <v>159</v>
      </c>
      <c r="E320" s="149" t="s">
        <v>19</v>
      </c>
      <c r="F320" s="150" t="s">
        <v>2969</v>
      </c>
      <c r="H320" s="151">
        <v>20.5</v>
      </c>
      <c r="I320" s="152"/>
      <c r="L320" s="148"/>
      <c r="M320" s="153"/>
      <c r="T320" s="154"/>
      <c r="AT320" s="149" t="s">
        <v>159</v>
      </c>
      <c r="AU320" s="149" t="s">
        <v>82</v>
      </c>
      <c r="AV320" s="12" t="s">
        <v>82</v>
      </c>
      <c r="AW320" s="12" t="s">
        <v>33</v>
      </c>
      <c r="AX320" s="12" t="s">
        <v>80</v>
      </c>
      <c r="AY320" s="149" t="s">
        <v>126</v>
      </c>
    </row>
    <row r="321" spans="2:65" s="1" customFormat="1" ht="21.75" customHeight="1">
      <c r="B321" s="33"/>
      <c r="C321" s="128" t="s">
        <v>853</v>
      </c>
      <c r="D321" s="128" t="s">
        <v>129</v>
      </c>
      <c r="E321" s="129" t="s">
        <v>397</v>
      </c>
      <c r="F321" s="130" t="s">
        <v>398</v>
      </c>
      <c r="G321" s="131" t="s">
        <v>304</v>
      </c>
      <c r="H321" s="132">
        <v>9.9000000000000005E-2</v>
      </c>
      <c r="I321" s="133"/>
      <c r="J321" s="134">
        <f>ROUND(I321*H321,2)</f>
        <v>0</v>
      </c>
      <c r="K321" s="130" t="s">
        <v>180</v>
      </c>
      <c r="L321" s="33"/>
      <c r="M321" s="135" t="s">
        <v>19</v>
      </c>
      <c r="N321" s="136" t="s">
        <v>43</v>
      </c>
      <c r="P321" s="137">
        <f>O321*H321</f>
        <v>0</v>
      </c>
      <c r="Q321" s="137">
        <v>0</v>
      </c>
      <c r="R321" s="137">
        <f>Q321*H321</f>
        <v>0</v>
      </c>
      <c r="S321" s="137">
        <v>0</v>
      </c>
      <c r="T321" s="138">
        <f>S321*H321</f>
        <v>0</v>
      </c>
      <c r="AR321" s="139" t="s">
        <v>260</v>
      </c>
      <c r="AT321" s="139" t="s">
        <v>129</v>
      </c>
      <c r="AU321" s="139" t="s">
        <v>82</v>
      </c>
      <c r="AY321" s="18" t="s">
        <v>126</v>
      </c>
      <c r="BE321" s="140">
        <f>IF(N321="základní",J321,0)</f>
        <v>0</v>
      </c>
      <c r="BF321" s="140">
        <f>IF(N321="snížená",J321,0)</f>
        <v>0</v>
      </c>
      <c r="BG321" s="140">
        <f>IF(N321="zákl. přenesená",J321,0)</f>
        <v>0</v>
      </c>
      <c r="BH321" s="140">
        <f>IF(N321="sníž. přenesená",J321,0)</f>
        <v>0</v>
      </c>
      <c r="BI321" s="140">
        <f>IF(N321="nulová",J321,0)</f>
        <v>0</v>
      </c>
      <c r="BJ321" s="18" t="s">
        <v>80</v>
      </c>
      <c r="BK321" s="140">
        <f>ROUND(I321*H321,2)</f>
        <v>0</v>
      </c>
      <c r="BL321" s="18" t="s">
        <v>260</v>
      </c>
      <c r="BM321" s="139" t="s">
        <v>2970</v>
      </c>
    </row>
    <row r="322" spans="2:65" s="1" customFormat="1" ht="19.2">
      <c r="B322" s="33"/>
      <c r="D322" s="141" t="s">
        <v>135</v>
      </c>
      <c r="F322" s="142" t="s">
        <v>400</v>
      </c>
      <c r="I322" s="143"/>
      <c r="L322" s="33"/>
      <c r="M322" s="147"/>
      <c r="T322" s="54"/>
      <c r="AT322" s="18" t="s">
        <v>135</v>
      </c>
      <c r="AU322" s="18" t="s">
        <v>82</v>
      </c>
    </row>
    <row r="323" spans="2:65" s="1" customFormat="1" ht="10.199999999999999">
      <c r="B323" s="33"/>
      <c r="D323" s="168" t="s">
        <v>183</v>
      </c>
      <c r="F323" s="169" t="s">
        <v>401</v>
      </c>
      <c r="I323" s="143"/>
      <c r="L323" s="33"/>
      <c r="M323" s="147"/>
      <c r="T323" s="54"/>
      <c r="AT323" s="18" t="s">
        <v>183</v>
      </c>
      <c r="AU323" s="18" t="s">
        <v>82</v>
      </c>
    </row>
    <row r="324" spans="2:65" s="11" customFormat="1" ht="22.8" customHeight="1">
      <c r="B324" s="116"/>
      <c r="D324" s="117" t="s">
        <v>71</v>
      </c>
      <c r="E324" s="126" t="s">
        <v>2146</v>
      </c>
      <c r="F324" s="126" t="s">
        <v>2147</v>
      </c>
      <c r="I324" s="119"/>
      <c r="J324" s="127">
        <f>BK324</f>
        <v>0</v>
      </c>
      <c r="L324" s="116"/>
      <c r="M324" s="121"/>
      <c r="P324" s="122">
        <f>SUM(P325:P370)</f>
        <v>0</v>
      </c>
      <c r="R324" s="122">
        <f>SUM(R325:R370)</f>
        <v>2.39155585</v>
      </c>
      <c r="T324" s="123">
        <f>SUM(T325:T370)</f>
        <v>0</v>
      </c>
      <c r="AR324" s="117" t="s">
        <v>82</v>
      </c>
      <c r="AT324" s="124" t="s">
        <v>71</v>
      </c>
      <c r="AU324" s="124" t="s">
        <v>80</v>
      </c>
      <c r="AY324" s="117" t="s">
        <v>126</v>
      </c>
      <c r="BK324" s="125">
        <f>SUM(BK325:BK370)</f>
        <v>0</v>
      </c>
    </row>
    <row r="325" spans="2:65" s="1" customFormat="1" ht="16.5" customHeight="1">
      <c r="B325" s="33"/>
      <c r="C325" s="128" t="s">
        <v>859</v>
      </c>
      <c r="D325" s="128" t="s">
        <v>129</v>
      </c>
      <c r="E325" s="129" t="s">
        <v>2971</v>
      </c>
      <c r="F325" s="130" t="s">
        <v>2972</v>
      </c>
      <c r="G325" s="131" t="s">
        <v>155</v>
      </c>
      <c r="H325" s="132">
        <v>15.096</v>
      </c>
      <c r="I325" s="133"/>
      <c r="J325" s="134">
        <f>ROUND(I325*H325,2)</f>
        <v>0</v>
      </c>
      <c r="K325" s="130" t="s">
        <v>180</v>
      </c>
      <c r="L325" s="33"/>
      <c r="M325" s="135" t="s">
        <v>19</v>
      </c>
      <c r="N325" s="136" t="s">
        <v>43</v>
      </c>
      <c r="P325" s="137">
        <f>O325*H325</f>
        <v>0</v>
      </c>
      <c r="Q325" s="137">
        <v>2.5999999999999998E-4</v>
      </c>
      <c r="R325" s="137">
        <f>Q325*H325</f>
        <v>3.9249599999999999E-3</v>
      </c>
      <c r="S325" s="137">
        <v>0</v>
      </c>
      <c r="T325" s="138">
        <f>S325*H325</f>
        <v>0</v>
      </c>
      <c r="AR325" s="139" t="s">
        <v>260</v>
      </c>
      <c r="AT325" s="139" t="s">
        <v>129</v>
      </c>
      <c r="AU325" s="139" t="s">
        <v>82</v>
      </c>
      <c r="AY325" s="18" t="s">
        <v>126</v>
      </c>
      <c r="BE325" s="140">
        <f>IF(N325="základní",J325,0)</f>
        <v>0</v>
      </c>
      <c r="BF325" s="140">
        <f>IF(N325="snížená",J325,0)</f>
        <v>0</v>
      </c>
      <c r="BG325" s="140">
        <f>IF(N325="zákl. přenesená",J325,0)</f>
        <v>0</v>
      </c>
      <c r="BH325" s="140">
        <f>IF(N325="sníž. přenesená",J325,0)</f>
        <v>0</v>
      </c>
      <c r="BI325" s="140">
        <f>IF(N325="nulová",J325,0)</f>
        <v>0</v>
      </c>
      <c r="BJ325" s="18" t="s">
        <v>80</v>
      </c>
      <c r="BK325" s="140">
        <f>ROUND(I325*H325,2)</f>
        <v>0</v>
      </c>
      <c r="BL325" s="18" t="s">
        <v>260</v>
      </c>
      <c r="BM325" s="139" t="s">
        <v>2973</v>
      </c>
    </row>
    <row r="326" spans="2:65" s="1" customFormat="1" ht="10.199999999999999">
      <c r="B326" s="33"/>
      <c r="D326" s="141" t="s">
        <v>135</v>
      </c>
      <c r="F326" s="142" t="s">
        <v>2974</v>
      </c>
      <c r="I326" s="143"/>
      <c r="L326" s="33"/>
      <c r="M326" s="147"/>
      <c r="T326" s="54"/>
      <c r="AT326" s="18" t="s">
        <v>135</v>
      </c>
      <c r="AU326" s="18" t="s">
        <v>82</v>
      </c>
    </row>
    <row r="327" spans="2:65" s="1" customFormat="1" ht="10.199999999999999">
      <c r="B327" s="33"/>
      <c r="D327" s="168" t="s">
        <v>183</v>
      </c>
      <c r="F327" s="169" t="s">
        <v>2975</v>
      </c>
      <c r="I327" s="143"/>
      <c r="L327" s="33"/>
      <c r="M327" s="147"/>
      <c r="T327" s="54"/>
      <c r="AT327" s="18" t="s">
        <v>183</v>
      </c>
      <c r="AU327" s="18" t="s">
        <v>82</v>
      </c>
    </row>
    <row r="328" spans="2:65" s="13" customFormat="1" ht="10.199999999999999">
      <c r="B328" s="155"/>
      <c r="D328" s="141" t="s">
        <v>159</v>
      </c>
      <c r="E328" s="156" t="s">
        <v>19</v>
      </c>
      <c r="F328" s="157" t="s">
        <v>2890</v>
      </c>
      <c r="H328" s="156" t="s">
        <v>19</v>
      </c>
      <c r="I328" s="158"/>
      <c r="L328" s="155"/>
      <c r="M328" s="159"/>
      <c r="T328" s="160"/>
      <c r="AT328" s="156" t="s">
        <v>159</v>
      </c>
      <c r="AU328" s="156" t="s">
        <v>82</v>
      </c>
      <c r="AV328" s="13" t="s">
        <v>80</v>
      </c>
      <c r="AW328" s="13" t="s">
        <v>33</v>
      </c>
      <c r="AX328" s="13" t="s">
        <v>72</v>
      </c>
      <c r="AY328" s="156" t="s">
        <v>126</v>
      </c>
    </row>
    <row r="329" spans="2:65" s="12" customFormat="1" ht="10.199999999999999">
      <c r="B329" s="148"/>
      <c r="D329" s="141" t="s">
        <v>159</v>
      </c>
      <c r="E329" s="149" t="s">
        <v>19</v>
      </c>
      <c r="F329" s="150" t="s">
        <v>2891</v>
      </c>
      <c r="H329" s="151">
        <v>15.096</v>
      </c>
      <c r="I329" s="152"/>
      <c r="L329" s="148"/>
      <c r="M329" s="153"/>
      <c r="T329" s="154"/>
      <c r="AT329" s="149" t="s">
        <v>159</v>
      </c>
      <c r="AU329" s="149" t="s">
        <v>82</v>
      </c>
      <c r="AV329" s="12" t="s">
        <v>82</v>
      </c>
      <c r="AW329" s="12" t="s">
        <v>33</v>
      </c>
      <c r="AX329" s="12" t="s">
        <v>80</v>
      </c>
      <c r="AY329" s="149" t="s">
        <v>126</v>
      </c>
    </row>
    <row r="330" spans="2:65" s="1" customFormat="1" ht="37.799999999999997" customHeight="1">
      <c r="B330" s="33"/>
      <c r="C330" s="180" t="s">
        <v>865</v>
      </c>
      <c r="D330" s="180" t="s">
        <v>123</v>
      </c>
      <c r="E330" s="181" t="s">
        <v>2976</v>
      </c>
      <c r="F330" s="182" t="s">
        <v>2977</v>
      </c>
      <c r="G330" s="183" t="s">
        <v>254</v>
      </c>
      <c r="H330" s="184">
        <v>1</v>
      </c>
      <c r="I330" s="185"/>
      <c r="J330" s="186">
        <f>ROUND(I330*H330,2)</f>
        <v>0</v>
      </c>
      <c r="K330" s="182" t="s">
        <v>19</v>
      </c>
      <c r="L330" s="187"/>
      <c r="M330" s="188" t="s">
        <v>19</v>
      </c>
      <c r="N330" s="189" t="s">
        <v>43</v>
      </c>
      <c r="P330" s="137">
        <f>O330*H330</f>
        <v>0</v>
      </c>
      <c r="Q330" s="137">
        <v>0.06</v>
      </c>
      <c r="R330" s="137">
        <f>Q330*H330</f>
        <v>0.06</v>
      </c>
      <c r="S330" s="137">
        <v>0</v>
      </c>
      <c r="T330" s="138">
        <f>S330*H330</f>
        <v>0</v>
      </c>
      <c r="AR330" s="139" t="s">
        <v>376</v>
      </c>
      <c r="AT330" s="139" t="s">
        <v>123</v>
      </c>
      <c r="AU330" s="139" t="s">
        <v>82</v>
      </c>
      <c r="AY330" s="18" t="s">
        <v>126</v>
      </c>
      <c r="BE330" s="140">
        <f>IF(N330="základní",J330,0)</f>
        <v>0</v>
      </c>
      <c r="BF330" s="140">
        <f>IF(N330="snížená",J330,0)</f>
        <v>0</v>
      </c>
      <c r="BG330" s="140">
        <f>IF(N330="zákl. přenesená",J330,0)</f>
        <v>0</v>
      </c>
      <c r="BH330" s="140">
        <f>IF(N330="sníž. přenesená",J330,0)</f>
        <v>0</v>
      </c>
      <c r="BI330" s="140">
        <f>IF(N330="nulová",J330,0)</f>
        <v>0</v>
      </c>
      <c r="BJ330" s="18" t="s">
        <v>80</v>
      </c>
      <c r="BK330" s="140">
        <f>ROUND(I330*H330,2)</f>
        <v>0</v>
      </c>
      <c r="BL330" s="18" t="s">
        <v>260</v>
      </c>
      <c r="BM330" s="139" t="s">
        <v>2978</v>
      </c>
    </row>
    <row r="331" spans="2:65" s="1" customFormat="1" ht="28.8">
      <c r="B331" s="33"/>
      <c r="D331" s="141" t="s">
        <v>135</v>
      </c>
      <c r="F331" s="142" t="s">
        <v>2979</v>
      </c>
      <c r="I331" s="143"/>
      <c r="L331" s="33"/>
      <c r="M331" s="147"/>
      <c r="T331" s="54"/>
      <c r="AT331" s="18" t="s">
        <v>135</v>
      </c>
      <c r="AU331" s="18" t="s">
        <v>82</v>
      </c>
    </row>
    <row r="332" spans="2:65" s="1" customFormat="1" ht="37.799999999999997" customHeight="1">
      <c r="B332" s="33"/>
      <c r="C332" s="180" t="s">
        <v>871</v>
      </c>
      <c r="D332" s="180" t="s">
        <v>123</v>
      </c>
      <c r="E332" s="181" t="s">
        <v>2980</v>
      </c>
      <c r="F332" s="182" t="s">
        <v>2981</v>
      </c>
      <c r="G332" s="183" t="s">
        <v>254</v>
      </c>
      <c r="H332" s="184">
        <v>1</v>
      </c>
      <c r="I332" s="185"/>
      <c r="J332" s="186">
        <f>ROUND(I332*H332,2)</f>
        <v>0</v>
      </c>
      <c r="K332" s="182" t="s">
        <v>19</v>
      </c>
      <c r="L332" s="187"/>
      <c r="M332" s="188" t="s">
        <v>19</v>
      </c>
      <c r="N332" s="189" t="s">
        <v>43</v>
      </c>
      <c r="P332" s="137">
        <f>O332*H332</f>
        <v>0</v>
      </c>
      <c r="Q332" s="137">
        <v>0.06</v>
      </c>
      <c r="R332" s="137">
        <f>Q332*H332</f>
        <v>0.06</v>
      </c>
      <c r="S332" s="137">
        <v>0</v>
      </c>
      <c r="T332" s="138">
        <f>S332*H332</f>
        <v>0</v>
      </c>
      <c r="AR332" s="139" t="s">
        <v>376</v>
      </c>
      <c r="AT332" s="139" t="s">
        <v>123</v>
      </c>
      <c r="AU332" s="139" t="s">
        <v>82</v>
      </c>
      <c r="AY332" s="18" t="s">
        <v>126</v>
      </c>
      <c r="BE332" s="140">
        <f>IF(N332="základní",J332,0)</f>
        <v>0</v>
      </c>
      <c r="BF332" s="140">
        <f>IF(N332="snížená",J332,0)</f>
        <v>0</v>
      </c>
      <c r="BG332" s="140">
        <f>IF(N332="zákl. přenesená",J332,0)</f>
        <v>0</v>
      </c>
      <c r="BH332" s="140">
        <f>IF(N332="sníž. přenesená",J332,0)</f>
        <v>0</v>
      </c>
      <c r="BI332" s="140">
        <f>IF(N332="nulová",J332,0)</f>
        <v>0</v>
      </c>
      <c r="BJ332" s="18" t="s">
        <v>80</v>
      </c>
      <c r="BK332" s="140">
        <f>ROUND(I332*H332,2)</f>
        <v>0</v>
      </c>
      <c r="BL332" s="18" t="s">
        <v>260</v>
      </c>
      <c r="BM332" s="139" t="s">
        <v>2982</v>
      </c>
    </row>
    <row r="333" spans="2:65" s="1" customFormat="1" ht="28.8">
      <c r="B333" s="33"/>
      <c r="D333" s="141" t="s">
        <v>135</v>
      </c>
      <c r="F333" s="142" t="s">
        <v>2983</v>
      </c>
      <c r="I333" s="143"/>
      <c r="L333" s="33"/>
      <c r="M333" s="147"/>
      <c r="T333" s="54"/>
      <c r="AT333" s="18" t="s">
        <v>135</v>
      </c>
      <c r="AU333" s="18" t="s">
        <v>82</v>
      </c>
    </row>
    <row r="334" spans="2:65" s="1" customFormat="1" ht="37.799999999999997" customHeight="1">
      <c r="B334" s="33"/>
      <c r="C334" s="180" t="s">
        <v>879</v>
      </c>
      <c r="D334" s="180" t="s">
        <v>123</v>
      </c>
      <c r="E334" s="181" t="s">
        <v>2984</v>
      </c>
      <c r="F334" s="182" t="s">
        <v>2985</v>
      </c>
      <c r="G334" s="183" t="s">
        <v>254</v>
      </c>
      <c r="H334" s="184">
        <v>1</v>
      </c>
      <c r="I334" s="185"/>
      <c r="J334" s="186">
        <f>ROUND(I334*H334,2)</f>
        <v>0</v>
      </c>
      <c r="K334" s="182" t="s">
        <v>19</v>
      </c>
      <c r="L334" s="187"/>
      <c r="M334" s="188" t="s">
        <v>19</v>
      </c>
      <c r="N334" s="189" t="s">
        <v>43</v>
      </c>
      <c r="P334" s="137">
        <f>O334*H334</f>
        <v>0</v>
      </c>
      <c r="Q334" s="137">
        <v>0.06</v>
      </c>
      <c r="R334" s="137">
        <f>Q334*H334</f>
        <v>0.06</v>
      </c>
      <c r="S334" s="137">
        <v>0</v>
      </c>
      <c r="T334" s="138">
        <f>S334*H334</f>
        <v>0</v>
      </c>
      <c r="AR334" s="139" t="s">
        <v>376</v>
      </c>
      <c r="AT334" s="139" t="s">
        <v>123</v>
      </c>
      <c r="AU334" s="139" t="s">
        <v>82</v>
      </c>
      <c r="AY334" s="18" t="s">
        <v>126</v>
      </c>
      <c r="BE334" s="140">
        <f>IF(N334="základní",J334,0)</f>
        <v>0</v>
      </c>
      <c r="BF334" s="140">
        <f>IF(N334="snížená",J334,0)</f>
        <v>0</v>
      </c>
      <c r="BG334" s="140">
        <f>IF(N334="zákl. přenesená",J334,0)</f>
        <v>0</v>
      </c>
      <c r="BH334" s="140">
        <f>IF(N334="sníž. přenesená",J334,0)</f>
        <v>0</v>
      </c>
      <c r="BI334" s="140">
        <f>IF(N334="nulová",J334,0)</f>
        <v>0</v>
      </c>
      <c r="BJ334" s="18" t="s">
        <v>80</v>
      </c>
      <c r="BK334" s="140">
        <f>ROUND(I334*H334,2)</f>
        <v>0</v>
      </c>
      <c r="BL334" s="18" t="s">
        <v>260</v>
      </c>
      <c r="BM334" s="139" t="s">
        <v>2986</v>
      </c>
    </row>
    <row r="335" spans="2:65" s="1" customFormat="1" ht="28.8">
      <c r="B335" s="33"/>
      <c r="D335" s="141" t="s">
        <v>135</v>
      </c>
      <c r="F335" s="142" t="s">
        <v>2987</v>
      </c>
      <c r="I335" s="143"/>
      <c r="L335" s="33"/>
      <c r="M335" s="147"/>
      <c r="T335" s="54"/>
      <c r="AT335" s="18" t="s">
        <v>135</v>
      </c>
      <c r="AU335" s="18" t="s">
        <v>82</v>
      </c>
    </row>
    <row r="336" spans="2:65" s="1" customFormat="1" ht="37.799999999999997" customHeight="1">
      <c r="B336" s="33"/>
      <c r="C336" s="180" t="s">
        <v>886</v>
      </c>
      <c r="D336" s="180" t="s">
        <v>123</v>
      </c>
      <c r="E336" s="181" t="s">
        <v>2988</v>
      </c>
      <c r="F336" s="182" t="s">
        <v>2989</v>
      </c>
      <c r="G336" s="183" t="s">
        <v>254</v>
      </c>
      <c r="H336" s="184">
        <v>1</v>
      </c>
      <c r="I336" s="185"/>
      <c r="J336" s="186">
        <f>ROUND(I336*H336,2)</f>
        <v>0</v>
      </c>
      <c r="K336" s="182" t="s">
        <v>19</v>
      </c>
      <c r="L336" s="187"/>
      <c r="M336" s="188" t="s">
        <v>19</v>
      </c>
      <c r="N336" s="189" t="s">
        <v>43</v>
      </c>
      <c r="P336" s="137">
        <f>O336*H336</f>
        <v>0</v>
      </c>
      <c r="Q336" s="137">
        <v>0.06</v>
      </c>
      <c r="R336" s="137">
        <f>Q336*H336</f>
        <v>0.06</v>
      </c>
      <c r="S336" s="137">
        <v>0</v>
      </c>
      <c r="T336" s="138">
        <f>S336*H336</f>
        <v>0</v>
      </c>
      <c r="AR336" s="139" t="s">
        <v>376</v>
      </c>
      <c r="AT336" s="139" t="s">
        <v>123</v>
      </c>
      <c r="AU336" s="139" t="s">
        <v>82</v>
      </c>
      <c r="AY336" s="18" t="s">
        <v>126</v>
      </c>
      <c r="BE336" s="140">
        <f>IF(N336="základní",J336,0)</f>
        <v>0</v>
      </c>
      <c r="BF336" s="140">
        <f>IF(N336="snížená",J336,0)</f>
        <v>0</v>
      </c>
      <c r="BG336" s="140">
        <f>IF(N336="zákl. přenesená",J336,0)</f>
        <v>0</v>
      </c>
      <c r="BH336" s="140">
        <f>IF(N336="sníž. přenesená",J336,0)</f>
        <v>0</v>
      </c>
      <c r="BI336" s="140">
        <f>IF(N336="nulová",J336,0)</f>
        <v>0</v>
      </c>
      <c r="BJ336" s="18" t="s">
        <v>80</v>
      </c>
      <c r="BK336" s="140">
        <f>ROUND(I336*H336,2)</f>
        <v>0</v>
      </c>
      <c r="BL336" s="18" t="s">
        <v>260</v>
      </c>
      <c r="BM336" s="139" t="s">
        <v>2990</v>
      </c>
    </row>
    <row r="337" spans="2:65" s="1" customFormat="1" ht="28.8">
      <c r="B337" s="33"/>
      <c r="D337" s="141" t="s">
        <v>135</v>
      </c>
      <c r="F337" s="142" t="s">
        <v>2991</v>
      </c>
      <c r="I337" s="143"/>
      <c r="L337" s="33"/>
      <c r="M337" s="147"/>
      <c r="T337" s="54"/>
      <c r="AT337" s="18" t="s">
        <v>135</v>
      </c>
      <c r="AU337" s="18" t="s">
        <v>82</v>
      </c>
    </row>
    <row r="338" spans="2:65" s="1" customFormat="1" ht="37.799999999999997" customHeight="1">
      <c r="B338" s="33"/>
      <c r="C338" s="180" t="s">
        <v>895</v>
      </c>
      <c r="D338" s="180" t="s">
        <v>123</v>
      </c>
      <c r="E338" s="181" t="s">
        <v>2992</v>
      </c>
      <c r="F338" s="182" t="s">
        <v>2993</v>
      </c>
      <c r="G338" s="183" t="s">
        <v>254</v>
      </c>
      <c r="H338" s="184">
        <v>1</v>
      </c>
      <c r="I338" s="185"/>
      <c r="J338" s="186">
        <f>ROUND(I338*H338,2)</f>
        <v>0</v>
      </c>
      <c r="K338" s="182" t="s">
        <v>19</v>
      </c>
      <c r="L338" s="187"/>
      <c r="M338" s="188" t="s">
        <v>19</v>
      </c>
      <c r="N338" s="189" t="s">
        <v>43</v>
      </c>
      <c r="P338" s="137">
        <f>O338*H338</f>
        <v>0</v>
      </c>
      <c r="Q338" s="137">
        <v>0.06</v>
      </c>
      <c r="R338" s="137">
        <f>Q338*H338</f>
        <v>0.06</v>
      </c>
      <c r="S338" s="137">
        <v>0</v>
      </c>
      <c r="T338" s="138">
        <f>S338*H338</f>
        <v>0</v>
      </c>
      <c r="AR338" s="139" t="s">
        <v>376</v>
      </c>
      <c r="AT338" s="139" t="s">
        <v>123</v>
      </c>
      <c r="AU338" s="139" t="s">
        <v>82</v>
      </c>
      <c r="AY338" s="18" t="s">
        <v>126</v>
      </c>
      <c r="BE338" s="140">
        <f>IF(N338="základní",J338,0)</f>
        <v>0</v>
      </c>
      <c r="BF338" s="140">
        <f>IF(N338="snížená",J338,0)</f>
        <v>0</v>
      </c>
      <c r="BG338" s="140">
        <f>IF(N338="zákl. přenesená",J338,0)</f>
        <v>0</v>
      </c>
      <c r="BH338" s="140">
        <f>IF(N338="sníž. přenesená",J338,0)</f>
        <v>0</v>
      </c>
      <c r="BI338" s="140">
        <f>IF(N338="nulová",J338,0)</f>
        <v>0</v>
      </c>
      <c r="BJ338" s="18" t="s">
        <v>80</v>
      </c>
      <c r="BK338" s="140">
        <f>ROUND(I338*H338,2)</f>
        <v>0</v>
      </c>
      <c r="BL338" s="18" t="s">
        <v>260</v>
      </c>
      <c r="BM338" s="139" t="s">
        <v>2994</v>
      </c>
    </row>
    <row r="339" spans="2:65" s="1" customFormat="1" ht="28.8">
      <c r="B339" s="33"/>
      <c r="D339" s="141" t="s">
        <v>135</v>
      </c>
      <c r="F339" s="142" t="s">
        <v>2995</v>
      </c>
      <c r="I339" s="143"/>
      <c r="L339" s="33"/>
      <c r="M339" s="147"/>
      <c r="T339" s="54"/>
      <c r="AT339" s="18" t="s">
        <v>135</v>
      </c>
      <c r="AU339" s="18" t="s">
        <v>82</v>
      </c>
    </row>
    <row r="340" spans="2:65" s="1" customFormat="1" ht="37.799999999999997" customHeight="1">
      <c r="B340" s="33"/>
      <c r="C340" s="180" t="s">
        <v>877</v>
      </c>
      <c r="D340" s="180" t="s">
        <v>123</v>
      </c>
      <c r="E340" s="181" t="s">
        <v>2996</v>
      </c>
      <c r="F340" s="182" t="s">
        <v>2997</v>
      </c>
      <c r="G340" s="183" t="s">
        <v>254</v>
      </c>
      <c r="H340" s="184">
        <v>1</v>
      </c>
      <c r="I340" s="185"/>
      <c r="J340" s="186">
        <f>ROUND(I340*H340,2)</f>
        <v>0</v>
      </c>
      <c r="K340" s="182" t="s">
        <v>19</v>
      </c>
      <c r="L340" s="187"/>
      <c r="M340" s="188" t="s">
        <v>19</v>
      </c>
      <c r="N340" s="189" t="s">
        <v>43</v>
      </c>
      <c r="P340" s="137">
        <f>O340*H340</f>
        <v>0</v>
      </c>
      <c r="Q340" s="137">
        <v>0.06</v>
      </c>
      <c r="R340" s="137">
        <f>Q340*H340</f>
        <v>0.06</v>
      </c>
      <c r="S340" s="137">
        <v>0</v>
      </c>
      <c r="T340" s="138">
        <f>S340*H340</f>
        <v>0</v>
      </c>
      <c r="AR340" s="139" t="s">
        <v>376</v>
      </c>
      <c r="AT340" s="139" t="s">
        <v>123</v>
      </c>
      <c r="AU340" s="139" t="s">
        <v>82</v>
      </c>
      <c r="AY340" s="18" t="s">
        <v>126</v>
      </c>
      <c r="BE340" s="140">
        <f>IF(N340="základní",J340,0)</f>
        <v>0</v>
      </c>
      <c r="BF340" s="140">
        <f>IF(N340="snížená",J340,0)</f>
        <v>0</v>
      </c>
      <c r="BG340" s="140">
        <f>IF(N340="zákl. přenesená",J340,0)</f>
        <v>0</v>
      </c>
      <c r="BH340" s="140">
        <f>IF(N340="sníž. přenesená",J340,0)</f>
        <v>0</v>
      </c>
      <c r="BI340" s="140">
        <f>IF(N340="nulová",J340,0)</f>
        <v>0</v>
      </c>
      <c r="BJ340" s="18" t="s">
        <v>80</v>
      </c>
      <c r="BK340" s="140">
        <f>ROUND(I340*H340,2)</f>
        <v>0</v>
      </c>
      <c r="BL340" s="18" t="s">
        <v>260</v>
      </c>
      <c r="BM340" s="139" t="s">
        <v>2998</v>
      </c>
    </row>
    <row r="341" spans="2:65" s="1" customFormat="1" ht="28.8">
      <c r="B341" s="33"/>
      <c r="D341" s="141" t="s">
        <v>135</v>
      </c>
      <c r="F341" s="142" t="s">
        <v>2999</v>
      </c>
      <c r="I341" s="143"/>
      <c r="L341" s="33"/>
      <c r="M341" s="147"/>
      <c r="T341" s="54"/>
      <c r="AT341" s="18" t="s">
        <v>135</v>
      </c>
      <c r="AU341" s="18" t="s">
        <v>82</v>
      </c>
    </row>
    <row r="342" spans="2:65" s="1" customFormat="1" ht="37.799999999999997" customHeight="1">
      <c r="B342" s="33"/>
      <c r="C342" s="180" t="s">
        <v>910</v>
      </c>
      <c r="D342" s="180" t="s">
        <v>123</v>
      </c>
      <c r="E342" s="181" t="s">
        <v>3000</v>
      </c>
      <c r="F342" s="182" t="s">
        <v>3001</v>
      </c>
      <c r="G342" s="183" t="s">
        <v>254</v>
      </c>
      <c r="H342" s="184">
        <v>1</v>
      </c>
      <c r="I342" s="185"/>
      <c r="J342" s="186">
        <f>ROUND(I342*H342,2)</f>
        <v>0</v>
      </c>
      <c r="K342" s="182" t="s">
        <v>19</v>
      </c>
      <c r="L342" s="187"/>
      <c r="M342" s="188" t="s">
        <v>19</v>
      </c>
      <c r="N342" s="189" t="s">
        <v>43</v>
      </c>
      <c r="P342" s="137">
        <f>O342*H342</f>
        <v>0</v>
      </c>
      <c r="Q342" s="137">
        <v>4.4999999999999998E-2</v>
      </c>
      <c r="R342" s="137">
        <f>Q342*H342</f>
        <v>4.4999999999999998E-2</v>
      </c>
      <c r="S342" s="137">
        <v>0</v>
      </c>
      <c r="T342" s="138">
        <f>S342*H342</f>
        <v>0</v>
      </c>
      <c r="AR342" s="139" t="s">
        <v>376</v>
      </c>
      <c r="AT342" s="139" t="s">
        <v>123</v>
      </c>
      <c r="AU342" s="139" t="s">
        <v>82</v>
      </c>
      <c r="AY342" s="18" t="s">
        <v>126</v>
      </c>
      <c r="BE342" s="140">
        <f>IF(N342="základní",J342,0)</f>
        <v>0</v>
      </c>
      <c r="BF342" s="140">
        <f>IF(N342="snížená",J342,0)</f>
        <v>0</v>
      </c>
      <c r="BG342" s="140">
        <f>IF(N342="zákl. přenesená",J342,0)</f>
        <v>0</v>
      </c>
      <c r="BH342" s="140">
        <f>IF(N342="sníž. přenesená",J342,0)</f>
        <v>0</v>
      </c>
      <c r="BI342" s="140">
        <f>IF(N342="nulová",J342,0)</f>
        <v>0</v>
      </c>
      <c r="BJ342" s="18" t="s">
        <v>80</v>
      </c>
      <c r="BK342" s="140">
        <f>ROUND(I342*H342,2)</f>
        <v>0</v>
      </c>
      <c r="BL342" s="18" t="s">
        <v>260</v>
      </c>
      <c r="BM342" s="139" t="s">
        <v>3002</v>
      </c>
    </row>
    <row r="343" spans="2:65" s="1" customFormat="1" ht="28.8">
      <c r="B343" s="33"/>
      <c r="D343" s="141" t="s">
        <v>135</v>
      </c>
      <c r="F343" s="142" t="s">
        <v>3003</v>
      </c>
      <c r="I343" s="143"/>
      <c r="L343" s="33"/>
      <c r="M343" s="147"/>
      <c r="T343" s="54"/>
      <c r="AT343" s="18" t="s">
        <v>135</v>
      </c>
      <c r="AU343" s="18" t="s">
        <v>82</v>
      </c>
    </row>
    <row r="344" spans="2:65" s="1" customFormat="1" ht="37.799999999999997" customHeight="1">
      <c r="B344" s="33"/>
      <c r="C344" s="180" t="s">
        <v>919</v>
      </c>
      <c r="D344" s="180" t="s">
        <v>123</v>
      </c>
      <c r="E344" s="181" t="s">
        <v>3004</v>
      </c>
      <c r="F344" s="182" t="s">
        <v>3005</v>
      </c>
      <c r="G344" s="183" t="s">
        <v>254</v>
      </c>
      <c r="H344" s="184">
        <v>1</v>
      </c>
      <c r="I344" s="185"/>
      <c r="J344" s="186">
        <f>ROUND(I344*H344,2)</f>
        <v>0</v>
      </c>
      <c r="K344" s="182" t="s">
        <v>19</v>
      </c>
      <c r="L344" s="187"/>
      <c r="M344" s="188" t="s">
        <v>19</v>
      </c>
      <c r="N344" s="189" t="s">
        <v>43</v>
      </c>
      <c r="P344" s="137">
        <f>O344*H344</f>
        <v>0</v>
      </c>
      <c r="Q344" s="137">
        <v>0.06</v>
      </c>
      <c r="R344" s="137">
        <f>Q344*H344</f>
        <v>0.06</v>
      </c>
      <c r="S344" s="137">
        <v>0</v>
      </c>
      <c r="T344" s="138">
        <f>S344*H344</f>
        <v>0</v>
      </c>
      <c r="AR344" s="139" t="s">
        <v>376</v>
      </c>
      <c r="AT344" s="139" t="s">
        <v>123</v>
      </c>
      <c r="AU344" s="139" t="s">
        <v>82</v>
      </c>
      <c r="AY344" s="18" t="s">
        <v>126</v>
      </c>
      <c r="BE344" s="140">
        <f>IF(N344="základní",J344,0)</f>
        <v>0</v>
      </c>
      <c r="BF344" s="140">
        <f>IF(N344="snížená",J344,0)</f>
        <v>0</v>
      </c>
      <c r="BG344" s="140">
        <f>IF(N344="zákl. přenesená",J344,0)</f>
        <v>0</v>
      </c>
      <c r="BH344" s="140">
        <f>IF(N344="sníž. přenesená",J344,0)</f>
        <v>0</v>
      </c>
      <c r="BI344" s="140">
        <f>IF(N344="nulová",J344,0)</f>
        <v>0</v>
      </c>
      <c r="BJ344" s="18" t="s">
        <v>80</v>
      </c>
      <c r="BK344" s="140">
        <f>ROUND(I344*H344,2)</f>
        <v>0</v>
      </c>
      <c r="BL344" s="18" t="s">
        <v>260</v>
      </c>
      <c r="BM344" s="139" t="s">
        <v>3006</v>
      </c>
    </row>
    <row r="345" spans="2:65" s="1" customFormat="1" ht="28.8">
      <c r="B345" s="33"/>
      <c r="D345" s="141" t="s">
        <v>135</v>
      </c>
      <c r="F345" s="142" t="s">
        <v>3007</v>
      </c>
      <c r="I345" s="143"/>
      <c r="L345" s="33"/>
      <c r="M345" s="147"/>
      <c r="T345" s="54"/>
      <c r="AT345" s="18" t="s">
        <v>135</v>
      </c>
      <c r="AU345" s="18" t="s">
        <v>82</v>
      </c>
    </row>
    <row r="346" spans="2:65" s="1" customFormat="1" ht="37.799999999999997" customHeight="1">
      <c r="B346" s="33"/>
      <c r="C346" s="180" t="s">
        <v>133</v>
      </c>
      <c r="D346" s="180" t="s">
        <v>123</v>
      </c>
      <c r="E346" s="181" t="s">
        <v>3008</v>
      </c>
      <c r="F346" s="182" t="s">
        <v>3009</v>
      </c>
      <c r="G346" s="183" t="s">
        <v>254</v>
      </c>
      <c r="H346" s="184">
        <v>1</v>
      </c>
      <c r="I346" s="185"/>
      <c r="J346" s="186">
        <f>ROUND(I346*H346,2)</f>
        <v>0</v>
      </c>
      <c r="K346" s="182" t="s">
        <v>19</v>
      </c>
      <c r="L346" s="187"/>
      <c r="M346" s="188" t="s">
        <v>19</v>
      </c>
      <c r="N346" s="189" t="s">
        <v>43</v>
      </c>
      <c r="P346" s="137">
        <f>O346*H346</f>
        <v>0</v>
      </c>
      <c r="Q346" s="137">
        <v>0.06</v>
      </c>
      <c r="R346" s="137">
        <f>Q346*H346</f>
        <v>0.06</v>
      </c>
      <c r="S346" s="137">
        <v>0</v>
      </c>
      <c r="T346" s="138">
        <f>S346*H346</f>
        <v>0</v>
      </c>
      <c r="AR346" s="139" t="s">
        <v>376</v>
      </c>
      <c r="AT346" s="139" t="s">
        <v>123</v>
      </c>
      <c r="AU346" s="139" t="s">
        <v>82</v>
      </c>
      <c r="AY346" s="18" t="s">
        <v>126</v>
      </c>
      <c r="BE346" s="140">
        <f>IF(N346="základní",J346,0)</f>
        <v>0</v>
      </c>
      <c r="BF346" s="140">
        <f>IF(N346="snížená",J346,0)</f>
        <v>0</v>
      </c>
      <c r="BG346" s="140">
        <f>IF(N346="zákl. přenesená",J346,0)</f>
        <v>0</v>
      </c>
      <c r="BH346" s="140">
        <f>IF(N346="sníž. přenesená",J346,0)</f>
        <v>0</v>
      </c>
      <c r="BI346" s="140">
        <f>IF(N346="nulová",J346,0)</f>
        <v>0</v>
      </c>
      <c r="BJ346" s="18" t="s">
        <v>80</v>
      </c>
      <c r="BK346" s="140">
        <f>ROUND(I346*H346,2)</f>
        <v>0</v>
      </c>
      <c r="BL346" s="18" t="s">
        <v>260</v>
      </c>
      <c r="BM346" s="139" t="s">
        <v>3010</v>
      </c>
    </row>
    <row r="347" spans="2:65" s="1" customFormat="1" ht="28.8">
      <c r="B347" s="33"/>
      <c r="D347" s="141" t="s">
        <v>135</v>
      </c>
      <c r="F347" s="142" t="s">
        <v>3011</v>
      </c>
      <c r="I347" s="143"/>
      <c r="L347" s="33"/>
      <c r="M347" s="147"/>
      <c r="T347" s="54"/>
      <c r="AT347" s="18" t="s">
        <v>135</v>
      </c>
      <c r="AU347" s="18" t="s">
        <v>82</v>
      </c>
    </row>
    <row r="348" spans="2:65" s="1" customFormat="1" ht="16.5" customHeight="1">
      <c r="B348" s="33"/>
      <c r="C348" s="128" t="s">
        <v>938</v>
      </c>
      <c r="D348" s="128" t="s">
        <v>129</v>
      </c>
      <c r="E348" s="129" t="s">
        <v>3012</v>
      </c>
      <c r="F348" s="130" t="s">
        <v>3013</v>
      </c>
      <c r="G348" s="131" t="s">
        <v>155</v>
      </c>
      <c r="H348" s="132">
        <v>57.575000000000003</v>
      </c>
      <c r="I348" s="133"/>
      <c r="J348" s="134">
        <f>ROUND(I348*H348,2)</f>
        <v>0</v>
      </c>
      <c r="K348" s="130" t="s">
        <v>180</v>
      </c>
      <c r="L348" s="33"/>
      <c r="M348" s="135" t="s">
        <v>19</v>
      </c>
      <c r="N348" s="136" t="s">
        <v>43</v>
      </c>
      <c r="P348" s="137">
        <f>O348*H348</f>
        <v>0</v>
      </c>
      <c r="Q348" s="137">
        <v>2.5000000000000001E-4</v>
      </c>
      <c r="R348" s="137">
        <f>Q348*H348</f>
        <v>1.439375E-2</v>
      </c>
      <c r="S348" s="137">
        <v>0</v>
      </c>
      <c r="T348" s="138">
        <f>S348*H348</f>
        <v>0</v>
      </c>
      <c r="AR348" s="139" t="s">
        <v>260</v>
      </c>
      <c r="AT348" s="139" t="s">
        <v>129</v>
      </c>
      <c r="AU348" s="139" t="s">
        <v>82</v>
      </c>
      <c r="AY348" s="18" t="s">
        <v>126</v>
      </c>
      <c r="BE348" s="140">
        <f>IF(N348="základní",J348,0)</f>
        <v>0</v>
      </c>
      <c r="BF348" s="140">
        <f>IF(N348="snížená",J348,0)</f>
        <v>0</v>
      </c>
      <c r="BG348" s="140">
        <f>IF(N348="zákl. přenesená",J348,0)</f>
        <v>0</v>
      </c>
      <c r="BH348" s="140">
        <f>IF(N348="sníž. přenesená",J348,0)</f>
        <v>0</v>
      </c>
      <c r="BI348" s="140">
        <f>IF(N348="nulová",J348,0)</f>
        <v>0</v>
      </c>
      <c r="BJ348" s="18" t="s">
        <v>80</v>
      </c>
      <c r="BK348" s="140">
        <f>ROUND(I348*H348,2)</f>
        <v>0</v>
      </c>
      <c r="BL348" s="18" t="s">
        <v>260</v>
      </c>
      <c r="BM348" s="139" t="s">
        <v>3014</v>
      </c>
    </row>
    <row r="349" spans="2:65" s="1" customFormat="1" ht="10.199999999999999">
      <c r="B349" s="33"/>
      <c r="D349" s="141" t="s">
        <v>135</v>
      </c>
      <c r="F349" s="142" t="s">
        <v>3015</v>
      </c>
      <c r="I349" s="143"/>
      <c r="L349" s="33"/>
      <c r="M349" s="147"/>
      <c r="T349" s="54"/>
      <c r="AT349" s="18" t="s">
        <v>135</v>
      </c>
      <c r="AU349" s="18" t="s">
        <v>82</v>
      </c>
    </row>
    <row r="350" spans="2:65" s="1" customFormat="1" ht="10.199999999999999">
      <c r="B350" s="33"/>
      <c r="D350" s="168" t="s">
        <v>183</v>
      </c>
      <c r="F350" s="169" t="s">
        <v>3016</v>
      </c>
      <c r="I350" s="143"/>
      <c r="L350" s="33"/>
      <c r="M350" s="147"/>
      <c r="T350" s="54"/>
      <c r="AT350" s="18" t="s">
        <v>183</v>
      </c>
      <c r="AU350" s="18" t="s">
        <v>82</v>
      </c>
    </row>
    <row r="351" spans="2:65" s="12" customFormat="1" ht="10.199999999999999">
      <c r="B351" s="148"/>
      <c r="D351" s="141" t="s">
        <v>159</v>
      </c>
      <c r="E351" s="149" t="s">
        <v>19</v>
      </c>
      <c r="F351" s="150" t="s">
        <v>2899</v>
      </c>
      <c r="H351" s="151">
        <v>30.625</v>
      </c>
      <c r="I351" s="152"/>
      <c r="L351" s="148"/>
      <c r="M351" s="153"/>
      <c r="T351" s="154"/>
      <c r="AT351" s="149" t="s">
        <v>159</v>
      </c>
      <c r="AU351" s="149" t="s">
        <v>82</v>
      </c>
      <c r="AV351" s="12" t="s">
        <v>82</v>
      </c>
      <c r="AW351" s="12" t="s">
        <v>33</v>
      </c>
      <c r="AX351" s="12" t="s">
        <v>72</v>
      </c>
      <c r="AY351" s="149" t="s">
        <v>126</v>
      </c>
    </row>
    <row r="352" spans="2:65" s="12" customFormat="1" ht="10.199999999999999">
      <c r="B352" s="148"/>
      <c r="D352" s="141" t="s">
        <v>159</v>
      </c>
      <c r="E352" s="149" t="s">
        <v>19</v>
      </c>
      <c r="F352" s="150" t="s">
        <v>2900</v>
      </c>
      <c r="H352" s="151">
        <v>26.95</v>
      </c>
      <c r="I352" s="152"/>
      <c r="L352" s="148"/>
      <c r="M352" s="153"/>
      <c r="T352" s="154"/>
      <c r="AT352" s="149" t="s">
        <v>159</v>
      </c>
      <c r="AU352" s="149" t="s">
        <v>82</v>
      </c>
      <c r="AV352" s="12" t="s">
        <v>82</v>
      </c>
      <c r="AW352" s="12" t="s">
        <v>33</v>
      </c>
      <c r="AX352" s="12" t="s">
        <v>72</v>
      </c>
      <c r="AY352" s="149" t="s">
        <v>126</v>
      </c>
    </row>
    <row r="353" spans="2:65" s="14" customFormat="1" ht="10.199999999999999">
      <c r="B353" s="161"/>
      <c r="D353" s="141" t="s">
        <v>159</v>
      </c>
      <c r="E353" s="162" t="s">
        <v>19</v>
      </c>
      <c r="F353" s="163" t="s">
        <v>173</v>
      </c>
      <c r="H353" s="164">
        <v>57.575000000000003</v>
      </c>
      <c r="I353" s="165"/>
      <c r="L353" s="161"/>
      <c r="M353" s="166"/>
      <c r="T353" s="167"/>
      <c r="AT353" s="162" t="s">
        <v>159</v>
      </c>
      <c r="AU353" s="162" t="s">
        <v>82</v>
      </c>
      <c r="AV353" s="14" t="s">
        <v>156</v>
      </c>
      <c r="AW353" s="14" t="s">
        <v>33</v>
      </c>
      <c r="AX353" s="14" t="s">
        <v>80</v>
      </c>
      <c r="AY353" s="162" t="s">
        <v>126</v>
      </c>
    </row>
    <row r="354" spans="2:65" s="1" customFormat="1" ht="37.799999999999997" customHeight="1">
      <c r="B354" s="33"/>
      <c r="C354" s="180" t="s">
        <v>945</v>
      </c>
      <c r="D354" s="180" t="s">
        <v>123</v>
      </c>
      <c r="E354" s="181" t="s">
        <v>3017</v>
      </c>
      <c r="F354" s="182" t="s">
        <v>3018</v>
      </c>
      <c r="G354" s="183" t="s">
        <v>254</v>
      </c>
      <c r="H354" s="184">
        <v>10</v>
      </c>
      <c r="I354" s="185"/>
      <c r="J354" s="186">
        <f>ROUND(I354*H354,2)</f>
        <v>0</v>
      </c>
      <c r="K354" s="182" t="s">
        <v>19</v>
      </c>
      <c r="L354" s="187"/>
      <c r="M354" s="188" t="s">
        <v>19</v>
      </c>
      <c r="N354" s="189" t="s">
        <v>43</v>
      </c>
      <c r="P354" s="137">
        <f>O354*H354</f>
        <v>0</v>
      </c>
      <c r="Q354" s="137">
        <v>4.8000000000000001E-2</v>
      </c>
      <c r="R354" s="137">
        <f>Q354*H354</f>
        <v>0.48</v>
      </c>
      <c r="S354" s="137">
        <v>0</v>
      </c>
      <c r="T354" s="138">
        <f>S354*H354</f>
        <v>0</v>
      </c>
      <c r="AR354" s="139" t="s">
        <v>376</v>
      </c>
      <c r="AT354" s="139" t="s">
        <v>123</v>
      </c>
      <c r="AU354" s="139" t="s">
        <v>82</v>
      </c>
      <c r="AY354" s="18" t="s">
        <v>126</v>
      </c>
      <c r="BE354" s="140">
        <f>IF(N354="základní",J354,0)</f>
        <v>0</v>
      </c>
      <c r="BF354" s="140">
        <f>IF(N354="snížená",J354,0)</f>
        <v>0</v>
      </c>
      <c r="BG354" s="140">
        <f>IF(N354="zákl. přenesená",J354,0)</f>
        <v>0</v>
      </c>
      <c r="BH354" s="140">
        <f>IF(N354="sníž. přenesená",J354,0)</f>
        <v>0</v>
      </c>
      <c r="BI354" s="140">
        <f>IF(N354="nulová",J354,0)</f>
        <v>0</v>
      </c>
      <c r="BJ354" s="18" t="s">
        <v>80</v>
      </c>
      <c r="BK354" s="140">
        <f>ROUND(I354*H354,2)</f>
        <v>0</v>
      </c>
      <c r="BL354" s="18" t="s">
        <v>260</v>
      </c>
      <c r="BM354" s="139" t="s">
        <v>3019</v>
      </c>
    </row>
    <row r="355" spans="2:65" s="1" customFormat="1" ht="38.4">
      <c r="B355" s="33"/>
      <c r="D355" s="141" t="s">
        <v>135</v>
      </c>
      <c r="F355" s="142" t="s">
        <v>3020</v>
      </c>
      <c r="I355" s="143"/>
      <c r="L355" s="33"/>
      <c r="M355" s="147"/>
      <c r="T355" s="54"/>
      <c r="AT355" s="18" t="s">
        <v>135</v>
      </c>
      <c r="AU355" s="18" t="s">
        <v>82</v>
      </c>
    </row>
    <row r="356" spans="2:65" s="1" customFormat="1" ht="37.799999999999997" customHeight="1">
      <c r="B356" s="33"/>
      <c r="C356" s="180" t="s">
        <v>957</v>
      </c>
      <c r="D356" s="180" t="s">
        <v>123</v>
      </c>
      <c r="E356" s="181" t="s">
        <v>3021</v>
      </c>
      <c r="F356" s="182" t="s">
        <v>3022</v>
      </c>
      <c r="G356" s="183" t="s">
        <v>254</v>
      </c>
      <c r="H356" s="184">
        <v>10</v>
      </c>
      <c r="I356" s="185"/>
      <c r="J356" s="186">
        <f>ROUND(I356*H356,2)</f>
        <v>0</v>
      </c>
      <c r="K356" s="182" t="s">
        <v>19</v>
      </c>
      <c r="L356" s="187"/>
      <c r="M356" s="188" t="s">
        <v>19</v>
      </c>
      <c r="N356" s="189" t="s">
        <v>43</v>
      </c>
      <c r="P356" s="137">
        <f>O356*H356</f>
        <v>0</v>
      </c>
      <c r="Q356" s="137">
        <v>4.8000000000000001E-2</v>
      </c>
      <c r="R356" s="137">
        <f>Q356*H356</f>
        <v>0.48</v>
      </c>
      <c r="S356" s="137">
        <v>0</v>
      </c>
      <c r="T356" s="138">
        <f>S356*H356</f>
        <v>0</v>
      </c>
      <c r="AR356" s="139" t="s">
        <v>376</v>
      </c>
      <c r="AT356" s="139" t="s">
        <v>123</v>
      </c>
      <c r="AU356" s="139" t="s">
        <v>82</v>
      </c>
      <c r="AY356" s="18" t="s">
        <v>126</v>
      </c>
      <c r="BE356" s="140">
        <f>IF(N356="základní",J356,0)</f>
        <v>0</v>
      </c>
      <c r="BF356" s="140">
        <f>IF(N356="snížená",J356,0)</f>
        <v>0</v>
      </c>
      <c r="BG356" s="140">
        <f>IF(N356="zákl. přenesená",J356,0)</f>
        <v>0</v>
      </c>
      <c r="BH356" s="140">
        <f>IF(N356="sníž. přenesená",J356,0)</f>
        <v>0</v>
      </c>
      <c r="BI356" s="140">
        <f>IF(N356="nulová",J356,0)</f>
        <v>0</v>
      </c>
      <c r="BJ356" s="18" t="s">
        <v>80</v>
      </c>
      <c r="BK356" s="140">
        <f>ROUND(I356*H356,2)</f>
        <v>0</v>
      </c>
      <c r="BL356" s="18" t="s">
        <v>260</v>
      </c>
      <c r="BM356" s="139" t="s">
        <v>3023</v>
      </c>
    </row>
    <row r="357" spans="2:65" s="1" customFormat="1" ht="38.4">
      <c r="B357" s="33"/>
      <c r="D357" s="141" t="s">
        <v>135</v>
      </c>
      <c r="F357" s="142" t="s">
        <v>3024</v>
      </c>
      <c r="I357" s="143"/>
      <c r="L357" s="33"/>
      <c r="M357" s="147"/>
      <c r="T357" s="54"/>
      <c r="AT357" s="18" t="s">
        <v>135</v>
      </c>
      <c r="AU357" s="18" t="s">
        <v>82</v>
      </c>
    </row>
    <row r="358" spans="2:65" s="1" customFormat="1" ht="21.75" customHeight="1">
      <c r="B358" s="33"/>
      <c r="C358" s="128" t="s">
        <v>979</v>
      </c>
      <c r="D358" s="128" t="s">
        <v>129</v>
      </c>
      <c r="E358" s="129" t="s">
        <v>3025</v>
      </c>
      <c r="F358" s="130" t="s">
        <v>3026</v>
      </c>
      <c r="G358" s="131" t="s">
        <v>155</v>
      </c>
      <c r="H358" s="132">
        <v>23.989000000000001</v>
      </c>
      <c r="I358" s="133"/>
      <c r="J358" s="134">
        <f>ROUND(I358*H358,2)</f>
        <v>0</v>
      </c>
      <c r="K358" s="130" t="s">
        <v>180</v>
      </c>
      <c r="L358" s="33"/>
      <c r="M358" s="135" t="s">
        <v>19</v>
      </c>
      <c r="N358" s="136" t="s">
        <v>43</v>
      </c>
      <c r="P358" s="137">
        <f>O358*H358</f>
        <v>0</v>
      </c>
      <c r="Q358" s="137">
        <v>2.5999999999999998E-4</v>
      </c>
      <c r="R358" s="137">
        <f>Q358*H358</f>
        <v>6.2371399999999995E-3</v>
      </c>
      <c r="S358" s="137">
        <v>0</v>
      </c>
      <c r="T358" s="138">
        <f>S358*H358</f>
        <v>0</v>
      </c>
      <c r="AR358" s="139" t="s">
        <v>260</v>
      </c>
      <c r="AT358" s="139" t="s">
        <v>129</v>
      </c>
      <c r="AU358" s="139" t="s">
        <v>82</v>
      </c>
      <c r="AY358" s="18" t="s">
        <v>126</v>
      </c>
      <c r="BE358" s="140">
        <f>IF(N358="základní",J358,0)</f>
        <v>0</v>
      </c>
      <c r="BF358" s="140">
        <f>IF(N358="snížená",J358,0)</f>
        <v>0</v>
      </c>
      <c r="BG358" s="140">
        <f>IF(N358="zákl. přenesená",J358,0)</f>
        <v>0</v>
      </c>
      <c r="BH358" s="140">
        <f>IF(N358="sníž. přenesená",J358,0)</f>
        <v>0</v>
      </c>
      <c r="BI358" s="140">
        <f>IF(N358="nulová",J358,0)</f>
        <v>0</v>
      </c>
      <c r="BJ358" s="18" t="s">
        <v>80</v>
      </c>
      <c r="BK358" s="140">
        <f>ROUND(I358*H358,2)</f>
        <v>0</v>
      </c>
      <c r="BL358" s="18" t="s">
        <v>260</v>
      </c>
      <c r="BM358" s="139" t="s">
        <v>3027</v>
      </c>
    </row>
    <row r="359" spans="2:65" s="1" customFormat="1" ht="10.199999999999999">
      <c r="B359" s="33"/>
      <c r="D359" s="141" t="s">
        <v>135</v>
      </c>
      <c r="F359" s="142" t="s">
        <v>3028</v>
      </c>
      <c r="I359" s="143"/>
      <c r="L359" s="33"/>
      <c r="M359" s="147"/>
      <c r="T359" s="54"/>
      <c r="AT359" s="18" t="s">
        <v>135</v>
      </c>
      <c r="AU359" s="18" t="s">
        <v>82</v>
      </c>
    </row>
    <row r="360" spans="2:65" s="1" customFormat="1" ht="10.199999999999999">
      <c r="B360" s="33"/>
      <c r="D360" s="168" t="s">
        <v>183</v>
      </c>
      <c r="F360" s="169" t="s">
        <v>3029</v>
      </c>
      <c r="I360" s="143"/>
      <c r="L360" s="33"/>
      <c r="M360" s="147"/>
      <c r="T360" s="54"/>
      <c r="AT360" s="18" t="s">
        <v>183</v>
      </c>
      <c r="AU360" s="18" t="s">
        <v>82</v>
      </c>
    </row>
    <row r="361" spans="2:65" s="12" customFormat="1" ht="10.199999999999999">
      <c r="B361" s="148"/>
      <c r="D361" s="141" t="s">
        <v>159</v>
      </c>
      <c r="E361" s="149" t="s">
        <v>19</v>
      </c>
      <c r="F361" s="150" t="s">
        <v>2898</v>
      </c>
      <c r="H361" s="151">
        <v>23.989000000000001</v>
      </c>
      <c r="I361" s="152"/>
      <c r="L361" s="148"/>
      <c r="M361" s="153"/>
      <c r="T361" s="154"/>
      <c r="AT361" s="149" t="s">
        <v>159</v>
      </c>
      <c r="AU361" s="149" t="s">
        <v>82</v>
      </c>
      <c r="AV361" s="12" t="s">
        <v>82</v>
      </c>
      <c r="AW361" s="12" t="s">
        <v>33</v>
      </c>
      <c r="AX361" s="12" t="s">
        <v>80</v>
      </c>
      <c r="AY361" s="149" t="s">
        <v>126</v>
      </c>
    </row>
    <row r="362" spans="2:65" s="1" customFormat="1" ht="37.799999999999997" customHeight="1">
      <c r="B362" s="33"/>
      <c r="C362" s="180" t="s">
        <v>989</v>
      </c>
      <c r="D362" s="180" t="s">
        <v>123</v>
      </c>
      <c r="E362" s="181" t="s">
        <v>3030</v>
      </c>
      <c r="F362" s="182" t="s">
        <v>3031</v>
      </c>
      <c r="G362" s="183" t="s">
        <v>254</v>
      </c>
      <c r="H362" s="184">
        <v>9</v>
      </c>
      <c r="I362" s="185"/>
      <c r="J362" s="186">
        <f>ROUND(I362*H362,2)</f>
        <v>0</v>
      </c>
      <c r="K362" s="182" t="s">
        <v>19</v>
      </c>
      <c r="L362" s="187"/>
      <c r="M362" s="188" t="s">
        <v>19</v>
      </c>
      <c r="N362" s="189" t="s">
        <v>43</v>
      </c>
      <c r="P362" s="137">
        <f>O362*H362</f>
        <v>0</v>
      </c>
      <c r="Q362" s="137">
        <v>4.8000000000000001E-2</v>
      </c>
      <c r="R362" s="137">
        <f>Q362*H362</f>
        <v>0.432</v>
      </c>
      <c r="S362" s="137">
        <v>0</v>
      </c>
      <c r="T362" s="138">
        <f>S362*H362</f>
        <v>0</v>
      </c>
      <c r="AR362" s="139" t="s">
        <v>376</v>
      </c>
      <c r="AT362" s="139" t="s">
        <v>123</v>
      </c>
      <c r="AU362" s="139" t="s">
        <v>82</v>
      </c>
      <c r="AY362" s="18" t="s">
        <v>126</v>
      </c>
      <c r="BE362" s="140">
        <f>IF(N362="základní",J362,0)</f>
        <v>0</v>
      </c>
      <c r="BF362" s="140">
        <f>IF(N362="snížená",J362,0)</f>
        <v>0</v>
      </c>
      <c r="BG362" s="140">
        <f>IF(N362="zákl. přenesená",J362,0)</f>
        <v>0</v>
      </c>
      <c r="BH362" s="140">
        <f>IF(N362="sníž. přenesená",J362,0)</f>
        <v>0</v>
      </c>
      <c r="BI362" s="140">
        <f>IF(N362="nulová",J362,0)</f>
        <v>0</v>
      </c>
      <c r="BJ362" s="18" t="s">
        <v>80</v>
      </c>
      <c r="BK362" s="140">
        <f>ROUND(I362*H362,2)</f>
        <v>0</v>
      </c>
      <c r="BL362" s="18" t="s">
        <v>260</v>
      </c>
      <c r="BM362" s="139" t="s">
        <v>3032</v>
      </c>
    </row>
    <row r="363" spans="2:65" s="1" customFormat="1" ht="38.4">
      <c r="B363" s="33"/>
      <c r="D363" s="141" t="s">
        <v>135</v>
      </c>
      <c r="F363" s="142" t="s">
        <v>3033</v>
      </c>
      <c r="I363" s="143"/>
      <c r="L363" s="33"/>
      <c r="M363" s="147"/>
      <c r="T363" s="54"/>
      <c r="AT363" s="18" t="s">
        <v>135</v>
      </c>
      <c r="AU363" s="18" t="s">
        <v>82</v>
      </c>
    </row>
    <row r="364" spans="2:65" s="1" customFormat="1" ht="37.799999999999997" customHeight="1">
      <c r="B364" s="33"/>
      <c r="C364" s="128" t="s">
        <v>997</v>
      </c>
      <c r="D364" s="128" t="s">
        <v>129</v>
      </c>
      <c r="E364" s="129" t="s">
        <v>3034</v>
      </c>
      <c r="F364" s="130" t="s">
        <v>3035</v>
      </c>
      <c r="G364" s="131" t="s">
        <v>132</v>
      </c>
      <c r="H364" s="132">
        <v>1</v>
      </c>
      <c r="I364" s="133"/>
      <c r="J364" s="134">
        <f>ROUND(I364*H364,2)</f>
        <v>0</v>
      </c>
      <c r="K364" s="130" t="s">
        <v>19</v>
      </c>
      <c r="L364" s="33"/>
      <c r="M364" s="135" t="s">
        <v>19</v>
      </c>
      <c r="N364" s="136" t="s">
        <v>43</v>
      </c>
      <c r="P364" s="137">
        <f>O364*H364</f>
        <v>0</v>
      </c>
      <c r="Q364" s="137">
        <v>0.12</v>
      </c>
      <c r="R364" s="137">
        <f>Q364*H364</f>
        <v>0.12</v>
      </c>
      <c r="S364" s="137">
        <v>0</v>
      </c>
      <c r="T364" s="138">
        <f>S364*H364</f>
        <v>0</v>
      </c>
      <c r="AR364" s="139" t="s">
        <v>260</v>
      </c>
      <c r="AT364" s="139" t="s">
        <v>129</v>
      </c>
      <c r="AU364" s="139" t="s">
        <v>82</v>
      </c>
      <c r="AY364" s="18" t="s">
        <v>126</v>
      </c>
      <c r="BE364" s="140">
        <f>IF(N364="základní",J364,0)</f>
        <v>0</v>
      </c>
      <c r="BF364" s="140">
        <f>IF(N364="snížená",J364,0)</f>
        <v>0</v>
      </c>
      <c r="BG364" s="140">
        <f>IF(N364="zákl. přenesená",J364,0)</f>
        <v>0</v>
      </c>
      <c r="BH364" s="140">
        <f>IF(N364="sníž. přenesená",J364,0)</f>
        <v>0</v>
      </c>
      <c r="BI364" s="140">
        <f>IF(N364="nulová",J364,0)</f>
        <v>0</v>
      </c>
      <c r="BJ364" s="18" t="s">
        <v>80</v>
      </c>
      <c r="BK364" s="140">
        <f>ROUND(I364*H364,2)</f>
        <v>0</v>
      </c>
      <c r="BL364" s="18" t="s">
        <v>260</v>
      </c>
      <c r="BM364" s="139" t="s">
        <v>3036</v>
      </c>
    </row>
    <row r="365" spans="2:65" s="1" customFormat="1" ht="19.2">
      <c r="B365" s="33"/>
      <c r="D365" s="141" t="s">
        <v>135</v>
      </c>
      <c r="F365" s="142" t="s">
        <v>3035</v>
      </c>
      <c r="I365" s="143"/>
      <c r="L365" s="33"/>
      <c r="M365" s="147"/>
      <c r="T365" s="54"/>
      <c r="AT365" s="18" t="s">
        <v>135</v>
      </c>
      <c r="AU365" s="18" t="s">
        <v>82</v>
      </c>
    </row>
    <row r="366" spans="2:65" s="1" customFormat="1" ht="37.799999999999997" customHeight="1">
      <c r="B366" s="33"/>
      <c r="C366" s="128" t="s">
        <v>1008</v>
      </c>
      <c r="D366" s="128" t="s">
        <v>129</v>
      </c>
      <c r="E366" s="129" t="s">
        <v>3037</v>
      </c>
      <c r="F366" s="130" t="s">
        <v>3038</v>
      </c>
      <c r="G366" s="131" t="s">
        <v>254</v>
      </c>
      <c r="H366" s="132">
        <v>1</v>
      </c>
      <c r="I366" s="133"/>
      <c r="J366" s="134">
        <f>ROUND(I366*H366,2)</f>
        <v>0</v>
      </c>
      <c r="K366" s="130" t="s">
        <v>19</v>
      </c>
      <c r="L366" s="33"/>
      <c r="M366" s="135" t="s">
        <v>19</v>
      </c>
      <c r="N366" s="136" t="s">
        <v>43</v>
      </c>
      <c r="P366" s="137">
        <f>O366*H366</f>
        <v>0</v>
      </c>
      <c r="Q366" s="137">
        <v>0.33</v>
      </c>
      <c r="R366" s="137">
        <f>Q366*H366</f>
        <v>0.33</v>
      </c>
      <c r="S366" s="137">
        <v>0</v>
      </c>
      <c r="T366" s="138">
        <f>S366*H366</f>
        <v>0</v>
      </c>
      <c r="AR366" s="139" t="s">
        <v>260</v>
      </c>
      <c r="AT366" s="139" t="s">
        <v>129</v>
      </c>
      <c r="AU366" s="139" t="s">
        <v>82</v>
      </c>
      <c r="AY366" s="18" t="s">
        <v>126</v>
      </c>
      <c r="BE366" s="140">
        <f>IF(N366="základní",J366,0)</f>
        <v>0</v>
      </c>
      <c r="BF366" s="140">
        <f>IF(N366="snížená",J366,0)</f>
        <v>0</v>
      </c>
      <c r="BG366" s="140">
        <f>IF(N366="zákl. přenesená",J366,0)</f>
        <v>0</v>
      </c>
      <c r="BH366" s="140">
        <f>IF(N366="sníž. přenesená",J366,0)</f>
        <v>0</v>
      </c>
      <c r="BI366" s="140">
        <f>IF(N366="nulová",J366,0)</f>
        <v>0</v>
      </c>
      <c r="BJ366" s="18" t="s">
        <v>80</v>
      </c>
      <c r="BK366" s="140">
        <f>ROUND(I366*H366,2)</f>
        <v>0</v>
      </c>
      <c r="BL366" s="18" t="s">
        <v>260</v>
      </c>
      <c r="BM366" s="139" t="s">
        <v>3039</v>
      </c>
    </row>
    <row r="367" spans="2:65" s="1" customFormat="1" ht="48">
      <c r="B367" s="33"/>
      <c r="D367" s="141" t="s">
        <v>135</v>
      </c>
      <c r="F367" s="142" t="s">
        <v>3040</v>
      </c>
      <c r="I367" s="143"/>
      <c r="L367" s="33"/>
      <c r="M367" s="147"/>
      <c r="T367" s="54"/>
      <c r="AT367" s="18" t="s">
        <v>135</v>
      </c>
      <c r="AU367" s="18" t="s">
        <v>82</v>
      </c>
    </row>
    <row r="368" spans="2:65" s="1" customFormat="1" ht="21.75" customHeight="1">
      <c r="B368" s="33"/>
      <c r="C368" s="128" t="s">
        <v>1015</v>
      </c>
      <c r="D368" s="128" t="s">
        <v>129</v>
      </c>
      <c r="E368" s="129" t="s">
        <v>2404</v>
      </c>
      <c r="F368" s="130" t="s">
        <v>2405</v>
      </c>
      <c r="G368" s="131" t="s">
        <v>304</v>
      </c>
      <c r="H368" s="132">
        <v>2.3919999999999999</v>
      </c>
      <c r="I368" s="133"/>
      <c r="J368" s="134">
        <f>ROUND(I368*H368,2)</f>
        <v>0</v>
      </c>
      <c r="K368" s="130" t="s">
        <v>180</v>
      </c>
      <c r="L368" s="33"/>
      <c r="M368" s="135" t="s">
        <v>19</v>
      </c>
      <c r="N368" s="136" t="s">
        <v>43</v>
      </c>
      <c r="P368" s="137">
        <f>O368*H368</f>
        <v>0</v>
      </c>
      <c r="Q368" s="137">
        <v>0</v>
      </c>
      <c r="R368" s="137">
        <f>Q368*H368</f>
        <v>0</v>
      </c>
      <c r="S368" s="137">
        <v>0</v>
      </c>
      <c r="T368" s="138">
        <f>S368*H368</f>
        <v>0</v>
      </c>
      <c r="AR368" s="139" t="s">
        <v>260</v>
      </c>
      <c r="AT368" s="139" t="s">
        <v>129</v>
      </c>
      <c r="AU368" s="139" t="s">
        <v>82</v>
      </c>
      <c r="AY368" s="18" t="s">
        <v>126</v>
      </c>
      <c r="BE368" s="140">
        <f>IF(N368="základní",J368,0)</f>
        <v>0</v>
      </c>
      <c r="BF368" s="140">
        <f>IF(N368="snížená",J368,0)</f>
        <v>0</v>
      </c>
      <c r="BG368" s="140">
        <f>IF(N368="zákl. přenesená",J368,0)</f>
        <v>0</v>
      </c>
      <c r="BH368" s="140">
        <f>IF(N368="sníž. přenesená",J368,0)</f>
        <v>0</v>
      </c>
      <c r="BI368" s="140">
        <f>IF(N368="nulová",J368,0)</f>
        <v>0</v>
      </c>
      <c r="BJ368" s="18" t="s">
        <v>80</v>
      </c>
      <c r="BK368" s="140">
        <f>ROUND(I368*H368,2)</f>
        <v>0</v>
      </c>
      <c r="BL368" s="18" t="s">
        <v>260</v>
      </c>
      <c r="BM368" s="139" t="s">
        <v>3041</v>
      </c>
    </row>
    <row r="369" spans="2:65" s="1" customFormat="1" ht="19.2">
      <c r="B369" s="33"/>
      <c r="D369" s="141" t="s">
        <v>135</v>
      </c>
      <c r="F369" s="142" t="s">
        <v>2407</v>
      </c>
      <c r="I369" s="143"/>
      <c r="L369" s="33"/>
      <c r="M369" s="147"/>
      <c r="T369" s="54"/>
      <c r="AT369" s="18" t="s">
        <v>135</v>
      </c>
      <c r="AU369" s="18" t="s">
        <v>82</v>
      </c>
    </row>
    <row r="370" spans="2:65" s="1" customFormat="1" ht="10.199999999999999">
      <c r="B370" s="33"/>
      <c r="D370" s="168" t="s">
        <v>183</v>
      </c>
      <c r="F370" s="169" t="s">
        <v>2408</v>
      </c>
      <c r="I370" s="143"/>
      <c r="L370" s="33"/>
      <c r="M370" s="147"/>
      <c r="T370" s="54"/>
      <c r="AT370" s="18" t="s">
        <v>183</v>
      </c>
      <c r="AU370" s="18" t="s">
        <v>82</v>
      </c>
    </row>
    <row r="371" spans="2:65" s="11" customFormat="1" ht="22.8" customHeight="1">
      <c r="B371" s="116"/>
      <c r="D371" s="117" t="s">
        <v>71</v>
      </c>
      <c r="E371" s="126" t="s">
        <v>445</v>
      </c>
      <c r="F371" s="126" t="s">
        <v>446</v>
      </c>
      <c r="I371" s="119"/>
      <c r="J371" s="127">
        <f>BK371</f>
        <v>0</v>
      </c>
      <c r="L371" s="116"/>
      <c r="M371" s="121"/>
      <c r="P371" s="122">
        <f>SUM(P372:P373)</f>
        <v>0</v>
      </c>
      <c r="R371" s="122">
        <f>SUM(R372:R373)</f>
        <v>5.9205059999999997E-2</v>
      </c>
      <c r="T371" s="123">
        <f>SUM(T372:T373)</f>
        <v>0</v>
      </c>
      <c r="AR371" s="117" t="s">
        <v>82</v>
      </c>
      <c r="AT371" s="124" t="s">
        <v>71</v>
      </c>
      <c r="AU371" s="124" t="s">
        <v>80</v>
      </c>
      <c r="AY371" s="117" t="s">
        <v>126</v>
      </c>
      <c r="BK371" s="125">
        <f>SUM(BK372:BK373)</f>
        <v>0</v>
      </c>
    </row>
    <row r="372" spans="2:65" s="1" customFormat="1" ht="16.5" customHeight="1">
      <c r="B372" s="33"/>
      <c r="C372" s="128" t="s">
        <v>1021</v>
      </c>
      <c r="D372" s="128" t="s">
        <v>129</v>
      </c>
      <c r="E372" s="129" t="s">
        <v>3042</v>
      </c>
      <c r="F372" s="130" t="s">
        <v>3043</v>
      </c>
      <c r="G372" s="131" t="s">
        <v>155</v>
      </c>
      <c r="H372" s="132">
        <v>219.27799999999999</v>
      </c>
      <c r="I372" s="133"/>
      <c r="J372" s="134">
        <f>ROUND(I372*H372,2)</f>
        <v>0</v>
      </c>
      <c r="K372" s="130" t="s">
        <v>19</v>
      </c>
      <c r="L372" s="33"/>
      <c r="M372" s="135" t="s">
        <v>19</v>
      </c>
      <c r="N372" s="136" t="s">
        <v>43</v>
      </c>
      <c r="P372" s="137">
        <f>O372*H372</f>
        <v>0</v>
      </c>
      <c r="Q372" s="137">
        <v>2.7E-4</v>
      </c>
      <c r="R372" s="137">
        <f>Q372*H372</f>
        <v>5.9205059999999997E-2</v>
      </c>
      <c r="S372" s="137">
        <v>0</v>
      </c>
      <c r="T372" s="138">
        <f>S372*H372</f>
        <v>0</v>
      </c>
      <c r="AR372" s="139" t="s">
        <v>260</v>
      </c>
      <c r="AT372" s="139" t="s">
        <v>129</v>
      </c>
      <c r="AU372" s="139" t="s">
        <v>82</v>
      </c>
      <c r="AY372" s="18" t="s">
        <v>126</v>
      </c>
      <c r="BE372" s="140">
        <f>IF(N372="základní",J372,0)</f>
        <v>0</v>
      </c>
      <c r="BF372" s="140">
        <f>IF(N372="snížená",J372,0)</f>
        <v>0</v>
      </c>
      <c r="BG372" s="140">
        <f>IF(N372="zákl. přenesená",J372,0)</f>
        <v>0</v>
      </c>
      <c r="BH372" s="140">
        <f>IF(N372="sníž. přenesená",J372,0)</f>
        <v>0</v>
      </c>
      <c r="BI372" s="140">
        <f>IF(N372="nulová",J372,0)</f>
        <v>0</v>
      </c>
      <c r="BJ372" s="18" t="s">
        <v>80</v>
      </c>
      <c r="BK372" s="140">
        <f>ROUND(I372*H372,2)</f>
        <v>0</v>
      </c>
      <c r="BL372" s="18" t="s">
        <v>260</v>
      </c>
      <c r="BM372" s="139" t="s">
        <v>3044</v>
      </c>
    </row>
    <row r="373" spans="2:65" s="1" customFormat="1" ht="10.199999999999999">
      <c r="B373" s="33"/>
      <c r="D373" s="141" t="s">
        <v>135</v>
      </c>
      <c r="F373" s="142" t="s">
        <v>3043</v>
      </c>
      <c r="I373" s="143"/>
      <c r="L373" s="33"/>
      <c r="M373" s="144"/>
      <c r="N373" s="145"/>
      <c r="O373" s="145"/>
      <c r="P373" s="145"/>
      <c r="Q373" s="145"/>
      <c r="R373" s="145"/>
      <c r="S373" s="145"/>
      <c r="T373" s="146"/>
      <c r="AT373" s="18" t="s">
        <v>135</v>
      </c>
      <c r="AU373" s="18" t="s">
        <v>82</v>
      </c>
    </row>
    <row r="374" spans="2:65" s="1" customFormat="1" ht="6.9" customHeight="1">
      <c r="B374" s="42"/>
      <c r="C374" s="43"/>
      <c r="D374" s="43"/>
      <c r="E374" s="43"/>
      <c r="F374" s="43"/>
      <c r="G374" s="43"/>
      <c r="H374" s="43"/>
      <c r="I374" s="43"/>
      <c r="J374" s="43"/>
      <c r="K374" s="43"/>
      <c r="L374" s="33"/>
    </row>
  </sheetData>
  <sheetProtection algorithmName="SHA-512" hashValue="mXaGWz4wP7bV8paGSYL2AqIORLIVpiYs/7e4jmj9EgvqedexRcbndaNHor9xbKNVMMmlNDv3XxZqZh1xOujSeg==" saltValue="uEmzlbPv1Q1EvP9iiZzzXA==" spinCount="100000" sheet="1" objects="1" scenarios="1" formatColumns="0" formatRows="0" autoFilter="0"/>
  <autoFilter ref="C92:K373" xr:uid="{00000000-0009-0000-0000-000004000000}"/>
  <mergeCells count="9">
    <mergeCell ref="E50:H50"/>
    <mergeCell ref="E83:H83"/>
    <mergeCell ref="E85:H85"/>
    <mergeCell ref="L2:V2"/>
    <mergeCell ref="E7:H7"/>
    <mergeCell ref="E9:H9"/>
    <mergeCell ref="E18:H18"/>
    <mergeCell ref="E27:H27"/>
    <mergeCell ref="E48:H48"/>
  </mergeCells>
  <hyperlinks>
    <hyperlink ref="F102" r:id="rId1" xr:uid="{00000000-0004-0000-0400-000000000000}"/>
    <hyperlink ref="F106" r:id="rId2" xr:uid="{00000000-0004-0000-0400-000001000000}"/>
    <hyperlink ref="F110" r:id="rId3" xr:uid="{00000000-0004-0000-0400-000002000000}"/>
    <hyperlink ref="F117" r:id="rId4" xr:uid="{00000000-0004-0000-0400-000003000000}"/>
    <hyperlink ref="F120" r:id="rId5" xr:uid="{00000000-0004-0000-0400-000004000000}"/>
    <hyperlink ref="F124" r:id="rId6" xr:uid="{00000000-0004-0000-0400-000005000000}"/>
    <hyperlink ref="F127" r:id="rId7" xr:uid="{00000000-0004-0000-0400-000006000000}"/>
    <hyperlink ref="F138" r:id="rId8" xr:uid="{00000000-0004-0000-0400-000007000000}"/>
    <hyperlink ref="F145" r:id="rId9" xr:uid="{00000000-0004-0000-0400-000008000000}"/>
    <hyperlink ref="F154" r:id="rId10" xr:uid="{00000000-0004-0000-0400-000009000000}"/>
    <hyperlink ref="F164" r:id="rId11" xr:uid="{00000000-0004-0000-0400-00000A000000}"/>
    <hyperlink ref="F168" r:id="rId12" xr:uid="{00000000-0004-0000-0400-00000B000000}"/>
    <hyperlink ref="F171" r:id="rId13" xr:uid="{00000000-0004-0000-0400-00000C000000}"/>
    <hyperlink ref="F175" r:id="rId14" xr:uid="{00000000-0004-0000-0400-00000D000000}"/>
    <hyperlink ref="F179" r:id="rId15" xr:uid="{00000000-0004-0000-0400-00000E000000}"/>
    <hyperlink ref="F182" r:id="rId16" xr:uid="{00000000-0004-0000-0400-00000F000000}"/>
    <hyperlink ref="F185" r:id="rId17" xr:uid="{00000000-0004-0000-0400-000010000000}"/>
    <hyperlink ref="F188" r:id="rId18" xr:uid="{00000000-0004-0000-0400-000011000000}"/>
    <hyperlink ref="F191" r:id="rId19" xr:uid="{00000000-0004-0000-0400-000012000000}"/>
    <hyperlink ref="F195" r:id="rId20" xr:uid="{00000000-0004-0000-0400-000013000000}"/>
    <hyperlink ref="F199" r:id="rId21" xr:uid="{00000000-0004-0000-0400-000014000000}"/>
    <hyperlink ref="F202" r:id="rId22" xr:uid="{00000000-0004-0000-0400-000015000000}"/>
    <hyperlink ref="F206" r:id="rId23" xr:uid="{00000000-0004-0000-0400-000016000000}"/>
    <hyperlink ref="F210" r:id="rId24" xr:uid="{00000000-0004-0000-0400-000017000000}"/>
    <hyperlink ref="F214" r:id="rId25" xr:uid="{00000000-0004-0000-0400-000018000000}"/>
    <hyperlink ref="F218" r:id="rId26" xr:uid="{00000000-0004-0000-0400-000019000000}"/>
    <hyperlink ref="F222" r:id="rId27" xr:uid="{00000000-0004-0000-0400-00001A000000}"/>
    <hyperlink ref="F226" r:id="rId28" xr:uid="{00000000-0004-0000-0400-00001B000000}"/>
    <hyperlink ref="F233" r:id="rId29" xr:uid="{00000000-0004-0000-0400-00001C000000}"/>
    <hyperlink ref="F241" r:id="rId30" xr:uid="{00000000-0004-0000-0400-00001D000000}"/>
    <hyperlink ref="F244" r:id="rId31" xr:uid="{00000000-0004-0000-0400-00001E000000}"/>
    <hyperlink ref="F247" r:id="rId32" xr:uid="{00000000-0004-0000-0400-00001F000000}"/>
    <hyperlink ref="F251" r:id="rId33" xr:uid="{00000000-0004-0000-0400-000020000000}"/>
    <hyperlink ref="F255" r:id="rId34" xr:uid="{00000000-0004-0000-0400-000021000000}"/>
    <hyperlink ref="F260" r:id="rId35" xr:uid="{00000000-0004-0000-0400-000022000000}"/>
    <hyperlink ref="F272" r:id="rId36" xr:uid="{00000000-0004-0000-0400-000023000000}"/>
    <hyperlink ref="F289" r:id="rId37" xr:uid="{00000000-0004-0000-0400-000024000000}"/>
    <hyperlink ref="F297" r:id="rId38" xr:uid="{00000000-0004-0000-0400-000025000000}"/>
    <hyperlink ref="F301" r:id="rId39" xr:uid="{00000000-0004-0000-0400-000026000000}"/>
    <hyperlink ref="F307" r:id="rId40" xr:uid="{00000000-0004-0000-0400-000027000000}"/>
    <hyperlink ref="F319" r:id="rId41" xr:uid="{00000000-0004-0000-0400-000028000000}"/>
    <hyperlink ref="F323" r:id="rId42" xr:uid="{00000000-0004-0000-0400-000029000000}"/>
    <hyperlink ref="F327" r:id="rId43" xr:uid="{00000000-0004-0000-0400-00002A000000}"/>
    <hyperlink ref="F350" r:id="rId44" xr:uid="{00000000-0004-0000-0400-00002B000000}"/>
    <hyperlink ref="F360" r:id="rId45" xr:uid="{00000000-0004-0000-0400-00002C000000}"/>
    <hyperlink ref="F370" r:id="rId46" xr:uid="{00000000-0004-0000-0400-00002D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4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55"/>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94</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3045</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ROUND(J89,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ROUND((SUM(BE89:BE254)),  2)</f>
        <v>0</v>
      </c>
      <c r="I33" s="90">
        <v>0.21</v>
      </c>
      <c r="J33" s="89">
        <f>ROUND(((SUM(BE89:BE254))*I33),  2)</f>
        <v>0</v>
      </c>
      <c r="L33" s="33"/>
    </row>
    <row r="34" spans="2:12" s="1" customFormat="1" ht="14.4" customHeight="1">
      <c r="B34" s="33"/>
      <c r="E34" s="28" t="s">
        <v>44</v>
      </c>
      <c r="F34" s="89">
        <f>ROUND((SUM(BF89:BF254)),  2)</f>
        <v>0</v>
      </c>
      <c r="I34" s="90">
        <v>0.12</v>
      </c>
      <c r="J34" s="89">
        <f>ROUND(((SUM(BF89:BF254))*I34),  2)</f>
        <v>0</v>
      </c>
      <c r="L34" s="33"/>
    </row>
    <row r="35" spans="2:12" s="1" customFormat="1" ht="14.4" hidden="1" customHeight="1">
      <c r="B35" s="33"/>
      <c r="E35" s="28" t="s">
        <v>45</v>
      </c>
      <c r="F35" s="89">
        <f>ROUND((SUM(BG89:BG254)),  2)</f>
        <v>0</v>
      </c>
      <c r="I35" s="90">
        <v>0.21</v>
      </c>
      <c r="J35" s="89">
        <f>0</f>
        <v>0</v>
      </c>
      <c r="L35" s="33"/>
    </row>
    <row r="36" spans="2:12" s="1" customFormat="1" ht="14.4" hidden="1" customHeight="1">
      <c r="B36" s="33"/>
      <c r="E36" s="28" t="s">
        <v>46</v>
      </c>
      <c r="F36" s="89">
        <f>ROUND((SUM(BH89:BH254)),  2)</f>
        <v>0</v>
      </c>
      <c r="I36" s="90">
        <v>0.12</v>
      </c>
      <c r="J36" s="89">
        <f>0</f>
        <v>0</v>
      </c>
      <c r="L36" s="33"/>
    </row>
    <row r="37" spans="2:12" s="1" customFormat="1" ht="14.4" hidden="1" customHeight="1">
      <c r="B37" s="33"/>
      <c r="E37" s="28" t="s">
        <v>47</v>
      </c>
      <c r="F37" s="89">
        <f>ROUND((SUM(BI89:BI254)),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05 - SO - Rekonstrukce vnitřních omítek s restaurátorským dohledem</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J89</f>
        <v>0</v>
      </c>
      <c r="L59" s="33"/>
      <c r="AU59" s="18" t="s">
        <v>107</v>
      </c>
    </row>
    <row r="60" spans="2:47" s="8" customFormat="1" ht="24.9" customHeight="1">
      <c r="B60" s="100"/>
      <c r="D60" s="101" t="s">
        <v>138</v>
      </c>
      <c r="E60" s="102"/>
      <c r="F60" s="102"/>
      <c r="G60" s="102"/>
      <c r="H60" s="102"/>
      <c r="I60" s="102"/>
      <c r="J60" s="103">
        <f>J90</f>
        <v>0</v>
      </c>
      <c r="L60" s="100"/>
    </row>
    <row r="61" spans="2:47" s="9" customFormat="1" ht="19.95" customHeight="1">
      <c r="B61" s="104"/>
      <c r="D61" s="105" t="s">
        <v>462</v>
      </c>
      <c r="E61" s="106"/>
      <c r="F61" s="106"/>
      <c r="G61" s="106"/>
      <c r="H61" s="106"/>
      <c r="I61" s="106"/>
      <c r="J61" s="107">
        <f>J91</f>
        <v>0</v>
      </c>
      <c r="L61" s="104"/>
    </row>
    <row r="62" spans="2:47" s="9" customFormat="1" ht="19.95" customHeight="1">
      <c r="B62" s="104"/>
      <c r="D62" s="105" t="s">
        <v>139</v>
      </c>
      <c r="E62" s="106"/>
      <c r="F62" s="106"/>
      <c r="G62" s="106"/>
      <c r="H62" s="106"/>
      <c r="I62" s="106"/>
      <c r="J62" s="107">
        <f>J104</f>
        <v>0</v>
      </c>
      <c r="L62" s="104"/>
    </row>
    <row r="63" spans="2:47" s="9" customFormat="1" ht="14.85" customHeight="1">
      <c r="B63" s="104"/>
      <c r="D63" s="105" t="s">
        <v>3046</v>
      </c>
      <c r="E63" s="106"/>
      <c r="F63" s="106"/>
      <c r="G63" s="106"/>
      <c r="H63" s="106"/>
      <c r="I63" s="106"/>
      <c r="J63" s="107">
        <f>J136</f>
        <v>0</v>
      </c>
      <c r="L63" s="104"/>
    </row>
    <row r="64" spans="2:47" s="9" customFormat="1" ht="19.95" customHeight="1">
      <c r="B64" s="104"/>
      <c r="D64" s="105" t="s">
        <v>3047</v>
      </c>
      <c r="E64" s="106"/>
      <c r="F64" s="106"/>
      <c r="G64" s="106"/>
      <c r="H64" s="106"/>
      <c r="I64" s="106"/>
      <c r="J64" s="107">
        <f>J185</f>
        <v>0</v>
      </c>
      <c r="L64" s="104"/>
    </row>
    <row r="65" spans="2:12" s="9" customFormat="1" ht="19.95" customHeight="1">
      <c r="B65" s="104"/>
      <c r="D65" s="105" t="s">
        <v>142</v>
      </c>
      <c r="E65" s="106"/>
      <c r="F65" s="106"/>
      <c r="G65" s="106"/>
      <c r="H65" s="106"/>
      <c r="I65" s="106"/>
      <c r="J65" s="107">
        <f>J192</f>
        <v>0</v>
      </c>
      <c r="L65" s="104"/>
    </row>
    <row r="66" spans="2:12" s="9" customFormat="1" ht="19.95" customHeight="1">
      <c r="B66" s="104"/>
      <c r="D66" s="105" t="s">
        <v>143</v>
      </c>
      <c r="E66" s="106"/>
      <c r="F66" s="106"/>
      <c r="G66" s="106"/>
      <c r="H66" s="106"/>
      <c r="I66" s="106"/>
      <c r="J66" s="107">
        <f>J206</f>
        <v>0</v>
      </c>
      <c r="L66" s="104"/>
    </row>
    <row r="67" spans="2:12" s="8" customFormat="1" ht="24.9" customHeight="1">
      <c r="B67" s="100"/>
      <c r="D67" s="101" t="s">
        <v>144</v>
      </c>
      <c r="E67" s="102"/>
      <c r="F67" s="102"/>
      <c r="G67" s="102"/>
      <c r="H67" s="102"/>
      <c r="I67" s="102"/>
      <c r="J67" s="103">
        <f>J210</f>
        <v>0</v>
      </c>
      <c r="L67" s="100"/>
    </row>
    <row r="68" spans="2:12" s="9" customFormat="1" ht="19.95" customHeight="1">
      <c r="B68" s="104"/>
      <c r="D68" s="105" t="s">
        <v>479</v>
      </c>
      <c r="E68" s="106"/>
      <c r="F68" s="106"/>
      <c r="G68" s="106"/>
      <c r="H68" s="106"/>
      <c r="I68" s="106"/>
      <c r="J68" s="107">
        <f>J211</f>
        <v>0</v>
      </c>
      <c r="L68" s="104"/>
    </row>
    <row r="69" spans="2:12" s="8" customFormat="1" ht="24.9" customHeight="1">
      <c r="B69" s="100"/>
      <c r="D69" s="101" t="s">
        <v>483</v>
      </c>
      <c r="E69" s="102"/>
      <c r="F69" s="102"/>
      <c r="G69" s="102"/>
      <c r="H69" s="102"/>
      <c r="I69" s="102"/>
      <c r="J69" s="103">
        <f>J250</f>
        <v>0</v>
      </c>
      <c r="L69" s="100"/>
    </row>
    <row r="70" spans="2:12" s="1" customFormat="1" ht="21.75" customHeight="1">
      <c r="B70" s="33"/>
      <c r="L70" s="33"/>
    </row>
    <row r="71" spans="2:12" s="1" customFormat="1" ht="6.9" customHeight="1">
      <c r="B71" s="42"/>
      <c r="C71" s="43"/>
      <c r="D71" s="43"/>
      <c r="E71" s="43"/>
      <c r="F71" s="43"/>
      <c r="G71" s="43"/>
      <c r="H71" s="43"/>
      <c r="I71" s="43"/>
      <c r="J71" s="43"/>
      <c r="K71" s="43"/>
      <c r="L71" s="33"/>
    </row>
    <row r="75" spans="2:12" s="1" customFormat="1" ht="6.9" customHeight="1">
      <c r="B75" s="44"/>
      <c r="C75" s="45"/>
      <c r="D75" s="45"/>
      <c r="E75" s="45"/>
      <c r="F75" s="45"/>
      <c r="G75" s="45"/>
      <c r="H75" s="45"/>
      <c r="I75" s="45"/>
      <c r="J75" s="45"/>
      <c r="K75" s="45"/>
      <c r="L75" s="33"/>
    </row>
    <row r="76" spans="2:12" s="1" customFormat="1" ht="24.9" customHeight="1">
      <c r="B76" s="33"/>
      <c r="C76" s="22" t="s">
        <v>110</v>
      </c>
      <c r="L76" s="33"/>
    </row>
    <row r="77" spans="2:12" s="1" customFormat="1" ht="6.9" customHeight="1">
      <c r="B77" s="33"/>
      <c r="L77" s="33"/>
    </row>
    <row r="78" spans="2:12" s="1" customFormat="1" ht="12" customHeight="1">
      <c r="B78" s="33"/>
      <c r="C78" s="28" t="s">
        <v>16</v>
      </c>
      <c r="L78" s="33"/>
    </row>
    <row r="79" spans="2:12" s="1" customFormat="1" ht="16.5" customHeight="1">
      <c r="B79" s="33"/>
      <c r="E79" s="313" t="str">
        <f>E7</f>
        <v>Zřízení dílen a učeben pro Církevní ZŠ</v>
      </c>
      <c r="F79" s="314"/>
      <c r="G79" s="314"/>
      <c r="H79" s="314"/>
      <c r="L79" s="33"/>
    </row>
    <row r="80" spans="2:12" s="1" customFormat="1" ht="12" customHeight="1">
      <c r="B80" s="33"/>
      <c r="C80" s="28" t="s">
        <v>102</v>
      </c>
      <c r="L80" s="33"/>
    </row>
    <row r="81" spans="2:65" s="1" customFormat="1" ht="16.5" customHeight="1">
      <c r="B81" s="33"/>
      <c r="E81" s="276" t="str">
        <f>E9</f>
        <v>05 - SO - Rekonstrukce vnitřních omítek s restaurátorským dohledem</v>
      </c>
      <c r="F81" s="315"/>
      <c r="G81" s="315"/>
      <c r="H81" s="315"/>
      <c r="L81" s="33"/>
    </row>
    <row r="82" spans="2:65" s="1" customFormat="1" ht="6.9" customHeight="1">
      <c r="B82" s="33"/>
      <c r="L82" s="33"/>
    </row>
    <row r="83" spans="2:65" s="1" customFormat="1" ht="12" customHeight="1">
      <c r="B83" s="33"/>
      <c r="C83" s="28" t="s">
        <v>21</v>
      </c>
      <c r="F83" s="26" t="str">
        <f>F12</f>
        <v>Dlouhá 190, Hradec Králové</v>
      </c>
      <c r="I83" s="28" t="s">
        <v>23</v>
      </c>
      <c r="J83" s="50" t="str">
        <f>IF(J12="","",J12)</f>
        <v>8. 1. 2026</v>
      </c>
      <c r="L83" s="33"/>
    </row>
    <row r="84" spans="2:65" s="1" customFormat="1" ht="6.9" customHeight="1">
      <c r="B84" s="33"/>
      <c r="L84" s="33"/>
    </row>
    <row r="85" spans="2:65" s="1" customFormat="1" ht="40.049999999999997" customHeight="1">
      <c r="B85" s="33"/>
      <c r="C85" s="28" t="s">
        <v>25</v>
      </c>
      <c r="F85" s="26" t="str">
        <f>E15</f>
        <v>Biskup.Královehradecké, Velké Nám.35, Hr.Králové</v>
      </c>
      <c r="I85" s="28" t="s">
        <v>31</v>
      </c>
      <c r="J85" s="31" t="str">
        <f>E21</f>
        <v>Atelier Tsunami s.r.o., Palachova 1742, Náchod</v>
      </c>
      <c r="L85" s="33"/>
    </row>
    <row r="86" spans="2:65" s="1" customFormat="1" ht="15.15" customHeight="1">
      <c r="B86" s="33"/>
      <c r="C86" s="28" t="s">
        <v>29</v>
      </c>
      <c r="F86" s="26" t="str">
        <f>IF(E18="","",E18)</f>
        <v>Vyplň údaj</v>
      </c>
      <c r="I86" s="28" t="s">
        <v>34</v>
      </c>
      <c r="J86" s="31" t="str">
        <f>E24</f>
        <v>Ondřej Gerhart</v>
      </c>
      <c r="L86" s="33"/>
    </row>
    <row r="87" spans="2:65" s="1" customFormat="1" ht="10.35" customHeight="1">
      <c r="B87" s="33"/>
      <c r="L87" s="33"/>
    </row>
    <row r="88" spans="2:65" s="10" customFormat="1" ht="29.25" customHeight="1">
      <c r="B88" s="108"/>
      <c r="C88" s="109" t="s">
        <v>111</v>
      </c>
      <c r="D88" s="110" t="s">
        <v>57</v>
      </c>
      <c r="E88" s="110" t="s">
        <v>53</v>
      </c>
      <c r="F88" s="110" t="s">
        <v>54</v>
      </c>
      <c r="G88" s="110" t="s">
        <v>112</v>
      </c>
      <c r="H88" s="110" t="s">
        <v>113</v>
      </c>
      <c r="I88" s="110" t="s">
        <v>114</v>
      </c>
      <c r="J88" s="110" t="s">
        <v>106</v>
      </c>
      <c r="K88" s="111" t="s">
        <v>115</v>
      </c>
      <c r="L88" s="108"/>
      <c r="M88" s="57" t="s">
        <v>19</v>
      </c>
      <c r="N88" s="58" t="s">
        <v>42</v>
      </c>
      <c r="O88" s="58" t="s">
        <v>116</v>
      </c>
      <c r="P88" s="58" t="s">
        <v>117</v>
      </c>
      <c r="Q88" s="58" t="s">
        <v>118</v>
      </c>
      <c r="R88" s="58" t="s">
        <v>119</v>
      </c>
      <c r="S88" s="58" t="s">
        <v>120</v>
      </c>
      <c r="T88" s="59" t="s">
        <v>121</v>
      </c>
    </row>
    <row r="89" spans="2:65" s="1" customFormat="1" ht="22.8" customHeight="1">
      <c r="B89" s="33"/>
      <c r="C89" s="62" t="s">
        <v>122</v>
      </c>
      <c r="J89" s="112">
        <f>BK89</f>
        <v>0</v>
      </c>
      <c r="L89" s="33"/>
      <c r="M89" s="60"/>
      <c r="N89" s="51"/>
      <c r="O89" s="51"/>
      <c r="P89" s="113">
        <f>P90+P210+P250</f>
        <v>0</v>
      </c>
      <c r="Q89" s="51"/>
      <c r="R89" s="113">
        <f>R90+R210+R250</f>
        <v>61.15209328000001</v>
      </c>
      <c r="S89" s="51"/>
      <c r="T89" s="114">
        <f>T90+T210+T250</f>
        <v>19.683889409999999</v>
      </c>
      <c r="AT89" s="18" t="s">
        <v>71</v>
      </c>
      <c r="AU89" s="18" t="s">
        <v>107</v>
      </c>
      <c r="BK89" s="115">
        <f>BK90+BK210+BK250</f>
        <v>0</v>
      </c>
    </row>
    <row r="90" spans="2:65" s="11" customFormat="1" ht="25.95" customHeight="1">
      <c r="B90" s="116"/>
      <c r="D90" s="117" t="s">
        <v>71</v>
      </c>
      <c r="E90" s="118" t="s">
        <v>149</v>
      </c>
      <c r="F90" s="118" t="s">
        <v>150</v>
      </c>
      <c r="I90" s="119"/>
      <c r="J90" s="120">
        <f>BK90</f>
        <v>0</v>
      </c>
      <c r="L90" s="116"/>
      <c r="M90" s="121"/>
      <c r="P90" s="122">
        <f>P91+P104+P185+P192+P206</f>
        <v>0</v>
      </c>
      <c r="R90" s="122">
        <f>R91+R104+R185+R192+R206</f>
        <v>60.38061608000001</v>
      </c>
      <c r="T90" s="123">
        <f>T91+T104+T185+T192+T206</f>
        <v>18.091388999999999</v>
      </c>
      <c r="AR90" s="117" t="s">
        <v>80</v>
      </c>
      <c r="AT90" s="124" t="s">
        <v>71</v>
      </c>
      <c r="AU90" s="124" t="s">
        <v>72</v>
      </c>
      <c r="AY90" s="117" t="s">
        <v>126</v>
      </c>
      <c r="BK90" s="125">
        <f>BK91+BK104+BK185+BK192+BK206</f>
        <v>0</v>
      </c>
    </row>
    <row r="91" spans="2:65" s="11" customFormat="1" ht="22.8" customHeight="1">
      <c r="B91" s="116"/>
      <c r="D91" s="117" t="s">
        <v>71</v>
      </c>
      <c r="E91" s="126" t="s">
        <v>125</v>
      </c>
      <c r="F91" s="126" t="s">
        <v>573</v>
      </c>
      <c r="I91" s="119"/>
      <c r="J91" s="127">
        <f>BK91</f>
        <v>0</v>
      </c>
      <c r="L91" s="116"/>
      <c r="M91" s="121"/>
      <c r="P91" s="122">
        <f>SUM(P92:P103)</f>
        <v>0</v>
      </c>
      <c r="R91" s="122">
        <f>SUM(R92:R103)</f>
        <v>5.3942898200000009</v>
      </c>
      <c r="T91" s="123">
        <f>SUM(T92:T103)</f>
        <v>0</v>
      </c>
      <c r="AR91" s="117" t="s">
        <v>80</v>
      </c>
      <c r="AT91" s="124" t="s">
        <v>71</v>
      </c>
      <c r="AU91" s="124" t="s">
        <v>80</v>
      </c>
      <c r="AY91" s="117" t="s">
        <v>126</v>
      </c>
      <c r="BK91" s="125">
        <f>SUM(BK92:BK103)</f>
        <v>0</v>
      </c>
    </row>
    <row r="92" spans="2:65" s="1" customFormat="1" ht="16.5" customHeight="1">
      <c r="B92" s="33"/>
      <c r="C92" s="128" t="s">
        <v>80</v>
      </c>
      <c r="D92" s="128" t="s">
        <v>129</v>
      </c>
      <c r="E92" s="129" t="s">
        <v>664</v>
      </c>
      <c r="F92" s="130" t="s">
        <v>665</v>
      </c>
      <c r="G92" s="131" t="s">
        <v>155</v>
      </c>
      <c r="H92" s="132">
        <v>48.850999999999999</v>
      </c>
      <c r="I92" s="133"/>
      <c r="J92" s="134">
        <f>ROUND(I92*H92,2)</f>
        <v>0</v>
      </c>
      <c r="K92" s="130" t="s">
        <v>180</v>
      </c>
      <c r="L92" s="33"/>
      <c r="M92" s="135" t="s">
        <v>19</v>
      </c>
      <c r="N92" s="136" t="s">
        <v>43</v>
      </c>
      <c r="P92" s="137">
        <f>O92*H92</f>
        <v>0</v>
      </c>
      <c r="Q92" s="137">
        <v>2.8570000000000002E-2</v>
      </c>
      <c r="R92" s="137">
        <f>Q92*H92</f>
        <v>1.39567307</v>
      </c>
      <c r="S92" s="137">
        <v>0</v>
      </c>
      <c r="T92" s="138">
        <f>S92*H92</f>
        <v>0</v>
      </c>
      <c r="AR92" s="139" t="s">
        <v>156</v>
      </c>
      <c r="AT92" s="139" t="s">
        <v>129</v>
      </c>
      <c r="AU92" s="139" t="s">
        <v>82</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156</v>
      </c>
      <c r="BM92" s="139" t="s">
        <v>3048</v>
      </c>
    </row>
    <row r="93" spans="2:65" s="1" customFormat="1" ht="10.199999999999999">
      <c r="B93" s="33"/>
      <c r="D93" s="141" t="s">
        <v>135</v>
      </c>
      <c r="F93" s="142" t="s">
        <v>667</v>
      </c>
      <c r="I93" s="143"/>
      <c r="L93" s="33"/>
      <c r="M93" s="147"/>
      <c r="T93" s="54"/>
      <c r="AT93" s="18" t="s">
        <v>135</v>
      </c>
      <c r="AU93" s="18" t="s">
        <v>82</v>
      </c>
    </row>
    <row r="94" spans="2:65" s="1" customFormat="1" ht="10.199999999999999">
      <c r="B94" s="33"/>
      <c r="D94" s="168" t="s">
        <v>183</v>
      </c>
      <c r="F94" s="169" t="s">
        <v>668</v>
      </c>
      <c r="I94" s="143"/>
      <c r="L94" s="33"/>
      <c r="M94" s="147"/>
      <c r="T94" s="54"/>
      <c r="AT94" s="18" t="s">
        <v>183</v>
      </c>
      <c r="AU94" s="18" t="s">
        <v>82</v>
      </c>
    </row>
    <row r="95" spans="2:65" s="12" customFormat="1" ht="10.199999999999999">
      <c r="B95" s="148"/>
      <c r="D95" s="141" t="s">
        <v>159</v>
      </c>
      <c r="E95" s="149" t="s">
        <v>19</v>
      </c>
      <c r="F95" s="150" t="s">
        <v>3049</v>
      </c>
      <c r="H95" s="151">
        <v>48.850999999999999</v>
      </c>
      <c r="I95" s="152"/>
      <c r="L95" s="148"/>
      <c r="M95" s="153"/>
      <c r="T95" s="154"/>
      <c r="AT95" s="149" t="s">
        <v>159</v>
      </c>
      <c r="AU95" s="149" t="s">
        <v>82</v>
      </c>
      <c r="AV95" s="12" t="s">
        <v>82</v>
      </c>
      <c r="AW95" s="12" t="s">
        <v>33</v>
      </c>
      <c r="AX95" s="12" t="s">
        <v>80</v>
      </c>
      <c r="AY95" s="149" t="s">
        <v>126</v>
      </c>
    </row>
    <row r="96" spans="2:65" s="1" customFormat="1" ht="16.5" customHeight="1">
      <c r="B96" s="33"/>
      <c r="C96" s="128" t="s">
        <v>82</v>
      </c>
      <c r="D96" s="128" t="s">
        <v>129</v>
      </c>
      <c r="E96" s="129" t="s">
        <v>689</v>
      </c>
      <c r="F96" s="130" t="s">
        <v>690</v>
      </c>
      <c r="G96" s="131" t="s">
        <v>155</v>
      </c>
      <c r="H96" s="132">
        <v>24.425000000000001</v>
      </c>
      <c r="I96" s="133"/>
      <c r="J96" s="134">
        <f>ROUND(I96*H96,2)</f>
        <v>0</v>
      </c>
      <c r="K96" s="130" t="s">
        <v>180</v>
      </c>
      <c r="L96" s="33"/>
      <c r="M96" s="135" t="s">
        <v>19</v>
      </c>
      <c r="N96" s="136" t="s">
        <v>43</v>
      </c>
      <c r="P96" s="137">
        <f>O96*H96</f>
        <v>0</v>
      </c>
      <c r="Q96" s="137">
        <v>4.795E-2</v>
      </c>
      <c r="R96" s="137">
        <f>Q96*H96</f>
        <v>1.1711787499999999</v>
      </c>
      <c r="S96" s="137">
        <v>0</v>
      </c>
      <c r="T96" s="138">
        <f>S96*H96</f>
        <v>0</v>
      </c>
      <c r="AR96" s="139" t="s">
        <v>156</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156</v>
      </c>
      <c r="BM96" s="139" t="s">
        <v>3050</v>
      </c>
    </row>
    <row r="97" spans="2:65" s="1" customFormat="1" ht="10.199999999999999">
      <c r="B97" s="33"/>
      <c r="D97" s="141" t="s">
        <v>135</v>
      </c>
      <c r="F97" s="142" t="s">
        <v>692</v>
      </c>
      <c r="I97" s="143"/>
      <c r="L97" s="33"/>
      <c r="M97" s="147"/>
      <c r="T97" s="54"/>
      <c r="AT97" s="18" t="s">
        <v>135</v>
      </c>
      <c r="AU97" s="18" t="s">
        <v>82</v>
      </c>
    </row>
    <row r="98" spans="2:65" s="1" customFormat="1" ht="10.199999999999999">
      <c r="B98" s="33"/>
      <c r="D98" s="168" t="s">
        <v>183</v>
      </c>
      <c r="F98" s="169" t="s">
        <v>693</v>
      </c>
      <c r="I98" s="143"/>
      <c r="L98" s="33"/>
      <c r="M98" s="147"/>
      <c r="T98" s="54"/>
      <c r="AT98" s="18" t="s">
        <v>183</v>
      </c>
      <c r="AU98" s="18" t="s">
        <v>82</v>
      </c>
    </row>
    <row r="99" spans="2:65" s="12" customFormat="1" ht="10.199999999999999">
      <c r="B99" s="148"/>
      <c r="D99" s="141" t="s">
        <v>159</v>
      </c>
      <c r="E99" s="149" t="s">
        <v>19</v>
      </c>
      <c r="F99" s="150" t="s">
        <v>3051</v>
      </c>
      <c r="H99" s="151">
        <v>24.425000000000001</v>
      </c>
      <c r="I99" s="152"/>
      <c r="L99" s="148"/>
      <c r="M99" s="153"/>
      <c r="T99" s="154"/>
      <c r="AT99" s="149" t="s">
        <v>159</v>
      </c>
      <c r="AU99" s="149" t="s">
        <v>82</v>
      </c>
      <c r="AV99" s="12" t="s">
        <v>82</v>
      </c>
      <c r="AW99" s="12" t="s">
        <v>33</v>
      </c>
      <c r="AX99" s="12" t="s">
        <v>80</v>
      </c>
      <c r="AY99" s="149" t="s">
        <v>126</v>
      </c>
    </row>
    <row r="100" spans="2:65" s="1" customFormat="1" ht="16.5" customHeight="1">
      <c r="B100" s="33"/>
      <c r="C100" s="128" t="s">
        <v>125</v>
      </c>
      <c r="D100" s="128" t="s">
        <v>129</v>
      </c>
      <c r="E100" s="129" t="s">
        <v>695</v>
      </c>
      <c r="F100" s="130" t="s">
        <v>696</v>
      </c>
      <c r="G100" s="131" t="s">
        <v>155</v>
      </c>
      <c r="H100" s="132">
        <v>24.425000000000001</v>
      </c>
      <c r="I100" s="133"/>
      <c r="J100" s="134">
        <f>ROUND(I100*H100,2)</f>
        <v>0</v>
      </c>
      <c r="K100" s="130" t="s">
        <v>180</v>
      </c>
      <c r="L100" s="33"/>
      <c r="M100" s="135" t="s">
        <v>19</v>
      </c>
      <c r="N100" s="136" t="s">
        <v>43</v>
      </c>
      <c r="P100" s="137">
        <f>O100*H100</f>
        <v>0</v>
      </c>
      <c r="Q100" s="137">
        <v>0.11576</v>
      </c>
      <c r="R100" s="137">
        <f>Q100*H100</f>
        <v>2.8274380000000003</v>
      </c>
      <c r="S100" s="137">
        <v>0</v>
      </c>
      <c r="T100" s="138">
        <f>S100*H100</f>
        <v>0</v>
      </c>
      <c r="AR100" s="139" t="s">
        <v>156</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156</v>
      </c>
      <c r="BM100" s="139" t="s">
        <v>3052</v>
      </c>
    </row>
    <row r="101" spans="2:65" s="1" customFormat="1" ht="10.199999999999999">
      <c r="B101" s="33"/>
      <c r="D101" s="141" t="s">
        <v>135</v>
      </c>
      <c r="F101" s="142" t="s">
        <v>698</v>
      </c>
      <c r="I101" s="143"/>
      <c r="L101" s="33"/>
      <c r="M101" s="147"/>
      <c r="T101" s="54"/>
      <c r="AT101" s="18" t="s">
        <v>135</v>
      </c>
      <c r="AU101" s="18" t="s">
        <v>82</v>
      </c>
    </row>
    <row r="102" spans="2:65" s="1" customFormat="1" ht="10.199999999999999">
      <c r="B102" s="33"/>
      <c r="D102" s="168" t="s">
        <v>183</v>
      </c>
      <c r="F102" s="169" t="s">
        <v>699</v>
      </c>
      <c r="I102" s="143"/>
      <c r="L102" s="33"/>
      <c r="M102" s="147"/>
      <c r="T102" s="54"/>
      <c r="AT102" s="18" t="s">
        <v>183</v>
      </c>
      <c r="AU102" s="18" t="s">
        <v>82</v>
      </c>
    </row>
    <row r="103" spans="2:65" s="12" customFormat="1" ht="10.199999999999999">
      <c r="B103" s="148"/>
      <c r="D103" s="141" t="s">
        <v>159</v>
      </c>
      <c r="E103" s="149" t="s">
        <v>19</v>
      </c>
      <c r="F103" s="150" t="s">
        <v>3051</v>
      </c>
      <c r="H103" s="151">
        <v>24.425000000000001</v>
      </c>
      <c r="I103" s="152"/>
      <c r="L103" s="148"/>
      <c r="M103" s="153"/>
      <c r="T103" s="154"/>
      <c r="AT103" s="149" t="s">
        <v>159</v>
      </c>
      <c r="AU103" s="149" t="s">
        <v>82</v>
      </c>
      <c r="AV103" s="12" t="s">
        <v>82</v>
      </c>
      <c r="AW103" s="12" t="s">
        <v>33</v>
      </c>
      <c r="AX103" s="12" t="s">
        <v>80</v>
      </c>
      <c r="AY103" s="149" t="s">
        <v>126</v>
      </c>
    </row>
    <row r="104" spans="2:65" s="11" customFormat="1" ht="22.8" customHeight="1">
      <c r="B104" s="116"/>
      <c r="D104" s="117" t="s">
        <v>71</v>
      </c>
      <c r="E104" s="126" t="s">
        <v>151</v>
      </c>
      <c r="F104" s="126" t="s">
        <v>152</v>
      </c>
      <c r="I104" s="119"/>
      <c r="J104" s="127">
        <f>BK104</f>
        <v>0</v>
      </c>
      <c r="L104" s="116"/>
      <c r="M104" s="121"/>
      <c r="P104" s="122">
        <f>P105+SUM(P106:P136)</f>
        <v>0</v>
      </c>
      <c r="R104" s="122">
        <f>R105+SUM(R106:R136)</f>
        <v>54.986326260000006</v>
      </c>
      <c r="T104" s="123">
        <f>T105+SUM(T106:T136)</f>
        <v>18.091388999999999</v>
      </c>
      <c r="AR104" s="117" t="s">
        <v>80</v>
      </c>
      <c r="AT104" s="124" t="s">
        <v>71</v>
      </c>
      <c r="AU104" s="124" t="s">
        <v>80</v>
      </c>
      <c r="AY104" s="117" t="s">
        <v>126</v>
      </c>
      <c r="BK104" s="125">
        <f>BK105+SUM(BK106:BK136)</f>
        <v>0</v>
      </c>
    </row>
    <row r="105" spans="2:65" s="1" customFormat="1" ht="16.5" customHeight="1">
      <c r="B105" s="33"/>
      <c r="C105" s="128" t="s">
        <v>156</v>
      </c>
      <c r="D105" s="128" t="s">
        <v>129</v>
      </c>
      <c r="E105" s="129" t="s">
        <v>903</v>
      </c>
      <c r="F105" s="130" t="s">
        <v>904</v>
      </c>
      <c r="G105" s="131" t="s">
        <v>155</v>
      </c>
      <c r="H105" s="132">
        <v>11.510999999999999</v>
      </c>
      <c r="I105" s="133"/>
      <c r="J105" s="134">
        <f>ROUND(I105*H105,2)</f>
        <v>0</v>
      </c>
      <c r="K105" s="130" t="s">
        <v>180</v>
      </c>
      <c r="L105" s="33"/>
      <c r="M105" s="135" t="s">
        <v>19</v>
      </c>
      <c r="N105" s="136" t="s">
        <v>43</v>
      </c>
      <c r="P105" s="137">
        <f>O105*H105</f>
        <v>0</v>
      </c>
      <c r="Q105" s="137">
        <v>1.7330000000000002E-2</v>
      </c>
      <c r="R105" s="137">
        <f>Q105*H105</f>
        <v>0.19948563</v>
      </c>
      <c r="S105" s="137">
        <v>0</v>
      </c>
      <c r="T105" s="138">
        <f>S105*H105</f>
        <v>0</v>
      </c>
      <c r="AR105" s="139" t="s">
        <v>156</v>
      </c>
      <c r="AT105" s="139" t="s">
        <v>129</v>
      </c>
      <c r="AU105" s="139" t="s">
        <v>82</v>
      </c>
      <c r="AY105" s="18" t="s">
        <v>126</v>
      </c>
      <c r="BE105" s="140">
        <f>IF(N105="základní",J105,0)</f>
        <v>0</v>
      </c>
      <c r="BF105" s="140">
        <f>IF(N105="snížená",J105,0)</f>
        <v>0</v>
      </c>
      <c r="BG105" s="140">
        <f>IF(N105="zákl. přenesená",J105,0)</f>
        <v>0</v>
      </c>
      <c r="BH105" s="140">
        <f>IF(N105="sníž. přenesená",J105,0)</f>
        <v>0</v>
      </c>
      <c r="BI105" s="140">
        <f>IF(N105="nulová",J105,0)</f>
        <v>0</v>
      </c>
      <c r="BJ105" s="18" t="s">
        <v>80</v>
      </c>
      <c r="BK105" s="140">
        <f>ROUND(I105*H105,2)</f>
        <v>0</v>
      </c>
      <c r="BL105" s="18" t="s">
        <v>156</v>
      </c>
      <c r="BM105" s="139" t="s">
        <v>3053</v>
      </c>
    </row>
    <row r="106" spans="2:65" s="1" customFormat="1" ht="19.2">
      <c r="B106" s="33"/>
      <c r="D106" s="141" t="s">
        <v>135</v>
      </c>
      <c r="F106" s="142" t="s">
        <v>906</v>
      </c>
      <c r="I106" s="143"/>
      <c r="L106" s="33"/>
      <c r="M106" s="147"/>
      <c r="T106" s="54"/>
      <c r="AT106" s="18" t="s">
        <v>135</v>
      </c>
      <c r="AU106" s="18" t="s">
        <v>82</v>
      </c>
    </row>
    <row r="107" spans="2:65" s="1" customFormat="1" ht="10.199999999999999">
      <c r="B107" s="33"/>
      <c r="D107" s="168" t="s">
        <v>183</v>
      </c>
      <c r="F107" s="169" t="s">
        <v>907</v>
      </c>
      <c r="I107" s="143"/>
      <c r="L107" s="33"/>
      <c r="M107" s="147"/>
      <c r="T107" s="54"/>
      <c r="AT107" s="18" t="s">
        <v>183</v>
      </c>
      <c r="AU107" s="18" t="s">
        <v>82</v>
      </c>
    </row>
    <row r="108" spans="2:65" s="13" customFormat="1" ht="10.199999999999999">
      <c r="B108" s="155"/>
      <c r="D108" s="141" t="s">
        <v>159</v>
      </c>
      <c r="E108" s="156" t="s">
        <v>19</v>
      </c>
      <c r="F108" s="157" t="s">
        <v>3054</v>
      </c>
      <c r="H108" s="156" t="s">
        <v>19</v>
      </c>
      <c r="I108" s="158"/>
      <c r="L108" s="155"/>
      <c r="M108" s="159"/>
      <c r="T108" s="160"/>
      <c r="AT108" s="156" t="s">
        <v>159</v>
      </c>
      <c r="AU108" s="156" t="s">
        <v>82</v>
      </c>
      <c r="AV108" s="13" t="s">
        <v>80</v>
      </c>
      <c r="AW108" s="13" t="s">
        <v>33</v>
      </c>
      <c r="AX108" s="13" t="s">
        <v>72</v>
      </c>
      <c r="AY108" s="156" t="s">
        <v>126</v>
      </c>
    </row>
    <row r="109" spans="2:65" s="12" customFormat="1" ht="10.199999999999999">
      <c r="B109" s="148"/>
      <c r="D109" s="141" t="s">
        <v>159</v>
      </c>
      <c r="E109" s="149" t="s">
        <v>19</v>
      </c>
      <c r="F109" s="150" t="s">
        <v>3055</v>
      </c>
      <c r="H109" s="151">
        <v>11.510999999999999</v>
      </c>
      <c r="I109" s="152"/>
      <c r="L109" s="148"/>
      <c r="M109" s="153"/>
      <c r="T109" s="154"/>
      <c r="AT109" s="149" t="s">
        <v>159</v>
      </c>
      <c r="AU109" s="149" t="s">
        <v>82</v>
      </c>
      <c r="AV109" s="12" t="s">
        <v>82</v>
      </c>
      <c r="AW109" s="12" t="s">
        <v>33</v>
      </c>
      <c r="AX109" s="12" t="s">
        <v>80</v>
      </c>
      <c r="AY109" s="149" t="s">
        <v>126</v>
      </c>
    </row>
    <row r="110" spans="2:65" s="1" customFormat="1" ht="16.5" customHeight="1">
      <c r="B110" s="33"/>
      <c r="C110" s="128" t="s">
        <v>188</v>
      </c>
      <c r="D110" s="128" t="s">
        <v>129</v>
      </c>
      <c r="E110" s="129" t="s">
        <v>3056</v>
      </c>
      <c r="F110" s="130" t="s">
        <v>3057</v>
      </c>
      <c r="G110" s="131" t="s">
        <v>254</v>
      </c>
      <c r="H110" s="132">
        <v>24</v>
      </c>
      <c r="I110" s="133"/>
      <c r="J110" s="134">
        <f>ROUND(I110*H110,2)</f>
        <v>0</v>
      </c>
      <c r="K110" s="130" t="s">
        <v>180</v>
      </c>
      <c r="L110" s="33"/>
      <c r="M110" s="135" t="s">
        <v>19</v>
      </c>
      <c r="N110" s="136" t="s">
        <v>43</v>
      </c>
      <c r="P110" s="137">
        <f>O110*H110</f>
        <v>0</v>
      </c>
      <c r="Q110" s="137">
        <v>4.0599999999999997E-2</v>
      </c>
      <c r="R110" s="137">
        <f>Q110*H110</f>
        <v>0.97439999999999993</v>
      </c>
      <c r="S110" s="137">
        <v>0</v>
      </c>
      <c r="T110" s="138">
        <f>S110*H110</f>
        <v>0</v>
      </c>
      <c r="AR110" s="139" t="s">
        <v>156</v>
      </c>
      <c r="AT110" s="139" t="s">
        <v>129</v>
      </c>
      <c r="AU110" s="139" t="s">
        <v>82</v>
      </c>
      <c r="AY110" s="18" t="s">
        <v>126</v>
      </c>
      <c r="BE110" s="140">
        <f>IF(N110="základní",J110,0)</f>
        <v>0</v>
      </c>
      <c r="BF110" s="140">
        <f>IF(N110="snížená",J110,0)</f>
        <v>0</v>
      </c>
      <c r="BG110" s="140">
        <f>IF(N110="zákl. přenesená",J110,0)</f>
        <v>0</v>
      </c>
      <c r="BH110" s="140">
        <f>IF(N110="sníž. přenesená",J110,0)</f>
        <v>0</v>
      </c>
      <c r="BI110" s="140">
        <f>IF(N110="nulová",J110,0)</f>
        <v>0</v>
      </c>
      <c r="BJ110" s="18" t="s">
        <v>80</v>
      </c>
      <c r="BK110" s="140">
        <f>ROUND(I110*H110,2)</f>
        <v>0</v>
      </c>
      <c r="BL110" s="18" t="s">
        <v>156</v>
      </c>
      <c r="BM110" s="139" t="s">
        <v>3058</v>
      </c>
    </row>
    <row r="111" spans="2:65" s="1" customFormat="1" ht="10.199999999999999">
      <c r="B111" s="33"/>
      <c r="D111" s="141" t="s">
        <v>135</v>
      </c>
      <c r="F111" s="142" t="s">
        <v>3059</v>
      </c>
      <c r="I111" s="143"/>
      <c r="L111" s="33"/>
      <c r="M111" s="147"/>
      <c r="T111" s="54"/>
      <c r="AT111" s="18" t="s">
        <v>135</v>
      </c>
      <c r="AU111" s="18" t="s">
        <v>82</v>
      </c>
    </row>
    <row r="112" spans="2:65" s="1" customFormat="1" ht="10.199999999999999">
      <c r="B112" s="33"/>
      <c r="D112" s="168" t="s">
        <v>183</v>
      </c>
      <c r="F112" s="169" t="s">
        <v>3060</v>
      </c>
      <c r="I112" s="143"/>
      <c r="L112" s="33"/>
      <c r="M112" s="147"/>
      <c r="T112" s="54"/>
      <c r="AT112" s="18" t="s">
        <v>183</v>
      </c>
      <c r="AU112" s="18" t="s">
        <v>82</v>
      </c>
    </row>
    <row r="113" spans="2:65" s="12" customFormat="1" ht="10.199999999999999">
      <c r="B113" s="148"/>
      <c r="D113" s="141" t="s">
        <v>159</v>
      </c>
      <c r="E113" s="149" t="s">
        <v>19</v>
      </c>
      <c r="F113" s="150" t="s">
        <v>3061</v>
      </c>
      <c r="H113" s="151">
        <v>6</v>
      </c>
      <c r="I113" s="152"/>
      <c r="L113" s="148"/>
      <c r="M113" s="153"/>
      <c r="T113" s="154"/>
      <c r="AT113" s="149" t="s">
        <v>159</v>
      </c>
      <c r="AU113" s="149" t="s">
        <v>82</v>
      </c>
      <c r="AV113" s="12" t="s">
        <v>82</v>
      </c>
      <c r="AW113" s="12" t="s">
        <v>33</v>
      </c>
      <c r="AX113" s="12" t="s">
        <v>72</v>
      </c>
      <c r="AY113" s="149" t="s">
        <v>126</v>
      </c>
    </row>
    <row r="114" spans="2:65" s="12" customFormat="1" ht="10.199999999999999">
      <c r="B114" s="148"/>
      <c r="D114" s="141" t="s">
        <v>159</v>
      </c>
      <c r="E114" s="149" t="s">
        <v>19</v>
      </c>
      <c r="F114" s="150" t="s">
        <v>3062</v>
      </c>
      <c r="H114" s="151">
        <v>10</v>
      </c>
      <c r="I114" s="152"/>
      <c r="L114" s="148"/>
      <c r="M114" s="153"/>
      <c r="T114" s="154"/>
      <c r="AT114" s="149" t="s">
        <v>159</v>
      </c>
      <c r="AU114" s="149" t="s">
        <v>82</v>
      </c>
      <c r="AV114" s="12" t="s">
        <v>82</v>
      </c>
      <c r="AW114" s="12" t="s">
        <v>33</v>
      </c>
      <c r="AX114" s="12" t="s">
        <v>72</v>
      </c>
      <c r="AY114" s="149" t="s">
        <v>126</v>
      </c>
    </row>
    <row r="115" spans="2:65" s="12" customFormat="1" ht="10.199999999999999">
      <c r="B115" s="148"/>
      <c r="D115" s="141" t="s">
        <v>159</v>
      </c>
      <c r="E115" s="149" t="s">
        <v>19</v>
      </c>
      <c r="F115" s="150" t="s">
        <v>3063</v>
      </c>
      <c r="H115" s="151">
        <v>8</v>
      </c>
      <c r="I115" s="152"/>
      <c r="L115" s="148"/>
      <c r="M115" s="153"/>
      <c r="T115" s="154"/>
      <c r="AT115" s="149" t="s">
        <v>159</v>
      </c>
      <c r="AU115" s="149" t="s">
        <v>82</v>
      </c>
      <c r="AV115" s="12" t="s">
        <v>82</v>
      </c>
      <c r="AW115" s="12" t="s">
        <v>33</v>
      </c>
      <c r="AX115" s="12" t="s">
        <v>72</v>
      </c>
      <c r="AY115" s="149" t="s">
        <v>126</v>
      </c>
    </row>
    <row r="116" spans="2:65" s="14" customFormat="1" ht="10.199999999999999">
      <c r="B116" s="161"/>
      <c r="D116" s="141" t="s">
        <v>159</v>
      </c>
      <c r="E116" s="162" t="s">
        <v>19</v>
      </c>
      <c r="F116" s="163" t="s">
        <v>173</v>
      </c>
      <c r="H116" s="164">
        <v>24</v>
      </c>
      <c r="I116" s="165"/>
      <c r="L116" s="161"/>
      <c r="M116" s="166"/>
      <c r="T116" s="167"/>
      <c r="AT116" s="162" t="s">
        <v>159</v>
      </c>
      <c r="AU116" s="162" t="s">
        <v>82</v>
      </c>
      <c r="AV116" s="14" t="s">
        <v>156</v>
      </c>
      <c r="AW116" s="14" t="s">
        <v>33</v>
      </c>
      <c r="AX116" s="14" t="s">
        <v>80</v>
      </c>
      <c r="AY116" s="162" t="s">
        <v>126</v>
      </c>
    </row>
    <row r="117" spans="2:65" s="1" customFormat="1" ht="16.5" customHeight="1">
      <c r="B117" s="33"/>
      <c r="C117" s="128" t="s">
        <v>151</v>
      </c>
      <c r="D117" s="128" t="s">
        <v>129</v>
      </c>
      <c r="E117" s="129" t="s">
        <v>939</v>
      </c>
      <c r="F117" s="130" t="s">
        <v>940</v>
      </c>
      <c r="G117" s="131" t="s">
        <v>254</v>
      </c>
      <c r="H117" s="132">
        <v>9</v>
      </c>
      <c r="I117" s="133"/>
      <c r="J117" s="134">
        <f>ROUND(I117*H117,2)</f>
        <v>0</v>
      </c>
      <c r="K117" s="130" t="s">
        <v>180</v>
      </c>
      <c r="L117" s="33"/>
      <c r="M117" s="135" t="s">
        <v>19</v>
      </c>
      <c r="N117" s="136" t="s">
        <v>43</v>
      </c>
      <c r="P117" s="137">
        <f>O117*H117</f>
        <v>0</v>
      </c>
      <c r="Q117" s="137">
        <v>0.15409999999999999</v>
      </c>
      <c r="R117" s="137">
        <f>Q117*H117</f>
        <v>1.3868999999999998</v>
      </c>
      <c r="S117" s="137">
        <v>0</v>
      </c>
      <c r="T117" s="138">
        <f>S117*H117</f>
        <v>0</v>
      </c>
      <c r="AR117" s="139" t="s">
        <v>156</v>
      </c>
      <c r="AT117" s="139" t="s">
        <v>129</v>
      </c>
      <c r="AU117" s="139" t="s">
        <v>82</v>
      </c>
      <c r="AY117" s="18" t="s">
        <v>126</v>
      </c>
      <c r="BE117" s="140">
        <f>IF(N117="základní",J117,0)</f>
        <v>0</v>
      </c>
      <c r="BF117" s="140">
        <f>IF(N117="snížená",J117,0)</f>
        <v>0</v>
      </c>
      <c r="BG117" s="140">
        <f>IF(N117="zákl. přenesená",J117,0)</f>
        <v>0</v>
      </c>
      <c r="BH117" s="140">
        <f>IF(N117="sníž. přenesená",J117,0)</f>
        <v>0</v>
      </c>
      <c r="BI117" s="140">
        <f>IF(N117="nulová",J117,0)</f>
        <v>0</v>
      </c>
      <c r="BJ117" s="18" t="s">
        <v>80</v>
      </c>
      <c r="BK117" s="140">
        <f>ROUND(I117*H117,2)</f>
        <v>0</v>
      </c>
      <c r="BL117" s="18" t="s">
        <v>156</v>
      </c>
      <c r="BM117" s="139" t="s">
        <v>3064</v>
      </c>
    </row>
    <row r="118" spans="2:65" s="1" customFormat="1" ht="10.199999999999999">
      <c r="B118" s="33"/>
      <c r="D118" s="141" t="s">
        <v>135</v>
      </c>
      <c r="F118" s="142" t="s">
        <v>942</v>
      </c>
      <c r="I118" s="143"/>
      <c r="L118" s="33"/>
      <c r="M118" s="147"/>
      <c r="T118" s="54"/>
      <c r="AT118" s="18" t="s">
        <v>135</v>
      </c>
      <c r="AU118" s="18" t="s">
        <v>82</v>
      </c>
    </row>
    <row r="119" spans="2:65" s="1" customFormat="1" ht="10.199999999999999">
      <c r="B119" s="33"/>
      <c r="D119" s="168" t="s">
        <v>183</v>
      </c>
      <c r="F119" s="169" t="s">
        <v>943</v>
      </c>
      <c r="I119" s="143"/>
      <c r="L119" s="33"/>
      <c r="M119" s="147"/>
      <c r="T119" s="54"/>
      <c r="AT119" s="18" t="s">
        <v>183</v>
      </c>
      <c r="AU119" s="18" t="s">
        <v>82</v>
      </c>
    </row>
    <row r="120" spans="2:65" s="12" customFormat="1" ht="10.199999999999999">
      <c r="B120" s="148"/>
      <c r="D120" s="141" t="s">
        <v>159</v>
      </c>
      <c r="E120" s="149" t="s">
        <v>19</v>
      </c>
      <c r="F120" s="150" t="s">
        <v>3065</v>
      </c>
      <c r="H120" s="151">
        <v>2</v>
      </c>
      <c r="I120" s="152"/>
      <c r="L120" s="148"/>
      <c r="M120" s="153"/>
      <c r="T120" s="154"/>
      <c r="AT120" s="149" t="s">
        <v>159</v>
      </c>
      <c r="AU120" s="149" t="s">
        <v>82</v>
      </c>
      <c r="AV120" s="12" t="s">
        <v>82</v>
      </c>
      <c r="AW120" s="12" t="s">
        <v>33</v>
      </c>
      <c r="AX120" s="12" t="s">
        <v>72</v>
      </c>
      <c r="AY120" s="149" t="s">
        <v>126</v>
      </c>
    </row>
    <row r="121" spans="2:65" s="12" customFormat="1" ht="10.199999999999999">
      <c r="B121" s="148"/>
      <c r="D121" s="141" t="s">
        <v>159</v>
      </c>
      <c r="E121" s="149" t="s">
        <v>19</v>
      </c>
      <c r="F121" s="150" t="s">
        <v>3066</v>
      </c>
      <c r="H121" s="151">
        <v>4</v>
      </c>
      <c r="I121" s="152"/>
      <c r="L121" s="148"/>
      <c r="M121" s="153"/>
      <c r="T121" s="154"/>
      <c r="AT121" s="149" t="s">
        <v>159</v>
      </c>
      <c r="AU121" s="149" t="s">
        <v>82</v>
      </c>
      <c r="AV121" s="12" t="s">
        <v>82</v>
      </c>
      <c r="AW121" s="12" t="s">
        <v>33</v>
      </c>
      <c r="AX121" s="12" t="s">
        <v>72</v>
      </c>
      <c r="AY121" s="149" t="s">
        <v>126</v>
      </c>
    </row>
    <row r="122" spans="2:65" s="12" customFormat="1" ht="10.199999999999999">
      <c r="B122" s="148"/>
      <c r="D122" s="141" t="s">
        <v>159</v>
      </c>
      <c r="E122" s="149" t="s">
        <v>19</v>
      </c>
      <c r="F122" s="150" t="s">
        <v>3067</v>
      </c>
      <c r="H122" s="151">
        <v>3</v>
      </c>
      <c r="I122" s="152"/>
      <c r="L122" s="148"/>
      <c r="M122" s="153"/>
      <c r="T122" s="154"/>
      <c r="AT122" s="149" t="s">
        <v>159</v>
      </c>
      <c r="AU122" s="149" t="s">
        <v>82</v>
      </c>
      <c r="AV122" s="12" t="s">
        <v>82</v>
      </c>
      <c r="AW122" s="12" t="s">
        <v>33</v>
      </c>
      <c r="AX122" s="12" t="s">
        <v>72</v>
      </c>
      <c r="AY122" s="149" t="s">
        <v>126</v>
      </c>
    </row>
    <row r="123" spans="2:65" s="14" customFormat="1" ht="10.199999999999999">
      <c r="B123" s="161"/>
      <c r="D123" s="141" t="s">
        <v>159</v>
      </c>
      <c r="E123" s="162" t="s">
        <v>19</v>
      </c>
      <c r="F123" s="163" t="s">
        <v>173</v>
      </c>
      <c r="H123" s="164">
        <v>9</v>
      </c>
      <c r="I123" s="165"/>
      <c r="L123" s="161"/>
      <c r="M123" s="166"/>
      <c r="T123" s="167"/>
      <c r="AT123" s="162" t="s">
        <v>159</v>
      </c>
      <c r="AU123" s="162" t="s">
        <v>82</v>
      </c>
      <c r="AV123" s="14" t="s">
        <v>156</v>
      </c>
      <c r="AW123" s="14" t="s">
        <v>33</v>
      </c>
      <c r="AX123" s="14" t="s">
        <v>80</v>
      </c>
      <c r="AY123" s="162" t="s">
        <v>126</v>
      </c>
    </row>
    <row r="124" spans="2:65" s="1" customFormat="1" ht="16.5" customHeight="1">
      <c r="B124" s="33"/>
      <c r="C124" s="128" t="s">
        <v>201</v>
      </c>
      <c r="D124" s="128" t="s">
        <v>129</v>
      </c>
      <c r="E124" s="129" t="s">
        <v>911</v>
      </c>
      <c r="F124" s="130" t="s">
        <v>912</v>
      </c>
      <c r="G124" s="131" t="s">
        <v>155</v>
      </c>
      <c r="H124" s="132">
        <v>34.930999999999997</v>
      </c>
      <c r="I124" s="133"/>
      <c r="J124" s="134">
        <f>ROUND(I124*H124,2)</f>
        <v>0</v>
      </c>
      <c r="K124" s="130" t="s">
        <v>180</v>
      </c>
      <c r="L124" s="33"/>
      <c r="M124" s="135" t="s">
        <v>19</v>
      </c>
      <c r="N124" s="136" t="s">
        <v>43</v>
      </c>
      <c r="P124" s="137">
        <f>O124*H124</f>
        <v>0</v>
      </c>
      <c r="Q124" s="137">
        <v>3.2730000000000002E-2</v>
      </c>
      <c r="R124" s="137">
        <f>Q124*H124</f>
        <v>1.14329163</v>
      </c>
      <c r="S124" s="137">
        <v>0</v>
      </c>
      <c r="T124" s="138">
        <f>S124*H124</f>
        <v>0</v>
      </c>
      <c r="AR124" s="139" t="s">
        <v>156</v>
      </c>
      <c r="AT124" s="139" t="s">
        <v>129</v>
      </c>
      <c r="AU124" s="139" t="s">
        <v>82</v>
      </c>
      <c r="AY124" s="18" t="s">
        <v>126</v>
      </c>
      <c r="BE124" s="140">
        <f>IF(N124="základní",J124,0)</f>
        <v>0</v>
      </c>
      <c r="BF124" s="140">
        <f>IF(N124="snížená",J124,0)</f>
        <v>0</v>
      </c>
      <c r="BG124" s="140">
        <f>IF(N124="zákl. přenesená",J124,0)</f>
        <v>0</v>
      </c>
      <c r="BH124" s="140">
        <f>IF(N124="sníž. přenesená",J124,0)</f>
        <v>0</v>
      </c>
      <c r="BI124" s="140">
        <f>IF(N124="nulová",J124,0)</f>
        <v>0</v>
      </c>
      <c r="BJ124" s="18" t="s">
        <v>80</v>
      </c>
      <c r="BK124" s="140">
        <f>ROUND(I124*H124,2)</f>
        <v>0</v>
      </c>
      <c r="BL124" s="18" t="s">
        <v>156</v>
      </c>
      <c r="BM124" s="139" t="s">
        <v>3068</v>
      </c>
    </row>
    <row r="125" spans="2:65" s="1" customFormat="1" ht="10.199999999999999">
      <c r="B125" s="33"/>
      <c r="D125" s="141" t="s">
        <v>135</v>
      </c>
      <c r="F125" s="142" t="s">
        <v>914</v>
      </c>
      <c r="I125" s="143"/>
      <c r="L125" s="33"/>
      <c r="M125" s="147"/>
      <c r="T125" s="54"/>
      <c r="AT125" s="18" t="s">
        <v>135</v>
      </c>
      <c r="AU125" s="18" t="s">
        <v>82</v>
      </c>
    </row>
    <row r="126" spans="2:65" s="1" customFormat="1" ht="10.199999999999999">
      <c r="B126" s="33"/>
      <c r="D126" s="168" t="s">
        <v>183</v>
      </c>
      <c r="F126" s="169" t="s">
        <v>915</v>
      </c>
      <c r="I126" s="143"/>
      <c r="L126" s="33"/>
      <c r="M126" s="147"/>
      <c r="T126" s="54"/>
      <c r="AT126" s="18" t="s">
        <v>183</v>
      </c>
      <c r="AU126" s="18" t="s">
        <v>82</v>
      </c>
    </row>
    <row r="127" spans="2:65" s="12" customFormat="1" ht="10.199999999999999">
      <c r="B127" s="148"/>
      <c r="D127" s="141" t="s">
        <v>159</v>
      </c>
      <c r="E127" s="149" t="s">
        <v>19</v>
      </c>
      <c r="F127" s="150" t="s">
        <v>3069</v>
      </c>
      <c r="H127" s="151">
        <v>3.4079999999999999</v>
      </c>
      <c r="I127" s="152"/>
      <c r="L127" s="148"/>
      <c r="M127" s="153"/>
      <c r="T127" s="154"/>
      <c r="AT127" s="149" t="s">
        <v>159</v>
      </c>
      <c r="AU127" s="149" t="s">
        <v>82</v>
      </c>
      <c r="AV127" s="12" t="s">
        <v>82</v>
      </c>
      <c r="AW127" s="12" t="s">
        <v>33</v>
      </c>
      <c r="AX127" s="12" t="s">
        <v>72</v>
      </c>
      <c r="AY127" s="149" t="s">
        <v>126</v>
      </c>
    </row>
    <row r="128" spans="2:65" s="12" customFormat="1" ht="10.199999999999999">
      <c r="B128" s="148"/>
      <c r="D128" s="141" t="s">
        <v>159</v>
      </c>
      <c r="E128" s="149" t="s">
        <v>19</v>
      </c>
      <c r="F128" s="150" t="s">
        <v>3070</v>
      </c>
      <c r="H128" s="151">
        <v>6.7380000000000004</v>
      </c>
      <c r="I128" s="152"/>
      <c r="L128" s="148"/>
      <c r="M128" s="153"/>
      <c r="T128" s="154"/>
      <c r="AT128" s="149" t="s">
        <v>159</v>
      </c>
      <c r="AU128" s="149" t="s">
        <v>82</v>
      </c>
      <c r="AV128" s="12" t="s">
        <v>82</v>
      </c>
      <c r="AW128" s="12" t="s">
        <v>33</v>
      </c>
      <c r="AX128" s="12" t="s">
        <v>72</v>
      </c>
      <c r="AY128" s="149" t="s">
        <v>126</v>
      </c>
    </row>
    <row r="129" spans="2:65" s="12" customFormat="1" ht="10.199999999999999">
      <c r="B129" s="148"/>
      <c r="D129" s="141" t="s">
        <v>159</v>
      </c>
      <c r="E129" s="149" t="s">
        <v>19</v>
      </c>
      <c r="F129" s="150" t="s">
        <v>3071</v>
      </c>
      <c r="H129" s="151">
        <v>1.0009999999999999</v>
      </c>
      <c r="I129" s="152"/>
      <c r="L129" s="148"/>
      <c r="M129" s="153"/>
      <c r="T129" s="154"/>
      <c r="AT129" s="149" t="s">
        <v>159</v>
      </c>
      <c r="AU129" s="149" t="s">
        <v>82</v>
      </c>
      <c r="AV129" s="12" t="s">
        <v>82</v>
      </c>
      <c r="AW129" s="12" t="s">
        <v>33</v>
      </c>
      <c r="AX129" s="12" t="s">
        <v>72</v>
      </c>
      <c r="AY129" s="149" t="s">
        <v>126</v>
      </c>
    </row>
    <row r="130" spans="2:65" s="12" customFormat="1" ht="10.199999999999999">
      <c r="B130" s="148"/>
      <c r="D130" s="141" t="s">
        <v>159</v>
      </c>
      <c r="E130" s="149" t="s">
        <v>19</v>
      </c>
      <c r="F130" s="150" t="s">
        <v>3072</v>
      </c>
      <c r="H130" s="151">
        <v>1.014</v>
      </c>
      <c r="I130" s="152"/>
      <c r="L130" s="148"/>
      <c r="M130" s="153"/>
      <c r="T130" s="154"/>
      <c r="AT130" s="149" t="s">
        <v>159</v>
      </c>
      <c r="AU130" s="149" t="s">
        <v>82</v>
      </c>
      <c r="AV130" s="12" t="s">
        <v>82</v>
      </c>
      <c r="AW130" s="12" t="s">
        <v>33</v>
      </c>
      <c r="AX130" s="12" t="s">
        <v>72</v>
      </c>
      <c r="AY130" s="149" t="s">
        <v>126</v>
      </c>
    </row>
    <row r="131" spans="2:65" s="12" customFormat="1" ht="10.199999999999999">
      <c r="B131" s="148"/>
      <c r="D131" s="141" t="s">
        <v>159</v>
      </c>
      <c r="E131" s="149" t="s">
        <v>19</v>
      </c>
      <c r="F131" s="150" t="s">
        <v>3073</v>
      </c>
      <c r="H131" s="151">
        <v>3.9</v>
      </c>
      <c r="I131" s="152"/>
      <c r="L131" s="148"/>
      <c r="M131" s="153"/>
      <c r="T131" s="154"/>
      <c r="AT131" s="149" t="s">
        <v>159</v>
      </c>
      <c r="AU131" s="149" t="s">
        <v>82</v>
      </c>
      <c r="AV131" s="12" t="s">
        <v>82</v>
      </c>
      <c r="AW131" s="12" t="s">
        <v>33</v>
      </c>
      <c r="AX131" s="12" t="s">
        <v>72</v>
      </c>
      <c r="AY131" s="149" t="s">
        <v>126</v>
      </c>
    </row>
    <row r="132" spans="2:65" s="15" customFormat="1" ht="10.199999999999999">
      <c r="B132" s="173"/>
      <c r="D132" s="141" t="s">
        <v>159</v>
      </c>
      <c r="E132" s="174" t="s">
        <v>19</v>
      </c>
      <c r="F132" s="175" t="s">
        <v>639</v>
      </c>
      <c r="H132" s="176">
        <v>16.061</v>
      </c>
      <c r="I132" s="177"/>
      <c r="L132" s="173"/>
      <c r="M132" s="178"/>
      <c r="T132" s="179"/>
      <c r="AT132" s="174" t="s">
        <v>159</v>
      </c>
      <c r="AU132" s="174" t="s">
        <v>82</v>
      </c>
      <c r="AV132" s="15" t="s">
        <v>125</v>
      </c>
      <c r="AW132" s="15" t="s">
        <v>33</v>
      </c>
      <c r="AX132" s="15" t="s">
        <v>72</v>
      </c>
      <c r="AY132" s="174" t="s">
        <v>126</v>
      </c>
    </row>
    <row r="133" spans="2:65" s="12" customFormat="1" ht="10.199999999999999">
      <c r="B133" s="148"/>
      <c r="D133" s="141" t="s">
        <v>159</v>
      </c>
      <c r="E133" s="149" t="s">
        <v>19</v>
      </c>
      <c r="F133" s="150" t="s">
        <v>3074</v>
      </c>
      <c r="H133" s="151">
        <v>10.413</v>
      </c>
      <c r="I133" s="152"/>
      <c r="L133" s="148"/>
      <c r="M133" s="153"/>
      <c r="T133" s="154"/>
      <c r="AT133" s="149" t="s">
        <v>159</v>
      </c>
      <c r="AU133" s="149" t="s">
        <v>82</v>
      </c>
      <c r="AV133" s="12" t="s">
        <v>82</v>
      </c>
      <c r="AW133" s="12" t="s">
        <v>33</v>
      </c>
      <c r="AX133" s="12" t="s">
        <v>72</v>
      </c>
      <c r="AY133" s="149" t="s">
        <v>126</v>
      </c>
    </row>
    <row r="134" spans="2:65" s="12" customFormat="1" ht="10.199999999999999">
      <c r="B134" s="148"/>
      <c r="D134" s="141" t="s">
        <v>159</v>
      </c>
      <c r="E134" s="149" t="s">
        <v>19</v>
      </c>
      <c r="F134" s="150" t="s">
        <v>3075</v>
      </c>
      <c r="H134" s="151">
        <v>8.4570000000000007</v>
      </c>
      <c r="I134" s="152"/>
      <c r="L134" s="148"/>
      <c r="M134" s="153"/>
      <c r="T134" s="154"/>
      <c r="AT134" s="149" t="s">
        <v>159</v>
      </c>
      <c r="AU134" s="149" t="s">
        <v>82</v>
      </c>
      <c r="AV134" s="12" t="s">
        <v>82</v>
      </c>
      <c r="AW134" s="12" t="s">
        <v>33</v>
      </c>
      <c r="AX134" s="12" t="s">
        <v>72</v>
      </c>
      <c r="AY134" s="149" t="s">
        <v>126</v>
      </c>
    </row>
    <row r="135" spans="2:65" s="14" customFormat="1" ht="10.199999999999999">
      <c r="B135" s="161"/>
      <c r="D135" s="141" t="s">
        <v>159</v>
      </c>
      <c r="E135" s="162" t="s">
        <v>19</v>
      </c>
      <c r="F135" s="163" t="s">
        <v>173</v>
      </c>
      <c r="H135" s="164">
        <v>34.930999999999997</v>
      </c>
      <c r="I135" s="165"/>
      <c r="L135" s="161"/>
      <c r="M135" s="166"/>
      <c r="T135" s="167"/>
      <c r="AT135" s="162" t="s">
        <v>159</v>
      </c>
      <c r="AU135" s="162" t="s">
        <v>82</v>
      </c>
      <c r="AV135" s="14" t="s">
        <v>156</v>
      </c>
      <c r="AW135" s="14" t="s">
        <v>33</v>
      </c>
      <c r="AX135" s="14" t="s">
        <v>80</v>
      </c>
      <c r="AY135" s="162" t="s">
        <v>126</v>
      </c>
    </row>
    <row r="136" spans="2:65" s="11" customFormat="1" ht="20.85" customHeight="1">
      <c r="B136" s="116"/>
      <c r="D136" s="117" t="s">
        <v>71</v>
      </c>
      <c r="E136" s="126" t="s">
        <v>877</v>
      </c>
      <c r="F136" s="126" t="s">
        <v>878</v>
      </c>
      <c r="I136" s="119"/>
      <c r="J136" s="127">
        <f>BK136</f>
        <v>0</v>
      </c>
      <c r="L136" s="116"/>
      <c r="M136" s="121"/>
      <c r="P136" s="122">
        <f>SUM(P137:P184)</f>
        <v>0</v>
      </c>
      <c r="R136" s="122">
        <f>SUM(R137:R184)</f>
        <v>51.282249000000007</v>
      </c>
      <c r="T136" s="123">
        <f>SUM(T137:T184)</f>
        <v>18.091388999999999</v>
      </c>
      <c r="AR136" s="117" t="s">
        <v>80</v>
      </c>
      <c r="AT136" s="124" t="s">
        <v>71</v>
      </c>
      <c r="AU136" s="124" t="s">
        <v>82</v>
      </c>
      <c r="AY136" s="117" t="s">
        <v>126</v>
      </c>
      <c r="BK136" s="125">
        <f>SUM(BK137:BK184)</f>
        <v>0</v>
      </c>
    </row>
    <row r="137" spans="2:65" s="1" customFormat="1" ht="33" customHeight="1">
      <c r="B137" s="33"/>
      <c r="C137" s="128" t="s">
        <v>207</v>
      </c>
      <c r="D137" s="128" t="s">
        <v>129</v>
      </c>
      <c r="E137" s="129" t="s">
        <v>3076</v>
      </c>
      <c r="F137" s="130" t="s">
        <v>3077</v>
      </c>
      <c r="G137" s="131" t="s">
        <v>155</v>
      </c>
      <c r="H137" s="132">
        <v>1524.9480000000001</v>
      </c>
      <c r="I137" s="133"/>
      <c r="J137" s="134">
        <f>ROUND(I137*H137,2)</f>
        <v>0</v>
      </c>
      <c r="K137" s="130" t="s">
        <v>19</v>
      </c>
      <c r="L137" s="33"/>
      <c r="M137" s="135" t="s">
        <v>19</v>
      </c>
      <c r="N137" s="136" t="s">
        <v>43</v>
      </c>
      <c r="P137" s="137">
        <f>O137*H137</f>
        <v>0</v>
      </c>
      <c r="Q137" s="137">
        <v>2.3E-2</v>
      </c>
      <c r="R137" s="137">
        <f>Q137*H137</f>
        <v>35.073804000000003</v>
      </c>
      <c r="S137" s="137">
        <v>8.0000000000000002E-3</v>
      </c>
      <c r="T137" s="138">
        <f>S137*H137</f>
        <v>12.199584000000002</v>
      </c>
      <c r="AR137" s="139" t="s">
        <v>156</v>
      </c>
      <c r="AT137" s="139" t="s">
        <v>129</v>
      </c>
      <c r="AU137" s="139" t="s">
        <v>125</v>
      </c>
      <c r="AY137" s="18" t="s">
        <v>126</v>
      </c>
      <c r="BE137" s="140">
        <f>IF(N137="základní",J137,0)</f>
        <v>0</v>
      </c>
      <c r="BF137" s="140">
        <f>IF(N137="snížená",J137,0)</f>
        <v>0</v>
      </c>
      <c r="BG137" s="140">
        <f>IF(N137="zákl. přenesená",J137,0)</f>
        <v>0</v>
      </c>
      <c r="BH137" s="140">
        <f>IF(N137="sníž. přenesená",J137,0)</f>
        <v>0</v>
      </c>
      <c r="BI137" s="140">
        <f>IF(N137="nulová",J137,0)</f>
        <v>0</v>
      </c>
      <c r="BJ137" s="18" t="s">
        <v>80</v>
      </c>
      <c r="BK137" s="140">
        <f>ROUND(I137*H137,2)</f>
        <v>0</v>
      </c>
      <c r="BL137" s="18" t="s">
        <v>156</v>
      </c>
      <c r="BM137" s="139" t="s">
        <v>3078</v>
      </c>
    </row>
    <row r="138" spans="2:65" s="1" customFormat="1" ht="10.199999999999999">
      <c r="B138" s="33"/>
      <c r="D138" s="141" t="s">
        <v>135</v>
      </c>
      <c r="F138" s="142" t="s">
        <v>3079</v>
      </c>
      <c r="I138" s="143"/>
      <c r="L138" s="33"/>
      <c r="M138" s="147"/>
      <c r="T138" s="54"/>
      <c r="AT138" s="18" t="s">
        <v>135</v>
      </c>
      <c r="AU138" s="18" t="s">
        <v>125</v>
      </c>
    </row>
    <row r="139" spans="2:65" s="12" customFormat="1" ht="10.199999999999999">
      <c r="B139" s="148"/>
      <c r="D139" s="141" t="s">
        <v>159</v>
      </c>
      <c r="E139" s="149" t="s">
        <v>19</v>
      </c>
      <c r="F139" s="150" t="s">
        <v>3080</v>
      </c>
      <c r="H139" s="151">
        <v>183.50299999999999</v>
      </c>
      <c r="I139" s="152"/>
      <c r="L139" s="148"/>
      <c r="M139" s="153"/>
      <c r="T139" s="154"/>
      <c r="AT139" s="149" t="s">
        <v>159</v>
      </c>
      <c r="AU139" s="149" t="s">
        <v>125</v>
      </c>
      <c r="AV139" s="12" t="s">
        <v>82</v>
      </c>
      <c r="AW139" s="12" t="s">
        <v>33</v>
      </c>
      <c r="AX139" s="12" t="s">
        <v>72</v>
      </c>
      <c r="AY139" s="149" t="s">
        <v>126</v>
      </c>
    </row>
    <row r="140" spans="2:65" s="12" customFormat="1" ht="20.399999999999999">
      <c r="B140" s="148"/>
      <c r="D140" s="141" t="s">
        <v>159</v>
      </c>
      <c r="E140" s="149" t="s">
        <v>19</v>
      </c>
      <c r="F140" s="150" t="s">
        <v>3081</v>
      </c>
      <c r="H140" s="151">
        <v>145.80699999999999</v>
      </c>
      <c r="I140" s="152"/>
      <c r="L140" s="148"/>
      <c r="M140" s="153"/>
      <c r="T140" s="154"/>
      <c r="AT140" s="149" t="s">
        <v>159</v>
      </c>
      <c r="AU140" s="149" t="s">
        <v>125</v>
      </c>
      <c r="AV140" s="12" t="s">
        <v>82</v>
      </c>
      <c r="AW140" s="12" t="s">
        <v>33</v>
      </c>
      <c r="AX140" s="12" t="s">
        <v>72</v>
      </c>
      <c r="AY140" s="149" t="s">
        <v>126</v>
      </c>
    </row>
    <row r="141" spans="2:65" s="12" customFormat="1" ht="10.199999999999999">
      <c r="B141" s="148"/>
      <c r="D141" s="141" t="s">
        <v>159</v>
      </c>
      <c r="E141" s="149" t="s">
        <v>19</v>
      </c>
      <c r="F141" s="150" t="s">
        <v>3082</v>
      </c>
      <c r="H141" s="151">
        <v>-28.805</v>
      </c>
      <c r="I141" s="152"/>
      <c r="L141" s="148"/>
      <c r="M141" s="153"/>
      <c r="T141" s="154"/>
      <c r="AT141" s="149" t="s">
        <v>159</v>
      </c>
      <c r="AU141" s="149" t="s">
        <v>125</v>
      </c>
      <c r="AV141" s="12" t="s">
        <v>82</v>
      </c>
      <c r="AW141" s="12" t="s">
        <v>33</v>
      </c>
      <c r="AX141" s="12" t="s">
        <v>72</v>
      </c>
      <c r="AY141" s="149" t="s">
        <v>126</v>
      </c>
    </row>
    <row r="142" spans="2:65" s="12" customFormat="1" ht="20.399999999999999">
      <c r="B142" s="148"/>
      <c r="D142" s="141" t="s">
        <v>159</v>
      </c>
      <c r="E142" s="149" t="s">
        <v>19</v>
      </c>
      <c r="F142" s="150" t="s">
        <v>3083</v>
      </c>
      <c r="H142" s="151">
        <v>107.974</v>
      </c>
      <c r="I142" s="152"/>
      <c r="L142" s="148"/>
      <c r="M142" s="153"/>
      <c r="T142" s="154"/>
      <c r="AT142" s="149" t="s">
        <v>159</v>
      </c>
      <c r="AU142" s="149" t="s">
        <v>125</v>
      </c>
      <c r="AV142" s="12" t="s">
        <v>82</v>
      </c>
      <c r="AW142" s="12" t="s">
        <v>33</v>
      </c>
      <c r="AX142" s="12" t="s">
        <v>72</v>
      </c>
      <c r="AY142" s="149" t="s">
        <v>126</v>
      </c>
    </row>
    <row r="143" spans="2:65" s="12" customFormat="1" ht="20.399999999999999">
      <c r="B143" s="148"/>
      <c r="D143" s="141" t="s">
        <v>159</v>
      </c>
      <c r="E143" s="149" t="s">
        <v>19</v>
      </c>
      <c r="F143" s="150" t="s">
        <v>3084</v>
      </c>
      <c r="H143" s="151">
        <v>95.212999999999994</v>
      </c>
      <c r="I143" s="152"/>
      <c r="L143" s="148"/>
      <c r="M143" s="153"/>
      <c r="T143" s="154"/>
      <c r="AT143" s="149" t="s">
        <v>159</v>
      </c>
      <c r="AU143" s="149" t="s">
        <v>125</v>
      </c>
      <c r="AV143" s="12" t="s">
        <v>82</v>
      </c>
      <c r="AW143" s="12" t="s">
        <v>33</v>
      </c>
      <c r="AX143" s="12" t="s">
        <v>72</v>
      </c>
      <c r="AY143" s="149" t="s">
        <v>126</v>
      </c>
    </row>
    <row r="144" spans="2:65" s="12" customFormat="1" ht="10.199999999999999">
      <c r="B144" s="148"/>
      <c r="D144" s="141" t="s">
        <v>159</v>
      </c>
      <c r="E144" s="149" t="s">
        <v>19</v>
      </c>
      <c r="F144" s="150" t="s">
        <v>3085</v>
      </c>
      <c r="H144" s="151">
        <v>15.558</v>
      </c>
      <c r="I144" s="152"/>
      <c r="L144" s="148"/>
      <c r="M144" s="153"/>
      <c r="T144" s="154"/>
      <c r="AT144" s="149" t="s">
        <v>159</v>
      </c>
      <c r="AU144" s="149" t="s">
        <v>125</v>
      </c>
      <c r="AV144" s="12" t="s">
        <v>82</v>
      </c>
      <c r="AW144" s="12" t="s">
        <v>33</v>
      </c>
      <c r="AX144" s="12" t="s">
        <v>72</v>
      </c>
      <c r="AY144" s="149" t="s">
        <v>126</v>
      </c>
    </row>
    <row r="145" spans="2:51" s="12" customFormat="1" ht="10.199999999999999">
      <c r="B145" s="148"/>
      <c r="D145" s="141" t="s">
        <v>159</v>
      </c>
      <c r="E145" s="149" t="s">
        <v>19</v>
      </c>
      <c r="F145" s="150" t="s">
        <v>3086</v>
      </c>
      <c r="H145" s="151">
        <v>27.504000000000001</v>
      </c>
      <c r="I145" s="152"/>
      <c r="L145" s="148"/>
      <c r="M145" s="153"/>
      <c r="T145" s="154"/>
      <c r="AT145" s="149" t="s">
        <v>159</v>
      </c>
      <c r="AU145" s="149" t="s">
        <v>125</v>
      </c>
      <c r="AV145" s="12" t="s">
        <v>82</v>
      </c>
      <c r="AW145" s="12" t="s">
        <v>33</v>
      </c>
      <c r="AX145" s="12" t="s">
        <v>72</v>
      </c>
      <c r="AY145" s="149" t="s">
        <v>126</v>
      </c>
    </row>
    <row r="146" spans="2:51" s="12" customFormat="1" ht="20.399999999999999">
      <c r="B146" s="148"/>
      <c r="D146" s="141" t="s">
        <v>159</v>
      </c>
      <c r="E146" s="149" t="s">
        <v>19</v>
      </c>
      <c r="F146" s="150" t="s">
        <v>3087</v>
      </c>
      <c r="H146" s="151">
        <v>64.509</v>
      </c>
      <c r="I146" s="152"/>
      <c r="L146" s="148"/>
      <c r="M146" s="153"/>
      <c r="T146" s="154"/>
      <c r="AT146" s="149" t="s">
        <v>159</v>
      </c>
      <c r="AU146" s="149" t="s">
        <v>125</v>
      </c>
      <c r="AV146" s="12" t="s">
        <v>82</v>
      </c>
      <c r="AW146" s="12" t="s">
        <v>33</v>
      </c>
      <c r="AX146" s="12" t="s">
        <v>72</v>
      </c>
      <c r="AY146" s="149" t="s">
        <v>126</v>
      </c>
    </row>
    <row r="147" spans="2:51" s="15" customFormat="1" ht="10.199999999999999">
      <c r="B147" s="173"/>
      <c r="D147" s="141" t="s">
        <v>159</v>
      </c>
      <c r="E147" s="174" t="s">
        <v>19</v>
      </c>
      <c r="F147" s="175" t="s">
        <v>639</v>
      </c>
      <c r="H147" s="176">
        <v>611.26300000000003</v>
      </c>
      <c r="I147" s="177"/>
      <c r="L147" s="173"/>
      <c r="M147" s="178"/>
      <c r="T147" s="179"/>
      <c r="AT147" s="174" t="s">
        <v>159</v>
      </c>
      <c r="AU147" s="174" t="s">
        <v>125</v>
      </c>
      <c r="AV147" s="15" t="s">
        <v>125</v>
      </c>
      <c r="AW147" s="15" t="s">
        <v>33</v>
      </c>
      <c r="AX147" s="15" t="s">
        <v>72</v>
      </c>
      <c r="AY147" s="174" t="s">
        <v>126</v>
      </c>
    </row>
    <row r="148" spans="2:51" s="12" customFormat="1" ht="30.6">
      <c r="B148" s="148"/>
      <c r="D148" s="141" t="s">
        <v>159</v>
      </c>
      <c r="E148" s="149" t="s">
        <v>19</v>
      </c>
      <c r="F148" s="150" t="s">
        <v>3088</v>
      </c>
      <c r="H148" s="151">
        <v>102.654</v>
      </c>
      <c r="I148" s="152"/>
      <c r="L148" s="148"/>
      <c r="M148" s="153"/>
      <c r="T148" s="154"/>
      <c r="AT148" s="149" t="s">
        <v>159</v>
      </c>
      <c r="AU148" s="149" t="s">
        <v>125</v>
      </c>
      <c r="AV148" s="12" t="s">
        <v>82</v>
      </c>
      <c r="AW148" s="12" t="s">
        <v>33</v>
      </c>
      <c r="AX148" s="12" t="s">
        <v>72</v>
      </c>
      <c r="AY148" s="149" t="s">
        <v>126</v>
      </c>
    </row>
    <row r="149" spans="2:51" s="12" customFormat="1" ht="10.199999999999999">
      <c r="B149" s="148"/>
      <c r="D149" s="141" t="s">
        <v>159</v>
      </c>
      <c r="E149" s="149" t="s">
        <v>19</v>
      </c>
      <c r="F149" s="150" t="s">
        <v>3089</v>
      </c>
      <c r="H149" s="151">
        <v>-14.686</v>
      </c>
      <c r="I149" s="152"/>
      <c r="L149" s="148"/>
      <c r="M149" s="153"/>
      <c r="T149" s="154"/>
      <c r="AT149" s="149" t="s">
        <v>159</v>
      </c>
      <c r="AU149" s="149" t="s">
        <v>125</v>
      </c>
      <c r="AV149" s="12" t="s">
        <v>82</v>
      </c>
      <c r="AW149" s="12" t="s">
        <v>33</v>
      </c>
      <c r="AX149" s="12" t="s">
        <v>72</v>
      </c>
      <c r="AY149" s="149" t="s">
        <v>126</v>
      </c>
    </row>
    <row r="150" spans="2:51" s="12" customFormat="1" ht="20.399999999999999">
      <c r="B150" s="148"/>
      <c r="D150" s="141" t="s">
        <v>159</v>
      </c>
      <c r="E150" s="149" t="s">
        <v>19</v>
      </c>
      <c r="F150" s="150" t="s">
        <v>3090</v>
      </c>
      <c r="H150" s="151">
        <v>64.287000000000006</v>
      </c>
      <c r="I150" s="152"/>
      <c r="L150" s="148"/>
      <c r="M150" s="153"/>
      <c r="T150" s="154"/>
      <c r="AT150" s="149" t="s">
        <v>159</v>
      </c>
      <c r="AU150" s="149" t="s">
        <v>125</v>
      </c>
      <c r="AV150" s="12" t="s">
        <v>82</v>
      </c>
      <c r="AW150" s="12" t="s">
        <v>33</v>
      </c>
      <c r="AX150" s="12" t="s">
        <v>72</v>
      </c>
      <c r="AY150" s="149" t="s">
        <v>126</v>
      </c>
    </row>
    <row r="151" spans="2:51" s="12" customFormat="1" ht="20.399999999999999">
      <c r="B151" s="148"/>
      <c r="D151" s="141" t="s">
        <v>159</v>
      </c>
      <c r="E151" s="149" t="s">
        <v>19</v>
      </c>
      <c r="F151" s="150" t="s">
        <v>3091</v>
      </c>
      <c r="H151" s="151">
        <v>100.423</v>
      </c>
      <c r="I151" s="152"/>
      <c r="L151" s="148"/>
      <c r="M151" s="153"/>
      <c r="T151" s="154"/>
      <c r="AT151" s="149" t="s">
        <v>159</v>
      </c>
      <c r="AU151" s="149" t="s">
        <v>125</v>
      </c>
      <c r="AV151" s="12" t="s">
        <v>82</v>
      </c>
      <c r="AW151" s="12" t="s">
        <v>33</v>
      </c>
      <c r="AX151" s="12" t="s">
        <v>72</v>
      </c>
      <c r="AY151" s="149" t="s">
        <v>126</v>
      </c>
    </row>
    <row r="152" spans="2:51" s="12" customFormat="1" ht="10.199999999999999">
      <c r="B152" s="148"/>
      <c r="D152" s="141" t="s">
        <v>159</v>
      </c>
      <c r="E152" s="149" t="s">
        <v>19</v>
      </c>
      <c r="F152" s="150" t="s">
        <v>3092</v>
      </c>
      <c r="H152" s="151">
        <v>77.7</v>
      </c>
      <c r="I152" s="152"/>
      <c r="L152" s="148"/>
      <c r="M152" s="153"/>
      <c r="T152" s="154"/>
      <c r="AT152" s="149" t="s">
        <v>159</v>
      </c>
      <c r="AU152" s="149" t="s">
        <v>125</v>
      </c>
      <c r="AV152" s="12" t="s">
        <v>82</v>
      </c>
      <c r="AW152" s="12" t="s">
        <v>33</v>
      </c>
      <c r="AX152" s="12" t="s">
        <v>72</v>
      </c>
      <c r="AY152" s="149" t="s">
        <v>126</v>
      </c>
    </row>
    <row r="153" spans="2:51" s="12" customFormat="1" ht="10.199999999999999">
      <c r="B153" s="148"/>
      <c r="D153" s="141" t="s">
        <v>159</v>
      </c>
      <c r="E153" s="149" t="s">
        <v>19</v>
      </c>
      <c r="F153" s="150" t="s">
        <v>3093</v>
      </c>
      <c r="H153" s="151">
        <v>61.692999999999998</v>
      </c>
      <c r="I153" s="152"/>
      <c r="L153" s="148"/>
      <c r="M153" s="153"/>
      <c r="T153" s="154"/>
      <c r="AT153" s="149" t="s">
        <v>159</v>
      </c>
      <c r="AU153" s="149" t="s">
        <v>125</v>
      </c>
      <c r="AV153" s="12" t="s">
        <v>82</v>
      </c>
      <c r="AW153" s="12" t="s">
        <v>33</v>
      </c>
      <c r="AX153" s="12" t="s">
        <v>72</v>
      </c>
      <c r="AY153" s="149" t="s">
        <v>126</v>
      </c>
    </row>
    <row r="154" spans="2:51" s="12" customFormat="1" ht="10.199999999999999">
      <c r="B154" s="148"/>
      <c r="D154" s="141" t="s">
        <v>159</v>
      </c>
      <c r="E154" s="149" t="s">
        <v>19</v>
      </c>
      <c r="F154" s="150" t="s">
        <v>3094</v>
      </c>
      <c r="H154" s="151">
        <v>105.514</v>
      </c>
      <c r="I154" s="152"/>
      <c r="L154" s="148"/>
      <c r="M154" s="153"/>
      <c r="T154" s="154"/>
      <c r="AT154" s="149" t="s">
        <v>159</v>
      </c>
      <c r="AU154" s="149" t="s">
        <v>125</v>
      </c>
      <c r="AV154" s="12" t="s">
        <v>82</v>
      </c>
      <c r="AW154" s="12" t="s">
        <v>33</v>
      </c>
      <c r="AX154" s="12" t="s">
        <v>72</v>
      </c>
      <c r="AY154" s="149" t="s">
        <v>126</v>
      </c>
    </row>
    <row r="155" spans="2:51" s="15" customFormat="1" ht="10.199999999999999">
      <c r="B155" s="173"/>
      <c r="D155" s="141" t="s">
        <v>159</v>
      </c>
      <c r="E155" s="174" t="s">
        <v>19</v>
      </c>
      <c r="F155" s="175" t="s">
        <v>639</v>
      </c>
      <c r="H155" s="176">
        <v>497.58499999999998</v>
      </c>
      <c r="I155" s="177"/>
      <c r="L155" s="173"/>
      <c r="M155" s="178"/>
      <c r="T155" s="179"/>
      <c r="AT155" s="174" t="s">
        <v>159</v>
      </c>
      <c r="AU155" s="174" t="s">
        <v>125</v>
      </c>
      <c r="AV155" s="15" t="s">
        <v>125</v>
      </c>
      <c r="AW155" s="15" t="s">
        <v>33</v>
      </c>
      <c r="AX155" s="15" t="s">
        <v>72</v>
      </c>
      <c r="AY155" s="174" t="s">
        <v>126</v>
      </c>
    </row>
    <row r="156" spans="2:51" s="12" customFormat="1" ht="10.199999999999999">
      <c r="B156" s="148"/>
      <c r="D156" s="141" t="s">
        <v>159</v>
      </c>
      <c r="E156" s="149" t="s">
        <v>19</v>
      </c>
      <c r="F156" s="150" t="s">
        <v>3095</v>
      </c>
      <c r="H156" s="151">
        <v>29.181000000000001</v>
      </c>
      <c r="I156" s="152"/>
      <c r="L156" s="148"/>
      <c r="M156" s="153"/>
      <c r="T156" s="154"/>
      <c r="AT156" s="149" t="s">
        <v>159</v>
      </c>
      <c r="AU156" s="149" t="s">
        <v>125</v>
      </c>
      <c r="AV156" s="12" t="s">
        <v>82</v>
      </c>
      <c r="AW156" s="12" t="s">
        <v>33</v>
      </c>
      <c r="AX156" s="12" t="s">
        <v>72</v>
      </c>
      <c r="AY156" s="149" t="s">
        <v>126</v>
      </c>
    </row>
    <row r="157" spans="2:51" s="12" customFormat="1" ht="30.6">
      <c r="B157" s="148"/>
      <c r="D157" s="141" t="s">
        <v>159</v>
      </c>
      <c r="E157" s="149" t="s">
        <v>19</v>
      </c>
      <c r="F157" s="150" t="s">
        <v>3096</v>
      </c>
      <c r="H157" s="151">
        <v>102.024</v>
      </c>
      <c r="I157" s="152"/>
      <c r="L157" s="148"/>
      <c r="M157" s="153"/>
      <c r="T157" s="154"/>
      <c r="AT157" s="149" t="s">
        <v>159</v>
      </c>
      <c r="AU157" s="149" t="s">
        <v>125</v>
      </c>
      <c r="AV157" s="12" t="s">
        <v>82</v>
      </c>
      <c r="AW157" s="12" t="s">
        <v>33</v>
      </c>
      <c r="AX157" s="12" t="s">
        <v>72</v>
      </c>
      <c r="AY157" s="149" t="s">
        <v>126</v>
      </c>
    </row>
    <row r="158" spans="2:51" s="12" customFormat="1" ht="10.199999999999999">
      <c r="B158" s="148"/>
      <c r="D158" s="141" t="s">
        <v>159</v>
      </c>
      <c r="E158" s="149" t="s">
        <v>19</v>
      </c>
      <c r="F158" s="150" t="s">
        <v>3097</v>
      </c>
      <c r="H158" s="151">
        <v>-18.805</v>
      </c>
      <c r="I158" s="152"/>
      <c r="L158" s="148"/>
      <c r="M158" s="153"/>
      <c r="T158" s="154"/>
      <c r="AT158" s="149" t="s">
        <v>159</v>
      </c>
      <c r="AU158" s="149" t="s">
        <v>125</v>
      </c>
      <c r="AV158" s="12" t="s">
        <v>82</v>
      </c>
      <c r="AW158" s="12" t="s">
        <v>33</v>
      </c>
      <c r="AX158" s="12" t="s">
        <v>72</v>
      </c>
      <c r="AY158" s="149" t="s">
        <v>126</v>
      </c>
    </row>
    <row r="159" spans="2:51" s="12" customFormat="1" ht="20.399999999999999">
      <c r="B159" s="148"/>
      <c r="D159" s="141" t="s">
        <v>159</v>
      </c>
      <c r="E159" s="149" t="s">
        <v>19</v>
      </c>
      <c r="F159" s="150" t="s">
        <v>3098</v>
      </c>
      <c r="H159" s="151">
        <v>119.072</v>
      </c>
      <c r="I159" s="152"/>
      <c r="L159" s="148"/>
      <c r="M159" s="153"/>
      <c r="T159" s="154"/>
      <c r="AT159" s="149" t="s">
        <v>159</v>
      </c>
      <c r="AU159" s="149" t="s">
        <v>125</v>
      </c>
      <c r="AV159" s="12" t="s">
        <v>82</v>
      </c>
      <c r="AW159" s="12" t="s">
        <v>33</v>
      </c>
      <c r="AX159" s="12" t="s">
        <v>72</v>
      </c>
      <c r="AY159" s="149" t="s">
        <v>126</v>
      </c>
    </row>
    <row r="160" spans="2:51" s="12" customFormat="1" ht="10.199999999999999">
      <c r="B160" s="148"/>
      <c r="D160" s="141" t="s">
        <v>159</v>
      </c>
      <c r="E160" s="149" t="s">
        <v>19</v>
      </c>
      <c r="F160" s="150" t="s">
        <v>3099</v>
      </c>
      <c r="H160" s="151">
        <v>-18.16</v>
      </c>
      <c r="I160" s="152"/>
      <c r="L160" s="148"/>
      <c r="M160" s="153"/>
      <c r="T160" s="154"/>
      <c r="AT160" s="149" t="s">
        <v>159</v>
      </c>
      <c r="AU160" s="149" t="s">
        <v>125</v>
      </c>
      <c r="AV160" s="12" t="s">
        <v>82</v>
      </c>
      <c r="AW160" s="12" t="s">
        <v>33</v>
      </c>
      <c r="AX160" s="12" t="s">
        <v>72</v>
      </c>
      <c r="AY160" s="149" t="s">
        <v>126</v>
      </c>
    </row>
    <row r="161" spans="2:65" s="12" customFormat="1" ht="10.199999999999999">
      <c r="B161" s="148"/>
      <c r="D161" s="141" t="s">
        <v>159</v>
      </c>
      <c r="E161" s="149" t="s">
        <v>19</v>
      </c>
      <c r="F161" s="150" t="s">
        <v>3100</v>
      </c>
      <c r="H161" s="151">
        <v>101.252</v>
      </c>
      <c r="I161" s="152"/>
      <c r="L161" s="148"/>
      <c r="M161" s="153"/>
      <c r="T161" s="154"/>
      <c r="AT161" s="149" t="s">
        <v>159</v>
      </c>
      <c r="AU161" s="149" t="s">
        <v>125</v>
      </c>
      <c r="AV161" s="12" t="s">
        <v>82</v>
      </c>
      <c r="AW161" s="12" t="s">
        <v>33</v>
      </c>
      <c r="AX161" s="12" t="s">
        <v>72</v>
      </c>
      <c r="AY161" s="149" t="s">
        <v>126</v>
      </c>
    </row>
    <row r="162" spans="2:65" s="12" customFormat="1" ht="10.199999999999999">
      <c r="B162" s="148"/>
      <c r="D162" s="141" t="s">
        <v>159</v>
      </c>
      <c r="E162" s="149" t="s">
        <v>19</v>
      </c>
      <c r="F162" s="150" t="s">
        <v>3101</v>
      </c>
      <c r="H162" s="151">
        <v>101.536</v>
      </c>
      <c r="I162" s="152"/>
      <c r="L162" s="148"/>
      <c r="M162" s="153"/>
      <c r="T162" s="154"/>
      <c r="AT162" s="149" t="s">
        <v>159</v>
      </c>
      <c r="AU162" s="149" t="s">
        <v>125</v>
      </c>
      <c r="AV162" s="12" t="s">
        <v>82</v>
      </c>
      <c r="AW162" s="12" t="s">
        <v>33</v>
      </c>
      <c r="AX162" s="12" t="s">
        <v>72</v>
      </c>
      <c r="AY162" s="149" t="s">
        <v>126</v>
      </c>
    </row>
    <row r="163" spans="2:65" s="15" customFormat="1" ht="10.199999999999999">
      <c r="B163" s="173"/>
      <c r="D163" s="141" t="s">
        <v>159</v>
      </c>
      <c r="E163" s="174" t="s">
        <v>19</v>
      </c>
      <c r="F163" s="175" t="s">
        <v>639</v>
      </c>
      <c r="H163" s="176">
        <v>416.1</v>
      </c>
      <c r="I163" s="177"/>
      <c r="L163" s="173"/>
      <c r="M163" s="178"/>
      <c r="T163" s="179"/>
      <c r="AT163" s="174" t="s">
        <v>159</v>
      </c>
      <c r="AU163" s="174" t="s">
        <v>125</v>
      </c>
      <c r="AV163" s="15" t="s">
        <v>125</v>
      </c>
      <c r="AW163" s="15" t="s">
        <v>33</v>
      </c>
      <c r="AX163" s="15" t="s">
        <v>72</v>
      </c>
      <c r="AY163" s="174" t="s">
        <v>126</v>
      </c>
    </row>
    <row r="164" spans="2:65" s="14" customFormat="1" ht="10.199999999999999">
      <c r="B164" s="161"/>
      <c r="D164" s="141" t="s">
        <v>159</v>
      </c>
      <c r="E164" s="162" t="s">
        <v>19</v>
      </c>
      <c r="F164" s="163" t="s">
        <v>173</v>
      </c>
      <c r="H164" s="164">
        <v>1524.9480000000001</v>
      </c>
      <c r="I164" s="165"/>
      <c r="L164" s="161"/>
      <c r="M164" s="166"/>
      <c r="T164" s="167"/>
      <c r="AT164" s="162" t="s">
        <v>159</v>
      </c>
      <c r="AU164" s="162" t="s">
        <v>125</v>
      </c>
      <c r="AV164" s="14" t="s">
        <v>156</v>
      </c>
      <c r="AW164" s="14" t="s">
        <v>33</v>
      </c>
      <c r="AX164" s="14" t="s">
        <v>80</v>
      </c>
      <c r="AY164" s="162" t="s">
        <v>126</v>
      </c>
    </row>
    <row r="165" spans="2:65" s="1" customFormat="1" ht="37.799999999999997" customHeight="1">
      <c r="B165" s="33"/>
      <c r="C165" s="128" t="s">
        <v>213</v>
      </c>
      <c r="D165" s="128" t="s">
        <v>129</v>
      </c>
      <c r="E165" s="129" t="s">
        <v>3102</v>
      </c>
      <c r="F165" s="130" t="s">
        <v>3103</v>
      </c>
      <c r="G165" s="131" t="s">
        <v>155</v>
      </c>
      <c r="H165" s="132">
        <v>169.3</v>
      </c>
      <c r="I165" s="133"/>
      <c r="J165" s="134">
        <f>ROUND(I165*H165,2)</f>
        <v>0</v>
      </c>
      <c r="K165" s="130" t="s">
        <v>19</v>
      </c>
      <c r="L165" s="33"/>
      <c r="M165" s="135" t="s">
        <v>19</v>
      </c>
      <c r="N165" s="136" t="s">
        <v>43</v>
      </c>
      <c r="P165" s="137">
        <f>O165*H165</f>
        <v>0</v>
      </c>
      <c r="Q165" s="137">
        <v>2.3E-2</v>
      </c>
      <c r="R165" s="137">
        <f>Q165*H165</f>
        <v>3.8939000000000004</v>
      </c>
      <c r="S165" s="137">
        <v>8.0000000000000002E-3</v>
      </c>
      <c r="T165" s="138">
        <f>S165*H165</f>
        <v>1.3544</v>
      </c>
      <c r="AR165" s="139" t="s">
        <v>156</v>
      </c>
      <c r="AT165" s="139" t="s">
        <v>129</v>
      </c>
      <c r="AU165" s="139" t="s">
        <v>125</v>
      </c>
      <c r="AY165" s="18" t="s">
        <v>126</v>
      </c>
      <c r="BE165" s="140">
        <f>IF(N165="základní",J165,0)</f>
        <v>0</v>
      </c>
      <c r="BF165" s="140">
        <f>IF(N165="snížená",J165,0)</f>
        <v>0</v>
      </c>
      <c r="BG165" s="140">
        <f>IF(N165="zákl. přenesená",J165,0)</f>
        <v>0</v>
      </c>
      <c r="BH165" s="140">
        <f>IF(N165="sníž. přenesená",J165,0)</f>
        <v>0</v>
      </c>
      <c r="BI165" s="140">
        <f>IF(N165="nulová",J165,0)</f>
        <v>0</v>
      </c>
      <c r="BJ165" s="18" t="s">
        <v>80</v>
      </c>
      <c r="BK165" s="140">
        <f>ROUND(I165*H165,2)</f>
        <v>0</v>
      </c>
      <c r="BL165" s="18" t="s">
        <v>156</v>
      </c>
      <c r="BM165" s="139" t="s">
        <v>3104</v>
      </c>
    </row>
    <row r="166" spans="2:65" s="1" customFormat="1" ht="28.8">
      <c r="B166" s="33"/>
      <c r="D166" s="141" t="s">
        <v>135</v>
      </c>
      <c r="F166" s="142" t="s">
        <v>3103</v>
      </c>
      <c r="I166" s="143"/>
      <c r="L166" s="33"/>
      <c r="M166" s="147"/>
      <c r="T166" s="54"/>
      <c r="AT166" s="18" t="s">
        <v>135</v>
      </c>
      <c r="AU166" s="18" t="s">
        <v>125</v>
      </c>
    </row>
    <row r="167" spans="2:65" s="12" customFormat="1" ht="10.199999999999999">
      <c r="B167" s="148"/>
      <c r="D167" s="141" t="s">
        <v>159</v>
      </c>
      <c r="E167" s="149" t="s">
        <v>19</v>
      </c>
      <c r="F167" s="150" t="s">
        <v>3105</v>
      </c>
      <c r="H167" s="151">
        <v>83.2</v>
      </c>
      <c r="I167" s="152"/>
      <c r="L167" s="148"/>
      <c r="M167" s="153"/>
      <c r="T167" s="154"/>
      <c r="AT167" s="149" t="s">
        <v>159</v>
      </c>
      <c r="AU167" s="149" t="s">
        <v>125</v>
      </c>
      <c r="AV167" s="12" t="s">
        <v>82</v>
      </c>
      <c r="AW167" s="12" t="s">
        <v>33</v>
      </c>
      <c r="AX167" s="12" t="s">
        <v>72</v>
      </c>
      <c r="AY167" s="149" t="s">
        <v>126</v>
      </c>
    </row>
    <row r="168" spans="2:65" s="12" customFormat="1" ht="10.199999999999999">
      <c r="B168" s="148"/>
      <c r="D168" s="141" t="s">
        <v>159</v>
      </c>
      <c r="E168" s="149" t="s">
        <v>19</v>
      </c>
      <c r="F168" s="150" t="s">
        <v>3106</v>
      </c>
      <c r="H168" s="151">
        <v>46.2</v>
      </c>
      <c r="I168" s="152"/>
      <c r="L168" s="148"/>
      <c r="M168" s="153"/>
      <c r="T168" s="154"/>
      <c r="AT168" s="149" t="s">
        <v>159</v>
      </c>
      <c r="AU168" s="149" t="s">
        <v>125</v>
      </c>
      <c r="AV168" s="12" t="s">
        <v>82</v>
      </c>
      <c r="AW168" s="12" t="s">
        <v>33</v>
      </c>
      <c r="AX168" s="12" t="s">
        <v>72</v>
      </c>
      <c r="AY168" s="149" t="s">
        <v>126</v>
      </c>
    </row>
    <row r="169" spans="2:65" s="12" customFormat="1" ht="10.199999999999999">
      <c r="B169" s="148"/>
      <c r="D169" s="141" t="s">
        <v>159</v>
      </c>
      <c r="E169" s="149" t="s">
        <v>19</v>
      </c>
      <c r="F169" s="150" t="s">
        <v>3107</v>
      </c>
      <c r="H169" s="151">
        <v>39.9</v>
      </c>
      <c r="I169" s="152"/>
      <c r="L169" s="148"/>
      <c r="M169" s="153"/>
      <c r="T169" s="154"/>
      <c r="AT169" s="149" t="s">
        <v>159</v>
      </c>
      <c r="AU169" s="149" t="s">
        <v>125</v>
      </c>
      <c r="AV169" s="12" t="s">
        <v>82</v>
      </c>
      <c r="AW169" s="12" t="s">
        <v>33</v>
      </c>
      <c r="AX169" s="12" t="s">
        <v>72</v>
      </c>
      <c r="AY169" s="149" t="s">
        <v>126</v>
      </c>
    </row>
    <row r="170" spans="2:65" s="14" customFormat="1" ht="10.199999999999999">
      <c r="B170" s="161"/>
      <c r="D170" s="141" t="s">
        <v>159</v>
      </c>
      <c r="E170" s="162" t="s">
        <v>19</v>
      </c>
      <c r="F170" s="163" t="s">
        <v>173</v>
      </c>
      <c r="H170" s="164">
        <v>169.3</v>
      </c>
      <c r="I170" s="165"/>
      <c r="L170" s="161"/>
      <c r="M170" s="166"/>
      <c r="T170" s="167"/>
      <c r="AT170" s="162" t="s">
        <v>159</v>
      </c>
      <c r="AU170" s="162" t="s">
        <v>125</v>
      </c>
      <c r="AV170" s="14" t="s">
        <v>156</v>
      </c>
      <c r="AW170" s="14" t="s">
        <v>33</v>
      </c>
      <c r="AX170" s="14" t="s">
        <v>80</v>
      </c>
      <c r="AY170" s="162" t="s">
        <v>126</v>
      </c>
    </row>
    <row r="171" spans="2:65" s="1" customFormat="1" ht="24.15" customHeight="1">
      <c r="B171" s="33"/>
      <c r="C171" s="128" t="s">
        <v>219</v>
      </c>
      <c r="D171" s="128" t="s">
        <v>129</v>
      </c>
      <c r="E171" s="129" t="s">
        <v>3108</v>
      </c>
      <c r="F171" s="130" t="s">
        <v>3109</v>
      </c>
      <c r="G171" s="131" t="s">
        <v>155</v>
      </c>
      <c r="H171" s="132">
        <v>398.6</v>
      </c>
      <c r="I171" s="133"/>
      <c r="J171" s="134">
        <f>ROUND(I171*H171,2)</f>
        <v>0</v>
      </c>
      <c r="K171" s="130" t="s">
        <v>19</v>
      </c>
      <c r="L171" s="33"/>
      <c r="M171" s="135" t="s">
        <v>19</v>
      </c>
      <c r="N171" s="136" t="s">
        <v>43</v>
      </c>
      <c r="P171" s="137">
        <f>O171*H171</f>
        <v>0</v>
      </c>
      <c r="Q171" s="137">
        <v>2.3E-2</v>
      </c>
      <c r="R171" s="137">
        <f>Q171*H171</f>
        <v>9.1677999999999997</v>
      </c>
      <c r="S171" s="137">
        <v>8.0000000000000002E-3</v>
      </c>
      <c r="T171" s="138">
        <f>S171*H171</f>
        <v>3.1888000000000001</v>
      </c>
      <c r="AR171" s="139" t="s">
        <v>156</v>
      </c>
      <c r="AT171" s="139" t="s">
        <v>129</v>
      </c>
      <c r="AU171" s="139" t="s">
        <v>125</v>
      </c>
      <c r="AY171" s="18" t="s">
        <v>126</v>
      </c>
      <c r="BE171" s="140">
        <f>IF(N171="základní",J171,0)</f>
        <v>0</v>
      </c>
      <c r="BF171" s="140">
        <f>IF(N171="snížená",J171,0)</f>
        <v>0</v>
      </c>
      <c r="BG171" s="140">
        <f>IF(N171="zákl. přenesená",J171,0)</f>
        <v>0</v>
      </c>
      <c r="BH171" s="140">
        <f>IF(N171="sníž. přenesená",J171,0)</f>
        <v>0</v>
      </c>
      <c r="BI171" s="140">
        <f>IF(N171="nulová",J171,0)</f>
        <v>0</v>
      </c>
      <c r="BJ171" s="18" t="s">
        <v>80</v>
      </c>
      <c r="BK171" s="140">
        <f>ROUND(I171*H171,2)</f>
        <v>0</v>
      </c>
      <c r="BL171" s="18" t="s">
        <v>156</v>
      </c>
      <c r="BM171" s="139" t="s">
        <v>3110</v>
      </c>
    </row>
    <row r="172" spans="2:65" s="1" customFormat="1" ht="19.2">
      <c r="B172" s="33"/>
      <c r="D172" s="141" t="s">
        <v>135</v>
      </c>
      <c r="F172" s="142" t="s">
        <v>3109</v>
      </c>
      <c r="I172" s="143"/>
      <c r="L172" s="33"/>
      <c r="M172" s="147"/>
      <c r="T172" s="54"/>
      <c r="AT172" s="18" t="s">
        <v>135</v>
      </c>
      <c r="AU172" s="18" t="s">
        <v>125</v>
      </c>
    </row>
    <row r="173" spans="2:65" s="12" customFormat="1" ht="10.199999999999999">
      <c r="B173" s="148"/>
      <c r="D173" s="141" t="s">
        <v>159</v>
      </c>
      <c r="E173" s="149" t="s">
        <v>19</v>
      </c>
      <c r="F173" s="150" t="s">
        <v>3111</v>
      </c>
      <c r="H173" s="151">
        <v>82.1</v>
      </c>
      <c r="I173" s="152"/>
      <c r="L173" s="148"/>
      <c r="M173" s="153"/>
      <c r="T173" s="154"/>
      <c r="AT173" s="149" t="s">
        <v>159</v>
      </c>
      <c r="AU173" s="149" t="s">
        <v>125</v>
      </c>
      <c r="AV173" s="12" t="s">
        <v>82</v>
      </c>
      <c r="AW173" s="12" t="s">
        <v>33</v>
      </c>
      <c r="AX173" s="12" t="s">
        <v>72</v>
      </c>
      <c r="AY173" s="149" t="s">
        <v>126</v>
      </c>
    </row>
    <row r="174" spans="2:65" s="12" customFormat="1" ht="10.199999999999999">
      <c r="B174" s="148"/>
      <c r="D174" s="141" t="s">
        <v>159</v>
      </c>
      <c r="E174" s="149" t="s">
        <v>19</v>
      </c>
      <c r="F174" s="150" t="s">
        <v>3112</v>
      </c>
      <c r="H174" s="151">
        <v>155.5</v>
      </c>
      <c r="I174" s="152"/>
      <c r="L174" s="148"/>
      <c r="M174" s="153"/>
      <c r="T174" s="154"/>
      <c r="AT174" s="149" t="s">
        <v>159</v>
      </c>
      <c r="AU174" s="149" t="s">
        <v>125</v>
      </c>
      <c r="AV174" s="12" t="s">
        <v>82</v>
      </c>
      <c r="AW174" s="12" t="s">
        <v>33</v>
      </c>
      <c r="AX174" s="12" t="s">
        <v>72</v>
      </c>
      <c r="AY174" s="149" t="s">
        <v>126</v>
      </c>
    </row>
    <row r="175" spans="2:65" s="12" customFormat="1" ht="10.199999999999999">
      <c r="B175" s="148"/>
      <c r="D175" s="141" t="s">
        <v>159</v>
      </c>
      <c r="E175" s="149" t="s">
        <v>19</v>
      </c>
      <c r="F175" s="150" t="s">
        <v>3113</v>
      </c>
      <c r="H175" s="151">
        <v>161</v>
      </c>
      <c r="I175" s="152"/>
      <c r="L175" s="148"/>
      <c r="M175" s="153"/>
      <c r="T175" s="154"/>
      <c r="AT175" s="149" t="s">
        <v>159</v>
      </c>
      <c r="AU175" s="149" t="s">
        <v>125</v>
      </c>
      <c r="AV175" s="12" t="s">
        <v>82</v>
      </c>
      <c r="AW175" s="12" t="s">
        <v>33</v>
      </c>
      <c r="AX175" s="12" t="s">
        <v>72</v>
      </c>
      <c r="AY175" s="149" t="s">
        <v>126</v>
      </c>
    </row>
    <row r="176" spans="2:65" s="14" customFormat="1" ht="10.199999999999999">
      <c r="B176" s="161"/>
      <c r="D176" s="141" t="s">
        <v>159</v>
      </c>
      <c r="E176" s="162" t="s">
        <v>19</v>
      </c>
      <c r="F176" s="163" t="s">
        <v>173</v>
      </c>
      <c r="H176" s="164">
        <v>398.6</v>
      </c>
      <c r="I176" s="165"/>
      <c r="L176" s="161"/>
      <c r="M176" s="166"/>
      <c r="T176" s="167"/>
      <c r="AT176" s="162" t="s">
        <v>159</v>
      </c>
      <c r="AU176" s="162" t="s">
        <v>125</v>
      </c>
      <c r="AV176" s="14" t="s">
        <v>156</v>
      </c>
      <c r="AW176" s="14" t="s">
        <v>33</v>
      </c>
      <c r="AX176" s="14" t="s">
        <v>80</v>
      </c>
      <c r="AY176" s="162" t="s">
        <v>126</v>
      </c>
    </row>
    <row r="177" spans="2:65" s="1" customFormat="1" ht="24.15" customHeight="1">
      <c r="B177" s="33"/>
      <c r="C177" s="128" t="s">
        <v>225</v>
      </c>
      <c r="D177" s="128" t="s">
        <v>129</v>
      </c>
      <c r="E177" s="129" t="s">
        <v>3114</v>
      </c>
      <c r="F177" s="130" t="s">
        <v>3115</v>
      </c>
      <c r="G177" s="131" t="s">
        <v>155</v>
      </c>
      <c r="H177" s="132">
        <v>89.906999999999996</v>
      </c>
      <c r="I177" s="133"/>
      <c r="J177" s="134">
        <f>ROUND(I177*H177,2)</f>
        <v>0</v>
      </c>
      <c r="K177" s="130" t="s">
        <v>19</v>
      </c>
      <c r="L177" s="33"/>
      <c r="M177" s="135" t="s">
        <v>19</v>
      </c>
      <c r="N177" s="136" t="s">
        <v>43</v>
      </c>
      <c r="P177" s="137">
        <f>O177*H177</f>
        <v>0</v>
      </c>
      <c r="Q177" s="137">
        <v>3.5000000000000003E-2</v>
      </c>
      <c r="R177" s="137">
        <f>Q177*H177</f>
        <v>3.1467450000000001</v>
      </c>
      <c r="S177" s="137">
        <v>1.4999999999999999E-2</v>
      </c>
      <c r="T177" s="138">
        <f>S177*H177</f>
        <v>1.3486049999999998</v>
      </c>
      <c r="AR177" s="139" t="s">
        <v>156</v>
      </c>
      <c r="AT177" s="139" t="s">
        <v>129</v>
      </c>
      <c r="AU177" s="139" t="s">
        <v>125</v>
      </c>
      <c r="AY177" s="18" t="s">
        <v>126</v>
      </c>
      <c r="BE177" s="140">
        <f>IF(N177="základní",J177,0)</f>
        <v>0</v>
      </c>
      <c r="BF177" s="140">
        <f>IF(N177="snížená",J177,0)</f>
        <v>0</v>
      </c>
      <c r="BG177" s="140">
        <f>IF(N177="zákl. přenesená",J177,0)</f>
        <v>0</v>
      </c>
      <c r="BH177" s="140">
        <f>IF(N177="sníž. přenesená",J177,0)</f>
        <v>0</v>
      </c>
      <c r="BI177" s="140">
        <f>IF(N177="nulová",J177,0)</f>
        <v>0</v>
      </c>
      <c r="BJ177" s="18" t="s">
        <v>80</v>
      </c>
      <c r="BK177" s="140">
        <f>ROUND(I177*H177,2)</f>
        <v>0</v>
      </c>
      <c r="BL177" s="18" t="s">
        <v>156</v>
      </c>
      <c r="BM177" s="139" t="s">
        <v>3116</v>
      </c>
    </row>
    <row r="178" spans="2:65" s="1" customFormat="1" ht="19.2">
      <c r="B178" s="33"/>
      <c r="D178" s="141" t="s">
        <v>135</v>
      </c>
      <c r="F178" s="142" t="s">
        <v>3115</v>
      </c>
      <c r="I178" s="143"/>
      <c r="L178" s="33"/>
      <c r="M178" s="147"/>
      <c r="T178" s="54"/>
      <c r="AT178" s="18" t="s">
        <v>135</v>
      </c>
      <c r="AU178" s="18" t="s">
        <v>125</v>
      </c>
    </row>
    <row r="179" spans="2:65" s="12" customFormat="1" ht="10.199999999999999">
      <c r="B179" s="148"/>
      <c r="D179" s="141" t="s">
        <v>159</v>
      </c>
      <c r="E179" s="149" t="s">
        <v>19</v>
      </c>
      <c r="F179" s="150" t="s">
        <v>3117</v>
      </c>
      <c r="H179" s="151">
        <v>44.823999999999998</v>
      </c>
      <c r="I179" s="152"/>
      <c r="L179" s="148"/>
      <c r="M179" s="153"/>
      <c r="T179" s="154"/>
      <c r="AT179" s="149" t="s">
        <v>159</v>
      </c>
      <c r="AU179" s="149" t="s">
        <v>125</v>
      </c>
      <c r="AV179" s="12" t="s">
        <v>82</v>
      </c>
      <c r="AW179" s="12" t="s">
        <v>33</v>
      </c>
      <c r="AX179" s="12" t="s">
        <v>72</v>
      </c>
      <c r="AY179" s="149" t="s">
        <v>126</v>
      </c>
    </row>
    <row r="180" spans="2:65" s="12" customFormat="1" ht="10.199999999999999">
      <c r="B180" s="148"/>
      <c r="D180" s="141" t="s">
        <v>159</v>
      </c>
      <c r="E180" s="149" t="s">
        <v>19</v>
      </c>
      <c r="F180" s="150" t="s">
        <v>3118</v>
      </c>
      <c r="H180" s="151">
        <v>46.999000000000002</v>
      </c>
      <c r="I180" s="152"/>
      <c r="L180" s="148"/>
      <c r="M180" s="153"/>
      <c r="T180" s="154"/>
      <c r="AT180" s="149" t="s">
        <v>159</v>
      </c>
      <c r="AU180" s="149" t="s">
        <v>125</v>
      </c>
      <c r="AV180" s="12" t="s">
        <v>82</v>
      </c>
      <c r="AW180" s="12" t="s">
        <v>33</v>
      </c>
      <c r="AX180" s="12" t="s">
        <v>72</v>
      </c>
      <c r="AY180" s="149" t="s">
        <v>126</v>
      </c>
    </row>
    <row r="181" spans="2:65" s="12" customFormat="1" ht="10.199999999999999">
      <c r="B181" s="148"/>
      <c r="D181" s="141" t="s">
        <v>159</v>
      </c>
      <c r="E181" s="149" t="s">
        <v>19</v>
      </c>
      <c r="F181" s="150" t="s">
        <v>3119</v>
      </c>
      <c r="H181" s="151">
        <v>6.9870000000000001</v>
      </c>
      <c r="I181" s="152"/>
      <c r="L181" s="148"/>
      <c r="M181" s="153"/>
      <c r="T181" s="154"/>
      <c r="AT181" s="149" t="s">
        <v>159</v>
      </c>
      <c r="AU181" s="149" t="s">
        <v>125</v>
      </c>
      <c r="AV181" s="12" t="s">
        <v>82</v>
      </c>
      <c r="AW181" s="12" t="s">
        <v>33</v>
      </c>
      <c r="AX181" s="12" t="s">
        <v>72</v>
      </c>
      <c r="AY181" s="149" t="s">
        <v>126</v>
      </c>
    </row>
    <row r="182" spans="2:65" s="12" customFormat="1" ht="10.199999999999999">
      <c r="B182" s="148"/>
      <c r="D182" s="141" t="s">
        <v>159</v>
      </c>
      <c r="E182" s="149" t="s">
        <v>19</v>
      </c>
      <c r="F182" s="150" t="s">
        <v>3120</v>
      </c>
      <c r="H182" s="151">
        <v>4.6059999999999999</v>
      </c>
      <c r="I182" s="152"/>
      <c r="L182" s="148"/>
      <c r="M182" s="153"/>
      <c r="T182" s="154"/>
      <c r="AT182" s="149" t="s">
        <v>159</v>
      </c>
      <c r="AU182" s="149" t="s">
        <v>125</v>
      </c>
      <c r="AV182" s="12" t="s">
        <v>82</v>
      </c>
      <c r="AW182" s="12" t="s">
        <v>33</v>
      </c>
      <c r="AX182" s="12" t="s">
        <v>72</v>
      </c>
      <c r="AY182" s="149" t="s">
        <v>126</v>
      </c>
    </row>
    <row r="183" spans="2:65" s="12" customFormat="1" ht="10.199999999999999">
      <c r="B183" s="148"/>
      <c r="D183" s="141" t="s">
        <v>159</v>
      </c>
      <c r="E183" s="149" t="s">
        <v>19</v>
      </c>
      <c r="F183" s="150" t="s">
        <v>3121</v>
      </c>
      <c r="H183" s="151">
        <v>-13.509</v>
      </c>
      <c r="I183" s="152"/>
      <c r="L183" s="148"/>
      <c r="M183" s="153"/>
      <c r="T183" s="154"/>
      <c r="AT183" s="149" t="s">
        <v>159</v>
      </c>
      <c r="AU183" s="149" t="s">
        <v>125</v>
      </c>
      <c r="AV183" s="12" t="s">
        <v>82</v>
      </c>
      <c r="AW183" s="12" t="s">
        <v>33</v>
      </c>
      <c r="AX183" s="12" t="s">
        <v>72</v>
      </c>
      <c r="AY183" s="149" t="s">
        <v>126</v>
      </c>
    </row>
    <row r="184" spans="2:65" s="14" customFormat="1" ht="10.199999999999999">
      <c r="B184" s="161"/>
      <c r="D184" s="141" t="s">
        <v>159</v>
      </c>
      <c r="E184" s="162" t="s">
        <v>19</v>
      </c>
      <c r="F184" s="163" t="s">
        <v>173</v>
      </c>
      <c r="H184" s="164">
        <v>89.906999999999996</v>
      </c>
      <c r="I184" s="165"/>
      <c r="L184" s="161"/>
      <c r="M184" s="166"/>
      <c r="T184" s="167"/>
      <c r="AT184" s="162" t="s">
        <v>159</v>
      </c>
      <c r="AU184" s="162" t="s">
        <v>125</v>
      </c>
      <c r="AV184" s="14" t="s">
        <v>156</v>
      </c>
      <c r="AW184" s="14" t="s">
        <v>33</v>
      </c>
      <c r="AX184" s="14" t="s">
        <v>80</v>
      </c>
      <c r="AY184" s="162" t="s">
        <v>126</v>
      </c>
    </row>
    <row r="185" spans="2:65" s="11" customFormat="1" ht="22.8" customHeight="1">
      <c r="B185" s="116"/>
      <c r="D185" s="117" t="s">
        <v>71</v>
      </c>
      <c r="E185" s="126" t="s">
        <v>213</v>
      </c>
      <c r="F185" s="126" t="s">
        <v>3122</v>
      </c>
      <c r="I185" s="119"/>
      <c r="J185" s="127">
        <f>BK185</f>
        <v>0</v>
      </c>
      <c r="L185" s="116"/>
      <c r="M185" s="121"/>
      <c r="P185" s="122">
        <f>SUM(P186:P191)</f>
        <v>0</v>
      </c>
      <c r="R185" s="122">
        <f>SUM(R186:R191)</f>
        <v>0</v>
      </c>
      <c r="T185" s="123">
        <f>SUM(T186:T191)</f>
        <v>0</v>
      </c>
      <c r="AR185" s="117" t="s">
        <v>80</v>
      </c>
      <c r="AT185" s="124" t="s">
        <v>71</v>
      </c>
      <c r="AU185" s="124" t="s">
        <v>80</v>
      </c>
      <c r="AY185" s="117" t="s">
        <v>126</v>
      </c>
      <c r="BK185" s="125">
        <f>SUM(BK186:BK191)</f>
        <v>0</v>
      </c>
    </row>
    <row r="186" spans="2:65" s="1" customFormat="1" ht="21.75" customHeight="1">
      <c r="B186" s="33"/>
      <c r="C186" s="128" t="s">
        <v>8</v>
      </c>
      <c r="D186" s="128" t="s">
        <v>129</v>
      </c>
      <c r="E186" s="129" t="s">
        <v>1150</v>
      </c>
      <c r="F186" s="130" t="s">
        <v>1151</v>
      </c>
      <c r="G186" s="131" t="s">
        <v>155</v>
      </c>
      <c r="H186" s="132">
        <v>586.9</v>
      </c>
      <c r="I186" s="133"/>
      <c r="J186" s="134">
        <f>ROUND(I186*H186,2)</f>
        <v>0</v>
      </c>
      <c r="K186" s="130" t="s">
        <v>180</v>
      </c>
      <c r="L186" s="33"/>
      <c r="M186" s="135" t="s">
        <v>19</v>
      </c>
      <c r="N186" s="136" t="s">
        <v>43</v>
      </c>
      <c r="P186" s="137">
        <f>O186*H186</f>
        <v>0</v>
      </c>
      <c r="Q186" s="137">
        <v>0</v>
      </c>
      <c r="R186" s="137">
        <f>Q186*H186</f>
        <v>0</v>
      </c>
      <c r="S186" s="137">
        <v>0</v>
      </c>
      <c r="T186" s="138">
        <f>S186*H186</f>
        <v>0</v>
      </c>
      <c r="AR186" s="139" t="s">
        <v>156</v>
      </c>
      <c r="AT186" s="139" t="s">
        <v>129</v>
      </c>
      <c r="AU186" s="139" t="s">
        <v>82</v>
      </c>
      <c r="AY186" s="18" t="s">
        <v>126</v>
      </c>
      <c r="BE186" s="140">
        <f>IF(N186="základní",J186,0)</f>
        <v>0</v>
      </c>
      <c r="BF186" s="140">
        <f>IF(N186="snížená",J186,0)</f>
        <v>0</v>
      </c>
      <c r="BG186" s="140">
        <f>IF(N186="zákl. přenesená",J186,0)</f>
        <v>0</v>
      </c>
      <c r="BH186" s="140">
        <f>IF(N186="sníž. přenesená",J186,0)</f>
        <v>0</v>
      </c>
      <c r="BI186" s="140">
        <f>IF(N186="nulová",J186,0)</f>
        <v>0</v>
      </c>
      <c r="BJ186" s="18" t="s">
        <v>80</v>
      </c>
      <c r="BK186" s="140">
        <f>ROUND(I186*H186,2)</f>
        <v>0</v>
      </c>
      <c r="BL186" s="18" t="s">
        <v>156</v>
      </c>
      <c r="BM186" s="139" t="s">
        <v>3123</v>
      </c>
    </row>
    <row r="187" spans="2:65" s="1" customFormat="1" ht="10.199999999999999">
      <c r="B187" s="33"/>
      <c r="D187" s="141" t="s">
        <v>135</v>
      </c>
      <c r="F187" s="142" t="s">
        <v>1153</v>
      </c>
      <c r="I187" s="143"/>
      <c r="L187" s="33"/>
      <c r="M187" s="147"/>
      <c r="T187" s="54"/>
      <c r="AT187" s="18" t="s">
        <v>135</v>
      </c>
      <c r="AU187" s="18" t="s">
        <v>82</v>
      </c>
    </row>
    <row r="188" spans="2:65" s="1" customFormat="1" ht="10.199999999999999">
      <c r="B188" s="33"/>
      <c r="D188" s="168" t="s">
        <v>183</v>
      </c>
      <c r="F188" s="169" t="s">
        <v>1154</v>
      </c>
      <c r="I188" s="143"/>
      <c r="L188" s="33"/>
      <c r="M188" s="147"/>
      <c r="T188" s="54"/>
      <c r="AT188" s="18" t="s">
        <v>183</v>
      </c>
      <c r="AU188" s="18" t="s">
        <v>82</v>
      </c>
    </row>
    <row r="189" spans="2:65" s="12" customFormat="1" ht="10.199999999999999">
      <c r="B189" s="148"/>
      <c r="D189" s="141" t="s">
        <v>159</v>
      </c>
      <c r="E189" s="149" t="s">
        <v>19</v>
      </c>
      <c r="F189" s="150" t="s">
        <v>3124</v>
      </c>
      <c r="H189" s="151">
        <v>567.9</v>
      </c>
      <c r="I189" s="152"/>
      <c r="L189" s="148"/>
      <c r="M189" s="153"/>
      <c r="T189" s="154"/>
      <c r="AT189" s="149" t="s">
        <v>159</v>
      </c>
      <c r="AU189" s="149" t="s">
        <v>82</v>
      </c>
      <c r="AV189" s="12" t="s">
        <v>82</v>
      </c>
      <c r="AW189" s="12" t="s">
        <v>33</v>
      </c>
      <c r="AX189" s="12" t="s">
        <v>72</v>
      </c>
      <c r="AY189" s="149" t="s">
        <v>126</v>
      </c>
    </row>
    <row r="190" spans="2:65" s="12" customFormat="1" ht="10.199999999999999">
      <c r="B190" s="148"/>
      <c r="D190" s="141" t="s">
        <v>159</v>
      </c>
      <c r="E190" s="149" t="s">
        <v>19</v>
      </c>
      <c r="F190" s="150" t="s">
        <v>3125</v>
      </c>
      <c r="H190" s="151">
        <v>19</v>
      </c>
      <c r="I190" s="152"/>
      <c r="L190" s="148"/>
      <c r="M190" s="153"/>
      <c r="T190" s="154"/>
      <c r="AT190" s="149" t="s">
        <v>159</v>
      </c>
      <c r="AU190" s="149" t="s">
        <v>82</v>
      </c>
      <c r="AV190" s="12" t="s">
        <v>82</v>
      </c>
      <c r="AW190" s="12" t="s">
        <v>33</v>
      </c>
      <c r="AX190" s="12" t="s">
        <v>72</v>
      </c>
      <c r="AY190" s="149" t="s">
        <v>126</v>
      </c>
    </row>
    <row r="191" spans="2:65" s="14" customFormat="1" ht="10.199999999999999">
      <c r="B191" s="161"/>
      <c r="D191" s="141" t="s">
        <v>159</v>
      </c>
      <c r="E191" s="162" t="s">
        <v>19</v>
      </c>
      <c r="F191" s="163" t="s">
        <v>173</v>
      </c>
      <c r="H191" s="164">
        <v>586.9</v>
      </c>
      <c r="I191" s="165"/>
      <c r="L191" s="161"/>
      <c r="M191" s="166"/>
      <c r="T191" s="167"/>
      <c r="AT191" s="162" t="s">
        <v>159</v>
      </c>
      <c r="AU191" s="162" t="s">
        <v>82</v>
      </c>
      <c r="AV191" s="14" t="s">
        <v>156</v>
      </c>
      <c r="AW191" s="14" t="s">
        <v>33</v>
      </c>
      <c r="AX191" s="14" t="s">
        <v>80</v>
      </c>
      <c r="AY191" s="162" t="s">
        <v>126</v>
      </c>
    </row>
    <row r="192" spans="2:65" s="11" customFormat="1" ht="22.8" customHeight="1">
      <c r="B192" s="116"/>
      <c r="D192" s="117" t="s">
        <v>71</v>
      </c>
      <c r="E192" s="126" t="s">
        <v>299</v>
      </c>
      <c r="F192" s="126" t="s">
        <v>300</v>
      </c>
      <c r="I192" s="119"/>
      <c r="J192" s="127">
        <f>BK192</f>
        <v>0</v>
      </c>
      <c r="L192" s="116"/>
      <c r="M192" s="121"/>
      <c r="P192" s="122">
        <f>SUM(P193:P205)</f>
        <v>0</v>
      </c>
      <c r="R192" s="122">
        <f>SUM(R193:R205)</f>
        <v>0</v>
      </c>
      <c r="T192" s="123">
        <f>SUM(T193:T205)</f>
        <v>0</v>
      </c>
      <c r="AR192" s="117" t="s">
        <v>80</v>
      </c>
      <c r="AT192" s="124" t="s">
        <v>71</v>
      </c>
      <c r="AU192" s="124" t="s">
        <v>80</v>
      </c>
      <c r="AY192" s="117" t="s">
        <v>126</v>
      </c>
      <c r="BK192" s="125">
        <f>SUM(BK193:BK205)</f>
        <v>0</v>
      </c>
    </row>
    <row r="193" spans="2:65" s="1" customFormat="1" ht="21.75" customHeight="1">
      <c r="B193" s="33"/>
      <c r="C193" s="128" t="s">
        <v>239</v>
      </c>
      <c r="D193" s="128" t="s">
        <v>129</v>
      </c>
      <c r="E193" s="129" t="s">
        <v>302</v>
      </c>
      <c r="F193" s="130" t="s">
        <v>303</v>
      </c>
      <c r="G193" s="131" t="s">
        <v>304</v>
      </c>
      <c r="H193" s="132">
        <v>19.684000000000001</v>
      </c>
      <c r="I193" s="133"/>
      <c r="J193" s="134">
        <f>ROUND(I193*H193,2)</f>
        <v>0</v>
      </c>
      <c r="K193" s="130" t="s">
        <v>180</v>
      </c>
      <c r="L193" s="33"/>
      <c r="M193" s="135" t="s">
        <v>19</v>
      </c>
      <c r="N193" s="136" t="s">
        <v>43</v>
      </c>
      <c r="P193" s="137">
        <f>O193*H193</f>
        <v>0</v>
      </c>
      <c r="Q193" s="137">
        <v>0</v>
      </c>
      <c r="R193" s="137">
        <f>Q193*H193</f>
        <v>0</v>
      </c>
      <c r="S193" s="137">
        <v>0</v>
      </c>
      <c r="T193" s="138">
        <f>S193*H193</f>
        <v>0</v>
      </c>
      <c r="AR193" s="139" t="s">
        <v>156</v>
      </c>
      <c r="AT193" s="139" t="s">
        <v>129</v>
      </c>
      <c r="AU193" s="139" t="s">
        <v>82</v>
      </c>
      <c r="AY193" s="18" t="s">
        <v>126</v>
      </c>
      <c r="BE193" s="140">
        <f>IF(N193="základní",J193,0)</f>
        <v>0</v>
      </c>
      <c r="BF193" s="140">
        <f>IF(N193="snížená",J193,0)</f>
        <v>0</v>
      </c>
      <c r="BG193" s="140">
        <f>IF(N193="zákl. přenesená",J193,0)</f>
        <v>0</v>
      </c>
      <c r="BH193" s="140">
        <f>IF(N193="sníž. přenesená",J193,0)</f>
        <v>0</v>
      </c>
      <c r="BI193" s="140">
        <f>IF(N193="nulová",J193,0)</f>
        <v>0</v>
      </c>
      <c r="BJ193" s="18" t="s">
        <v>80</v>
      </c>
      <c r="BK193" s="140">
        <f>ROUND(I193*H193,2)</f>
        <v>0</v>
      </c>
      <c r="BL193" s="18" t="s">
        <v>156</v>
      </c>
      <c r="BM193" s="139" t="s">
        <v>3126</v>
      </c>
    </row>
    <row r="194" spans="2:65" s="1" customFormat="1" ht="19.2">
      <c r="B194" s="33"/>
      <c r="D194" s="141" t="s">
        <v>135</v>
      </c>
      <c r="F194" s="142" t="s">
        <v>306</v>
      </c>
      <c r="I194" s="143"/>
      <c r="L194" s="33"/>
      <c r="M194" s="147"/>
      <c r="T194" s="54"/>
      <c r="AT194" s="18" t="s">
        <v>135</v>
      </c>
      <c r="AU194" s="18" t="s">
        <v>82</v>
      </c>
    </row>
    <row r="195" spans="2:65" s="1" customFormat="1" ht="10.199999999999999">
      <c r="B195" s="33"/>
      <c r="D195" s="168" t="s">
        <v>183</v>
      </c>
      <c r="F195" s="169" t="s">
        <v>307</v>
      </c>
      <c r="I195" s="143"/>
      <c r="L195" s="33"/>
      <c r="M195" s="147"/>
      <c r="T195" s="54"/>
      <c r="AT195" s="18" t="s">
        <v>183</v>
      </c>
      <c r="AU195" s="18" t="s">
        <v>82</v>
      </c>
    </row>
    <row r="196" spans="2:65" s="1" customFormat="1" ht="16.5" customHeight="1">
      <c r="B196" s="33"/>
      <c r="C196" s="128" t="s">
        <v>245</v>
      </c>
      <c r="D196" s="128" t="s">
        <v>129</v>
      </c>
      <c r="E196" s="129" t="s">
        <v>309</v>
      </c>
      <c r="F196" s="130" t="s">
        <v>310</v>
      </c>
      <c r="G196" s="131" t="s">
        <v>304</v>
      </c>
      <c r="H196" s="132">
        <v>19.684000000000001</v>
      </c>
      <c r="I196" s="133"/>
      <c r="J196" s="134">
        <f>ROUND(I196*H196,2)</f>
        <v>0</v>
      </c>
      <c r="K196" s="130" t="s">
        <v>180</v>
      </c>
      <c r="L196" s="33"/>
      <c r="M196" s="135" t="s">
        <v>19</v>
      </c>
      <c r="N196" s="136" t="s">
        <v>43</v>
      </c>
      <c r="P196" s="137">
        <f>O196*H196</f>
        <v>0</v>
      </c>
      <c r="Q196" s="137">
        <v>0</v>
      </c>
      <c r="R196" s="137">
        <f>Q196*H196</f>
        <v>0</v>
      </c>
      <c r="S196" s="137">
        <v>0</v>
      </c>
      <c r="T196" s="138">
        <f>S196*H196</f>
        <v>0</v>
      </c>
      <c r="AR196" s="139" t="s">
        <v>156</v>
      </c>
      <c r="AT196" s="139" t="s">
        <v>129</v>
      </c>
      <c r="AU196" s="139" t="s">
        <v>82</v>
      </c>
      <c r="AY196" s="18" t="s">
        <v>126</v>
      </c>
      <c r="BE196" s="140">
        <f>IF(N196="základní",J196,0)</f>
        <v>0</v>
      </c>
      <c r="BF196" s="140">
        <f>IF(N196="snížená",J196,0)</f>
        <v>0</v>
      </c>
      <c r="BG196" s="140">
        <f>IF(N196="zákl. přenesená",J196,0)</f>
        <v>0</v>
      </c>
      <c r="BH196" s="140">
        <f>IF(N196="sníž. přenesená",J196,0)</f>
        <v>0</v>
      </c>
      <c r="BI196" s="140">
        <f>IF(N196="nulová",J196,0)</f>
        <v>0</v>
      </c>
      <c r="BJ196" s="18" t="s">
        <v>80</v>
      </c>
      <c r="BK196" s="140">
        <f>ROUND(I196*H196,2)</f>
        <v>0</v>
      </c>
      <c r="BL196" s="18" t="s">
        <v>156</v>
      </c>
      <c r="BM196" s="139" t="s">
        <v>3127</v>
      </c>
    </row>
    <row r="197" spans="2:65" s="1" customFormat="1" ht="10.199999999999999">
      <c r="B197" s="33"/>
      <c r="D197" s="141" t="s">
        <v>135</v>
      </c>
      <c r="F197" s="142" t="s">
        <v>312</v>
      </c>
      <c r="I197" s="143"/>
      <c r="L197" s="33"/>
      <c r="M197" s="147"/>
      <c r="T197" s="54"/>
      <c r="AT197" s="18" t="s">
        <v>135</v>
      </c>
      <c r="AU197" s="18" t="s">
        <v>82</v>
      </c>
    </row>
    <row r="198" spans="2:65" s="1" customFormat="1" ht="10.199999999999999">
      <c r="B198" s="33"/>
      <c r="D198" s="168" t="s">
        <v>183</v>
      </c>
      <c r="F198" s="169" t="s">
        <v>313</v>
      </c>
      <c r="I198" s="143"/>
      <c r="L198" s="33"/>
      <c r="M198" s="147"/>
      <c r="T198" s="54"/>
      <c r="AT198" s="18" t="s">
        <v>183</v>
      </c>
      <c r="AU198" s="18" t="s">
        <v>82</v>
      </c>
    </row>
    <row r="199" spans="2:65" s="1" customFormat="1" ht="16.5" customHeight="1">
      <c r="B199" s="33"/>
      <c r="C199" s="128" t="s">
        <v>251</v>
      </c>
      <c r="D199" s="128" t="s">
        <v>129</v>
      </c>
      <c r="E199" s="129" t="s">
        <v>315</v>
      </c>
      <c r="F199" s="130" t="s">
        <v>316</v>
      </c>
      <c r="G199" s="131" t="s">
        <v>304</v>
      </c>
      <c r="H199" s="132">
        <v>275.57600000000002</v>
      </c>
      <c r="I199" s="133"/>
      <c r="J199" s="134">
        <f>ROUND(I199*H199,2)</f>
        <v>0</v>
      </c>
      <c r="K199" s="130" t="s">
        <v>180</v>
      </c>
      <c r="L199" s="33"/>
      <c r="M199" s="135" t="s">
        <v>19</v>
      </c>
      <c r="N199" s="136" t="s">
        <v>43</v>
      </c>
      <c r="P199" s="137">
        <f>O199*H199</f>
        <v>0</v>
      </c>
      <c r="Q199" s="137">
        <v>0</v>
      </c>
      <c r="R199" s="137">
        <f>Q199*H199</f>
        <v>0</v>
      </c>
      <c r="S199" s="137">
        <v>0</v>
      </c>
      <c r="T199" s="138">
        <f>S199*H199</f>
        <v>0</v>
      </c>
      <c r="AR199" s="139" t="s">
        <v>156</v>
      </c>
      <c r="AT199" s="139" t="s">
        <v>129</v>
      </c>
      <c r="AU199" s="139" t="s">
        <v>82</v>
      </c>
      <c r="AY199" s="18" t="s">
        <v>126</v>
      </c>
      <c r="BE199" s="140">
        <f>IF(N199="základní",J199,0)</f>
        <v>0</v>
      </c>
      <c r="BF199" s="140">
        <f>IF(N199="snížená",J199,0)</f>
        <v>0</v>
      </c>
      <c r="BG199" s="140">
        <f>IF(N199="zákl. přenesená",J199,0)</f>
        <v>0</v>
      </c>
      <c r="BH199" s="140">
        <f>IF(N199="sníž. přenesená",J199,0)</f>
        <v>0</v>
      </c>
      <c r="BI199" s="140">
        <f>IF(N199="nulová",J199,0)</f>
        <v>0</v>
      </c>
      <c r="BJ199" s="18" t="s">
        <v>80</v>
      </c>
      <c r="BK199" s="140">
        <f>ROUND(I199*H199,2)</f>
        <v>0</v>
      </c>
      <c r="BL199" s="18" t="s">
        <v>156</v>
      </c>
      <c r="BM199" s="139" t="s">
        <v>3128</v>
      </c>
    </row>
    <row r="200" spans="2:65" s="1" customFormat="1" ht="19.2">
      <c r="B200" s="33"/>
      <c r="D200" s="141" t="s">
        <v>135</v>
      </c>
      <c r="F200" s="142" t="s">
        <v>318</v>
      </c>
      <c r="I200" s="143"/>
      <c r="L200" s="33"/>
      <c r="M200" s="147"/>
      <c r="T200" s="54"/>
      <c r="AT200" s="18" t="s">
        <v>135</v>
      </c>
      <c r="AU200" s="18" t="s">
        <v>82</v>
      </c>
    </row>
    <row r="201" spans="2:65" s="1" customFormat="1" ht="10.199999999999999">
      <c r="B201" s="33"/>
      <c r="D201" s="168" t="s">
        <v>183</v>
      </c>
      <c r="F201" s="169" t="s">
        <v>319</v>
      </c>
      <c r="I201" s="143"/>
      <c r="L201" s="33"/>
      <c r="M201" s="147"/>
      <c r="T201" s="54"/>
      <c r="AT201" s="18" t="s">
        <v>183</v>
      </c>
      <c r="AU201" s="18" t="s">
        <v>82</v>
      </c>
    </row>
    <row r="202" spans="2:65" s="12" customFormat="1" ht="10.199999999999999">
      <c r="B202" s="148"/>
      <c r="D202" s="141" t="s">
        <v>159</v>
      </c>
      <c r="E202" s="149" t="s">
        <v>19</v>
      </c>
      <c r="F202" s="150" t="s">
        <v>3129</v>
      </c>
      <c r="H202" s="151">
        <v>275.57600000000002</v>
      </c>
      <c r="I202" s="152"/>
      <c r="L202" s="148"/>
      <c r="M202" s="153"/>
      <c r="T202" s="154"/>
      <c r="AT202" s="149" t="s">
        <v>159</v>
      </c>
      <c r="AU202" s="149" t="s">
        <v>82</v>
      </c>
      <c r="AV202" s="12" t="s">
        <v>82</v>
      </c>
      <c r="AW202" s="12" t="s">
        <v>33</v>
      </c>
      <c r="AX202" s="12" t="s">
        <v>80</v>
      </c>
      <c r="AY202" s="149" t="s">
        <v>126</v>
      </c>
    </row>
    <row r="203" spans="2:65" s="1" customFormat="1" ht="24.15" customHeight="1">
      <c r="B203" s="33"/>
      <c r="C203" s="128" t="s">
        <v>260</v>
      </c>
      <c r="D203" s="128" t="s">
        <v>129</v>
      </c>
      <c r="E203" s="129" t="s">
        <v>322</v>
      </c>
      <c r="F203" s="130" t="s">
        <v>323</v>
      </c>
      <c r="G203" s="131" t="s">
        <v>304</v>
      </c>
      <c r="H203" s="132">
        <v>19.684000000000001</v>
      </c>
      <c r="I203" s="133"/>
      <c r="J203" s="134">
        <f>ROUND(I203*H203,2)</f>
        <v>0</v>
      </c>
      <c r="K203" s="130" t="s">
        <v>180</v>
      </c>
      <c r="L203" s="33"/>
      <c r="M203" s="135" t="s">
        <v>19</v>
      </c>
      <c r="N203" s="136" t="s">
        <v>43</v>
      </c>
      <c r="P203" s="137">
        <f>O203*H203</f>
        <v>0</v>
      </c>
      <c r="Q203" s="137">
        <v>0</v>
      </c>
      <c r="R203" s="137">
        <f>Q203*H203</f>
        <v>0</v>
      </c>
      <c r="S203" s="137">
        <v>0</v>
      </c>
      <c r="T203" s="138">
        <f>S203*H203</f>
        <v>0</v>
      </c>
      <c r="AR203" s="139" t="s">
        <v>156</v>
      </c>
      <c r="AT203" s="139" t="s">
        <v>129</v>
      </c>
      <c r="AU203" s="139" t="s">
        <v>82</v>
      </c>
      <c r="AY203" s="18" t="s">
        <v>126</v>
      </c>
      <c r="BE203" s="140">
        <f>IF(N203="základní",J203,0)</f>
        <v>0</v>
      </c>
      <c r="BF203" s="140">
        <f>IF(N203="snížená",J203,0)</f>
        <v>0</v>
      </c>
      <c r="BG203" s="140">
        <f>IF(N203="zákl. přenesená",J203,0)</f>
        <v>0</v>
      </c>
      <c r="BH203" s="140">
        <f>IF(N203="sníž. přenesená",J203,0)</f>
        <v>0</v>
      </c>
      <c r="BI203" s="140">
        <f>IF(N203="nulová",J203,0)</f>
        <v>0</v>
      </c>
      <c r="BJ203" s="18" t="s">
        <v>80</v>
      </c>
      <c r="BK203" s="140">
        <f>ROUND(I203*H203,2)</f>
        <v>0</v>
      </c>
      <c r="BL203" s="18" t="s">
        <v>156</v>
      </c>
      <c r="BM203" s="139" t="s">
        <v>3130</v>
      </c>
    </row>
    <row r="204" spans="2:65" s="1" customFormat="1" ht="19.2">
      <c r="B204" s="33"/>
      <c r="D204" s="141" t="s">
        <v>135</v>
      </c>
      <c r="F204" s="142" t="s">
        <v>325</v>
      </c>
      <c r="I204" s="143"/>
      <c r="L204" s="33"/>
      <c r="M204" s="147"/>
      <c r="T204" s="54"/>
      <c r="AT204" s="18" t="s">
        <v>135</v>
      </c>
      <c r="AU204" s="18" t="s">
        <v>82</v>
      </c>
    </row>
    <row r="205" spans="2:65" s="1" customFormat="1" ht="10.199999999999999">
      <c r="B205" s="33"/>
      <c r="D205" s="168" t="s">
        <v>183</v>
      </c>
      <c r="F205" s="169" t="s">
        <v>326</v>
      </c>
      <c r="I205" s="143"/>
      <c r="L205" s="33"/>
      <c r="M205" s="147"/>
      <c r="T205" s="54"/>
      <c r="AT205" s="18" t="s">
        <v>183</v>
      </c>
      <c r="AU205" s="18" t="s">
        <v>82</v>
      </c>
    </row>
    <row r="206" spans="2:65" s="11" customFormat="1" ht="22.8" customHeight="1">
      <c r="B206" s="116"/>
      <c r="D206" s="117" t="s">
        <v>71</v>
      </c>
      <c r="E206" s="126" t="s">
        <v>327</v>
      </c>
      <c r="F206" s="126" t="s">
        <v>328</v>
      </c>
      <c r="I206" s="119"/>
      <c r="J206" s="127">
        <f>BK206</f>
        <v>0</v>
      </c>
      <c r="L206" s="116"/>
      <c r="M206" s="121"/>
      <c r="P206" s="122">
        <f>SUM(P207:P209)</f>
        <v>0</v>
      </c>
      <c r="R206" s="122">
        <f>SUM(R207:R209)</f>
        <v>0</v>
      </c>
      <c r="T206" s="123">
        <f>SUM(T207:T209)</f>
        <v>0</v>
      </c>
      <c r="AR206" s="117" t="s">
        <v>80</v>
      </c>
      <c r="AT206" s="124" t="s">
        <v>71</v>
      </c>
      <c r="AU206" s="124" t="s">
        <v>80</v>
      </c>
      <c r="AY206" s="117" t="s">
        <v>126</v>
      </c>
      <c r="BK206" s="125">
        <f>SUM(BK207:BK209)</f>
        <v>0</v>
      </c>
    </row>
    <row r="207" spans="2:65" s="1" customFormat="1" ht="16.5" customHeight="1">
      <c r="B207" s="33"/>
      <c r="C207" s="128" t="s">
        <v>266</v>
      </c>
      <c r="D207" s="128" t="s">
        <v>129</v>
      </c>
      <c r="E207" s="129" t="s">
        <v>3131</v>
      </c>
      <c r="F207" s="130" t="s">
        <v>3132</v>
      </c>
      <c r="G207" s="131" t="s">
        <v>304</v>
      </c>
      <c r="H207" s="132">
        <v>60.381</v>
      </c>
      <c r="I207" s="133"/>
      <c r="J207" s="134">
        <f>ROUND(I207*H207,2)</f>
        <v>0</v>
      </c>
      <c r="K207" s="130" t="s">
        <v>180</v>
      </c>
      <c r="L207" s="33"/>
      <c r="M207" s="135" t="s">
        <v>19</v>
      </c>
      <c r="N207" s="136" t="s">
        <v>43</v>
      </c>
      <c r="P207" s="137">
        <f>O207*H207</f>
        <v>0</v>
      </c>
      <c r="Q207" s="137">
        <v>0</v>
      </c>
      <c r="R207" s="137">
        <f>Q207*H207</f>
        <v>0</v>
      </c>
      <c r="S207" s="137">
        <v>0</v>
      </c>
      <c r="T207" s="138">
        <f>S207*H207</f>
        <v>0</v>
      </c>
      <c r="AR207" s="139" t="s">
        <v>156</v>
      </c>
      <c r="AT207" s="139" t="s">
        <v>129</v>
      </c>
      <c r="AU207" s="139" t="s">
        <v>82</v>
      </c>
      <c r="AY207" s="18" t="s">
        <v>126</v>
      </c>
      <c r="BE207" s="140">
        <f>IF(N207="základní",J207,0)</f>
        <v>0</v>
      </c>
      <c r="BF207" s="140">
        <f>IF(N207="snížená",J207,0)</f>
        <v>0</v>
      </c>
      <c r="BG207" s="140">
        <f>IF(N207="zákl. přenesená",J207,0)</f>
        <v>0</v>
      </c>
      <c r="BH207" s="140">
        <f>IF(N207="sníž. přenesená",J207,0)</f>
        <v>0</v>
      </c>
      <c r="BI207" s="140">
        <f>IF(N207="nulová",J207,0)</f>
        <v>0</v>
      </c>
      <c r="BJ207" s="18" t="s">
        <v>80</v>
      </c>
      <c r="BK207" s="140">
        <f>ROUND(I207*H207,2)</f>
        <v>0</v>
      </c>
      <c r="BL207" s="18" t="s">
        <v>156</v>
      </c>
      <c r="BM207" s="139" t="s">
        <v>3133</v>
      </c>
    </row>
    <row r="208" spans="2:65" s="1" customFormat="1" ht="19.2">
      <c r="B208" s="33"/>
      <c r="D208" s="141" t="s">
        <v>135</v>
      </c>
      <c r="F208" s="142" t="s">
        <v>3134</v>
      </c>
      <c r="I208" s="143"/>
      <c r="L208" s="33"/>
      <c r="M208" s="147"/>
      <c r="T208" s="54"/>
      <c r="AT208" s="18" t="s">
        <v>135</v>
      </c>
      <c r="AU208" s="18" t="s">
        <v>82</v>
      </c>
    </row>
    <row r="209" spans="2:65" s="1" customFormat="1" ht="10.199999999999999">
      <c r="B209" s="33"/>
      <c r="D209" s="168" t="s">
        <v>183</v>
      </c>
      <c r="F209" s="169" t="s">
        <v>3135</v>
      </c>
      <c r="I209" s="143"/>
      <c r="L209" s="33"/>
      <c r="M209" s="147"/>
      <c r="T209" s="54"/>
      <c r="AT209" s="18" t="s">
        <v>183</v>
      </c>
      <c r="AU209" s="18" t="s">
        <v>82</v>
      </c>
    </row>
    <row r="210" spans="2:65" s="11" customFormat="1" ht="25.95" customHeight="1">
      <c r="B210" s="116"/>
      <c r="D210" s="117" t="s">
        <v>71</v>
      </c>
      <c r="E210" s="118" t="s">
        <v>335</v>
      </c>
      <c r="F210" s="118" t="s">
        <v>336</v>
      </c>
      <c r="I210" s="119"/>
      <c r="J210" s="120">
        <f>BK210</f>
        <v>0</v>
      </c>
      <c r="L210" s="116"/>
      <c r="M210" s="121"/>
      <c r="P210" s="122">
        <f>P211</f>
        <v>0</v>
      </c>
      <c r="R210" s="122">
        <f>R211</f>
        <v>0.77147720000000009</v>
      </c>
      <c r="T210" s="123">
        <f>T211</f>
        <v>1.59250041</v>
      </c>
      <c r="AR210" s="117" t="s">
        <v>82</v>
      </c>
      <c r="AT210" s="124" t="s">
        <v>71</v>
      </c>
      <c r="AU210" s="124" t="s">
        <v>72</v>
      </c>
      <c r="AY210" s="117" t="s">
        <v>126</v>
      </c>
      <c r="BK210" s="125">
        <f>BK211</f>
        <v>0</v>
      </c>
    </row>
    <row r="211" spans="2:65" s="11" customFormat="1" ht="22.8" customHeight="1">
      <c r="B211" s="116"/>
      <c r="D211" s="117" t="s">
        <v>71</v>
      </c>
      <c r="E211" s="126" t="s">
        <v>2717</v>
      </c>
      <c r="F211" s="126" t="s">
        <v>2718</v>
      </c>
      <c r="I211" s="119"/>
      <c r="J211" s="127">
        <f>BK211</f>
        <v>0</v>
      </c>
      <c r="L211" s="116"/>
      <c r="M211" s="121"/>
      <c r="P211" s="122">
        <f>SUM(P212:P249)</f>
        <v>0</v>
      </c>
      <c r="R211" s="122">
        <f>SUM(R212:R249)</f>
        <v>0.77147720000000009</v>
      </c>
      <c r="T211" s="123">
        <f>SUM(T212:T249)</f>
        <v>1.59250041</v>
      </c>
      <c r="AR211" s="117" t="s">
        <v>82</v>
      </c>
      <c r="AT211" s="124" t="s">
        <v>71</v>
      </c>
      <c r="AU211" s="124" t="s">
        <v>80</v>
      </c>
      <c r="AY211" s="117" t="s">
        <v>126</v>
      </c>
      <c r="BK211" s="125">
        <f>SUM(BK212:BK249)</f>
        <v>0</v>
      </c>
    </row>
    <row r="212" spans="2:65" s="1" customFormat="1" ht="16.5" customHeight="1">
      <c r="B212" s="33"/>
      <c r="C212" s="128" t="s">
        <v>272</v>
      </c>
      <c r="D212" s="128" t="s">
        <v>129</v>
      </c>
      <c r="E212" s="129" t="s">
        <v>2720</v>
      </c>
      <c r="F212" s="130" t="s">
        <v>2721</v>
      </c>
      <c r="G212" s="131" t="s">
        <v>155</v>
      </c>
      <c r="H212" s="132">
        <v>1928.693</v>
      </c>
      <c r="I212" s="133"/>
      <c r="J212" s="134">
        <f>ROUND(I212*H212,2)</f>
        <v>0</v>
      </c>
      <c r="K212" s="130" t="s">
        <v>180</v>
      </c>
      <c r="L212" s="33"/>
      <c r="M212" s="135" t="s">
        <v>19</v>
      </c>
      <c r="N212" s="136" t="s">
        <v>43</v>
      </c>
      <c r="P212" s="137">
        <f>O212*H212</f>
        <v>0</v>
      </c>
      <c r="Q212" s="137">
        <v>0</v>
      </c>
      <c r="R212" s="137">
        <f>Q212*H212</f>
        <v>0</v>
      </c>
      <c r="S212" s="137">
        <v>0</v>
      </c>
      <c r="T212" s="138">
        <f>S212*H212</f>
        <v>0</v>
      </c>
      <c r="AR212" s="139" t="s">
        <v>260</v>
      </c>
      <c r="AT212" s="139" t="s">
        <v>129</v>
      </c>
      <c r="AU212" s="139" t="s">
        <v>82</v>
      </c>
      <c r="AY212" s="18" t="s">
        <v>126</v>
      </c>
      <c r="BE212" s="140">
        <f>IF(N212="základní",J212,0)</f>
        <v>0</v>
      </c>
      <c r="BF212" s="140">
        <f>IF(N212="snížená",J212,0)</f>
        <v>0</v>
      </c>
      <c r="BG212" s="140">
        <f>IF(N212="zákl. přenesená",J212,0)</f>
        <v>0</v>
      </c>
      <c r="BH212" s="140">
        <f>IF(N212="sníž. přenesená",J212,0)</f>
        <v>0</v>
      </c>
      <c r="BI212" s="140">
        <f>IF(N212="nulová",J212,0)</f>
        <v>0</v>
      </c>
      <c r="BJ212" s="18" t="s">
        <v>80</v>
      </c>
      <c r="BK212" s="140">
        <f>ROUND(I212*H212,2)</f>
        <v>0</v>
      </c>
      <c r="BL212" s="18" t="s">
        <v>260</v>
      </c>
      <c r="BM212" s="139" t="s">
        <v>3136</v>
      </c>
    </row>
    <row r="213" spans="2:65" s="1" customFormat="1" ht="10.199999999999999">
      <c r="B213" s="33"/>
      <c r="D213" s="141" t="s">
        <v>135</v>
      </c>
      <c r="F213" s="142" t="s">
        <v>2723</v>
      </c>
      <c r="I213" s="143"/>
      <c r="L213" s="33"/>
      <c r="M213" s="147"/>
      <c r="T213" s="54"/>
      <c r="AT213" s="18" t="s">
        <v>135</v>
      </c>
      <c r="AU213" s="18" t="s">
        <v>82</v>
      </c>
    </row>
    <row r="214" spans="2:65" s="1" customFormat="1" ht="10.199999999999999">
      <c r="B214" s="33"/>
      <c r="D214" s="168" t="s">
        <v>183</v>
      </c>
      <c r="F214" s="169" t="s">
        <v>2724</v>
      </c>
      <c r="I214" s="143"/>
      <c r="L214" s="33"/>
      <c r="M214" s="147"/>
      <c r="T214" s="54"/>
      <c r="AT214" s="18" t="s">
        <v>183</v>
      </c>
      <c r="AU214" s="18" t="s">
        <v>82</v>
      </c>
    </row>
    <row r="215" spans="2:65" s="1" customFormat="1" ht="16.5" customHeight="1">
      <c r="B215" s="33"/>
      <c r="C215" s="128" t="s">
        <v>279</v>
      </c>
      <c r="D215" s="128" t="s">
        <v>129</v>
      </c>
      <c r="E215" s="129" t="s">
        <v>3137</v>
      </c>
      <c r="F215" s="130" t="s">
        <v>3138</v>
      </c>
      <c r="G215" s="131" t="s">
        <v>155</v>
      </c>
      <c r="H215" s="132">
        <v>182.417</v>
      </c>
      <c r="I215" s="133"/>
      <c r="J215" s="134">
        <f>ROUND(I215*H215,2)</f>
        <v>0</v>
      </c>
      <c r="K215" s="130" t="s">
        <v>19</v>
      </c>
      <c r="L215" s="33"/>
      <c r="M215" s="135" t="s">
        <v>19</v>
      </c>
      <c r="N215" s="136" t="s">
        <v>43</v>
      </c>
      <c r="P215" s="137">
        <f>O215*H215</f>
        <v>0</v>
      </c>
      <c r="Q215" s="137">
        <v>0</v>
      </c>
      <c r="R215" s="137">
        <f>Q215*H215</f>
        <v>0</v>
      </c>
      <c r="S215" s="137">
        <v>8.7299999999999999E-3</v>
      </c>
      <c r="T215" s="138">
        <f>S215*H215</f>
        <v>1.59250041</v>
      </c>
      <c r="AR215" s="139" t="s">
        <v>260</v>
      </c>
      <c r="AT215" s="139" t="s">
        <v>129</v>
      </c>
      <c r="AU215" s="139" t="s">
        <v>82</v>
      </c>
      <c r="AY215" s="18" t="s">
        <v>126</v>
      </c>
      <c r="BE215" s="140">
        <f>IF(N215="základní",J215,0)</f>
        <v>0</v>
      </c>
      <c r="BF215" s="140">
        <f>IF(N215="snížená",J215,0)</f>
        <v>0</v>
      </c>
      <c r="BG215" s="140">
        <f>IF(N215="zákl. přenesená",J215,0)</f>
        <v>0</v>
      </c>
      <c r="BH215" s="140">
        <f>IF(N215="sníž. přenesená",J215,0)</f>
        <v>0</v>
      </c>
      <c r="BI215" s="140">
        <f>IF(N215="nulová",J215,0)</f>
        <v>0</v>
      </c>
      <c r="BJ215" s="18" t="s">
        <v>80</v>
      </c>
      <c r="BK215" s="140">
        <f>ROUND(I215*H215,2)</f>
        <v>0</v>
      </c>
      <c r="BL215" s="18" t="s">
        <v>260</v>
      </c>
      <c r="BM215" s="139" t="s">
        <v>3139</v>
      </c>
    </row>
    <row r="216" spans="2:65" s="1" customFormat="1" ht="10.199999999999999">
      <c r="B216" s="33"/>
      <c r="D216" s="141" t="s">
        <v>135</v>
      </c>
      <c r="F216" s="142" t="s">
        <v>3138</v>
      </c>
      <c r="I216" s="143"/>
      <c r="L216" s="33"/>
      <c r="M216" s="147"/>
      <c r="T216" s="54"/>
      <c r="AT216" s="18" t="s">
        <v>135</v>
      </c>
      <c r="AU216" s="18" t="s">
        <v>82</v>
      </c>
    </row>
    <row r="217" spans="2:65" s="12" customFormat="1" ht="10.199999999999999">
      <c r="B217" s="148"/>
      <c r="D217" s="141" t="s">
        <v>159</v>
      </c>
      <c r="E217" s="149" t="s">
        <v>19</v>
      </c>
      <c r="F217" s="150" t="s">
        <v>3140</v>
      </c>
      <c r="H217" s="151">
        <v>37.244999999999997</v>
      </c>
      <c r="I217" s="152"/>
      <c r="L217" s="148"/>
      <c r="M217" s="153"/>
      <c r="T217" s="154"/>
      <c r="AT217" s="149" t="s">
        <v>159</v>
      </c>
      <c r="AU217" s="149" t="s">
        <v>82</v>
      </c>
      <c r="AV217" s="12" t="s">
        <v>82</v>
      </c>
      <c r="AW217" s="12" t="s">
        <v>33</v>
      </c>
      <c r="AX217" s="12" t="s">
        <v>72</v>
      </c>
      <c r="AY217" s="149" t="s">
        <v>126</v>
      </c>
    </row>
    <row r="218" spans="2:65" s="12" customFormat="1" ht="10.199999999999999">
      <c r="B218" s="148"/>
      <c r="D218" s="141" t="s">
        <v>159</v>
      </c>
      <c r="E218" s="149" t="s">
        <v>19</v>
      </c>
      <c r="F218" s="150" t="s">
        <v>3141</v>
      </c>
      <c r="H218" s="151">
        <v>39.459000000000003</v>
      </c>
      <c r="I218" s="152"/>
      <c r="L218" s="148"/>
      <c r="M218" s="153"/>
      <c r="T218" s="154"/>
      <c r="AT218" s="149" t="s">
        <v>159</v>
      </c>
      <c r="AU218" s="149" t="s">
        <v>82</v>
      </c>
      <c r="AV218" s="12" t="s">
        <v>82</v>
      </c>
      <c r="AW218" s="12" t="s">
        <v>33</v>
      </c>
      <c r="AX218" s="12" t="s">
        <v>72</v>
      </c>
      <c r="AY218" s="149" t="s">
        <v>126</v>
      </c>
    </row>
    <row r="219" spans="2:65" s="12" customFormat="1" ht="10.199999999999999">
      <c r="B219" s="148"/>
      <c r="D219" s="141" t="s">
        <v>159</v>
      </c>
      <c r="E219" s="149" t="s">
        <v>19</v>
      </c>
      <c r="F219" s="150" t="s">
        <v>3142</v>
      </c>
      <c r="H219" s="151">
        <v>29.31</v>
      </c>
      <c r="I219" s="152"/>
      <c r="L219" s="148"/>
      <c r="M219" s="153"/>
      <c r="T219" s="154"/>
      <c r="AT219" s="149" t="s">
        <v>159</v>
      </c>
      <c r="AU219" s="149" t="s">
        <v>82</v>
      </c>
      <c r="AV219" s="12" t="s">
        <v>82</v>
      </c>
      <c r="AW219" s="12" t="s">
        <v>33</v>
      </c>
      <c r="AX219" s="12" t="s">
        <v>72</v>
      </c>
      <c r="AY219" s="149" t="s">
        <v>126</v>
      </c>
    </row>
    <row r="220" spans="2:65" s="12" customFormat="1" ht="10.199999999999999">
      <c r="B220" s="148"/>
      <c r="D220" s="141" t="s">
        <v>159</v>
      </c>
      <c r="E220" s="149" t="s">
        <v>19</v>
      </c>
      <c r="F220" s="150" t="s">
        <v>3143</v>
      </c>
      <c r="H220" s="151">
        <v>25.62</v>
      </c>
      <c r="I220" s="152"/>
      <c r="L220" s="148"/>
      <c r="M220" s="153"/>
      <c r="T220" s="154"/>
      <c r="AT220" s="149" t="s">
        <v>159</v>
      </c>
      <c r="AU220" s="149" t="s">
        <v>82</v>
      </c>
      <c r="AV220" s="12" t="s">
        <v>82</v>
      </c>
      <c r="AW220" s="12" t="s">
        <v>33</v>
      </c>
      <c r="AX220" s="12" t="s">
        <v>72</v>
      </c>
      <c r="AY220" s="149" t="s">
        <v>126</v>
      </c>
    </row>
    <row r="221" spans="2:65" s="12" customFormat="1" ht="10.199999999999999">
      <c r="B221" s="148"/>
      <c r="D221" s="141" t="s">
        <v>159</v>
      </c>
      <c r="E221" s="149" t="s">
        <v>19</v>
      </c>
      <c r="F221" s="150" t="s">
        <v>3144</v>
      </c>
      <c r="H221" s="151">
        <v>15.023</v>
      </c>
      <c r="I221" s="152"/>
      <c r="L221" s="148"/>
      <c r="M221" s="153"/>
      <c r="T221" s="154"/>
      <c r="AT221" s="149" t="s">
        <v>159</v>
      </c>
      <c r="AU221" s="149" t="s">
        <v>82</v>
      </c>
      <c r="AV221" s="12" t="s">
        <v>82</v>
      </c>
      <c r="AW221" s="12" t="s">
        <v>33</v>
      </c>
      <c r="AX221" s="12" t="s">
        <v>72</v>
      </c>
      <c r="AY221" s="149" t="s">
        <v>126</v>
      </c>
    </row>
    <row r="222" spans="2:65" s="12" customFormat="1" ht="10.199999999999999">
      <c r="B222" s="148"/>
      <c r="D222" s="141" t="s">
        <v>159</v>
      </c>
      <c r="E222" s="149" t="s">
        <v>19</v>
      </c>
      <c r="F222" s="150" t="s">
        <v>3145</v>
      </c>
      <c r="H222" s="151">
        <v>35.76</v>
      </c>
      <c r="I222" s="152"/>
      <c r="L222" s="148"/>
      <c r="M222" s="153"/>
      <c r="T222" s="154"/>
      <c r="AT222" s="149" t="s">
        <v>159</v>
      </c>
      <c r="AU222" s="149" t="s">
        <v>82</v>
      </c>
      <c r="AV222" s="12" t="s">
        <v>82</v>
      </c>
      <c r="AW222" s="12" t="s">
        <v>33</v>
      </c>
      <c r="AX222" s="12" t="s">
        <v>72</v>
      </c>
      <c r="AY222" s="149" t="s">
        <v>126</v>
      </c>
    </row>
    <row r="223" spans="2:65" s="14" customFormat="1" ht="10.199999999999999">
      <c r="B223" s="161"/>
      <c r="D223" s="141" t="s">
        <v>159</v>
      </c>
      <c r="E223" s="162" t="s">
        <v>19</v>
      </c>
      <c r="F223" s="163" t="s">
        <v>173</v>
      </c>
      <c r="H223" s="164">
        <v>182.417</v>
      </c>
      <c r="I223" s="165"/>
      <c r="L223" s="161"/>
      <c r="M223" s="166"/>
      <c r="T223" s="167"/>
      <c r="AT223" s="162" t="s">
        <v>159</v>
      </c>
      <c r="AU223" s="162" t="s">
        <v>82</v>
      </c>
      <c r="AV223" s="14" t="s">
        <v>156</v>
      </c>
      <c r="AW223" s="14" t="s">
        <v>33</v>
      </c>
      <c r="AX223" s="14" t="s">
        <v>80</v>
      </c>
      <c r="AY223" s="162" t="s">
        <v>126</v>
      </c>
    </row>
    <row r="224" spans="2:65" s="1" customFormat="1" ht="16.5" customHeight="1">
      <c r="B224" s="33"/>
      <c r="C224" s="128" t="s">
        <v>286</v>
      </c>
      <c r="D224" s="128" t="s">
        <v>129</v>
      </c>
      <c r="E224" s="129" t="s">
        <v>2726</v>
      </c>
      <c r="F224" s="130" t="s">
        <v>2727</v>
      </c>
      <c r="G224" s="131" t="s">
        <v>155</v>
      </c>
      <c r="H224" s="132">
        <v>1928.693</v>
      </c>
      <c r="I224" s="133"/>
      <c r="J224" s="134">
        <f>ROUND(I224*H224,2)</f>
        <v>0</v>
      </c>
      <c r="K224" s="130" t="s">
        <v>180</v>
      </c>
      <c r="L224" s="33"/>
      <c r="M224" s="135" t="s">
        <v>19</v>
      </c>
      <c r="N224" s="136" t="s">
        <v>43</v>
      </c>
      <c r="P224" s="137">
        <f>O224*H224</f>
        <v>0</v>
      </c>
      <c r="Q224" s="137">
        <v>4.0000000000000002E-4</v>
      </c>
      <c r="R224" s="137">
        <f>Q224*H224</f>
        <v>0.77147720000000009</v>
      </c>
      <c r="S224" s="137">
        <v>0</v>
      </c>
      <c r="T224" s="138">
        <f>S224*H224</f>
        <v>0</v>
      </c>
      <c r="AR224" s="139" t="s">
        <v>260</v>
      </c>
      <c r="AT224" s="139" t="s">
        <v>129</v>
      </c>
      <c r="AU224" s="139" t="s">
        <v>82</v>
      </c>
      <c r="AY224" s="18" t="s">
        <v>126</v>
      </c>
      <c r="BE224" s="140">
        <f>IF(N224="základní",J224,0)</f>
        <v>0</v>
      </c>
      <c r="BF224" s="140">
        <f>IF(N224="snížená",J224,0)</f>
        <v>0</v>
      </c>
      <c r="BG224" s="140">
        <f>IF(N224="zákl. přenesená",J224,0)</f>
        <v>0</v>
      </c>
      <c r="BH224" s="140">
        <f>IF(N224="sníž. přenesená",J224,0)</f>
        <v>0</v>
      </c>
      <c r="BI224" s="140">
        <f>IF(N224="nulová",J224,0)</f>
        <v>0</v>
      </c>
      <c r="BJ224" s="18" t="s">
        <v>80</v>
      </c>
      <c r="BK224" s="140">
        <f>ROUND(I224*H224,2)</f>
        <v>0</v>
      </c>
      <c r="BL224" s="18" t="s">
        <v>260</v>
      </c>
      <c r="BM224" s="139" t="s">
        <v>3146</v>
      </c>
    </row>
    <row r="225" spans="2:51" s="1" customFormat="1" ht="10.199999999999999">
      <c r="B225" s="33"/>
      <c r="D225" s="141" t="s">
        <v>135</v>
      </c>
      <c r="F225" s="142" t="s">
        <v>2729</v>
      </c>
      <c r="I225" s="143"/>
      <c r="L225" s="33"/>
      <c r="M225" s="147"/>
      <c r="T225" s="54"/>
      <c r="AT225" s="18" t="s">
        <v>135</v>
      </c>
      <c r="AU225" s="18" t="s">
        <v>82</v>
      </c>
    </row>
    <row r="226" spans="2:51" s="1" customFormat="1" ht="10.199999999999999">
      <c r="B226" s="33"/>
      <c r="D226" s="168" t="s">
        <v>183</v>
      </c>
      <c r="F226" s="169" t="s">
        <v>2730</v>
      </c>
      <c r="I226" s="143"/>
      <c r="L226" s="33"/>
      <c r="M226" s="147"/>
      <c r="T226" s="54"/>
      <c r="AT226" s="18" t="s">
        <v>183</v>
      </c>
      <c r="AU226" s="18" t="s">
        <v>82</v>
      </c>
    </row>
    <row r="227" spans="2:51" s="12" customFormat="1" ht="10.199999999999999">
      <c r="B227" s="148"/>
      <c r="D227" s="141" t="s">
        <v>159</v>
      </c>
      <c r="E227" s="149" t="s">
        <v>19</v>
      </c>
      <c r="F227" s="150" t="s">
        <v>3147</v>
      </c>
      <c r="H227" s="151">
        <v>201.261</v>
      </c>
      <c r="I227" s="152"/>
      <c r="L227" s="148"/>
      <c r="M227" s="153"/>
      <c r="T227" s="154"/>
      <c r="AT227" s="149" t="s">
        <v>159</v>
      </c>
      <c r="AU227" s="149" t="s">
        <v>82</v>
      </c>
      <c r="AV227" s="12" t="s">
        <v>82</v>
      </c>
      <c r="AW227" s="12" t="s">
        <v>33</v>
      </c>
      <c r="AX227" s="12" t="s">
        <v>72</v>
      </c>
      <c r="AY227" s="149" t="s">
        <v>126</v>
      </c>
    </row>
    <row r="228" spans="2:51" s="12" customFormat="1" ht="20.399999999999999">
      <c r="B228" s="148"/>
      <c r="D228" s="141" t="s">
        <v>159</v>
      </c>
      <c r="E228" s="149" t="s">
        <v>19</v>
      </c>
      <c r="F228" s="150" t="s">
        <v>3081</v>
      </c>
      <c r="H228" s="151">
        <v>145.80699999999999</v>
      </c>
      <c r="I228" s="152"/>
      <c r="L228" s="148"/>
      <c r="M228" s="153"/>
      <c r="T228" s="154"/>
      <c r="AT228" s="149" t="s">
        <v>159</v>
      </c>
      <c r="AU228" s="149" t="s">
        <v>82</v>
      </c>
      <c r="AV228" s="12" t="s">
        <v>82</v>
      </c>
      <c r="AW228" s="12" t="s">
        <v>33</v>
      </c>
      <c r="AX228" s="12" t="s">
        <v>72</v>
      </c>
      <c r="AY228" s="149" t="s">
        <v>126</v>
      </c>
    </row>
    <row r="229" spans="2:51" s="12" customFormat="1" ht="10.199999999999999">
      <c r="B229" s="148"/>
      <c r="D229" s="141" t="s">
        <v>159</v>
      </c>
      <c r="E229" s="149" t="s">
        <v>19</v>
      </c>
      <c r="F229" s="150" t="s">
        <v>3148</v>
      </c>
      <c r="H229" s="151">
        <v>131.37100000000001</v>
      </c>
      <c r="I229" s="152"/>
      <c r="L229" s="148"/>
      <c r="M229" s="153"/>
      <c r="T229" s="154"/>
      <c r="AT229" s="149" t="s">
        <v>159</v>
      </c>
      <c r="AU229" s="149" t="s">
        <v>82</v>
      </c>
      <c r="AV229" s="12" t="s">
        <v>82</v>
      </c>
      <c r="AW229" s="12" t="s">
        <v>33</v>
      </c>
      <c r="AX229" s="12" t="s">
        <v>72</v>
      </c>
      <c r="AY229" s="149" t="s">
        <v>126</v>
      </c>
    </row>
    <row r="230" spans="2:51" s="12" customFormat="1" ht="10.199999999999999">
      <c r="B230" s="148"/>
      <c r="D230" s="141" t="s">
        <v>159</v>
      </c>
      <c r="E230" s="149" t="s">
        <v>19</v>
      </c>
      <c r="F230" s="150" t="s">
        <v>3149</v>
      </c>
      <c r="H230" s="151">
        <v>106.81100000000001</v>
      </c>
      <c r="I230" s="152"/>
      <c r="L230" s="148"/>
      <c r="M230" s="153"/>
      <c r="T230" s="154"/>
      <c r="AT230" s="149" t="s">
        <v>159</v>
      </c>
      <c r="AU230" s="149" t="s">
        <v>82</v>
      </c>
      <c r="AV230" s="12" t="s">
        <v>82</v>
      </c>
      <c r="AW230" s="12" t="s">
        <v>33</v>
      </c>
      <c r="AX230" s="12" t="s">
        <v>72</v>
      </c>
      <c r="AY230" s="149" t="s">
        <v>126</v>
      </c>
    </row>
    <row r="231" spans="2:51" s="12" customFormat="1" ht="10.199999999999999">
      <c r="B231" s="148"/>
      <c r="D231" s="141" t="s">
        <v>159</v>
      </c>
      <c r="E231" s="149" t="s">
        <v>19</v>
      </c>
      <c r="F231" s="150" t="s">
        <v>3085</v>
      </c>
      <c r="H231" s="151">
        <v>15.558</v>
      </c>
      <c r="I231" s="152"/>
      <c r="L231" s="148"/>
      <c r="M231" s="153"/>
      <c r="T231" s="154"/>
      <c r="AT231" s="149" t="s">
        <v>159</v>
      </c>
      <c r="AU231" s="149" t="s">
        <v>82</v>
      </c>
      <c r="AV231" s="12" t="s">
        <v>82</v>
      </c>
      <c r="AW231" s="12" t="s">
        <v>33</v>
      </c>
      <c r="AX231" s="12" t="s">
        <v>72</v>
      </c>
      <c r="AY231" s="149" t="s">
        <v>126</v>
      </c>
    </row>
    <row r="232" spans="2:51" s="12" customFormat="1" ht="10.199999999999999">
      <c r="B232" s="148"/>
      <c r="D232" s="141" t="s">
        <v>159</v>
      </c>
      <c r="E232" s="149" t="s">
        <v>19</v>
      </c>
      <c r="F232" s="150" t="s">
        <v>3086</v>
      </c>
      <c r="H232" s="151">
        <v>27.504000000000001</v>
      </c>
      <c r="I232" s="152"/>
      <c r="L232" s="148"/>
      <c r="M232" s="153"/>
      <c r="T232" s="154"/>
      <c r="AT232" s="149" t="s">
        <v>159</v>
      </c>
      <c r="AU232" s="149" t="s">
        <v>82</v>
      </c>
      <c r="AV232" s="12" t="s">
        <v>82</v>
      </c>
      <c r="AW232" s="12" t="s">
        <v>33</v>
      </c>
      <c r="AX232" s="12" t="s">
        <v>72</v>
      </c>
      <c r="AY232" s="149" t="s">
        <v>126</v>
      </c>
    </row>
    <row r="233" spans="2:51" s="12" customFormat="1" ht="10.199999999999999">
      <c r="B233" s="148"/>
      <c r="D233" s="141" t="s">
        <v>159</v>
      </c>
      <c r="E233" s="149" t="s">
        <v>19</v>
      </c>
      <c r="F233" s="150" t="s">
        <v>3150</v>
      </c>
      <c r="H233" s="151">
        <v>67.94</v>
      </c>
      <c r="I233" s="152"/>
      <c r="L233" s="148"/>
      <c r="M233" s="153"/>
      <c r="T233" s="154"/>
      <c r="AT233" s="149" t="s">
        <v>159</v>
      </c>
      <c r="AU233" s="149" t="s">
        <v>82</v>
      </c>
      <c r="AV233" s="12" t="s">
        <v>82</v>
      </c>
      <c r="AW233" s="12" t="s">
        <v>33</v>
      </c>
      <c r="AX233" s="12" t="s">
        <v>72</v>
      </c>
      <c r="AY233" s="149" t="s">
        <v>126</v>
      </c>
    </row>
    <row r="234" spans="2:51" s="15" customFormat="1" ht="10.199999999999999">
      <c r="B234" s="173"/>
      <c r="D234" s="141" t="s">
        <v>159</v>
      </c>
      <c r="E234" s="174" t="s">
        <v>19</v>
      </c>
      <c r="F234" s="175" t="s">
        <v>639</v>
      </c>
      <c r="H234" s="176">
        <v>696.25199999999995</v>
      </c>
      <c r="I234" s="177"/>
      <c r="L234" s="173"/>
      <c r="M234" s="178"/>
      <c r="T234" s="179"/>
      <c r="AT234" s="174" t="s">
        <v>159</v>
      </c>
      <c r="AU234" s="174" t="s">
        <v>82</v>
      </c>
      <c r="AV234" s="15" t="s">
        <v>125</v>
      </c>
      <c r="AW234" s="15" t="s">
        <v>33</v>
      </c>
      <c r="AX234" s="15" t="s">
        <v>72</v>
      </c>
      <c r="AY234" s="174" t="s">
        <v>126</v>
      </c>
    </row>
    <row r="235" spans="2:51" s="12" customFormat="1" ht="30.6">
      <c r="B235" s="148"/>
      <c r="D235" s="141" t="s">
        <v>159</v>
      </c>
      <c r="E235" s="149" t="s">
        <v>19</v>
      </c>
      <c r="F235" s="150" t="s">
        <v>3088</v>
      </c>
      <c r="H235" s="151">
        <v>102.654</v>
      </c>
      <c r="I235" s="152"/>
      <c r="L235" s="148"/>
      <c r="M235" s="153"/>
      <c r="T235" s="154"/>
      <c r="AT235" s="149" t="s">
        <v>159</v>
      </c>
      <c r="AU235" s="149" t="s">
        <v>82</v>
      </c>
      <c r="AV235" s="12" t="s">
        <v>82</v>
      </c>
      <c r="AW235" s="12" t="s">
        <v>33</v>
      </c>
      <c r="AX235" s="12" t="s">
        <v>72</v>
      </c>
      <c r="AY235" s="149" t="s">
        <v>126</v>
      </c>
    </row>
    <row r="236" spans="2:51" s="12" customFormat="1" ht="10.199999999999999">
      <c r="B236" s="148"/>
      <c r="D236" s="141" t="s">
        <v>159</v>
      </c>
      <c r="E236" s="149" t="s">
        <v>19</v>
      </c>
      <c r="F236" s="150" t="s">
        <v>3151</v>
      </c>
      <c r="H236" s="151">
        <v>67.718000000000004</v>
      </c>
      <c r="I236" s="152"/>
      <c r="L236" s="148"/>
      <c r="M236" s="153"/>
      <c r="T236" s="154"/>
      <c r="AT236" s="149" t="s">
        <v>159</v>
      </c>
      <c r="AU236" s="149" t="s">
        <v>82</v>
      </c>
      <c r="AV236" s="12" t="s">
        <v>82</v>
      </c>
      <c r="AW236" s="12" t="s">
        <v>33</v>
      </c>
      <c r="AX236" s="12" t="s">
        <v>72</v>
      </c>
      <c r="AY236" s="149" t="s">
        <v>126</v>
      </c>
    </row>
    <row r="237" spans="2:51" s="12" customFormat="1" ht="10.199999999999999">
      <c r="B237" s="148"/>
      <c r="D237" s="141" t="s">
        <v>159</v>
      </c>
      <c r="E237" s="149" t="s">
        <v>19</v>
      </c>
      <c r="F237" s="150" t="s">
        <v>3152</v>
      </c>
      <c r="H237" s="151">
        <v>115.587</v>
      </c>
      <c r="I237" s="152"/>
      <c r="L237" s="148"/>
      <c r="M237" s="153"/>
      <c r="T237" s="154"/>
      <c r="AT237" s="149" t="s">
        <v>159</v>
      </c>
      <c r="AU237" s="149" t="s">
        <v>82</v>
      </c>
      <c r="AV237" s="12" t="s">
        <v>82</v>
      </c>
      <c r="AW237" s="12" t="s">
        <v>33</v>
      </c>
      <c r="AX237" s="12" t="s">
        <v>72</v>
      </c>
      <c r="AY237" s="149" t="s">
        <v>126</v>
      </c>
    </row>
    <row r="238" spans="2:51" s="12" customFormat="1" ht="10.199999999999999">
      <c r="B238" s="148"/>
      <c r="D238" s="141" t="s">
        <v>159</v>
      </c>
      <c r="E238" s="149" t="s">
        <v>19</v>
      </c>
      <c r="F238" s="150" t="s">
        <v>3153</v>
      </c>
      <c r="H238" s="151">
        <v>84.483000000000004</v>
      </c>
      <c r="I238" s="152"/>
      <c r="L238" s="148"/>
      <c r="M238" s="153"/>
      <c r="T238" s="154"/>
      <c r="AT238" s="149" t="s">
        <v>159</v>
      </c>
      <c r="AU238" s="149" t="s">
        <v>82</v>
      </c>
      <c r="AV238" s="12" t="s">
        <v>82</v>
      </c>
      <c r="AW238" s="12" t="s">
        <v>33</v>
      </c>
      <c r="AX238" s="12" t="s">
        <v>72</v>
      </c>
      <c r="AY238" s="149" t="s">
        <v>126</v>
      </c>
    </row>
    <row r="239" spans="2:51" s="12" customFormat="1" ht="10.199999999999999">
      <c r="B239" s="148"/>
      <c r="D239" s="141" t="s">
        <v>159</v>
      </c>
      <c r="E239" s="149" t="s">
        <v>19</v>
      </c>
      <c r="F239" s="150" t="s">
        <v>3154</v>
      </c>
      <c r="H239" s="151">
        <v>64.418999999999997</v>
      </c>
      <c r="I239" s="152"/>
      <c r="L239" s="148"/>
      <c r="M239" s="153"/>
      <c r="T239" s="154"/>
      <c r="AT239" s="149" t="s">
        <v>159</v>
      </c>
      <c r="AU239" s="149" t="s">
        <v>82</v>
      </c>
      <c r="AV239" s="12" t="s">
        <v>82</v>
      </c>
      <c r="AW239" s="12" t="s">
        <v>33</v>
      </c>
      <c r="AX239" s="12" t="s">
        <v>72</v>
      </c>
      <c r="AY239" s="149" t="s">
        <v>126</v>
      </c>
    </row>
    <row r="240" spans="2:51" s="12" customFormat="1" ht="10.199999999999999">
      <c r="B240" s="148"/>
      <c r="D240" s="141" t="s">
        <v>159</v>
      </c>
      <c r="E240" s="149" t="s">
        <v>19</v>
      </c>
      <c r="F240" s="150" t="s">
        <v>3155</v>
      </c>
      <c r="H240" s="151">
        <v>111.873</v>
      </c>
      <c r="I240" s="152"/>
      <c r="L240" s="148"/>
      <c r="M240" s="153"/>
      <c r="T240" s="154"/>
      <c r="AT240" s="149" t="s">
        <v>159</v>
      </c>
      <c r="AU240" s="149" t="s">
        <v>82</v>
      </c>
      <c r="AV240" s="12" t="s">
        <v>82</v>
      </c>
      <c r="AW240" s="12" t="s">
        <v>33</v>
      </c>
      <c r="AX240" s="12" t="s">
        <v>72</v>
      </c>
      <c r="AY240" s="149" t="s">
        <v>126</v>
      </c>
    </row>
    <row r="241" spans="2:65" s="15" customFormat="1" ht="10.199999999999999">
      <c r="B241" s="173"/>
      <c r="D241" s="141" t="s">
        <v>159</v>
      </c>
      <c r="E241" s="174" t="s">
        <v>19</v>
      </c>
      <c r="F241" s="175" t="s">
        <v>639</v>
      </c>
      <c r="H241" s="176">
        <v>546.73400000000004</v>
      </c>
      <c r="I241" s="177"/>
      <c r="L241" s="173"/>
      <c r="M241" s="178"/>
      <c r="T241" s="179"/>
      <c r="AT241" s="174" t="s">
        <v>159</v>
      </c>
      <c r="AU241" s="174" t="s">
        <v>82</v>
      </c>
      <c r="AV241" s="15" t="s">
        <v>125</v>
      </c>
      <c r="AW241" s="15" t="s">
        <v>33</v>
      </c>
      <c r="AX241" s="15" t="s">
        <v>72</v>
      </c>
      <c r="AY241" s="174" t="s">
        <v>126</v>
      </c>
    </row>
    <row r="242" spans="2:65" s="12" customFormat="1" ht="10.199999999999999">
      <c r="B242" s="148"/>
      <c r="D242" s="141" t="s">
        <v>159</v>
      </c>
      <c r="E242" s="149" t="s">
        <v>19</v>
      </c>
      <c r="F242" s="150" t="s">
        <v>3156</v>
      </c>
      <c r="H242" s="151">
        <v>31.765999999999998</v>
      </c>
      <c r="I242" s="152"/>
      <c r="L242" s="148"/>
      <c r="M242" s="153"/>
      <c r="T242" s="154"/>
      <c r="AT242" s="149" t="s">
        <v>159</v>
      </c>
      <c r="AU242" s="149" t="s">
        <v>82</v>
      </c>
      <c r="AV242" s="12" t="s">
        <v>82</v>
      </c>
      <c r="AW242" s="12" t="s">
        <v>33</v>
      </c>
      <c r="AX242" s="12" t="s">
        <v>72</v>
      </c>
      <c r="AY242" s="149" t="s">
        <v>126</v>
      </c>
    </row>
    <row r="243" spans="2:65" s="12" customFormat="1" ht="30.6">
      <c r="B243" s="148"/>
      <c r="D243" s="141" t="s">
        <v>159</v>
      </c>
      <c r="E243" s="149" t="s">
        <v>19</v>
      </c>
      <c r="F243" s="150" t="s">
        <v>3096</v>
      </c>
      <c r="H243" s="151">
        <v>102.024</v>
      </c>
      <c r="I243" s="152"/>
      <c r="L243" s="148"/>
      <c r="M243" s="153"/>
      <c r="T243" s="154"/>
      <c r="AT243" s="149" t="s">
        <v>159</v>
      </c>
      <c r="AU243" s="149" t="s">
        <v>82</v>
      </c>
      <c r="AV243" s="12" t="s">
        <v>82</v>
      </c>
      <c r="AW243" s="12" t="s">
        <v>33</v>
      </c>
      <c r="AX243" s="12" t="s">
        <v>72</v>
      </c>
      <c r="AY243" s="149" t="s">
        <v>126</v>
      </c>
    </row>
    <row r="244" spans="2:65" s="12" customFormat="1" ht="20.399999999999999">
      <c r="B244" s="148"/>
      <c r="D244" s="141" t="s">
        <v>159</v>
      </c>
      <c r="E244" s="149" t="s">
        <v>19</v>
      </c>
      <c r="F244" s="150" t="s">
        <v>3157</v>
      </c>
      <c r="H244" s="151">
        <v>113.197</v>
      </c>
      <c r="I244" s="152"/>
      <c r="L244" s="148"/>
      <c r="M244" s="153"/>
      <c r="T244" s="154"/>
      <c r="AT244" s="149" t="s">
        <v>159</v>
      </c>
      <c r="AU244" s="149" t="s">
        <v>82</v>
      </c>
      <c r="AV244" s="12" t="s">
        <v>82</v>
      </c>
      <c r="AW244" s="12" t="s">
        <v>33</v>
      </c>
      <c r="AX244" s="12" t="s">
        <v>72</v>
      </c>
      <c r="AY244" s="149" t="s">
        <v>126</v>
      </c>
    </row>
    <row r="245" spans="2:65" s="12" customFormat="1" ht="10.199999999999999">
      <c r="B245" s="148"/>
      <c r="D245" s="141" t="s">
        <v>159</v>
      </c>
      <c r="E245" s="149" t="s">
        <v>19</v>
      </c>
      <c r="F245" s="150" t="s">
        <v>3158</v>
      </c>
      <c r="H245" s="151">
        <v>109.181</v>
      </c>
      <c r="I245" s="152"/>
      <c r="L245" s="148"/>
      <c r="M245" s="153"/>
      <c r="T245" s="154"/>
      <c r="AT245" s="149" t="s">
        <v>159</v>
      </c>
      <c r="AU245" s="149" t="s">
        <v>82</v>
      </c>
      <c r="AV245" s="12" t="s">
        <v>82</v>
      </c>
      <c r="AW245" s="12" t="s">
        <v>33</v>
      </c>
      <c r="AX245" s="12" t="s">
        <v>72</v>
      </c>
      <c r="AY245" s="149" t="s">
        <v>126</v>
      </c>
    </row>
    <row r="246" spans="2:65" s="12" customFormat="1" ht="10.199999999999999">
      <c r="B246" s="148"/>
      <c r="D246" s="141" t="s">
        <v>159</v>
      </c>
      <c r="E246" s="149" t="s">
        <v>19</v>
      </c>
      <c r="F246" s="150" t="s">
        <v>3159</v>
      </c>
      <c r="H246" s="151">
        <v>109.449</v>
      </c>
      <c r="I246" s="152"/>
      <c r="L246" s="148"/>
      <c r="M246" s="153"/>
      <c r="T246" s="154"/>
      <c r="AT246" s="149" t="s">
        <v>159</v>
      </c>
      <c r="AU246" s="149" t="s">
        <v>82</v>
      </c>
      <c r="AV246" s="12" t="s">
        <v>82</v>
      </c>
      <c r="AW246" s="12" t="s">
        <v>33</v>
      </c>
      <c r="AX246" s="12" t="s">
        <v>72</v>
      </c>
      <c r="AY246" s="149" t="s">
        <v>126</v>
      </c>
    </row>
    <row r="247" spans="2:65" s="15" customFormat="1" ht="10.199999999999999">
      <c r="B247" s="173"/>
      <c r="D247" s="141" t="s">
        <v>159</v>
      </c>
      <c r="E247" s="174" t="s">
        <v>19</v>
      </c>
      <c r="F247" s="175" t="s">
        <v>639</v>
      </c>
      <c r="H247" s="176">
        <v>465.61700000000002</v>
      </c>
      <c r="I247" s="177"/>
      <c r="L247" s="173"/>
      <c r="M247" s="178"/>
      <c r="T247" s="179"/>
      <c r="AT247" s="174" t="s">
        <v>159</v>
      </c>
      <c r="AU247" s="174" t="s">
        <v>82</v>
      </c>
      <c r="AV247" s="15" t="s">
        <v>125</v>
      </c>
      <c r="AW247" s="15" t="s">
        <v>33</v>
      </c>
      <c r="AX247" s="15" t="s">
        <v>72</v>
      </c>
      <c r="AY247" s="174" t="s">
        <v>126</v>
      </c>
    </row>
    <row r="248" spans="2:65" s="12" customFormat="1" ht="10.199999999999999">
      <c r="B248" s="148"/>
      <c r="D248" s="141" t="s">
        <v>159</v>
      </c>
      <c r="E248" s="149" t="s">
        <v>19</v>
      </c>
      <c r="F248" s="150" t="s">
        <v>3160</v>
      </c>
      <c r="H248" s="151">
        <v>220.09</v>
      </c>
      <c r="I248" s="152"/>
      <c r="L248" s="148"/>
      <c r="M248" s="153"/>
      <c r="T248" s="154"/>
      <c r="AT248" s="149" t="s">
        <v>159</v>
      </c>
      <c r="AU248" s="149" t="s">
        <v>82</v>
      </c>
      <c r="AV248" s="12" t="s">
        <v>82</v>
      </c>
      <c r="AW248" s="12" t="s">
        <v>33</v>
      </c>
      <c r="AX248" s="12" t="s">
        <v>72</v>
      </c>
      <c r="AY248" s="149" t="s">
        <v>126</v>
      </c>
    </row>
    <row r="249" spans="2:65" s="14" customFormat="1" ht="10.199999999999999">
      <c r="B249" s="161"/>
      <c r="D249" s="141" t="s">
        <v>159</v>
      </c>
      <c r="E249" s="162" t="s">
        <v>19</v>
      </c>
      <c r="F249" s="163" t="s">
        <v>173</v>
      </c>
      <c r="H249" s="164">
        <v>1928.693</v>
      </c>
      <c r="I249" s="165"/>
      <c r="L249" s="161"/>
      <c r="M249" s="166"/>
      <c r="T249" s="167"/>
      <c r="AT249" s="162" t="s">
        <v>159</v>
      </c>
      <c r="AU249" s="162" t="s">
        <v>82</v>
      </c>
      <c r="AV249" s="14" t="s">
        <v>156</v>
      </c>
      <c r="AW249" s="14" t="s">
        <v>33</v>
      </c>
      <c r="AX249" s="14" t="s">
        <v>80</v>
      </c>
      <c r="AY249" s="162" t="s">
        <v>126</v>
      </c>
    </row>
    <row r="250" spans="2:65" s="11" customFormat="1" ht="25.95" customHeight="1">
      <c r="B250" s="116"/>
      <c r="D250" s="117" t="s">
        <v>71</v>
      </c>
      <c r="E250" s="118" t="s">
        <v>2759</v>
      </c>
      <c r="F250" s="118" t="s">
        <v>2760</v>
      </c>
      <c r="I250" s="119"/>
      <c r="J250" s="120">
        <f>BK250</f>
        <v>0</v>
      </c>
      <c r="L250" s="116"/>
      <c r="M250" s="121"/>
      <c r="P250" s="122">
        <f>SUM(P251:P254)</f>
        <v>0</v>
      </c>
      <c r="R250" s="122">
        <f>SUM(R251:R254)</f>
        <v>0</v>
      </c>
      <c r="T250" s="123">
        <f>SUM(T251:T254)</f>
        <v>0</v>
      </c>
      <c r="AR250" s="117" t="s">
        <v>156</v>
      </c>
      <c r="AT250" s="124" t="s">
        <v>71</v>
      </c>
      <c r="AU250" s="124" t="s">
        <v>72</v>
      </c>
      <c r="AY250" s="117" t="s">
        <v>126</v>
      </c>
      <c r="BK250" s="125">
        <f>SUM(BK251:BK254)</f>
        <v>0</v>
      </c>
    </row>
    <row r="251" spans="2:65" s="1" customFormat="1" ht="24.15" customHeight="1">
      <c r="B251" s="33"/>
      <c r="C251" s="128" t="s">
        <v>7</v>
      </c>
      <c r="D251" s="128" t="s">
        <v>129</v>
      </c>
      <c r="E251" s="129" t="s">
        <v>3161</v>
      </c>
      <c r="F251" s="130" t="s">
        <v>3162</v>
      </c>
      <c r="G251" s="131" t="s">
        <v>132</v>
      </c>
      <c r="H251" s="132">
        <v>1</v>
      </c>
      <c r="I251" s="133"/>
      <c r="J251" s="134">
        <f>ROUND(I251*H251,2)</f>
        <v>0</v>
      </c>
      <c r="K251" s="130" t="s">
        <v>19</v>
      </c>
      <c r="L251" s="33"/>
      <c r="M251" s="135" t="s">
        <v>19</v>
      </c>
      <c r="N251" s="136" t="s">
        <v>43</v>
      </c>
      <c r="P251" s="137">
        <f>O251*H251</f>
        <v>0</v>
      </c>
      <c r="Q251" s="137">
        <v>0</v>
      </c>
      <c r="R251" s="137">
        <f>Q251*H251</f>
        <v>0</v>
      </c>
      <c r="S251" s="137">
        <v>0</v>
      </c>
      <c r="T251" s="138">
        <f>S251*H251</f>
        <v>0</v>
      </c>
      <c r="AR251" s="139" t="s">
        <v>3163</v>
      </c>
      <c r="AT251" s="139" t="s">
        <v>129</v>
      </c>
      <c r="AU251" s="139" t="s">
        <v>80</v>
      </c>
      <c r="AY251" s="18" t="s">
        <v>126</v>
      </c>
      <c r="BE251" s="140">
        <f>IF(N251="základní",J251,0)</f>
        <v>0</v>
      </c>
      <c r="BF251" s="140">
        <f>IF(N251="snížená",J251,0)</f>
        <v>0</v>
      </c>
      <c r="BG251" s="140">
        <f>IF(N251="zákl. přenesená",J251,0)</f>
        <v>0</v>
      </c>
      <c r="BH251" s="140">
        <f>IF(N251="sníž. přenesená",J251,0)</f>
        <v>0</v>
      </c>
      <c r="BI251" s="140">
        <f>IF(N251="nulová",J251,0)</f>
        <v>0</v>
      </c>
      <c r="BJ251" s="18" t="s">
        <v>80</v>
      </c>
      <c r="BK251" s="140">
        <f>ROUND(I251*H251,2)</f>
        <v>0</v>
      </c>
      <c r="BL251" s="18" t="s">
        <v>3163</v>
      </c>
      <c r="BM251" s="139" t="s">
        <v>3164</v>
      </c>
    </row>
    <row r="252" spans="2:65" s="1" customFormat="1" ht="19.2">
      <c r="B252" s="33"/>
      <c r="D252" s="141" t="s">
        <v>135</v>
      </c>
      <c r="F252" s="142" t="s">
        <v>3165</v>
      </c>
      <c r="I252" s="143"/>
      <c r="L252" s="33"/>
      <c r="M252" s="147"/>
      <c r="T252" s="54"/>
      <c r="AT252" s="18" t="s">
        <v>135</v>
      </c>
      <c r="AU252" s="18" t="s">
        <v>80</v>
      </c>
    </row>
    <row r="253" spans="2:65" s="1" customFormat="1" ht="33" customHeight="1">
      <c r="B253" s="33"/>
      <c r="C253" s="128" t="s">
        <v>301</v>
      </c>
      <c r="D253" s="128" t="s">
        <v>129</v>
      </c>
      <c r="E253" s="129" t="s">
        <v>3166</v>
      </c>
      <c r="F253" s="130" t="s">
        <v>3167</v>
      </c>
      <c r="G253" s="131" t="s">
        <v>132</v>
      </c>
      <c r="H253" s="132">
        <v>1</v>
      </c>
      <c r="I253" s="133"/>
      <c r="J253" s="134">
        <f>ROUND(I253*H253,2)</f>
        <v>0</v>
      </c>
      <c r="K253" s="130" t="s">
        <v>19</v>
      </c>
      <c r="L253" s="33"/>
      <c r="M253" s="135" t="s">
        <v>19</v>
      </c>
      <c r="N253" s="136" t="s">
        <v>43</v>
      </c>
      <c r="P253" s="137">
        <f>O253*H253</f>
        <v>0</v>
      </c>
      <c r="Q253" s="137">
        <v>0</v>
      </c>
      <c r="R253" s="137">
        <f>Q253*H253</f>
        <v>0</v>
      </c>
      <c r="S253" s="137">
        <v>0</v>
      </c>
      <c r="T253" s="138">
        <f>S253*H253</f>
        <v>0</v>
      </c>
      <c r="AR253" s="139" t="s">
        <v>3163</v>
      </c>
      <c r="AT253" s="139" t="s">
        <v>129</v>
      </c>
      <c r="AU253" s="139" t="s">
        <v>80</v>
      </c>
      <c r="AY253" s="18" t="s">
        <v>126</v>
      </c>
      <c r="BE253" s="140">
        <f>IF(N253="základní",J253,0)</f>
        <v>0</v>
      </c>
      <c r="BF253" s="140">
        <f>IF(N253="snížená",J253,0)</f>
        <v>0</v>
      </c>
      <c r="BG253" s="140">
        <f>IF(N253="zákl. přenesená",J253,0)</f>
        <v>0</v>
      </c>
      <c r="BH253" s="140">
        <f>IF(N253="sníž. přenesená",J253,0)</f>
        <v>0</v>
      </c>
      <c r="BI253" s="140">
        <f>IF(N253="nulová",J253,0)</f>
        <v>0</v>
      </c>
      <c r="BJ253" s="18" t="s">
        <v>80</v>
      </c>
      <c r="BK253" s="140">
        <f>ROUND(I253*H253,2)</f>
        <v>0</v>
      </c>
      <c r="BL253" s="18" t="s">
        <v>3163</v>
      </c>
      <c r="BM253" s="139" t="s">
        <v>3168</v>
      </c>
    </row>
    <row r="254" spans="2:65" s="1" customFormat="1" ht="19.2">
      <c r="B254" s="33"/>
      <c r="D254" s="141" t="s">
        <v>135</v>
      </c>
      <c r="F254" s="142" t="s">
        <v>3167</v>
      </c>
      <c r="I254" s="143"/>
      <c r="L254" s="33"/>
      <c r="M254" s="144"/>
      <c r="N254" s="145"/>
      <c r="O254" s="145"/>
      <c r="P254" s="145"/>
      <c r="Q254" s="145"/>
      <c r="R254" s="145"/>
      <c r="S254" s="145"/>
      <c r="T254" s="146"/>
      <c r="AT254" s="18" t="s">
        <v>135</v>
      </c>
      <c r="AU254" s="18" t="s">
        <v>80</v>
      </c>
    </row>
    <row r="255" spans="2:65" s="1" customFormat="1" ht="6.9" customHeight="1">
      <c r="B255" s="42"/>
      <c r="C255" s="43"/>
      <c r="D255" s="43"/>
      <c r="E255" s="43"/>
      <c r="F255" s="43"/>
      <c r="G255" s="43"/>
      <c r="H255" s="43"/>
      <c r="I255" s="43"/>
      <c r="J255" s="43"/>
      <c r="K255" s="43"/>
      <c r="L255" s="33"/>
    </row>
  </sheetData>
  <sheetProtection algorithmName="SHA-512" hashValue="Fq/Oyv1TYW2XRxjom75Q/EHdg4etCpHi27WgzgVIhI9MtQPA2Ked9Rb2D73v/LfyvpfTH3smLL+u2gyY9LDg6w==" saltValue="/wcozcXHmd8R/rSDp5WxNXHScS3t8eBw89nyfHIzFPLFZi/88xgasw7DG6rWkKbPEg6PF6amkT+oSc7f/sr7XA==" spinCount="100000" sheet="1" objects="1" scenarios="1" formatColumns="0" formatRows="0" autoFilter="0"/>
  <autoFilter ref="C88:K254" xr:uid="{00000000-0009-0000-0000-000005000000}"/>
  <mergeCells count="9">
    <mergeCell ref="E50:H50"/>
    <mergeCell ref="E79:H79"/>
    <mergeCell ref="E81:H81"/>
    <mergeCell ref="L2:V2"/>
    <mergeCell ref="E7:H7"/>
    <mergeCell ref="E9:H9"/>
    <mergeCell ref="E18:H18"/>
    <mergeCell ref="E27:H27"/>
    <mergeCell ref="E48:H48"/>
  </mergeCells>
  <hyperlinks>
    <hyperlink ref="F94" r:id="rId1" xr:uid="{00000000-0004-0000-0500-000000000000}"/>
    <hyperlink ref="F98" r:id="rId2" xr:uid="{00000000-0004-0000-0500-000001000000}"/>
    <hyperlink ref="F102" r:id="rId3" xr:uid="{00000000-0004-0000-0500-000002000000}"/>
    <hyperlink ref="F107" r:id="rId4" xr:uid="{00000000-0004-0000-0500-000003000000}"/>
    <hyperlink ref="F112" r:id="rId5" xr:uid="{00000000-0004-0000-0500-000004000000}"/>
    <hyperlink ref="F119" r:id="rId6" xr:uid="{00000000-0004-0000-0500-000005000000}"/>
    <hyperlink ref="F126" r:id="rId7" xr:uid="{00000000-0004-0000-0500-000006000000}"/>
    <hyperlink ref="F188" r:id="rId8" xr:uid="{00000000-0004-0000-0500-000007000000}"/>
    <hyperlink ref="F195" r:id="rId9" xr:uid="{00000000-0004-0000-0500-000008000000}"/>
    <hyperlink ref="F198" r:id="rId10" xr:uid="{00000000-0004-0000-0500-000009000000}"/>
    <hyperlink ref="F201" r:id="rId11" xr:uid="{00000000-0004-0000-0500-00000A000000}"/>
    <hyperlink ref="F205" r:id="rId12" xr:uid="{00000000-0004-0000-0500-00000B000000}"/>
    <hyperlink ref="F209" r:id="rId13" xr:uid="{00000000-0004-0000-0500-00000C000000}"/>
    <hyperlink ref="F214" r:id="rId14" xr:uid="{00000000-0004-0000-0500-00000D000000}"/>
    <hyperlink ref="F226" r:id="rId15" xr:uid="{00000000-0004-0000-0500-00000E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06"/>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97</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3169</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ROUND(J81,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ROUND((SUM(BE81:BE105)),  2)</f>
        <v>0</v>
      </c>
      <c r="I33" s="90">
        <v>0.21</v>
      </c>
      <c r="J33" s="89">
        <f>ROUND(((SUM(BE81:BE105))*I33),  2)</f>
        <v>0</v>
      </c>
      <c r="L33" s="33"/>
    </row>
    <row r="34" spans="2:12" s="1" customFormat="1" ht="14.4" customHeight="1">
      <c r="B34" s="33"/>
      <c r="E34" s="28" t="s">
        <v>44</v>
      </c>
      <c r="F34" s="89">
        <f>ROUND((SUM(BF81:BF105)),  2)</f>
        <v>0</v>
      </c>
      <c r="I34" s="90">
        <v>0.12</v>
      </c>
      <c r="J34" s="89">
        <f>ROUND(((SUM(BF81:BF105))*I34),  2)</f>
        <v>0</v>
      </c>
      <c r="L34" s="33"/>
    </row>
    <row r="35" spans="2:12" s="1" customFormat="1" ht="14.4" hidden="1" customHeight="1">
      <c r="B35" s="33"/>
      <c r="E35" s="28" t="s">
        <v>45</v>
      </c>
      <c r="F35" s="89">
        <f>ROUND((SUM(BG81:BG105)),  2)</f>
        <v>0</v>
      </c>
      <c r="I35" s="90">
        <v>0.21</v>
      </c>
      <c r="J35" s="89">
        <f>0</f>
        <v>0</v>
      </c>
      <c r="L35" s="33"/>
    </row>
    <row r="36" spans="2:12" s="1" customFormat="1" ht="14.4" hidden="1" customHeight="1">
      <c r="B36" s="33"/>
      <c r="E36" s="28" t="s">
        <v>46</v>
      </c>
      <c r="F36" s="89">
        <f>ROUND((SUM(BH81:BH105)),  2)</f>
        <v>0</v>
      </c>
      <c r="I36" s="90">
        <v>0.12</v>
      </c>
      <c r="J36" s="89">
        <f>0</f>
        <v>0</v>
      </c>
      <c r="L36" s="33"/>
    </row>
    <row r="37" spans="2:12" s="1" customFormat="1" ht="14.4" hidden="1" customHeight="1">
      <c r="B37" s="33"/>
      <c r="E37" s="28" t="s">
        <v>47</v>
      </c>
      <c r="F37" s="89">
        <f>ROUND((SUM(BI81:BI105)),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06 - SO - Restaurování vnitřních kamenných prvků</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J81</f>
        <v>0</v>
      </c>
      <c r="L59" s="33"/>
      <c r="AU59" s="18" t="s">
        <v>107</v>
      </c>
    </row>
    <row r="60" spans="2:47" s="8" customFormat="1" ht="24.9" customHeight="1">
      <c r="B60" s="100"/>
      <c r="D60" s="101" t="s">
        <v>144</v>
      </c>
      <c r="E60" s="102"/>
      <c r="F60" s="102"/>
      <c r="G60" s="102"/>
      <c r="H60" s="102"/>
      <c r="I60" s="102"/>
      <c r="J60" s="103">
        <f>J82</f>
        <v>0</v>
      </c>
      <c r="L60" s="100"/>
    </row>
    <row r="61" spans="2:47" s="9" customFormat="1" ht="19.95" customHeight="1">
      <c r="B61" s="104"/>
      <c r="D61" s="105" t="s">
        <v>147</v>
      </c>
      <c r="E61" s="106"/>
      <c r="F61" s="106"/>
      <c r="G61" s="106"/>
      <c r="H61" s="106"/>
      <c r="I61" s="106"/>
      <c r="J61" s="107">
        <f>J83</f>
        <v>0</v>
      </c>
      <c r="L61" s="104"/>
    </row>
    <row r="62" spans="2:47" s="1" customFormat="1" ht="21.75" customHeight="1">
      <c r="B62" s="33"/>
      <c r="L62" s="33"/>
    </row>
    <row r="63" spans="2:47" s="1" customFormat="1" ht="6.9" customHeight="1">
      <c r="B63" s="42"/>
      <c r="C63" s="43"/>
      <c r="D63" s="43"/>
      <c r="E63" s="43"/>
      <c r="F63" s="43"/>
      <c r="G63" s="43"/>
      <c r="H63" s="43"/>
      <c r="I63" s="43"/>
      <c r="J63" s="43"/>
      <c r="K63" s="43"/>
      <c r="L63" s="33"/>
    </row>
    <row r="67" spans="2:20" s="1" customFormat="1" ht="6.9" customHeight="1">
      <c r="B67" s="44"/>
      <c r="C67" s="45"/>
      <c r="D67" s="45"/>
      <c r="E67" s="45"/>
      <c r="F67" s="45"/>
      <c r="G67" s="45"/>
      <c r="H67" s="45"/>
      <c r="I67" s="45"/>
      <c r="J67" s="45"/>
      <c r="K67" s="45"/>
      <c r="L67" s="33"/>
    </row>
    <row r="68" spans="2:20" s="1" customFormat="1" ht="24.9" customHeight="1">
      <c r="B68" s="33"/>
      <c r="C68" s="22" t="s">
        <v>110</v>
      </c>
      <c r="L68" s="33"/>
    </row>
    <row r="69" spans="2:20" s="1" customFormat="1" ht="6.9" customHeight="1">
      <c r="B69" s="33"/>
      <c r="L69" s="33"/>
    </row>
    <row r="70" spans="2:20" s="1" customFormat="1" ht="12" customHeight="1">
      <c r="B70" s="33"/>
      <c r="C70" s="28" t="s">
        <v>16</v>
      </c>
      <c r="L70" s="33"/>
    </row>
    <row r="71" spans="2:20" s="1" customFormat="1" ht="16.5" customHeight="1">
      <c r="B71" s="33"/>
      <c r="E71" s="313" t="str">
        <f>E7</f>
        <v>Zřízení dílen a učeben pro Církevní ZŠ</v>
      </c>
      <c r="F71" s="314"/>
      <c r="G71" s="314"/>
      <c r="H71" s="314"/>
      <c r="L71" s="33"/>
    </row>
    <row r="72" spans="2:20" s="1" customFormat="1" ht="12" customHeight="1">
      <c r="B72" s="33"/>
      <c r="C72" s="28" t="s">
        <v>102</v>
      </c>
      <c r="L72" s="33"/>
    </row>
    <row r="73" spans="2:20" s="1" customFormat="1" ht="16.5" customHeight="1">
      <c r="B73" s="33"/>
      <c r="E73" s="276" t="str">
        <f>E9</f>
        <v>06 - SO - Restaurování vnitřních kamenných prvků</v>
      </c>
      <c r="F73" s="315"/>
      <c r="G73" s="315"/>
      <c r="H73" s="315"/>
      <c r="L73" s="33"/>
    </row>
    <row r="74" spans="2:20" s="1" customFormat="1" ht="6.9" customHeight="1">
      <c r="B74" s="33"/>
      <c r="L74" s="33"/>
    </row>
    <row r="75" spans="2:20" s="1" customFormat="1" ht="12" customHeight="1">
      <c r="B75" s="33"/>
      <c r="C75" s="28" t="s">
        <v>21</v>
      </c>
      <c r="F75" s="26" t="str">
        <f>F12</f>
        <v>Dlouhá 190, Hradec Králové</v>
      </c>
      <c r="I75" s="28" t="s">
        <v>23</v>
      </c>
      <c r="J75" s="50" t="str">
        <f>IF(J12="","",J12)</f>
        <v>8. 1. 2026</v>
      </c>
      <c r="L75" s="33"/>
    </row>
    <row r="76" spans="2:20" s="1" customFormat="1" ht="6.9" customHeight="1">
      <c r="B76" s="33"/>
      <c r="L76" s="33"/>
    </row>
    <row r="77" spans="2:20" s="1" customFormat="1" ht="40.049999999999997" customHeight="1">
      <c r="B77" s="33"/>
      <c r="C77" s="28" t="s">
        <v>25</v>
      </c>
      <c r="F77" s="26" t="str">
        <f>E15</f>
        <v>Biskup.Královehradecké, Velké Nám.35, Hr.Králové</v>
      </c>
      <c r="I77" s="28" t="s">
        <v>31</v>
      </c>
      <c r="J77" s="31" t="str">
        <f>E21</f>
        <v>Atelier Tsunami s.r.o., Palachova 1742, Náchod</v>
      </c>
      <c r="L77" s="33"/>
    </row>
    <row r="78" spans="2:20" s="1" customFormat="1" ht="15.15" customHeight="1">
      <c r="B78" s="33"/>
      <c r="C78" s="28" t="s">
        <v>29</v>
      </c>
      <c r="F78" s="26" t="str">
        <f>IF(E18="","",E18)</f>
        <v>Vyplň údaj</v>
      </c>
      <c r="I78" s="28" t="s">
        <v>34</v>
      </c>
      <c r="J78" s="31" t="str">
        <f>E24</f>
        <v>Ondřej Gerhart</v>
      </c>
      <c r="L78" s="33"/>
    </row>
    <row r="79" spans="2:20" s="1" customFormat="1" ht="10.35" customHeight="1">
      <c r="B79" s="33"/>
      <c r="L79" s="33"/>
    </row>
    <row r="80" spans="2:20" s="10" customFormat="1" ht="29.25" customHeight="1">
      <c r="B80" s="108"/>
      <c r="C80" s="109" t="s">
        <v>111</v>
      </c>
      <c r="D80" s="110" t="s">
        <v>57</v>
      </c>
      <c r="E80" s="110" t="s">
        <v>53</v>
      </c>
      <c r="F80" s="110" t="s">
        <v>54</v>
      </c>
      <c r="G80" s="110" t="s">
        <v>112</v>
      </c>
      <c r="H80" s="110" t="s">
        <v>113</v>
      </c>
      <c r="I80" s="110" t="s">
        <v>114</v>
      </c>
      <c r="J80" s="110" t="s">
        <v>106</v>
      </c>
      <c r="K80" s="111" t="s">
        <v>115</v>
      </c>
      <c r="L80" s="108"/>
      <c r="M80" s="57" t="s">
        <v>19</v>
      </c>
      <c r="N80" s="58" t="s">
        <v>42</v>
      </c>
      <c r="O80" s="58" t="s">
        <v>116</v>
      </c>
      <c r="P80" s="58" t="s">
        <v>117</v>
      </c>
      <c r="Q80" s="58" t="s">
        <v>118</v>
      </c>
      <c r="R80" s="58" t="s">
        <v>119</v>
      </c>
      <c r="S80" s="58" t="s">
        <v>120</v>
      </c>
      <c r="T80" s="59" t="s">
        <v>121</v>
      </c>
    </row>
    <row r="81" spans="2:65" s="1" customFormat="1" ht="22.8" customHeight="1">
      <c r="B81" s="33"/>
      <c r="C81" s="62" t="s">
        <v>122</v>
      </c>
      <c r="J81" s="112">
        <f>BK81</f>
        <v>0</v>
      </c>
      <c r="L81" s="33"/>
      <c r="M81" s="60"/>
      <c r="N81" s="51"/>
      <c r="O81" s="51"/>
      <c r="P81" s="113">
        <f>P82</f>
        <v>0</v>
      </c>
      <c r="Q81" s="51"/>
      <c r="R81" s="113">
        <f>R82</f>
        <v>0</v>
      </c>
      <c r="S81" s="51"/>
      <c r="T81" s="114">
        <f>T82</f>
        <v>0</v>
      </c>
      <c r="AT81" s="18" t="s">
        <v>71</v>
      </c>
      <c r="AU81" s="18" t="s">
        <v>107</v>
      </c>
      <c r="BK81" s="115">
        <f>BK82</f>
        <v>0</v>
      </c>
    </row>
    <row r="82" spans="2:65" s="11" customFormat="1" ht="25.95" customHeight="1">
      <c r="B82" s="116"/>
      <c r="D82" s="117" t="s">
        <v>71</v>
      </c>
      <c r="E82" s="118" t="s">
        <v>335</v>
      </c>
      <c r="F82" s="118" t="s">
        <v>336</v>
      </c>
      <c r="I82" s="119"/>
      <c r="J82" s="120">
        <f>BK82</f>
        <v>0</v>
      </c>
      <c r="L82" s="116"/>
      <c r="M82" s="121"/>
      <c r="P82" s="122">
        <f>P83</f>
        <v>0</v>
      </c>
      <c r="R82" s="122">
        <f>R83</f>
        <v>0</v>
      </c>
      <c r="T82" s="123">
        <f>T83</f>
        <v>0</v>
      </c>
      <c r="AR82" s="117" t="s">
        <v>82</v>
      </c>
      <c r="AT82" s="124" t="s">
        <v>71</v>
      </c>
      <c r="AU82" s="124" t="s">
        <v>72</v>
      </c>
      <c r="AY82" s="117" t="s">
        <v>126</v>
      </c>
      <c r="BK82" s="125">
        <f>BK83</f>
        <v>0</v>
      </c>
    </row>
    <row r="83" spans="2:65" s="11" customFormat="1" ht="22.8" customHeight="1">
      <c r="B83" s="116"/>
      <c r="D83" s="117" t="s">
        <v>71</v>
      </c>
      <c r="E83" s="126" t="s">
        <v>425</v>
      </c>
      <c r="F83" s="126" t="s">
        <v>426</v>
      </c>
      <c r="I83" s="119"/>
      <c r="J83" s="127">
        <f>BK83</f>
        <v>0</v>
      </c>
      <c r="L83" s="116"/>
      <c r="M83" s="121"/>
      <c r="P83" s="122">
        <f>SUM(P84:P105)</f>
        <v>0</v>
      </c>
      <c r="R83" s="122">
        <f>SUM(R84:R105)</f>
        <v>0</v>
      </c>
      <c r="T83" s="123">
        <f>SUM(T84:T105)</f>
        <v>0</v>
      </c>
      <c r="AR83" s="117" t="s">
        <v>82</v>
      </c>
      <c r="AT83" s="124" t="s">
        <v>71</v>
      </c>
      <c r="AU83" s="124" t="s">
        <v>80</v>
      </c>
      <c r="AY83" s="117" t="s">
        <v>126</v>
      </c>
      <c r="BK83" s="125">
        <f>SUM(BK84:BK105)</f>
        <v>0</v>
      </c>
    </row>
    <row r="84" spans="2:65" s="1" customFormat="1" ht="33" customHeight="1">
      <c r="B84" s="33"/>
      <c r="C84" s="128" t="s">
        <v>80</v>
      </c>
      <c r="D84" s="128" t="s">
        <v>129</v>
      </c>
      <c r="E84" s="129" t="s">
        <v>3170</v>
      </c>
      <c r="F84" s="130" t="s">
        <v>3171</v>
      </c>
      <c r="G84" s="131" t="s">
        <v>254</v>
      </c>
      <c r="H84" s="132">
        <v>1</v>
      </c>
      <c r="I84" s="133"/>
      <c r="J84" s="134">
        <f>ROUND(I84*H84,2)</f>
        <v>0</v>
      </c>
      <c r="K84" s="130" t="s">
        <v>19</v>
      </c>
      <c r="L84" s="33"/>
      <c r="M84" s="135" t="s">
        <v>19</v>
      </c>
      <c r="N84" s="136" t="s">
        <v>43</v>
      </c>
      <c r="P84" s="137">
        <f>O84*H84</f>
        <v>0</v>
      </c>
      <c r="Q84" s="137">
        <v>0</v>
      </c>
      <c r="R84" s="137">
        <f>Q84*H84</f>
        <v>0</v>
      </c>
      <c r="S84" s="137">
        <v>0</v>
      </c>
      <c r="T84" s="138">
        <f>S84*H84</f>
        <v>0</v>
      </c>
      <c r="AR84" s="139" t="s">
        <v>260</v>
      </c>
      <c r="AT84" s="139" t="s">
        <v>129</v>
      </c>
      <c r="AU84" s="139" t="s">
        <v>82</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260</v>
      </c>
      <c r="BM84" s="139" t="s">
        <v>3172</v>
      </c>
    </row>
    <row r="85" spans="2:65" s="1" customFormat="1" ht="19.2">
      <c r="B85" s="33"/>
      <c r="D85" s="141" t="s">
        <v>135</v>
      </c>
      <c r="F85" s="142" t="s">
        <v>3171</v>
      </c>
      <c r="I85" s="143"/>
      <c r="L85" s="33"/>
      <c r="M85" s="147"/>
      <c r="T85" s="54"/>
      <c r="AT85" s="18" t="s">
        <v>135</v>
      </c>
      <c r="AU85" s="18" t="s">
        <v>82</v>
      </c>
    </row>
    <row r="86" spans="2:65" s="1" customFormat="1" ht="33" customHeight="1">
      <c r="B86" s="33"/>
      <c r="C86" s="128" t="s">
        <v>82</v>
      </c>
      <c r="D86" s="128" t="s">
        <v>129</v>
      </c>
      <c r="E86" s="129" t="s">
        <v>3173</v>
      </c>
      <c r="F86" s="130" t="s">
        <v>3174</v>
      </c>
      <c r="G86" s="131" t="s">
        <v>254</v>
      </c>
      <c r="H86" s="132">
        <v>1</v>
      </c>
      <c r="I86" s="133"/>
      <c r="J86" s="134">
        <f>ROUND(I86*H86,2)</f>
        <v>0</v>
      </c>
      <c r="K86" s="130" t="s">
        <v>19</v>
      </c>
      <c r="L86" s="33"/>
      <c r="M86" s="135" t="s">
        <v>19</v>
      </c>
      <c r="N86" s="136" t="s">
        <v>43</v>
      </c>
      <c r="P86" s="137">
        <f>O86*H86</f>
        <v>0</v>
      </c>
      <c r="Q86" s="137">
        <v>0</v>
      </c>
      <c r="R86" s="137">
        <f>Q86*H86</f>
        <v>0</v>
      </c>
      <c r="S86" s="137">
        <v>0</v>
      </c>
      <c r="T86" s="138">
        <f>S86*H86</f>
        <v>0</v>
      </c>
      <c r="AR86" s="139" t="s">
        <v>260</v>
      </c>
      <c r="AT86" s="139" t="s">
        <v>129</v>
      </c>
      <c r="AU86" s="139" t="s">
        <v>82</v>
      </c>
      <c r="AY86" s="18" t="s">
        <v>126</v>
      </c>
      <c r="BE86" s="140">
        <f>IF(N86="základní",J86,0)</f>
        <v>0</v>
      </c>
      <c r="BF86" s="140">
        <f>IF(N86="snížená",J86,0)</f>
        <v>0</v>
      </c>
      <c r="BG86" s="140">
        <f>IF(N86="zákl. přenesená",J86,0)</f>
        <v>0</v>
      </c>
      <c r="BH86" s="140">
        <f>IF(N86="sníž. přenesená",J86,0)</f>
        <v>0</v>
      </c>
      <c r="BI86" s="140">
        <f>IF(N86="nulová",J86,0)</f>
        <v>0</v>
      </c>
      <c r="BJ86" s="18" t="s">
        <v>80</v>
      </c>
      <c r="BK86" s="140">
        <f>ROUND(I86*H86,2)</f>
        <v>0</v>
      </c>
      <c r="BL86" s="18" t="s">
        <v>260</v>
      </c>
      <c r="BM86" s="139" t="s">
        <v>3175</v>
      </c>
    </row>
    <row r="87" spans="2:65" s="1" customFormat="1" ht="19.2">
      <c r="B87" s="33"/>
      <c r="D87" s="141" t="s">
        <v>135</v>
      </c>
      <c r="F87" s="142" t="s">
        <v>3174</v>
      </c>
      <c r="I87" s="143"/>
      <c r="L87" s="33"/>
      <c r="M87" s="147"/>
      <c r="T87" s="54"/>
      <c r="AT87" s="18" t="s">
        <v>135</v>
      </c>
      <c r="AU87" s="18" t="s">
        <v>82</v>
      </c>
    </row>
    <row r="88" spans="2:65" s="1" customFormat="1" ht="33" customHeight="1">
      <c r="B88" s="33"/>
      <c r="C88" s="128" t="s">
        <v>125</v>
      </c>
      <c r="D88" s="128" t="s">
        <v>129</v>
      </c>
      <c r="E88" s="129" t="s">
        <v>3176</v>
      </c>
      <c r="F88" s="130" t="s">
        <v>3177</v>
      </c>
      <c r="G88" s="131" t="s">
        <v>254</v>
      </c>
      <c r="H88" s="132">
        <v>1</v>
      </c>
      <c r="I88" s="133"/>
      <c r="J88" s="134">
        <f>ROUND(I88*H88,2)</f>
        <v>0</v>
      </c>
      <c r="K88" s="130" t="s">
        <v>19</v>
      </c>
      <c r="L88" s="33"/>
      <c r="M88" s="135" t="s">
        <v>19</v>
      </c>
      <c r="N88" s="136" t="s">
        <v>43</v>
      </c>
      <c r="P88" s="137">
        <f>O88*H88</f>
        <v>0</v>
      </c>
      <c r="Q88" s="137">
        <v>0</v>
      </c>
      <c r="R88" s="137">
        <f>Q88*H88</f>
        <v>0</v>
      </c>
      <c r="S88" s="137">
        <v>0</v>
      </c>
      <c r="T88" s="138">
        <f>S88*H88</f>
        <v>0</v>
      </c>
      <c r="AR88" s="139" t="s">
        <v>260</v>
      </c>
      <c r="AT88" s="139" t="s">
        <v>129</v>
      </c>
      <c r="AU88" s="139" t="s">
        <v>82</v>
      </c>
      <c r="AY88" s="18" t="s">
        <v>126</v>
      </c>
      <c r="BE88" s="140">
        <f>IF(N88="základní",J88,0)</f>
        <v>0</v>
      </c>
      <c r="BF88" s="140">
        <f>IF(N88="snížená",J88,0)</f>
        <v>0</v>
      </c>
      <c r="BG88" s="140">
        <f>IF(N88="zákl. přenesená",J88,0)</f>
        <v>0</v>
      </c>
      <c r="BH88" s="140">
        <f>IF(N88="sníž. přenesená",J88,0)</f>
        <v>0</v>
      </c>
      <c r="BI88" s="140">
        <f>IF(N88="nulová",J88,0)</f>
        <v>0</v>
      </c>
      <c r="BJ88" s="18" t="s">
        <v>80</v>
      </c>
      <c r="BK88" s="140">
        <f>ROUND(I88*H88,2)</f>
        <v>0</v>
      </c>
      <c r="BL88" s="18" t="s">
        <v>260</v>
      </c>
      <c r="BM88" s="139" t="s">
        <v>3178</v>
      </c>
    </row>
    <row r="89" spans="2:65" s="1" customFormat="1" ht="19.2">
      <c r="B89" s="33"/>
      <c r="D89" s="141" t="s">
        <v>135</v>
      </c>
      <c r="F89" s="142" t="s">
        <v>3177</v>
      </c>
      <c r="I89" s="143"/>
      <c r="L89" s="33"/>
      <c r="M89" s="147"/>
      <c r="T89" s="54"/>
      <c r="AT89" s="18" t="s">
        <v>135</v>
      </c>
      <c r="AU89" s="18" t="s">
        <v>82</v>
      </c>
    </row>
    <row r="90" spans="2:65" s="1" customFormat="1" ht="33" customHeight="1">
      <c r="B90" s="33"/>
      <c r="C90" s="128" t="s">
        <v>156</v>
      </c>
      <c r="D90" s="128" t="s">
        <v>129</v>
      </c>
      <c r="E90" s="129" t="s">
        <v>3179</v>
      </c>
      <c r="F90" s="130" t="s">
        <v>3180</v>
      </c>
      <c r="G90" s="131" t="s">
        <v>132</v>
      </c>
      <c r="H90" s="132">
        <v>1</v>
      </c>
      <c r="I90" s="133"/>
      <c r="J90" s="134">
        <f>ROUND(I90*H90,2)</f>
        <v>0</v>
      </c>
      <c r="K90" s="130" t="s">
        <v>19</v>
      </c>
      <c r="L90" s="33"/>
      <c r="M90" s="135" t="s">
        <v>19</v>
      </c>
      <c r="N90" s="136" t="s">
        <v>43</v>
      </c>
      <c r="P90" s="137">
        <f>O90*H90</f>
        <v>0</v>
      </c>
      <c r="Q90" s="137">
        <v>0</v>
      </c>
      <c r="R90" s="137">
        <f>Q90*H90</f>
        <v>0</v>
      </c>
      <c r="S90" s="137">
        <v>0</v>
      </c>
      <c r="T90" s="138">
        <f>S90*H90</f>
        <v>0</v>
      </c>
      <c r="AR90" s="139" t="s">
        <v>260</v>
      </c>
      <c r="AT90" s="139" t="s">
        <v>129</v>
      </c>
      <c r="AU90" s="139" t="s">
        <v>82</v>
      </c>
      <c r="AY90" s="18" t="s">
        <v>126</v>
      </c>
      <c r="BE90" s="140">
        <f>IF(N90="základní",J90,0)</f>
        <v>0</v>
      </c>
      <c r="BF90" s="140">
        <f>IF(N90="snížená",J90,0)</f>
        <v>0</v>
      </c>
      <c r="BG90" s="140">
        <f>IF(N90="zákl. přenesená",J90,0)</f>
        <v>0</v>
      </c>
      <c r="BH90" s="140">
        <f>IF(N90="sníž. přenesená",J90,0)</f>
        <v>0</v>
      </c>
      <c r="BI90" s="140">
        <f>IF(N90="nulová",J90,0)</f>
        <v>0</v>
      </c>
      <c r="BJ90" s="18" t="s">
        <v>80</v>
      </c>
      <c r="BK90" s="140">
        <f>ROUND(I90*H90,2)</f>
        <v>0</v>
      </c>
      <c r="BL90" s="18" t="s">
        <v>260</v>
      </c>
      <c r="BM90" s="139" t="s">
        <v>3181</v>
      </c>
    </row>
    <row r="91" spans="2:65" s="1" customFormat="1" ht="19.2">
      <c r="B91" s="33"/>
      <c r="D91" s="141" t="s">
        <v>135</v>
      </c>
      <c r="F91" s="142" t="s">
        <v>3180</v>
      </c>
      <c r="I91" s="143"/>
      <c r="L91" s="33"/>
      <c r="M91" s="147"/>
      <c r="T91" s="54"/>
      <c r="AT91" s="18" t="s">
        <v>135</v>
      </c>
      <c r="AU91" s="18" t="s">
        <v>82</v>
      </c>
    </row>
    <row r="92" spans="2:65" s="1" customFormat="1" ht="33" customHeight="1">
      <c r="B92" s="33"/>
      <c r="C92" s="128" t="s">
        <v>188</v>
      </c>
      <c r="D92" s="128" t="s">
        <v>129</v>
      </c>
      <c r="E92" s="129" t="s">
        <v>3182</v>
      </c>
      <c r="F92" s="130" t="s">
        <v>3183</v>
      </c>
      <c r="G92" s="131" t="s">
        <v>254</v>
      </c>
      <c r="H92" s="132">
        <v>1</v>
      </c>
      <c r="I92" s="133"/>
      <c r="J92" s="134">
        <f>ROUND(I92*H92,2)</f>
        <v>0</v>
      </c>
      <c r="K92" s="130" t="s">
        <v>19</v>
      </c>
      <c r="L92" s="33"/>
      <c r="M92" s="135" t="s">
        <v>19</v>
      </c>
      <c r="N92" s="136" t="s">
        <v>43</v>
      </c>
      <c r="P92" s="137">
        <f>O92*H92</f>
        <v>0</v>
      </c>
      <c r="Q92" s="137">
        <v>0</v>
      </c>
      <c r="R92" s="137">
        <f>Q92*H92</f>
        <v>0</v>
      </c>
      <c r="S92" s="137">
        <v>0</v>
      </c>
      <c r="T92" s="138">
        <f>S92*H92</f>
        <v>0</v>
      </c>
      <c r="AR92" s="139" t="s">
        <v>260</v>
      </c>
      <c r="AT92" s="139" t="s">
        <v>129</v>
      </c>
      <c r="AU92" s="139" t="s">
        <v>82</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260</v>
      </c>
      <c r="BM92" s="139" t="s">
        <v>3184</v>
      </c>
    </row>
    <row r="93" spans="2:65" s="1" customFormat="1" ht="19.2">
      <c r="B93" s="33"/>
      <c r="D93" s="141" t="s">
        <v>135</v>
      </c>
      <c r="F93" s="142" t="s">
        <v>3183</v>
      </c>
      <c r="I93" s="143"/>
      <c r="L93" s="33"/>
      <c r="M93" s="147"/>
      <c r="T93" s="54"/>
      <c r="AT93" s="18" t="s">
        <v>135</v>
      </c>
      <c r="AU93" s="18" t="s">
        <v>82</v>
      </c>
    </row>
    <row r="94" spans="2:65" s="1" customFormat="1" ht="33" customHeight="1">
      <c r="B94" s="33"/>
      <c r="C94" s="128" t="s">
        <v>151</v>
      </c>
      <c r="D94" s="128" t="s">
        <v>129</v>
      </c>
      <c r="E94" s="129" t="s">
        <v>3185</v>
      </c>
      <c r="F94" s="130" t="s">
        <v>3186</v>
      </c>
      <c r="G94" s="131" t="s">
        <v>132</v>
      </c>
      <c r="H94" s="132">
        <v>1</v>
      </c>
      <c r="I94" s="133"/>
      <c r="J94" s="134">
        <f>ROUND(I94*H94,2)</f>
        <v>0</v>
      </c>
      <c r="K94" s="130" t="s">
        <v>19</v>
      </c>
      <c r="L94" s="33"/>
      <c r="M94" s="135" t="s">
        <v>19</v>
      </c>
      <c r="N94" s="136" t="s">
        <v>43</v>
      </c>
      <c r="P94" s="137">
        <f>O94*H94</f>
        <v>0</v>
      </c>
      <c r="Q94" s="137">
        <v>0</v>
      </c>
      <c r="R94" s="137">
        <f>Q94*H94</f>
        <v>0</v>
      </c>
      <c r="S94" s="137">
        <v>0</v>
      </c>
      <c r="T94" s="138">
        <f>S94*H94</f>
        <v>0</v>
      </c>
      <c r="AR94" s="139" t="s">
        <v>260</v>
      </c>
      <c r="AT94" s="139" t="s">
        <v>129</v>
      </c>
      <c r="AU94" s="139" t="s">
        <v>82</v>
      </c>
      <c r="AY94" s="18" t="s">
        <v>126</v>
      </c>
      <c r="BE94" s="140">
        <f>IF(N94="základní",J94,0)</f>
        <v>0</v>
      </c>
      <c r="BF94" s="140">
        <f>IF(N94="snížená",J94,0)</f>
        <v>0</v>
      </c>
      <c r="BG94" s="140">
        <f>IF(N94="zákl. přenesená",J94,0)</f>
        <v>0</v>
      </c>
      <c r="BH94" s="140">
        <f>IF(N94="sníž. přenesená",J94,0)</f>
        <v>0</v>
      </c>
      <c r="BI94" s="140">
        <f>IF(N94="nulová",J94,0)</f>
        <v>0</v>
      </c>
      <c r="BJ94" s="18" t="s">
        <v>80</v>
      </c>
      <c r="BK94" s="140">
        <f>ROUND(I94*H94,2)</f>
        <v>0</v>
      </c>
      <c r="BL94" s="18" t="s">
        <v>260</v>
      </c>
      <c r="BM94" s="139" t="s">
        <v>3187</v>
      </c>
    </row>
    <row r="95" spans="2:65" s="1" customFormat="1" ht="19.2">
      <c r="B95" s="33"/>
      <c r="D95" s="141" t="s">
        <v>135</v>
      </c>
      <c r="F95" s="142" t="s">
        <v>3186</v>
      </c>
      <c r="I95" s="143"/>
      <c r="L95" s="33"/>
      <c r="M95" s="147"/>
      <c r="T95" s="54"/>
      <c r="AT95" s="18" t="s">
        <v>135</v>
      </c>
      <c r="AU95" s="18" t="s">
        <v>82</v>
      </c>
    </row>
    <row r="96" spans="2:65" s="1" customFormat="1" ht="33" customHeight="1">
      <c r="B96" s="33"/>
      <c r="C96" s="128" t="s">
        <v>201</v>
      </c>
      <c r="D96" s="128" t="s">
        <v>129</v>
      </c>
      <c r="E96" s="129" t="s">
        <v>3188</v>
      </c>
      <c r="F96" s="130" t="s">
        <v>3189</v>
      </c>
      <c r="G96" s="131" t="s">
        <v>132</v>
      </c>
      <c r="H96" s="132">
        <v>1</v>
      </c>
      <c r="I96" s="133"/>
      <c r="J96" s="134">
        <f>ROUND(I96*H96,2)</f>
        <v>0</v>
      </c>
      <c r="K96" s="130" t="s">
        <v>19</v>
      </c>
      <c r="L96" s="33"/>
      <c r="M96" s="135" t="s">
        <v>19</v>
      </c>
      <c r="N96" s="136" t="s">
        <v>43</v>
      </c>
      <c r="P96" s="137">
        <f>O96*H96</f>
        <v>0</v>
      </c>
      <c r="Q96" s="137">
        <v>0</v>
      </c>
      <c r="R96" s="137">
        <f>Q96*H96</f>
        <v>0</v>
      </c>
      <c r="S96" s="137">
        <v>0</v>
      </c>
      <c r="T96" s="138">
        <f>S96*H96</f>
        <v>0</v>
      </c>
      <c r="AR96" s="139" t="s">
        <v>260</v>
      </c>
      <c r="AT96" s="139" t="s">
        <v>129</v>
      </c>
      <c r="AU96" s="139" t="s">
        <v>82</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260</v>
      </c>
      <c r="BM96" s="139" t="s">
        <v>3190</v>
      </c>
    </row>
    <row r="97" spans="2:65" s="1" customFormat="1" ht="19.2">
      <c r="B97" s="33"/>
      <c r="D97" s="141" t="s">
        <v>135</v>
      </c>
      <c r="F97" s="142" t="s">
        <v>3189</v>
      </c>
      <c r="I97" s="143"/>
      <c r="L97" s="33"/>
      <c r="M97" s="147"/>
      <c r="T97" s="54"/>
      <c r="AT97" s="18" t="s">
        <v>135</v>
      </c>
      <c r="AU97" s="18" t="s">
        <v>82</v>
      </c>
    </row>
    <row r="98" spans="2:65" s="1" customFormat="1" ht="33" customHeight="1">
      <c r="B98" s="33"/>
      <c r="C98" s="128" t="s">
        <v>207</v>
      </c>
      <c r="D98" s="128" t="s">
        <v>129</v>
      </c>
      <c r="E98" s="129" t="s">
        <v>3191</v>
      </c>
      <c r="F98" s="130" t="s">
        <v>3192</v>
      </c>
      <c r="G98" s="131" t="s">
        <v>132</v>
      </c>
      <c r="H98" s="132">
        <v>1</v>
      </c>
      <c r="I98" s="133"/>
      <c r="J98" s="134">
        <f>ROUND(I98*H98,2)</f>
        <v>0</v>
      </c>
      <c r="K98" s="130" t="s">
        <v>19</v>
      </c>
      <c r="L98" s="33"/>
      <c r="M98" s="135" t="s">
        <v>19</v>
      </c>
      <c r="N98" s="136" t="s">
        <v>43</v>
      </c>
      <c r="P98" s="137">
        <f>O98*H98</f>
        <v>0</v>
      </c>
      <c r="Q98" s="137">
        <v>0</v>
      </c>
      <c r="R98" s="137">
        <f>Q98*H98</f>
        <v>0</v>
      </c>
      <c r="S98" s="137">
        <v>0</v>
      </c>
      <c r="T98" s="138">
        <f>S98*H98</f>
        <v>0</v>
      </c>
      <c r="AR98" s="139" t="s">
        <v>260</v>
      </c>
      <c r="AT98" s="139" t="s">
        <v>129</v>
      </c>
      <c r="AU98" s="139" t="s">
        <v>82</v>
      </c>
      <c r="AY98" s="18" t="s">
        <v>126</v>
      </c>
      <c r="BE98" s="140">
        <f>IF(N98="základní",J98,0)</f>
        <v>0</v>
      </c>
      <c r="BF98" s="140">
        <f>IF(N98="snížená",J98,0)</f>
        <v>0</v>
      </c>
      <c r="BG98" s="140">
        <f>IF(N98="zákl. přenesená",J98,0)</f>
        <v>0</v>
      </c>
      <c r="BH98" s="140">
        <f>IF(N98="sníž. přenesená",J98,0)</f>
        <v>0</v>
      </c>
      <c r="BI98" s="140">
        <f>IF(N98="nulová",J98,0)</f>
        <v>0</v>
      </c>
      <c r="BJ98" s="18" t="s">
        <v>80</v>
      </c>
      <c r="BK98" s="140">
        <f>ROUND(I98*H98,2)</f>
        <v>0</v>
      </c>
      <c r="BL98" s="18" t="s">
        <v>260</v>
      </c>
      <c r="BM98" s="139" t="s">
        <v>3193</v>
      </c>
    </row>
    <row r="99" spans="2:65" s="1" customFormat="1" ht="19.2">
      <c r="B99" s="33"/>
      <c r="D99" s="141" t="s">
        <v>135</v>
      </c>
      <c r="F99" s="142" t="s">
        <v>3192</v>
      </c>
      <c r="I99" s="143"/>
      <c r="L99" s="33"/>
      <c r="M99" s="147"/>
      <c r="T99" s="54"/>
      <c r="AT99" s="18" t="s">
        <v>135</v>
      </c>
      <c r="AU99" s="18" t="s">
        <v>82</v>
      </c>
    </row>
    <row r="100" spans="2:65" s="1" customFormat="1" ht="33" customHeight="1">
      <c r="B100" s="33"/>
      <c r="C100" s="128" t="s">
        <v>213</v>
      </c>
      <c r="D100" s="128" t="s">
        <v>129</v>
      </c>
      <c r="E100" s="129" t="s">
        <v>3194</v>
      </c>
      <c r="F100" s="130" t="s">
        <v>3195</v>
      </c>
      <c r="G100" s="131" t="s">
        <v>132</v>
      </c>
      <c r="H100" s="132">
        <v>1</v>
      </c>
      <c r="I100" s="133"/>
      <c r="J100" s="134">
        <f>ROUND(I100*H100,2)</f>
        <v>0</v>
      </c>
      <c r="K100" s="130" t="s">
        <v>19</v>
      </c>
      <c r="L100" s="33"/>
      <c r="M100" s="135" t="s">
        <v>19</v>
      </c>
      <c r="N100" s="136" t="s">
        <v>43</v>
      </c>
      <c r="P100" s="137">
        <f>O100*H100</f>
        <v>0</v>
      </c>
      <c r="Q100" s="137">
        <v>0</v>
      </c>
      <c r="R100" s="137">
        <f>Q100*H100</f>
        <v>0</v>
      </c>
      <c r="S100" s="137">
        <v>0</v>
      </c>
      <c r="T100" s="138">
        <f>S100*H100</f>
        <v>0</v>
      </c>
      <c r="AR100" s="139" t="s">
        <v>260</v>
      </c>
      <c r="AT100" s="139" t="s">
        <v>129</v>
      </c>
      <c r="AU100" s="139" t="s">
        <v>82</v>
      </c>
      <c r="AY100" s="18" t="s">
        <v>126</v>
      </c>
      <c r="BE100" s="140">
        <f>IF(N100="základní",J100,0)</f>
        <v>0</v>
      </c>
      <c r="BF100" s="140">
        <f>IF(N100="snížená",J100,0)</f>
        <v>0</v>
      </c>
      <c r="BG100" s="140">
        <f>IF(N100="zákl. přenesená",J100,0)</f>
        <v>0</v>
      </c>
      <c r="BH100" s="140">
        <f>IF(N100="sníž. přenesená",J100,0)</f>
        <v>0</v>
      </c>
      <c r="BI100" s="140">
        <f>IF(N100="nulová",J100,0)</f>
        <v>0</v>
      </c>
      <c r="BJ100" s="18" t="s">
        <v>80</v>
      </c>
      <c r="BK100" s="140">
        <f>ROUND(I100*H100,2)</f>
        <v>0</v>
      </c>
      <c r="BL100" s="18" t="s">
        <v>260</v>
      </c>
      <c r="BM100" s="139" t="s">
        <v>3196</v>
      </c>
    </row>
    <row r="101" spans="2:65" s="1" customFormat="1" ht="19.2">
      <c r="B101" s="33"/>
      <c r="D101" s="141" t="s">
        <v>135</v>
      </c>
      <c r="F101" s="142" t="s">
        <v>3195</v>
      </c>
      <c r="I101" s="143"/>
      <c r="L101" s="33"/>
      <c r="M101" s="147"/>
      <c r="T101" s="54"/>
      <c r="AT101" s="18" t="s">
        <v>135</v>
      </c>
      <c r="AU101" s="18" t="s">
        <v>82</v>
      </c>
    </row>
    <row r="102" spans="2:65" s="1" customFormat="1" ht="33" customHeight="1">
      <c r="B102" s="33"/>
      <c r="C102" s="128" t="s">
        <v>219</v>
      </c>
      <c r="D102" s="128" t="s">
        <v>129</v>
      </c>
      <c r="E102" s="129" t="s">
        <v>3197</v>
      </c>
      <c r="F102" s="130" t="s">
        <v>3198</v>
      </c>
      <c r="G102" s="131" t="s">
        <v>132</v>
      </c>
      <c r="H102" s="132">
        <v>1</v>
      </c>
      <c r="I102" s="133"/>
      <c r="J102" s="134">
        <f>ROUND(I102*H102,2)</f>
        <v>0</v>
      </c>
      <c r="K102" s="130" t="s">
        <v>19</v>
      </c>
      <c r="L102" s="33"/>
      <c r="M102" s="135" t="s">
        <v>19</v>
      </c>
      <c r="N102" s="136" t="s">
        <v>43</v>
      </c>
      <c r="P102" s="137">
        <f>O102*H102</f>
        <v>0</v>
      </c>
      <c r="Q102" s="137">
        <v>0</v>
      </c>
      <c r="R102" s="137">
        <f>Q102*H102</f>
        <v>0</v>
      </c>
      <c r="S102" s="137">
        <v>0</v>
      </c>
      <c r="T102" s="138">
        <f>S102*H102</f>
        <v>0</v>
      </c>
      <c r="AR102" s="139" t="s">
        <v>260</v>
      </c>
      <c r="AT102" s="139" t="s">
        <v>129</v>
      </c>
      <c r="AU102" s="139" t="s">
        <v>82</v>
      </c>
      <c r="AY102" s="18" t="s">
        <v>126</v>
      </c>
      <c r="BE102" s="140">
        <f>IF(N102="základní",J102,0)</f>
        <v>0</v>
      </c>
      <c r="BF102" s="140">
        <f>IF(N102="snížená",J102,0)</f>
        <v>0</v>
      </c>
      <c r="BG102" s="140">
        <f>IF(N102="zákl. přenesená",J102,0)</f>
        <v>0</v>
      </c>
      <c r="BH102" s="140">
        <f>IF(N102="sníž. přenesená",J102,0)</f>
        <v>0</v>
      </c>
      <c r="BI102" s="140">
        <f>IF(N102="nulová",J102,0)</f>
        <v>0</v>
      </c>
      <c r="BJ102" s="18" t="s">
        <v>80</v>
      </c>
      <c r="BK102" s="140">
        <f>ROUND(I102*H102,2)</f>
        <v>0</v>
      </c>
      <c r="BL102" s="18" t="s">
        <v>260</v>
      </c>
      <c r="BM102" s="139" t="s">
        <v>3199</v>
      </c>
    </row>
    <row r="103" spans="2:65" s="1" customFormat="1" ht="19.2">
      <c r="B103" s="33"/>
      <c r="D103" s="141" t="s">
        <v>135</v>
      </c>
      <c r="F103" s="142" t="s">
        <v>3198</v>
      </c>
      <c r="I103" s="143"/>
      <c r="L103" s="33"/>
      <c r="M103" s="147"/>
      <c r="T103" s="54"/>
      <c r="AT103" s="18" t="s">
        <v>135</v>
      </c>
      <c r="AU103" s="18" t="s">
        <v>82</v>
      </c>
    </row>
    <row r="104" spans="2:65" s="1" customFormat="1" ht="24.15" customHeight="1">
      <c r="B104" s="33"/>
      <c r="C104" s="128" t="s">
        <v>225</v>
      </c>
      <c r="D104" s="128" t="s">
        <v>129</v>
      </c>
      <c r="E104" s="129" t="s">
        <v>3200</v>
      </c>
      <c r="F104" s="130" t="s">
        <v>3201</v>
      </c>
      <c r="G104" s="131" t="s">
        <v>254</v>
      </c>
      <c r="H104" s="132">
        <v>1</v>
      </c>
      <c r="I104" s="133"/>
      <c r="J104" s="134">
        <f>ROUND(I104*H104,2)</f>
        <v>0</v>
      </c>
      <c r="K104" s="130" t="s">
        <v>19</v>
      </c>
      <c r="L104" s="33"/>
      <c r="M104" s="135" t="s">
        <v>19</v>
      </c>
      <c r="N104" s="136" t="s">
        <v>43</v>
      </c>
      <c r="P104" s="137">
        <f>O104*H104</f>
        <v>0</v>
      </c>
      <c r="Q104" s="137">
        <v>0</v>
      </c>
      <c r="R104" s="137">
        <f>Q104*H104</f>
        <v>0</v>
      </c>
      <c r="S104" s="137">
        <v>0</v>
      </c>
      <c r="T104" s="138">
        <f>S104*H104</f>
        <v>0</v>
      </c>
      <c r="AR104" s="139" t="s">
        <v>260</v>
      </c>
      <c r="AT104" s="139" t="s">
        <v>129</v>
      </c>
      <c r="AU104" s="139" t="s">
        <v>82</v>
      </c>
      <c r="AY104" s="18" t="s">
        <v>126</v>
      </c>
      <c r="BE104" s="140">
        <f>IF(N104="základní",J104,0)</f>
        <v>0</v>
      </c>
      <c r="BF104" s="140">
        <f>IF(N104="snížená",J104,0)</f>
        <v>0</v>
      </c>
      <c r="BG104" s="140">
        <f>IF(N104="zákl. přenesená",J104,0)</f>
        <v>0</v>
      </c>
      <c r="BH104" s="140">
        <f>IF(N104="sníž. přenesená",J104,0)</f>
        <v>0</v>
      </c>
      <c r="BI104" s="140">
        <f>IF(N104="nulová",J104,0)</f>
        <v>0</v>
      </c>
      <c r="BJ104" s="18" t="s">
        <v>80</v>
      </c>
      <c r="BK104" s="140">
        <f>ROUND(I104*H104,2)</f>
        <v>0</v>
      </c>
      <c r="BL104" s="18" t="s">
        <v>260</v>
      </c>
      <c r="BM104" s="139" t="s">
        <v>3202</v>
      </c>
    </row>
    <row r="105" spans="2:65" s="1" customFormat="1" ht="19.2">
      <c r="B105" s="33"/>
      <c r="D105" s="141" t="s">
        <v>135</v>
      </c>
      <c r="F105" s="142" t="s">
        <v>3201</v>
      </c>
      <c r="I105" s="143"/>
      <c r="L105" s="33"/>
      <c r="M105" s="144"/>
      <c r="N105" s="145"/>
      <c r="O105" s="145"/>
      <c r="P105" s="145"/>
      <c r="Q105" s="145"/>
      <c r="R105" s="145"/>
      <c r="S105" s="145"/>
      <c r="T105" s="146"/>
      <c r="AT105" s="18" t="s">
        <v>135</v>
      </c>
      <c r="AU105" s="18" t="s">
        <v>82</v>
      </c>
    </row>
    <row r="106" spans="2:65" s="1" customFormat="1" ht="6.9" customHeight="1">
      <c r="B106" s="42"/>
      <c r="C106" s="43"/>
      <c r="D106" s="43"/>
      <c r="E106" s="43"/>
      <c r="F106" s="43"/>
      <c r="G106" s="43"/>
      <c r="H106" s="43"/>
      <c r="I106" s="43"/>
      <c r="J106" s="43"/>
      <c r="K106" s="43"/>
      <c r="L106" s="33"/>
    </row>
  </sheetData>
  <sheetProtection algorithmName="SHA-512" hashValue="QsnGd5GQ8LKxmf0JMPIaUbozWsLS2j+NOOPGkCJ5/MR1igd6B3mlBq1+q36ywrx+Jkr0gKo9hagVk+l4QVYwhQ==" saltValue="AngYGaDaCU7v/fB+9HBIZmx0dwgY8/OTrVm/hx9PQMGdLfX/WPferzwekAStUBPU12vmJl93BSScfPJIaKTgcA==" spinCount="100000" sheet="1" objects="1" scenarios="1" formatColumns="0" formatRows="0" autoFilter="0"/>
  <autoFilter ref="C80:K105" xr:uid="{00000000-0009-0000-0000-000006000000}"/>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07"/>
  <sheetViews>
    <sheetView showGridLines="0" workbookViewId="0"/>
  </sheetViews>
  <sheetFormatPr defaultRowHeight="14.4"/>
  <cols>
    <col min="1" max="1" width="8.28515625" customWidth="1"/>
    <col min="2" max="2" width="1.140625" customWidth="1"/>
    <col min="3" max="3" width="4.140625" customWidth="1"/>
    <col min="4" max="4" width="4.28515625" customWidth="1"/>
    <col min="5" max="5" width="17.140625" customWidth="1"/>
    <col min="6" max="6" width="100.85546875" customWidth="1"/>
    <col min="7" max="7" width="7.42578125" customWidth="1"/>
    <col min="8" max="8" width="14" customWidth="1"/>
    <col min="9" max="9" width="15.85546875" customWidth="1"/>
    <col min="10" max="11" width="22.28515625" customWidth="1"/>
    <col min="12" max="12" width="9.28515625" customWidth="1"/>
    <col min="13" max="13" width="10.85546875" hidden="1" customWidth="1"/>
    <col min="14" max="14" width="9.28515625" hidden="1"/>
    <col min="15" max="20" width="14.140625" hidden="1" customWidth="1"/>
    <col min="21" max="21" width="16.28515625" hidden="1" customWidth="1"/>
    <col min="22" max="22" width="12.28515625" customWidth="1"/>
    <col min="23" max="23" width="16.28515625" customWidth="1"/>
    <col min="24" max="24" width="12.28515625" customWidth="1"/>
    <col min="25" max="25" width="15" customWidth="1"/>
    <col min="26" max="26" width="11" customWidth="1"/>
    <col min="27" max="27" width="15" customWidth="1"/>
    <col min="28" max="28" width="16.28515625" customWidth="1"/>
    <col min="29" max="29" width="11" customWidth="1"/>
    <col min="30" max="30" width="15" customWidth="1"/>
    <col min="31" max="31" width="16.28515625" customWidth="1"/>
    <col min="44" max="65" width="9.28515625" hidden="1"/>
  </cols>
  <sheetData>
    <row r="2" spans="2:46" ht="36.9" customHeight="1">
      <c r="L2" s="298"/>
      <c r="M2" s="298"/>
      <c r="N2" s="298"/>
      <c r="O2" s="298"/>
      <c r="P2" s="298"/>
      <c r="Q2" s="298"/>
      <c r="R2" s="298"/>
      <c r="S2" s="298"/>
      <c r="T2" s="298"/>
      <c r="U2" s="298"/>
      <c r="V2" s="298"/>
      <c r="AT2" s="18" t="s">
        <v>100</v>
      </c>
    </row>
    <row r="3" spans="2:46" ht="6.9" customHeight="1">
      <c r="B3" s="19"/>
      <c r="C3" s="20"/>
      <c r="D3" s="20"/>
      <c r="E3" s="20"/>
      <c r="F3" s="20"/>
      <c r="G3" s="20"/>
      <c r="H3" s="20"/>
      <c r="I3" s="20"/>
      <c r="J3" s="20"/>
      <c r="K3" s="20"/>
      <c r="L3" s="21"/>
      <c r="AT3" s="18" t="s">
        <v>82</v>
      </c>
    </row>
    <row r="4" spans="2:46" ht="24.9" customHeight="1">
      <c r="B4" s="21"/>
      <c r="D4" s="22" t="s">
        <v>101</v>
      </c>
      <c r="L4" s="21"/>
      <c r="M4" s="86" t="s">
        <v>10</v>
      </c>
      <c r="AT4" s="18" t="s">
        <v>4</v>
      </c>
    </row>
    <row r="5" spans="2:46" ht="6.9" customHeight="1">
      <c r="B5" s="21"/>
      <c r="L5" s="21"/>
    </row>
    <row r="6" spans="2:46" ht="12" customHeight="1">
      <c r="B6" s="21"/>
      <c r="D6" s="28" t="s">
        <v>16</v>
      </c>
      <c r="L6" s="21"/>
    </row>
    <row r="7" spans="2:46" ht="16.5" customHeight="1">
      <c r="B7" s="21"/>
      <c r="E7" s="313" t="str">
        <f>'Rekapitulace stavby'!K6</f>
        <v>Zřízení dílen a učeben pro Církevní ZŠ</v>
      </c>
      <c r="F7" s="314"/>
      <c r="G7" s="314"/>
      <c r="H7" s="314"/>
      <c r="L7" s="21"/>
    </row>
    <row r="8" spans="2:46" s="1" customFormat="1" ht="12" customHeight="1">
      <c r="B8" s="33"/>
      <c r="D8" s="28" t="s">
        <v>102</v>
      </c>
      <c r="L8" s="33"/>
    </row>
    <row r="9" spans="2:46" s="1" customFormat="1" ht="16.5" customHeight="1">
      <c r="B9" s="33"/>
      <c r="E9" s="276" t="s">
        <v>3203</v>
      </c>
      <c r="F9" s="315"/>
      <c r="G9" s="315"/>
      <c r="H9" s="315"/>
      <c r="L9" s="33"/>
    </row>
    <row r="10" spans="2:46" s="1" customFormat="1" ht="10.199999999999999">
      <c r="B10" s="33"/>
      <c r="L10" s="33"/>
    </row>
    <row r="11" spans="2:46" s="1" customFormat="1" ht="12" customHeight="1">
      <c r="B11" s="33"/>
      <c r="D11" s="28" t="s">
        <v>18</v>
      </c>
      <c r="F11" s="26" t="s">
        <v>19</v>
      </c>
      <c r="I11" s="28" t="s">
        <v>20</v>
      </c>
      <c r="J11" s="26" t="s">
        <v>19</v>
      </c>
      <c r="L11" s="33"/>
    </row>
    <row r="12" spans="2:46" s="1" customFormat="1" ht="12" customHeight="1">
      <c r="B12" s="33"/>
      <c r="D12" s="28" t="s">
        <v>21</v>
      </c>
      <c r="F12" s="26" t="s">
        <v>22</v>
      </c>
      <c r="I12" s="28" t="s">
        <v>23</v>
      </c>
      <c r="J12" s="50" t="str">
        <f>'Rekapitulace stavby'!AN8</f>
        <v>8. 1. 2026</v>
      </c>
      <c r="L12" s="33"/>
    </row>
    <row r="13" spans="2:46" s="1" customFormat="1" ht="10.8" customHeight="1">
      <c r="B13" s="33"/>
      <c r="L13" s="33"/>
    </row>
    <row r="14" spans="2:46" s="1" customFormat="1" ht="12" customHeight="1">
      <c r="B14" s="33"/>
      <c r="D14" s="28" t="s">
        <v>25</v>
      </c>
      <c r="I14" s="28" t="s">
        <v>26</v>
      </c>
      <c r="J14" s="26" t="s">
        <v>19</v>
      </c>
      <c r="L14" s="33"/>
    </row>
    <row r="15" spans="2:46" s="1" customFormat="1" ht="18" customHeight="1">
      <c r="B15" s="33"/>
      <c r="E15" s="26" t="s">
        <v>27</v>
      </c>
      <c r="I15" s="28" t="s">
        <v>28</v>
      </c>
      <c r="J15" s="26" t="s">
        <v>19</v>
      </c>
      <c r="L15" s="33"/>
    </row>
    <row r="16" spans="2:46" s="1" customFormat="1" ht="6.9"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16" t="str">
        <f>'Rekapitulace stavby'!E14</f>
        <v>Vyplň údaj</v>
      </c>
      <c r="F18" s="297"/>
      <c r="G18" s="297"/>
      <c r="H18" s="297"/>
      <c r="I18" s="28" t="s">
        <v>28</v>
      </c>
      <c r="J18" s="29" t="str">
        <f>'Rekapitulace stavby'!AN14</f>
        <v>Vyplň údaj</v>
      </c>
      <c r="L18" s="33"/>
    </row>
    <row r="19" spans="2:12" s="1" customFormat="1" ht="6.9" customHeight="1">
      <c r="B19" s="33"/>
      <c r="L19" s="33"/>
    </row>
    <row r="20" spans="2:12" s="1" customFormat="1" ht="12" customHeight="1">
      <c r="B20" s="33"/>
      <c r="D20" s="28" t="s">
        <v>31</v>
      </c>
      <c r="I20" s="28" t="s">
        <v>26</v>
      </c>
      <c r="J20" s="26" t="s">
        <v>19</v>
      </c>
      <c r="L20" s="33"/>
    </row>
    <row r="21" spans="2:12" s="1" customFormat="1" ht="18" customHeight="1">
      <c r="B21" s="33"/>
      <c r="E21" s="26" t="s">
        <v>32</v>
      </c>
      <c r="I21" s="28" t="s">
        <v>28</v>
      </c>
      <c r="J21" s="26" t="s">
        <v>19</v>
      </c>
      <c r="L21" s="33"/>
    </row>
    <row r="22" spans="2:12" s="1" customFormat="1" ht="6.9" customHeight="1">
      <c r="B22" s="33"/>
      <c r="L22" s="33"/>
    </row>
    <row r="23" spans="2:12" s="1" customFormat="1" ht="12" customHeight="1">
      <c r="B23" s="33"/>
      <c r="D23" s="28" t="s">
        <v>34</v>
      </c>
      <c r="I23" s="28" t="s">
        <v>26</v>
      </c>
      <c r="J23" s="26" t="s">
        <v>19</v>
      </c>
      <c r="L23" s="33"/>
    </row>
    <row r="24" spans="2:12" s="1" customFormat="1" ht="18" customHeight="1">
      <c r="B24" s="33"/>
      <c r="E24" s="26" t="s">
        <v>35</v>
      </c>
      <c r="I24" s="28" t="s">
        <v>28</v>
      </c>
      <c r="J24" s="26" t="s">
        <v>19</v>
      </c>
      <c r="L24" s="33"/>
    </row>
    <row r="25" spans="2:12" s="1" customFormat="1" ht="6.9" customHeight="1">
      <c r="B25" s="33"/>
      <c r="L25" s="33"/>
    </row>
    <row r="26" spans="2:12" s="1" customFormat="1" ht="12" customHeight="1">
      <c r="B26" s="33"/>
      <c r="D26" s="28" t="s">
        <v>36</v>
      </c>
      <c r="L26" s="33"/>
    </row>
    <row r="27" spans="2:12" s="7" customFormat="1" ht="16.5" customHeight="1">
      <c r="B27" s="87"/>
      <c r="E27" s="302" t="s">
        <v>19</v>
      </c>
      <c r="F27" s="302"/>
      <c r="G27" s="302"/>
      <c r="H27" s="302"/>
      <c r="L27" s="87"/>
    </row>
    <row r="28" spans="2:12" s="1" customFormat="1" ht="6.9" customHeight="1">
      <c r="B28" s="33"/>
      <c r="L28" s="33"/>
    </row>
    <row r="29" spans="2:12" s="1" customFormat="1" ht="6.9" customHeight="1">
      <c r="B29" s="33"/>
      <c r="D29" s="51"/>
      <c r="E29" s="51"/>
      <c r="F29" s="51"/>
      <c r="G29" s="51"/>
      <c r="H29" s="51"/>
      <c r="I29" s="51"/>
      <c r="J29" s="51"/>
      <c r="K29" s="51"/>
      <c r="L29" s="33"/>
    </row>
    <row r="30" spans="2:12" s="1" customFormat="1" ht="25.35" customHeight="1">
      <c r="B30" s="33"/>
      <c r="D30" s="88" t="s">
        <v>38</v>
      </c>
      <c r="J30" s="64">
        <f>ROUND(J80, 2)</f>
        <v>0</v>
      </c>
      <c r="L30" s="33"/>
    </row>
    <row r="31" spans="2:12" s="1" customFormat="1" ht="6.9" customHeight="1">
      <c r="B31" s="33"/>
      <c r="D31" s="51"/>
      <c r="E31" s="51"/>
      <c r="F31" s="51"/>
      <c r="G31" s="51"/>
      <c r="H31" s="51"/>
      <c r="I31" s="51"/>
      <c r="J31" s="51"/>
      <c r="K31" s="51"/>
      <c r="L31" s="33"/>
    </row>
    <row r="32" spans="2:12" s="1" customFormat="1" ht="14.4" customHeight="1">
      <c r="B32" s="33"/>
      <c r="F32" s="36" t="s">
        <v>40</v>
      </c>
      <c r="I32" s="36" t="s">
        <v>39</v>
      </c>
      <c r="J32" s="36" t="s">
        <v>41</v>
      </c>
      <c r="L32" s="33"/>
    </row>
    <row r="33" spans="2:12" s="1" customFormat="1" ht="14.4" customHeight="1">
      <c r="B33" s="33"/>
      <c r="D33" s="53" t="s">
        <v>42</v>
      </c>
      <c r="E33" s="28" t="s">
        <v>43</v>
      </c>
      <c r="F33" s="89">
        <f>ROUND((SUM(BE80:BE106)),  2)</f>
        <v>0</v>
      </c>
      <c r="I33" s="90">
        <v>0.21</v>
      </c>
      <c r="J33" s="89">
        <f>ROUND(((SUM(BE80:BE106))*I33),  2)</f>
        <v>0</v>
      </c>
      <c r="L33" s="33"/>
    </row>
    <row r="34" spans="2:12" s="1" customFormat="1" ht="14.4" customHeight="1">
      <c r="B34" s="33"/>
      <c r="E34" s="28" t="s">
        <v>44</v>
      </c>
      <c r="F34" s="89">
        <f>ROUND((SUM(BF80:BF106)),  2)</f>
        <v>0</v>
      </c>
      <c r="I34" s="90">
        <v>0.12</v>
      </c>
      <c r="J34" s="89">
        <f>ROUND(((SUM(BF80:BF106))*I34),  2)</f>
        <v>0</v>
      </c>
      <c r="L34" s="33"/>
    </row>
    <row r="35" spans="2:12" s="1" customFormat="1" ht="14.4" hidden="1" customHeight="1">
      <c r="B35" s="33"/>
      <c r="E35" s="28" t="s">
        <v>45</v>
      </c>
      <c r="F35" s="89">
        <f>ROUND((SUM(BG80:BG106)),  2)</f>
        <v>0</v>
      </c>
      <c r="I35" s="90">
        <v>0.21</v>
      </c>
      <c r="J35" s="89">
        <f>0</f>
        <v>0</v>
      </c>
      <c r="L35" s="33"/>
    </row>
    <row r="36" spans="2:12" s="1" customFormat="1" ht="14.4" hidden="1" customHeight="1">
      <c r="B36" s="33"/>
      <c r="E36" s="28" t="s">
        <v>46</v>
      </c>
      <c r="F36" s="89">
        <f>ROUND((SUM(BH80:BH106)),  2)</f>
        <v>0</v>
      </c>
      <c r="I36" s="90">
        <v>0.12</v>
      </c>
      <c r="J36" s="89">
        <f>0</f>
        <v>0</v>
      </c>
      <c r="L36" s="33"/>
    </row>
    <row r="37" spans="2:12" s="1" customFormat="1" ht="14.4" hidden="1" customHeight="1">
      <c r="B37" s="33"/>
      <c r="E37" s="28" t="s">
        <v>47</v>
      </c>
      <c r="F37" s="89">
        <f>ROUND((SUM(BI80:BI106)),  2)</f>
        <v>0</v>
      </c>
      <c r="I37" s="90">
        <v>0</v>
      </c>
      <c r="J37" s="89">
        <f>0</f>
        <v>0</v>
      </c>
      <c r="L37" s="33"/>
    </row>
    <row r="38" spans="2:12" s="1" customFormat="1" ht="6.9" customHeight="1">
      <c r="B38" s="33"/>
      <c r="L38" s="33"/>
    </row>
    <row r="39" spans="2:12" s="1" customFormat="1" ht="25.35" customHeight="1">
      <c r="B39" s="33"/>
      <c r="C39" s="91"/>
      <c r="D39" s="92" t="s">
        <v>48</v>
      </c>
      <c r="E39" s="55"/>
      <c r="F39" s="55"/>
      <c r="G39" s="93" t="s">
        <v>49</v>
      </c>
      <c r="H39" s="94" t="s">
        <v>50</v>
      </c>
      <c r="I39" s="55"/>
      <c r="J39" s="95">
        <f>SUM(J30:J37)</f>
        <v>0</v>
      </c>
      <c r="K39" s="96"/>
      <c r="L39" s="33"/>
    </row>
    <row r="40" spans="2:12" s="1" customFormat="1" ht="14.4" customHeight="1">
      <c r="B40" s="42"/>
      <c r="C40" s="43"/>
      <c r="D40" s="43"/>
      <c r="E40" s="43"/>
      <c r="F40" s="43"/>
      <c r="G40" s="43"/>
      <c r="H40" s="43"/>
      <c r="I40" s="43"/>
      <c r="J40" s="43"/>
      <c r="K40" s="43"/>
      <c r="L40" s="33"/>
    </row>
    <row r="44" spans="2:12" s="1" customFormat="1" ht="6.9" customHeight="1">
      <c r="B44" s="44"/>
      <c r="C44" s="45"/>
      <c r="D44" s="45"/>
      <c r="E44" s="45"/>
      <c r="F44" s="45"/>
      <c r="G44" s="45"/>
      <c r="H44" s="45"/>
      <c r="I44" s="45"/>
      <c r="J44" s="45"/>
      <c r="K44" s="45"/>
      <c r="L44" s="33"/>
    </row>
    <row r="45" spans="2:12" s="1" customFormat="1" ht="24.9" customHeight="1">
      <c r="B45" s="33"/>
      <c r="C45" s="22" t="s">
        <v>104</v>
      </c>
      <c r="L45" s="33"/>
    </row>
    <row r="46" spans="2:12" s="1" customFormat="1" ht="6.9" customHeight="1">
      <c r="B46" s="33"/>
      <c r="L46" s="33"/>
    </row>
    <row r="47" spans="2:12" s="1" customFormat="1" ht="12" customHeight="1">
      <c r="B47" s="33"/>
      <c r="C47" s="28" t="s">
        <v>16</v>
      </c>
      <c r="L47" s="33"/>
    </row>
    <row r="48" spans="2:12" s="1" customFormat="1" ht="16.5" customHeight="1">
      <c r="B48" s="33"/>
      <c r="E48" s="313" t="str">
        <f>E7</f>
        <v>Zřízení dílen a učeben pro Církevní ZŠ</v>
      </c>
      <c r="F48" s="314"/>
      <c r="G48" s="314"/>
      <c r="H48" s="314"/>
      <c r="L48" s="33"/>
    </row>
    <row r="49" spans="2:47" s="1" customFormat="1" ht="12" customHeight="1">
      <c r="B49" s="33"/>
      <c r="C49" s="28" t="s">
        <v>102</v>
      </c>
      <c r="L49" s="33"/>
    </row>
    <row r="50" spans="2:47" s="1" customFormat="1" ht="16.5" customHeight="1">
      <c r="B50" s="33"/>
      <c r="E50" s="276" t="str">
        <f>E9</f>
        <v>VON - Vedlejší a ostatní náklady</v>
      </c>
      <c r="F50" s="315"/>
      <c r="G50" s="315"/>
      <c r="H50" s="315"/>
      <c r="L50" s="33"/>
    </row>
    <row r="51" spans="2:47" s="1" customFormat="1" ht="6.9" customHeight="1">
      <c r="B51" s="33"/>
      <c r="L51" s="33"/>
    </row>
    <row r="52" spans="2:47" s="1" customFormat="1" ht="12" customHeight="1">
      <c r="B52" s="33"/>
      <c r="C52" s="28" t="s">
        <v>21</v>
      </c>
      <c r="F52" s="26" t="str">
        <f>F12</f>
        <v>Dlouhá 190, Hradec Králové</v>
      </c>
      <c r="I52" s="28" t="s">
        <v>23</v>
      </c>
      <c r="J52" s="50" t="str">
        <f>IF(J12="","",J12)</f>
        <v>8. 1. 2026</v>
      </c>
      <c r="L52" s="33"/>
    </row>
    <row r="53" spans="2:47" s="1" customFormat="1" ht="6.9" customHeight="1">
      <c r="B53" s="33"/>
      <c r="L53" s="33"/>
    </row>
    <row r="54" spans="2:47" s="1" customFormat="1" ht="40.049999999999997" customHeight="1">
      <c r="B54" s="33"/>
      <c r="C54" s="28" t="s">
        <v>25</v>
      </c>
      <c r="F54" s="26" t="str">
        <f>E15</f>
        <v>Biskup.Královehradecké, Velké Nám.35, Hr.Králové</v>
      </c>
      <c r="I54" s="28" t="s">
        <v>31</v>
      </c>
      <c r="J54" s="31" t="str">
        <f>E21</f>
        <v>Atelier Tsunami s.r.o., Palachova 1742, Náchod</v>
      </c>
      <c r="L54" s="33"/>
    </row>
    <row r="55" spans="2:47" s="1" customFormat="1" ht="15.15" customHeight="1">
      <c r="B55" s="33"/>
      <c r="C55" s="28" t="s">
        <v>29</v>
      </c>
      <c r="F55" s="26" t="str">
        <f>IF(E18="","",E18)</f>
        <v>Vyplň údaj</v>
      </c>
      <c r="I55" s="28" t="s">
        <v>34</v>
      </c>
      <c r="J55" s="31" t="str">
        <f>E24</f>
        <v>Ondřej Gerhart</v>
      </c>
      <c r="L55" s="33"/>
    </row>
    <row r="56" spans="2:47" s="1" customFormat="1" ht="10.35" customHeight="1">
      <c r="B56" s="33"/>
      <c r="L56" s="33"/>
    </row>
    <row r="57" spans="2:47" s="1" customFormat="1" ht="29.25" customHeight="1">
      <c r="B57" s="33"/>
      <c r="C57" s="97" t="s">
        <v>105</v>
      </c>
      <c r="D57" s="91"/>
      <c r="E57" s="91"/>
      <c r="F57" s="91"/>
      <c r="G57" s="91"/>
      <c r="H57" s="91"/>
      <c r="I57" s="91"/>
      <c r="J57" s="98" t="s">
        <v>106</v>
      </c>
      <c r="K57" s="91"/>
      <c r="L57" s="33"/>
    </row>
    <row r="58" spans="2:47" s="1" customFormat="1" ht="10.35" customHeight="1">
      <c r="B58" s="33"/>
      <c r="L58" s="33"/>
    </row>
    <row r="59" spans="2:47" s="1" customFormat="1" ht="22.8" customHeight="1">
      <c r="B59" s="33"/>
      <c r="C59" s="99" t="s">
        <v>70</v>
      </c>
      <c r="J59" s="64">
        <f>J80</f>
        <v>0</v>
      </c>
      <c r="L59" s="33"/>
      <c r="AU59" s="18" t="s">
        <v>107</v>
      </c>
    </row>
    <row r="60" spans="2:47" s="8" customFormat="1" ht="24.9" customHeight="1">
      <c r="B60" s="100"/>
      <c r="D60" s="101" t="s">
        <v>3204</v>
      </c>
      <c r="E60" s="102"/>
      <c r="F60" s="102"/>
      <c r="G60" s="102"/>
      <c r="H60" s="102"/>
      <c r="I60" s="102"/>
      <c r="J60" s="103">
        <f>J81</f>
        <v>0</v>
      </c>
      <c r="L60" s="100"/>
    </row>
    <row r="61" spans="2:47" s="1" customFormat="1" ht="21.75" customHeight="1">
      <c r="B61" s="33"/>
      <c r="L61" s="33"/>
    </row>
    <row r="62" spans="2:47" s="1" customFormat="1" ht="6.9" customHeight="1">
      <c r="B62" s="42"/>
      <c r="C62" s="43"/>
      <c r="D62" s="43"/>
      <c r="E62" s="43"/>
      <c r="F62" s="43"/>
      <c r="G62" s="43"/>
      <c r="H62" s="43"/>
      <c r="I62" s="43"/>
      <c r="J62" s="43"/>
      <c r="K62" s="43"/>
      <c r="L62" s="33"/>
    </row>
    <row r="66" spans="2:63" s="1" customFormat="1" ht="6.9" customHeight="1">
      <c r="B66" s="44"/>
      <c r="C66" s="45"/>
      <c r="D66" s="45"/>
      <c r="E66" s="45"/>
      <c r="F66" s="45"/>
      <c r="G66" s="45"/>
      <c r="H66" s="45"/>
      <c r="I66" s="45"/>
      <c r="J66" s="45"/>
      <c r="K66" s="45"/>
      <c r="L66" s="33"/>
    </row>
    <row r="67" spans="2:63" s="1" customFormat="1" ht="24.9" customHeight="1">
      <c r="B67" s="33"/>
      <c r="C67" s="22" t="s">
        <v>110</v>
      </c>
      <c r="L67" s="33"/>
    </row>
    <row r="68" spans="2:63" s="1" customFormat="1" ht="6.9" customHeight="1">
      <c r="B68" s="33"/>
      <c r="L68" s="33"/>
    </row>
    <row r="69" spans="2:63" s="1" customFormat="1" ht="12" customHeight="1">
      <c r="B69" s="33"/>
      <c r="C69" s="28" t="s">
        <v>16</v>
      </c>
      <c r="L69" s="33"/>
    </row>
    <row r="70" spans="2:63" s="1" customFormat="1" ht="16.5" customHeight="1">
      <c r="B70" s="33"/>
      <c r="E70" s="313" t="str">
        <f>E7</f>
        <v>Zřízení dílen a učeben pro Církevní ZŠ</v>
      </c>
      <c r="F70" s="314"/>
      <c r="G70" s="314"/>
      <c r="H70" s="314"/>
      <c r="L70" s="33"/>
    </row>
    <row r="71" spans="2:63" s="1" customFormat="1" ht="12" customHeight="1">
      <c r="B71" s="33"/>
      <c r="C71" s="28" t="s">
        <v>102</v>
      </c>
      <c r="L71" s="33"/>
    </row>
    <row r="72" spans="2:63" s="1" customFormat="1" ht="16.5" customHeight="1">
      <c r="B72" s="33"/>
      <c r="E72" s="276" t="str">
        <f>E9</f>
        <v>VON - Vedlejší a ostatní náklady</v>
      </c>
      <c r="F72" s="315"/>
      <c r="G72" s="315"/>
      <c r="H72" s="315"/>
      <c r="L72" s="33"/>
    </row>
    <row r="73" spans="2:63" s="1" customFormat="1" ht="6.9" customHeight="1">
      <c r="B73" s="33"/>
      <c r="L73" s="33"/>
    </row>
    <row r="74" spans="2:63" s="1" customFormat="1" ht="12" customHeight="1">
      <c r="B74" s="33"/>
      <c r="C74" s="28" t="s">
        <v>21</v>
      </c>
      <c r="F74" s="26" t="str">
        <f>F12</f>
        <v>Dlouhá 190, Hradec Králové</v>
      </c>
      <c r="I74" s="28" t="s">
        <v>23</v>
      </c>
      <c r="J74" s="50" t="str">
        <f>IF(J12="","",J12)</f>
        <v>8. 1. 2026</v>
      </c>
      <c r="L74" s="33"/>
    </row>
    <row r="75" spans="2:63" s="1" customFormat="1" ht="6.9" customHeight="1">
      <c r="B75" s="33"/>
      <c r="L75" s="33"/>
    </row>
    <row r="76" spans="2:63" s="1" customFormat="1" ht="40.049999999999997" customHeight="1">
      <c r="B76" s="33"/>
      <c r="C76" s="28" t="s">
        <v>25</v>
      </c>
      <c r="F76" s="26" t="str">
        <f>E15</f>
        <v>Biskup.Královehradecké, Velké Nám.35, Hr.Králové</v>
      </c>
      <c r="I76" s="28" t="s">
        <v>31</v>
      </c>
      <c r="J76" s="31" t="str">
        <f>E21</f>
        <v>Atelier Tsunami s.r.o., Palachova 1742, Náchod</v>
      </c>
      <c r="L76" s="33"/>
    </row>
    <row r="77" spans="2:63" s="1" customFormat="1" ht="15.15" customHeight="1">
      <c r="B77" s="33"/>
      <c r="C77" s="28" t="s">
        <v>29</v>
      </c>
      <c r="F77" s="26" t="str">
        <f>IF(E18="","",E18)</f>
        <v>Vyplň údaj</v>
      </c>
      <c r="I77" s="28" t="s">
        <v>34</v>
      </c>
      <c r="J77" s="31" t="str">
        <f>E24</f>
        <v>Ondřej Gerhart</v>
      </c>
      <c r="L77" s="33"/>
    </row>
    <row r="78" spans="2:63" s="1" customFormat="1" ht="10.35" customHeight="1">
      <c r="B78" s="33"/>
      <c r="L78" s="33"/>
    </row>
    <row r="79" spans="2:63" s="10" customFormat="1" ht="29.25" customHeight="1">
      <c r="B79" s="108"/>
      <c r="C79" s="109" t="s">
        <v>111</v>
      </c>
      <c r="D79" s="110" t="s">
        <v>57</v>
      </c>
      <c r="E79" s="110" t="s">
        <v>53</v>
      </c>
      <c r="F79" s="110" t="s">
        <v>54</v>
      </c>
      <c r="G79" s="110" t="s">
        <v>112</v>
      </c>
      <c r="H79" s="110" t="s">
        <v>113</v>
      </c>
      <c r="I79" s="110" t="s">
        <v>114</v>
      </c>
      <c r="J79" s="110" t="s">
        <v>106</v>
      </c>
      <c r="K79" s="111" t="s">
        <v>115</v>
      </c>
      <c r="L79" s="108"/>
      <c r="M79" s="57" t="s">
        <v>19</v>
      </c>
      <c r="N79" s="58" t="s">
        <v>42</v>
      </c>
      <c r="O79" s="58" t="s">
        <v>116</v>
      </c>
      <c r="P79" s="58" t="s">
        <v>117</v>
      </c>
      <c r="Q79" s="58" t="s">
        <v>118</v>
      </c>
      <c r="R79" s="58" t="s">
        <v>119</v>
      </c>
      <c r="S79" s="58" t="s">
        <v>120</v>
      </c>
      <c r="T79" s="59" t="s">
        <v>121</v>
      </c>
    </row>
    <row r="80" spans="2:63" s="1" customFormat="1" ht="22.8" customHeight="1">
      <c r="B80" s="33"/>
      <c r="C80" s="62" t="s">
        <v>122</v>
      </c>
      <c r="J80" s="112">
        <f>BK80</f>
        <v>0</v>
      </c>
      <c r="L80" s="33"/>
      <c r="M80" s="60"/>
      <c r="N80" s="51"/>
      <c r="O80" s="51"/>
      <c r="P80" s="113">
        <f>P81</f>
        <v>0</v>
      </c>
      <c r="Q80" s="51"/>
      <c r="R80" s="113">
        <f>R81</f>
        <v>0</v>
      </c>
      <c r="S80" s="51"/>
      <c r="T80" s="114">
        <f>T81</f>
        <v>0</v>
      </c>
      <c r="AT80" s="18" t="s">
        <v>71</v>
      </c>
      <c r="AU80" s="18" t="s">
        <v>107</v>
      </c>
      <c r="BK80" s="115">
        <f>BK81</f>
        <v>0</v>
      </c>
    </row>
    <row r="81" spans="2:65" s="11" customFormat="1" ht="25.95" customHeight="1">
      <c r="B81" s="116"/>
      <c r="D81" s="117" t="s">
        <v>71</v>
      </c>
      <c r="E81" s="118" t="s">
        <v>3205</v>
      </c>
      <c r="F81" s="118" t="s">
        <v>3206</v>
      </c>
      <c r="I81" s="119"/>
      <c r="J81" s="120">
        <f>BK81</f>
        <v>0</v>
      </c>
      <c r="L81" s="116"/>
      <c r="M81" s="121"/>
      <c r="P81" s="122">
        <f>SUM(P82:P106)</f>
        <v>0</v>
      </c>
      <c r="R81" s="122">
        <f>SUM(R82:R106)</f>
        <v>0</v>
      </c>
      <c r="T81" s="123">
        <f>SUM(T82:T106)</f>
        <v>0</v>
      </c>
      <c r="AR81" s="117" t="s">
        <v>188</v>
      </c>
      <c r="AT81" s="124" t="s">
        <v>71</v>
      </c>
      <c r="AU81" s="124" t="s">
        <v>72</v>
      </c>
      <c r="AY81" s="117" t="s">
        <v>126</v>
      </c>
      <c r="BK81" s="125">
        <f>SUM(BK82:BK106)</f>
        <v>0</v>
      </c>
    </row>
    <row r="82" spans="2:65" s="1" customFormat="1" ht="33" customHeight="1">
      <c r="B82" s="33"/>
      <c r="C82" s="128" t="s">
        <v>80</v>
      </c>
      <c r="D82" s="128" t="s">
        <v>129</v>
      </c>
      <c r="E82" s="129" t="s">
        <v>3207</v>
      </c>
      <c r="F82" s="130" t="s">
        <v>3208</v>
      </c>
      <c r="G82" s="131" t="s">
        <v>3209</v>
      </c>
      <c r="H82" s="132">
        <v>1</v>
      </c>
      <c r="I82" s="133"/>
      <c r="J82" s="134">
        <f>ROUND(I82*H82,2)</f>
        <v>0</v>
      </c>
      <c r="K82" s="130" t="s">
        <v>19</v>
      </c>
      <c r="L82" s="33"/>
      <c r="M82" s="135" t="s">
        <v>19</v>
      </c>
      <c r="N82" s="136" t="s">
        <v>43</v>
      </c>
      <c r="P82" s="137">
        <f>O82*H82</f>
        <v>0</v>
      </c>
      <c r="Q82" s="137">
        <v>0</v>
      </c>
      <c r="R82" s="137">
        <f>Q82*H82</f>
        <v>0</v>
      </c>
      <c r="S82" s="137">
        <v>0</v>
      </c>
      <c r="T82" s="138">
        <f>S82*H82</f>
        <v>0</v>
      </c>
      <c r="AR82" s="139" t="s">
        <v>3210</v>
      </c>
      <c r="AT82" s="139" t="s">
        <v>129</v>
      </c>
      <c r="AU82" s="139" t="s">
        <v>80</v>
      </c>
      <c r="AY82" s="18" t="s">
        <v>126</v>
      </c>
      <c r="BE82" s="140">
        <f>IF(N82="základní",J82,0)</f>
        <v>0</v>
      </c>
      <c r="BF82" s="140">
        <f>IF(N82="snížená",J82,0)</f>
        <v>0</v>
      </c>
      <c r="BG82" s="140">
        <f>IF(N82="zákl. přenesená",J82,0)</f>
        <v>0</v>
      </c>
      <c r="BH82" s="140">
        <f>IF(N82="sníž. přenesená",J82,0)</f>
        <v>0</v>
      </c>
      <c r="BI82" s="140">
        <f>IF(N82="nulová",J82,0)</f>
        <v>0</v>
      </c>
      <c r="BJ82" s="18" t="s">
        <v>80</v>
      </c>
      <c r="BK82" s="140">
        <f>ROUND(I82*H82,2)</f>
        <v>0</v>
      </c>
      <c r="BL82" s="18" t="s">
        <v>3210</v>
      </c>
      <c r="BM82" s="139" t="s">
        <v>3211</v>
      </c>
    </row>
    <row r="83" spans="2:65" s="1" customFormat="1" ht="19.2">
      <c r="B83" s="33"/>
      <c r="D83" s="141" t="s">
        <v>135</v>
      </c>
      <c r="F83" s="142" t="s">
        <v>3208</v>
      </c>
      <c r="I83" s="143"/>
      <c r="L83" s="33"/>
      <c r="M83" s="147"/>
      <c r="T83" s="54"/>
      <c r="AT83" s="18" t="s">
        <v>135</v>
      </c>
      <c r="AU83" s="18" t="s">
        <v>80</v>
      </c>
    </row>
    <row r="84" spans="2:65" s="1" customFormat="1" ht="16.5" customHeight="1">
      <c r="B84" s="33"/>
      <c r="C84" s="128" t="s">
        <v>82</v>
      </c>
      <c r="D84" s="128" t="s">
        <v>129</v>
      </c>
      <c r="E84" s="129" t="s">
        <v>3212</v>
      </c>
      <c r="F84" s="130" t="s">
        <v>3213</v>
      </c>
      <c r="G84" s="131" t="s">
        <v>3209</v>
      </c>
      <c r="H84" s="132">
        <v>1</v>
      </c>
      <c r="I84" s="133"/>
      <c r="J84" s="134">
        <f>ROUND(I84*H84,2)</f>
        <v>0</v>
      </c>
      <c r="K84" s="130" t="s">
        <v>19</v>
      </c>
      <c r="L84" s="33"/>
      <c r="M84" s="135" t="s">
        <v>19</v>
      </c>
      <c r="N84" s="136" t="s">
        <v>43</v>
      </c>
      <c r="P84" s="137">
        <f>O84*H84</f>
        <v>0</v>
      </c>
      <c r="Q84" s="137">
        <v>0</v>
      </c>
      <c r="R84" s="137">
        <f>Q84*H84</f>
        <v>0</v>
      </c>
      <c r="S84" s="137">
        <v>0</v>
      </c>
      <c r="T84" s="138">
        <f>S84*H84</f>
        <v>0</v>
      </c>
      <c r="AR84" s="139" t="s">
        <v>3210</v>
      </c>
      <c r="AT84" s="139" t="s">
        <v>129</v>
      </c>
      <c r="AU84" s="139" t="s">
        <v>80</v>
      </c>
      <c r="AY84" s="18" t="s">
        <v>126</v>
      </c>
      <c r="BE84" s="140">
        <f>IF(N84="základní",J84,0)</f>
        <v>0</v>
      </c>
      <c r="BF84" s="140">
        <f>IF(N84="snížená",J84,0)</f>
        <v>0</v>
      </c>
      <c r="BG84" s="140">
        <f>IF(N84="zákl. přenesená",J84,0)</f>
        <v>0</v>
      </c>
      <c r="BH84" s="140">
        <f>IF(N84="sníž. přenesená",J84,0)</f>
        <v>0</v>
      </c>
      <c r="BI84" s="140">
        <f>IF(N84="nulová",J84,0)</f>
        <v>0</v>
      </c>
      <c r="BJ84" s="18" t="s">
        <v>80</v>
      </c>
      <c r="BK84" s="140">
        <f>ROUND(I84*H84,2)</f>
        <v>0</v>
      </c>
      <c r="BL84" s="18" t="s">
        <v>3210</v>
      </c>
      <c r="BM84" s="139" t="s">
        <v>3214</v>
      </c>
    </row>
    <row r="85" spans="2:65" s="1" customFormat="1" ht="10.199999999999999">
      <c r="B85" s="33"/>
      <c r="D85" s="141" t="s">
        <v>135</v>
      </c>
      <c r="F85" s="142" t="s">
        <v>3213</v>
      </c>
      <c r="I85" s="143"/>
      <c r="L85" s="33"/>
      <c r="M85" s="147"/>
      <c r="T85" s="54"/>
      <c r="AT85" s="18" t="s">
        <v>135</v>
      </c>
      <c r="AU85" s="18" t="s">
        <v>80</v>
      </c>
    </row>
    <row r="86" spans="2:65" s="1" customFormat="1" ht="16.5" customHeight="1">
      <c r="B86" s="33"/>
      <c r="C86" s="128" t="s">
        <v>125</v>
      </c>
      <c r="D86" s="128" t="s">
        <v>129</v>
      </c>
      <c r="E86" s="129" t="s">
        <v>3215</v>
      </c>
      <c r="F86" s="130" t="s">
        <v>3216</v>
      </c>
      <c r="G86" s="131" t="s">
        <v>3209</v>
      </c>
      <c r="H86" s="132">
        <v>1</v>
      </c>
      <c r="I86" s="133"/>
      <c r="J86" s="134">
        <f>ROUND(I86*H86,2)</f>
        <v>0</v>
      </c>
      <c r="K86" s="130" t="s">
        <v>19</v>
      </c>
      <c r="L86" s="33"/>
      <c r="M86" s="135" t="s">
        <v>19</v>
      </c>
      <c r="N86" s="136" t="s">
        <v>43</v>
      </c>
      <c r="P86" s="137">
        <f>O86*H86</f>
        <v>0</v>
      </c>
      <c r="Q86" s="137">
        <v>0</v>
      </c>
      <c r="R86" s="137">
        <f>Q86*H86</f>
        <v>0</v>
      </c>
      <c r="S86" s="137">
        <v>0</v>
      </c>
      <c r="T86" s="138">
        <f>S86*H86</f>
        <v>0</v>
      </c>
      <c r="AR86" s="139" t="s">
        <v>3210</v>
      </c>
      <c r="AT86" s="139" t="s">
        <v>129</v>
      </c>
      <c r="AU86" s="139" t="s">
        <v>80</v>
      </c>
      <c r="AY86" s="18" t="s">
        <v>126</v>
      </c>
      <c r="BE86" s="140">
        <f>IF(N86="základní",J86,0)</f>
        <v>0</v>
      </c>
      <c r="BF86" s="140">
        <f>IF(N86="snížená",J86,0)</f>
        <v>0</v>
      </c>
      <c r="BG86" s="140">
        <f>IF(N86="zákl. přenesená",J86,0)</f>
        <v>0</v>
      </c>
      <c r="BH86" s="140">
        <f>IF(N86="sníž. přenesená",J86,0)</f>
        <v>0</v>
      </c>
      <c r="BI86" s="140">
        <f>IF(N86="nulová",J86,0)</f>
        <v>0</v>
      </c>
      <c r="BJ86" s="18" t="s">
        <v>80</v>
      </c>
      <c r="BK86" s="140">
        <f>ROUND(I86*H86,2)</f>
        <v>0</v>
      </c>
      <c r="BL86" s="18" t="s">
        <v>3210</v>
      </c>
      <c r="BM86" s="139" t="s">
        <v>3217</v>
      </c>
    </row>
    <row r="87" spans="2:65" s="1" customFormat="1" ht="10.199999999999999">
      <c r="B87" s="33"/>
      <c r="D87" s="141" t="s">
        <v>135</v>
      </c>
      <c r="F87" s="142" t="s">
        <v>3216</v>
      </c>
      <c r="I87" s="143"/>
      <c r="L87" s="33"/>
      <c r="M87" s="147"/>
      <c r="T87" s="54"/>
      <c r="AT87" s="18" t="s">
        <v>135</v>
      </c>
      <c r="AU87" s="18" t="s">
        <v>80</v>
      </c>
    </row>
    <row r="88" spans="2:65" s="1" customFormat="1" ht="16.5" customHeight="1">
      <c r="B88" s="33"/>
      <c r="C88" s="128" t="s">
        <v>156</v>
      </c>
      <c r="D88" s="128" t="s">
        <v>129</v>
      </c>
      <c r="E88" s="129" t="s">
        <v>3218</v>
      </c>
      <c r="F88" s="130" t="s">
        <v>3219</v>
      </c>
      <c r="G88" s="131" t="s">
        <v>3209</v>
      </c>
      <c r="H88" s="132">
        <v>1</v>
      </c>
      <c r="I88" s="133"/>
      <c r="J88" s="134">
        <f>ROUND(I88*H88,2)</f>
        <v>0</v>
      </c>
      <c r="K88" s="130" t="s">
        <v>19</v>
      </c>
      <c r="L88" s="33"/>
      <c r="M88" s="135" t="s">
        <v>19</v>
      </c>
      <c r="N88" s="136" t="s">
        <v>43</v>
      </c>
      <c r="P88" s="137">
        <f>O88*H88</f>
        <v>0</v>
      </c>
      <c r="Q88" s="137">
        <v>0</v>
      </c>
      <c r="R88" s="137">
        <f>Q88*H88</f>
        <v>0</v>
      </c>
      <c r="S88" s="137">
        <v>0</v>
      </c>
      <c r="T88" s="138">
        <f>S88*H88</f>
        <v>0</v>
      </c>
      <c r="AR88" s="139" t="s">
        <v>3210</v>
      </c>
      <c r="AT88" s="139" t="s">
        <v>129</v>
      </c>
      <c r="AU88" s="139" t="s">
        <v>80</v>
      </c>
      <c r="AY88" s="18" t="s">
        <v>126</v>
      </c>
      <c r="BE88" s="140">
        <f>IF(N88="základní",J88,0)</f>
        <v>0</v>
      </c>
      <c r="BF88" s="140">
        <f>IF(N88="snížená",J88,0)</f>
        <v>0</v>
      </c>
      <c r="BG88" s="140">
        <f>IF(N88="zákl. přenesená",J88,0)</f>
        <v>0</v>
      </c>
      <c r="BH88" s="140">
        <f>IF(N88="sníž. přenesená",J88,0)</f>
        <v>0</v>
      </c>
      <c r="BI88" s="140">
        <f>IF(N88="nulová",J88,0)</f>
        <v>0</v>
      </c>
      <c r="BJ88" s="18" t="s">
        <v>80</v>
      </c>
      <c r="BK88" s="140">
        <f>ROUND(I88*H88,2)</f>
        <v>0</v>
      </c>
      <c r="BL88" s="18" t="s">
        <v>3210</v>
      </c>
      <c r="BM88" s="139" t="s">
        <v>3220</v>
      </c>
    </row>
    <row r="89" spans="2:65" s="1" customFormat="1" ht="10.199999999999999">
      <c r="B89" s="33"/>
      <c r="D89" s="141" t="s">
        <v>135</v>
      </c>
      <c r="F89" s="142" t="s">
        <v>3219</v>
      </c>
      <c r="I89" s="143"/>
      <c r="L89" s="33"/>
      <c r="M89" s="147"/>
      <c r="T89" s="54"/>
      <c r="AT89" s="18" t="s">
        <v>135</v>
      </c>
      <c r="AU89" s="18" t="s">
        <v>80</v>
      </c>
    </row>
    <row r="90" spans="2:65" s="1" customFormat="1" ht="24.15" customHeight="1">
      <c r="B90" s="33"/>
      <c r="C90" s="128" t="s">
        <v>188</v>
      </c>
      <c r="D90" s="128" t="s">
        <v>129</v>
      </c>
      <c r="E90" s="129" t="s">
        <v>3221</v>
      </c>
      <c r="F90" s="130" t="s">
        <v>3222</v>
      </c>
      <c r="G90" s="131" t="s">
        <v>3209</v>
      </c>
      <c r="H90" s="132">
        <v>1</v>
      </c>
      <c r="I90" s="133"/>
      <c r="J90" s="134">
        <f>ROUND(I90*H90,2)</f>
        <v>0</v>
      </c>
      <c r="K90" s="130" t="s">
        <v>19</v>
      </c>
      <c r="L90" s="33"/>
      <c r="M90" s="135" t="s">
        <v>19</v>
      </c>
      <c r="N90" s="136" t="s">
        <v>43</v>
      </c>
      <c r="P90" s="137">
        <f>O90*H90</f>
        <v>0</v>
      </c>
      <c r="Q90" s="137">
        <v>0</v>
      </c>
      <c r="R90" s="137">
        <f>Q90*H90</f>
        <v>0</v>
      </c>
      <c r="S90" s="137">
        <v>0</v>
      </c>
      <c r="T90" s="138">
        <f>S90*H90</f>
        <v>0</v>
      </c>
      <c r="AR90" s="139" t="s">
        <v>3210</v>
      </c>
      <c r="AT90" s="139" t="s">
        <v>129</v>
      </c>
      <c r="AU90" s="139" t="s">
        <v>80</v>
      </c>
      <c r="AY90" s="18" t="s">
        <v>126</v>
      </c>
      <c r="BE90" s="140">
        <f>IF(N90="základní",J90,0)</f>
        <v>0</v>
      </c>
      <c r="BF90" s="140">
        <f>IF(N90="snížená",J90,0)</f>
        <v>0</v>
      </c>
      <c r="BG90" s="140">
        <f>IF(N90="zákl. přenesená",J90,0)</f>
        <v>0</v>
      </c>
      <c r="BH90" s="140">
        <f>IF(N90="sníž. přenesená",J90,0)</f>
        <v>0</v>
      </c>
      <c r="BI90" s="140">
        <f>IF(N90="nulová",J90,0)</f>
        <v>0</v>
      </c>
      <c r="BJ90" s="18" t="s">
        <v>80</v>
      </c>
      <c r="BK90" s="140">
        <f>ROUND(I90*H90,2)</f>
        <v>0</v>
      </c>
      <c r="BL90" s="18" t="s">
        <v>3210</v>
      </c>
      <c r="BM90" s="139" t="s">
        <v>3223</v>
      </c>
    </row>
    <row r="91" spans="2:65" s="1" customFormat="1" ht="19.2">
      <c r="B91" s="33"/>
      <c r="D91" s="141" t="s">
        <v>135</v>
      </c>
      <c r="F91" s="142" t="s">
        <v>3222</v>
      </c>
      <c r="I91" s="143"/>
      <c r="L91" s="33"/>
      <c r="M91" s="147"/>
      <c r="T91" s="54"/>
      <c r="AT91" s="18" t="s">
        <v>135</v>
      </c>
      <c r="AU91" s="18" t="s">
        <v>80</v>
      </c>
    </row>
    <row r="92" spans="2:65" s="1" customFormat="1" ht="37.799999999999997" customHeight="1">
      <c r="B92" s="33"/>
      <c r="C92" s="128" t="s">
        <v>151</v>
      </c>
      <c r="D92" s="128" t="s">
        <v>129</v>
      </c>
      <c r="E92" s="129" t="s">
        <v>3224</v>
      </c>
      <c r="F92" s="130" t="s">
        <v>3225</v>
      </c>
      <c r="G92" s="131" t="s">
        <v>3209</v>
      </c>
      <c r="H92" s="132">
        <v>1</v>
      </c>
      <c r="I92" s="133"/>
      <c r="J92" s="134">
        <f>ROUND(I92*H92,2)</f>
        <v>0</v>
      </c>
      <c r="K92" s="130" t="s">
        <v>19</v>
      </c>
      <c r="L92" s="33"/>
      <c r="M92" s="135" t="s">
        <v>19</v>
      </c>
      <c r="N92" s="136" t="s">
        <v>43</v>
      </c>
      <c r="P92" s="137">
        <f>O92*H92</f>
        <v>0</v>
      </c>
      <c r="Q92" s="137">
        <v>0</v>
      </c>
      <c r="R92" s="137">
        <f>Q92*H92</f>
        <v>0</v>
      </c>
      <c r="S92" s="137">
        <v>0</v>
      </c>
      <c r="T92" s="138">
        <f>S92*H92</f>
        <v>0</v>
      </c>
      <c r="AR92" s="139" t="s">
        <v>3210</v>
      </c>
      <c r="AT92" s="139" t="s">
        <v>129</v>
      </c>
      <c r="AU92" s="139" t="s">
        <v>80</v>
      </c>
      <c r="AY92" s="18" t="s">
        <v>126</v>
      </c>
      <c r="BE92" s="140">
        <f>IF(N92="základní",J92,0)</f>
        <v>0</v>
      </c>
      <c r="BF92" s="140">
        <f>IF(N92="snížená",J92,0)</f>
        <v>0</v>
      </c>
      <c r="BG92" s="140">
        <f>IF(N92="zákl. přenesená",J92,0)</f>
        <v>0</v>
      </c>
      <c r="BH92" s="140">
        <f>IF(N92="sníž. přenesená",J92,0)</f>
        <v>0</v>
      </c>
      <c r="BI92" s="140">
        <f>IF(N92="nulová",J92,0)</f>
        <v>0</v>
      </c>
      <c r="BJ92" s="18" t="s">
        <v>80</v>
      </c>
      <c r="BK92" s="140">
        <f>ROUND(I92*H92,2)</f>
        <v>0</v>
      </c>
      <c r="BL92" s="18" t="s">
        <v>3210</v>
      </c>
      <c r="BM92" s="139" t="s">
        <v>3226</v>
      </c>
    </row>
    <row r="93" spans="2:65" s="1" customFormat="1" ht="38.4">
      <c r="B93" s="33"/>
      <c r="D93" s="141" t="s">
        <v>135</v>
      </c>
      <c r="F93" s="142" t="s">
        <v>3227</v>
      </c>
      <c r="I93" s="143"/>
      <c r="L93" s="33"/>
      <c r="M93" s="147"/>
      <c r="T93" s="54"/>
      <c r="AT93" s="18" t="s">
        <v>135</v>
      </c>
      <c r="AU93" s="18" t="s">
        <v>80</v>
      </c>
    </row>
    <row r="94" spans="2:65" s="1" customFormat="1" ht="16.5" customHeight="1">
      <c r="B94" s="33"/>
      <c r="C94" s="128" t="s">
        <v>201</v>
      </c>
      <c r="D94" s="128" t="s">
        <v>129</v>
      </c>
      <c r="E94" s="129" t="s">
        <v>3228</v>
      </c>
      <c r="F94" s="130" t="s">
        <v>3229</v>
      </c>
      <c r="G94" s="131" t="s">
        <v>3209</v>
      </c>
      <c r="H94" s="132">
        <v>1</v>
      </c>
      <c r="I94" s="133"/>
      <c r="J94" s="134">
        <f>ROUND(I94*H94,2)</f>
        <v>0</v>
      </c>
      <c r="K94" s="130" t="s">
        <v>19</v>
      </c>
      <c r="L94" s="33"/>
      <c r="M94" s="135" t="s">
        <v>19</v>
      </c>
      <c r="N94" s="136" t="s">
        <v>43</v>
      </c>
      <c r="P94" s="137">
        <f>O94*H94</f>
        <v>0</v>
      </c>
      <c r="Q94" s="137">
        <v>0</v>
      </c>
      <c r="R94" s="137">
        <f>Q94*H94</f>
        <v>0</v>
      </c>
      <c r="S94" s="137">
        <v>0</v>
      </c>
      <c r="T94" s="138">
        <f>S94*H94</f>
        <v>0</v>
      </c>
      <c r="AR94" s="139" t="s">
        <v>3210</v>
      </c>
      <c r="AT94" s="139" t="s">
        <v>129</v>
      </c>
      <c r="AU94" s="139" t="s">
        <v>80</v>
      </c>
      <c r="AY94" s="18" t="s">
        <v>126</v>
      </c>
      <c r="BE94" s="140">
        <f>IF(N94="základní",J94,0)</f>
        <v>0</v>
      </c>
      <c r="BF94" s="140">
        <f>IF(N94="snížená",J94,0)</f>
        <v>0</v>
      </c>
      <c r="BG94" s="140">
        <f>IF(N94="zákl. přenesená",J94,0)</f>
        <v>0</v>
      </c>
      <c r="BH94" s="140">
        <f>IF(N94="sníž. přenesená",J94,0)</f>
        <v>0</v>
      </c>
      <c r="BI94" s="140">
        <f>IF(N94="nulová",J94,0)</f>
        <v>0</v>
      </c>
      <c r="BJ94" s="18" t="s">
        <v>80</v>
      </c>
      <c r="BK94" s="140">
        <f>ROUND(I94*H94,2)</f>
        <v>0</v>
      </c>
      <c r="BL94" s="18" t="s">
        <v>3210</v>
      </c>
      <c r="BM94" s="139" t="s">
        <v>3230</v>
      </c>
    </row>
    <row r="95" spans="2:65" s="1" customFormat="1" ht="10.199999999999999">
      <c r="B95" s="33"/>
      <c r="D95" s="141" t="s">
        <v>135</v>
      </c>
      <c r="F95" s="142" t="s">
        <v>3229</v>
      </c>
      <c r="I95" s="143"/>
      <c r="L95" s="33"/>
      <c r="M95" s="147"/>
      <c r="T95" s="54"/>
      <c r="AT95" s="18" t="s">
        <v>135</v>
      </c>
      <c r="AU95" s="18" t="s">
        <v>80</v>
      </c>
    </row>
    <row r="96" spans="2:65" s="1" customFormat="1" ht="16.5" customHeight="1">
      <c r="B96" s="33"/>
      <c r="C96" s="128" t="s">
        <v>207</v>
      </c>
      <c r="D96" s="128" t="s">
        <v>129</v>
      </c>
      <c r="E96" s="129" t="s">
        <v>3231</v>
      </c>
      <c r="F96" s="130" t="s">
        <v>3232</v>
      </c>
      <c r="G96" s="131" t="s">
        <v>3209</v>
      </c>
      <c r="H96" s="132">
        <v>1</v>
      </c>
      <c r="I96" s="133"/>
      <c r="J96" s="134">
        <f>ROUND(I96*H96,2)</f>
        <v>0</v>
      </c>
      <c r="K96" s="130" t="s">
        <v>19</v>
      </c>
      <c r="L96" s="33"/>
      <c r="M96" s="135" t="s">
        <v>19</v>
      </c>
      <c r="N96" s="136" t="s">
        <v>43</v>
      </c>
      <c r="P96" s="137">
        <f>O96*H96</f>
        <v>0</v>
      </c>
      <c r="Q96" s="137">
        <v>0</v>
      </c>
      <c r="R96" s="137">
        <f>Q96*H96</f>
        <v>0</v>
      </c>
      <c r="S96" s="137">
        <v>0</v>
      </c>
      <c r="T96" s="138">
        <f>S96*H96</f>
        <v>0</v>
      </c>
      <c r="AR96" s="139" t="s">
        <v>3210</v>
      </c>
      <c r="AT96" s="139" t="s">
        <v>129</v>
      </c>
      <c r="AU96" s="139" t="s">
        <v>80</v>
      </c>
      <c r="AY96" s="18" t="s">
        <v>126</v>
      </c>
      <c r="BE96" s="140">
        <f>IF(N96="základní",J96,0)</f>
        <v>0</v>
      </c>
      <c r="BF96" s="140">
        <f>IF(N96="snížená",J96,0)</f>
        <v>0</v>
      </c>
      <c r="BG96" s="140">
        <f>IF(N96="zákl. přenesená",J96,0)</f>
        <v>0</v>
      </c>
      <c r="BH96" s="140">
        <f>IF(N96="sníž. přenesená",J96,0)</f>
        <v>0</v>
      </c>
      <c r="BI96" s="140">
        <f>IF(N96="nulová",J96,0)</f>
        <v>0</v>
      </c>
      <c r="BJ96" s="18" t="s">
        <v>80</v>
      </c>
      <c r="BK96" s="140">
        <f>ROUND(I96*H96,2)</f>
        <v>0</v>
      </c>
      <c r="BL96" s="18" t="s">
        <v>3210</v>
      </c>
      <c r="BM96" s="139" t="s">
        <v>3233</v>
      </c>
    </row>
    <row r="97" spans="2:65" s="1" customFormat="1" ht="10.199999999999999">
      <c r="B97" s="33"/>
      <c r="D97" s="141" t="s">
        <v>135</v>
      </c>
      <c r="F97" s="142" t="s">
        <v>3232</v>
      </c>
      <c r="I97" s="143"/>
      <c r="L97" s="33"/>
      <c r="M97" s="147"/>
      <c r="T97" s="54"/>
      <c r="AT97" s="18" t="s">
        <v>135</v>
      </c>
      <c r="AU97" s="18" t="s">
        <v>80</v>
      </c>
    </row>
    <row r="98" spans="2:65" s="1" customFormat="1" ht="16.5" customHeight="1">
      <c r="B98" s="33"/>
      <c r="C98" s="128" t="s">
        <v>213</v>
      </c>
      <c r="D98" s="128" t="s">
        <v>129</v>
      </c>
      <c r="E98" s="129" t="s">
        <v>3234</v>
      </c>
      <c r="F98" s="130" t="s">
        <v>3235</v>
      </c>
      <c r="G98" s="131" t="s">
        <v>3209</v>
      </c>
      <c r="H98" s="132">
        <v>1</v>
      </c>
      <c r="I98" s="133"/>
      <c r="J98" s="134">
        <f>ROUND(I98*H98,2)</f>
        <v>0</v>
      </c>
      <c r="K98" s="130" t="s">
        <v>180</v>
      </c>
      <c r="L98" s="33"/>
      <c r="M98" s="135" t="s">
        <v>19</v>
      </c>
      <c r="N98" s="136" t="s">
        <v>43</v>
      </c>
      <c r="P98" s="137">
        <f>O98*H98</f>
        <v>0</v>
      </c>
      <c r="Q98" s="137">
        <v>0</v>
      </c>
      <c r="R98" s="137">
        <f>Q98*H98</f>
        <v>0</v>
      </c>
      <c r="S98" s="137">
        <v>0</v>
      </c>
      <c r="T98" s="138">
        <f>S98*H98</f>
        <v>0</v>
      </c>
      <c r="AR98" s="139" t="s">
        <v>3210</v>
      </c>
      <c r="AT98" s="139" t="s">
        <v>129</v>
      </c>
      <c r="AU98" s="139" t="s">
        <v>80</v>
      </c>
      <c r="AY98" s="18" t="s">
        <v>126</v>
      </c>
      <c r="BE98" s="140">
        <f>IF(N98="základní",J98,0)</f>
        <v>0</v>
      </c>
      <c r="BF98" s="140">
        <f>IF(N98="snížená",J98,0)</f>
        <v>0</v>
      </c>
      <c r="BG98" s="140">
        <f>IF(N98="zákl. přenesená",J98,0)</f>
        <v>0</v>
      </c>
      <c r="BH98" s="140">
        <f>IF(N98="sníž. přenesená",J98,0)</f>
        <v>0</v>
      </c>
      <c r="BI98" s="140">
        <f>IF(N98="nulová",J98,0)</f>
        <v>0</v>
      </c>
      <c r="BJ98" s="18" t="s">
        <v>80</v>
      </c>
      <c r="BK98" s="140">
        <f>ROUND(I98*H98,2)</f>
        <v>0</v>
      </c>
      <c r="BL98" s="18" t="s">
        <v>3210</v>
      </c>
      <c r="BM98" s="139" t="s">
        <v>3236</v>
      </c>
    </row>
    <row r="99" spans="2:65" s="1" customFormat="1" ht="10.199999999999999">
      <c r="B99" s="33"/>
      <c r="D99" s="141" t="s">
        <v>135</v>
      </c>
      <c r="F99" s="142" t="s">
        <v>3235</v>
      </c>
      <c r="I99" s="143"/>
      <c r="L99" s="33"/>
      <c r="M99" s="147"/>
      <c r="T99" s="54"/>
      <c r="AT99" s="18" t="s">
        <v>135</v>
      </c>
      <c r="AU99" s="18" t="s">
        <v>80</v>
      </c>
    </row>
    <row r="100" spans="2:65" s="1" customFormat="1" ht="10.199999999999999">
      <c r="B100" s="33"/>
      <c r="D100" s="168" t="s">
        <v>183</v>
      </c>
      <c r="F100" s="169" t="s">
        <v>3237</v>
      </c>
      <c r="I100" s="143"/>
      <c r="L100" s="33"/>
      <c r="M100" s="147"/>
      <c r="T100" s="54"/>
      <c r="AT100" s="18" t="s">
        <v>183</v>
      </c>
      <c r="AU100" s="18" t="s">
        <v>80</v>
      </c>
    </row>
    <row r="101" spans="2:65" s="1" customFormat="1" ht="16.5" customHeight="1">
      <c r="B101" s="33"/>
      <c r="C101" s="128" t="s">
        <v>219</v>
      </c>
      <c r="D101" s="128" t="s">
        <v>129</v>
      </c>
      <c r="E101" s="129" t="s">
        <v>3238</v>
      </c>
      <c r="F101" s="130" t="s">
        <v>3239</v>
      </c>
      <c r="G101" s="131" t="s">
        <v>3209</v>
      </c>
      <c r="H101" s="132">
        <v>1</v>
      </c>
      <c r="I101" s="133"/>
      <c r="J101" s="134">
        <f>ROUND(I101*H101,2)</f>
        <v>0</v>
      </c>
      <c r="K101" s="130" t="s">
        <v>19</v>
      </c>
      <c r="L101" s="33"/>
      <c r="M101" s="135" t="s">
        <v>19</v>
      </c>
      <c r="N101" s="136" t="s">
        <v>43</v>
      </c>
      <c r="P101" s="137">
        <f>O101*H101</f>
        <v>0</v>
      </c>
      <c r="Q101" s="137">
        <v>0</v>
      </c>
      <c r="R101" s="137">
        <f>Q101*H101</f>
        <v>0</v>
      </c>
      <c r="S101" s="137">
        <v>0</v>
      </c>
      <c r="T101" s="138">
        <f>S101*H101</f>
        <v>0</v>
      </c>
      <c r="AR101" s="139" t="s">
        <v>3210</v>
      </c>
      <c r="AT101" s="139" t="s">
        <v>129</v>
      </c>
      <c r="AU101" s="139" t="s">
        <v>80</v>
      </c>
      <c r="AY101" s="18" t="s">
        <v>126</v>
      </c>
      <c r="BE101" s="140">
        <f>IF(N101="základní",J101,0)</f>
        <v>0</v>
      </c>
      <c r="BF101" s="140">
        <f>IF(N101="snížená",J101,0)</f>
        <v>0</v>
      </c>
      <c r="BG101" s="140">
        <f>IF(N101="zákl. přenesená",J101,0)</f>
        <v>0</v>
      </c>
      <c r="BH101" s="140">
        <f>IF(N101="sníž. přenesená",J101,0)</f>
        <v>0</v>
      </c>
      <c r="BI101" s="140">
        <f>IF(N101="nulová",J101,0)</f>
        <v>0</v>
      </c>
      <c r="BJ101" s="18" t="s">
        <v>80</v>
      </c>
      <c r="BK101" s="140">
        <f>ROUND(I101*H101,2)</f>
        <v>0</v>
      </c>
      <c r="BL101" s="18" t="s">
        <v>3210</v>
      </c>
      <c r="BM101" s="139" t="s">
        <v>3240</v>
      </c>
    </row>
    <row r="102" spans="2:65" s="1" customFormat="1" ht="96">
      <c r="B102" s="33"/>
      <c r="D102" s="141" t="s">
        <v>135</v>
      </c>
      <c r="F102" s="142" t="s">
        <v>3241</v>
      </c>
      <c r="I102" s="143"/>
      <c r="L102" s="33"/>
      <c r="M102" s="147"/>
      <c r="T102" s="54"/>
      <c r="AT102" s="18" t="s">
        <v>135</v>
      </c>
      <c r="AU102" s="18" t="s">
        <v>80</v>
      </c>
    </row>
    <row r="103" spans="2:65" s="1" customFormat="1" ht="16.5" customHeight="1">
      <c r="B103" s="33"/>
      <c r="C103" s="128" t="s">
        <v>225</v>
      </c>
      <c r="D103" s="128" t="s">
        <v>129</v>
      </c>
      <c r="E103" s="129" t="s">
        <v>3242</v>
      </c>
      <c r="F103" s="130" t="s">
        <v>3243</v>
      </c>
      <c r="G103" s="131" t="s">
        <v>3209</v>
      </c>
      <c r="H103" s="132">
        <v>1</v>
      </c>
      <c r="I103" s="133"/>
      <c r="J103" s="134">
        <f>ROUND(I103*H103,2)</f>
        <v>0</v>
      </c>
      <c r="K103" s="130" t="s">
        <v>19</v>
      </c>
      <c r="L103" s="33"/>
      <c r="M103" s="135" t="s">
        <v>19</v>
      </c>
      <c r="N103" s="136" t="s">
        <v>43</v>
      </c>
      <c r="P103" s="137">
        <f>O103*H103</f>
        <v>0</v>
      </c>
      <c r="Q103" s="137">
        <v>0</v>
      </c>
      <c r="R103" s="137">
        <f>Q103*H103</f>
        <v>0</v>
      </c>
      <c r="S103" s="137">
        <v>0</v>
      </c>
      <c r="T103" s="138">
        <f>S103*H103</f>
        <v>0</v>
      </c>
      <c r="AR103" s="139" t="s">
        <v>3210</v>
      </c>
      <c r="AT103" s="139" t="s">
        <v>129</v>
      </c>
      <c r="AU103" s="139" t="s">
        <v>80</v>
      </c>
      <c r="AY103" s="18" t="s">
        <v>126</v>
      </c>
      <c r="BE103" s="140">
        <f>IF(N103="základní",J103,0)</f>
        <v>0</v>
      </c>
      <c r="BF103" s="140">
        <f>IF(N103="snížená",J103,0)</f>
        <v>0</v>
      </c>
      <c r="BG103" s="140">
        <f>IF(N103="zákl. přenesená",J103,0)</f>
        <v>0</v>
      </c>
      <c r="BH103" s="140">
        <f>IF(N103="sníž. přenesená",J103,0)</f>
        <v>0</v>
      </c>
      <c r="BI103" s="140">
        <f>IF(N103="nulová",J103,0)</f>
        <v>0</v>
      </c>
      <c r="BJ103" s="18" t="s">
        <v>80</v>
      </c>
      <c r="BK103" s="140">
        <f>ROUND(I103*H103,2)</f>
        <v>0</v>
      </c>
      <c r="BL103" s="18" t="s">
        <v>3210</v>
      </c>
      <c r="BM103" s="139" t="s">
        <v>3244</v>
      </c>
    </row>
    <row r="104" spans="2:65" s="1" customFormat="1" ht="57.6">
      <c r="B104" s="33"/>
      <c r="D104" s="141" t="s">
        <v>135</v>
      </c>
      <c r="F104" s="142" t="s">
        <v>3245</v>
      </c>
      <c r="I104" s="143"/>
      <c r="L104" s="33"/>
      <c r="M104" s="147"/>
      <c r="T104" s="54"/>
      <c r="AT104" s="18" t="s">
        <v>135</v>
      </c>
      <c r="AU104" s="18" t="s">
        <v>80</v>
      </c>
    </row>
    <row r="105" spans="2:65" s="1" customFormat="1" ht="16.5" customHeight="1">
      <c r="B105" s="33"/>
      <c r="C105" s="128" t="s">
        <v>8</v>
      </c>
      <c r="D105" s="128" t="s">
        <v>129</v>
      </c>
      <c r="E105" s="129" t="s">
        <v>3246</v>
      </c>
      <c r="F105" s="130" t="s">
        <v>3247</v>
      </c>
      <c r="G105" s="131" t="s">
        <v>3209</v>
      </c>
      <c r="H105" s="132">
        <v>1</v>
      </c>
      <c r="I105" s="133"/>
      <c r="J105" s="134">
        <f>ROUND(I105*H105,2)</f>
        <v>0</v>
      </c>
      <c r="K105" s="130" t="s">
        <v>19</v>
      </c>
      <c r="L105" s="33"/>
      <c r="M105" s="135" t="s">
        <v>19</v>
      </c>
      <c r="N105" s="136" t="s">
        <v>43</v>
      </c>
      <c r="P105" s="137">
        <f>O105*H105</f>
        <v>0</v>
      </c>
      <c r="Q105" s="137">
        <v>0</v>
      </c>
      <c r="R105" s="137">
        <f>Q105*H105</f>
        <v>0</v>
      </c>
      <c r="S105" s="137">
        <v>0</v>
      </c>
      <c r="T105" s="138">
        <f>S105*H105</f>
        <v>0</v>
      </c>
      <c r="AR105" s="139" t="s">
        <v>3210</v>
      </c>
      <c r="AT105" s="139" t="s">
        <v>129</v>
      </c>
      <c r="AU105" s="139" t="s">
        <v>80</v>
      </c>
      <c r="AY105" s="18" t="s">
        <v>126</v>
      </c>
      <c r="BE105" s="140">
        <f>IF(N105="základní",J105,0)</f>
        <v>0</v>
      </c>
      <c r="BF105" s="140">
        <f>IF(N105="snížená",J105,0)</f>
        <v>0</v>
      </c>
      <c r="BG105" s="140">
        <f>IF(N105="zákl. přenesená",J105,0)</f>
        <v>0</v>
      </c>
      <c r="BH105" s="140">
        <f>IF(N105="sníž. přenesená",J105,0)</f>
        <v>0</v>
      </c>
      <c r="BI105" s="140">
        <f>IF(N105="nulová",J105,0)</f>
        <v>0</v>
      </c>
      <c r="BJ105" s="18" t="s">
        <v>80</v>
      </c>
      <c r="BK105" s="140">
        <f>ROUND(I105*H105,2)</f>
        <v>0</v>
      </c>
      <c r="BL105" s="18" t="s">
        <v>3210</v>
      </c>
      <c r="BM105" s="139" t="s">
        <v>3248</v>
      </c>
    </row>
    <row r="106" spans="2:65" s="1" customFormat="1" ht="10.199999999999999">
      <c r="B106" s="33"/>
      <c r="D106" s="141" t="s">
        <v>135</v>
      </c>
      <c r="F106" s="142" t="s">
        <v>3247</v>
      </c>
      <c r="I106" s="143"/>
      <c r="L106" s="33"/>
      <c r="M106" s="144"/>
      <c r="N106" s="145"/>
      <c r="O106" s="145"/>
      <c r="P106" s="145"/>
      <c r="Q106" s="145"/>
      <c r="R106" s="145"/>
      <c r="S106" s="145"/>
      <c r="T106" s="146"/>
      <c r="AT106" s="18" t="s">
        <v>135</v>
      </c>
      <c r="AU106" s="18" t="s">
        <v>80</v>
      </c>
    </row>
    <row r="107" spans="2:65" s="1" customFormat="1" ht="6.9" customHeight="1">
      <c r="B107" s="42"/>
      <c r="C107" s="43"/>
      <c r="D107" s="43"/>
      <c r="E107" s="43"/>
      <c r="F107" s="43"/>
      <c r="G107" s="43"/>
      <c r="H107" s="43"/>
      <c r="I107" s="43"/>
      <c r="J107" s="43"/>
      <c r="K107" s="43"/>
      <c r="L107" s="33"/>
    </row>
  </sheetData>
  <sheetProtection algorithmName="SHA-512" hashValue="0+yLKqOxjnFFQMV/3omOlfoQ4KiN9BUXqyozNv136YBrjlT9rPl6d/vvB1Lh3JnGrsAZzbQrRrarebEVK3SfSw==" saltValue="6od7E9EntD4h0zoNuiMulvWGr1cmuCe33EiCpbb18mBblYeH/xVAiqWI/I/78g+DoB/I2k9ULuEY9P+rG6fGZQ==" spinCount="100000" sheet="1" objects="1" scenarios="1" formatColumns="0" formatRows="0" autoFilter="0"/>
  <autoFilter ref="C79:K106" xr:uid="{00000000-0009-0000-0000-000007000000}"/>
  <mergeCells count="9">
    <mergeCell ref="E50:H50"/>
    <mergeCell ref="E70:H70"/>
    <mergeCell ref="E72:H72"/>
    <mergeCell ref="L2:V2"/>
    <mergeCell ref="E7:H7"/>
    <mergeCell ref="E9:H9"/>
    <mergeCell ref="E18:H18"/>
    <mergeCell ref="E27:H27"/>
    <mergeCell ref="E48:H48"/>
  </mergeCells>
  <hyperlinks>
    <hyperlink ref="F100" r:id="rId1" xr:uid="{00000000-0004-0000-0700-000000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19"/>
  <sheetViews>
    <sheetView showGridLines="0" zoomScale="110" zoomScaleNormal="110" workbookViewId="0"/>
  </sheetViews>
  <sheetFormatPr defaultRowHeight="14.4"/>
  <cols>
    <col min="1" max="1" width="8.28515625" style="191" customWidth="1"/>
    <col min="2" max="2" width="1.7109375" style="191" customWidth="1"/>
    <col min="3" max="4" width="5" style="191" customWidth="1"/>
    <col min="5" max="5" width="11.7109375" style="191" customWidth="1"/>
    <col min="6" max="6" width="9.140625" style="191" customWidth="1"/>
    <col min="7" max="7" width="5" style="191" customWidth="1"/>
    <col min="8" max="8" width="77.85546875" style="191" customWidth="1"/>
    <col min="9" max="10" width="20" style="191" customWidth="1"/>
    <col min="11" max="11" width="1.7109375" style="191" customWidth="1"/>
  </cols>
  <sheetData>
    <row r="1" spans="2:11" customFormat="1" ht="37.5" customHeight="1"/>
    <row r="2" spans="2:11" customFormat="1" ht="7.5" customHeight="1">
      <c r="B2" s="192"/>
      <c r="C2" s="193"/>
      <c r="D2" s="193"/>
      <c r="E2" s="193"/>
      <c r="F2" s="193"/>
      <c r="G2" s="193"/>
      <c r="H2" s="193"/>
      <c r="I2" s="193"/>
      <c r="J2" s="193"/>
      <c r="K2" s="194"/>
    </row>
    <row r="3" spans="2:11" s="16" customFormat="1" ht="45" customHeight="1">
      <c r="B3" s="195"/>
      <c r="C3" s="319" t="s">
        <v>3249</v>
      </c>
      <c r="D3" s="319"/>
      <c r="E3" s="319"/>
      <c r="F3" s="319"/>
      <c r="G3" s="319"/>
      <c r="H3" s="319"/>
      <c r="I3" s="319"/>
      <c r="J3" s="319"/>
      <c r="K3" s="196"/>
    </row>
    <row r="4" spans="2:11" customFormat="1" ht="25.5" customHeight="1">
      <c r="B4" s="197"/>
      <c r="C4" s="318" t="s">
        <v>3250</v>
      </c>
      <c r="D4" s="318"/>
      <c r="E4" s="318"/>
      <c r="F4" s="318"/>
      <c r="G4" s="318"/>
      <c r="H4" s="318"/>
      <c r="I4" s="318"/>
      <c r="J4" s="318"/>
      <c r="K4" s="198"/>
    </row>
    <row r="5" spans="2:11" customFormat="1" ht="5.25" customHeight="1">
      <c r="B5" s="197"/>
      <c r="C5" s="199"/>
      <c r="D5" s="199"/>
      <c r="E5" s="199"/>
      <c r="F5" s="199"/>
      <c r="G5" s="199"/>
      <c r="H5" s="199"/>
      <c r="I5" s="199"/>
      <c r="J5" s="199"/>
      <c r="K5" s="198"/>
    </row>
    <row r="6" spans="2:11" customFormat="1" ht="15" customHeight="1">
      <c r="B6" s="197"/>
      <c r="C6" s="317" t="s">
        <v>3251</v>
      </c>
      <c r="D6" s="317"/>
      <c r="E6" s="317"/>
      <c r="F6" s="317"/>
      <c r="G6" s="317"/>
      <c r="H6" s="317"/>
      <c r="I6" s="317"/>
      <c r="J6" s="317"/>
      <c r="K6" s="198"/>
    </row>
    <row r="7" spans="2:11" customFormat="1" ht="15" customHeight="1">
      <c r="B7" s="201"/>
      <c r="C7" s="317" t="s">
        <v>3252</v>
      </c>
      <c r="D7" s="317"/>
      <c r="E7" s="317"/>
      <c r="F7" s="317"/>
      <c r="G7" s="317"/>
      <c r="H7" s="317"/>
      <c r="I7" s="317"/>
      <c r="J7" s="317"/>
      <c r="K7" s="198"/>
    </row>
    <row r="8" spans="2:11" customFormat="1" ht="12.75" customHeight="1">
      <c r="B8" s="201"/>
      <c r="C8" s="200"/>
      <c r="D8" s="200"/>
      <c r="E8" s="200"/>
      <c r="F8" s="200"/>
      <c r="G8" s="200"/>
      <c r="H8" s="200"/>
      <c r="I8" s="200"/>
      <c r="J8" s="200"/>
      <c r="K8" s="198"/>
    </row>
    <row r="9" spans="2:11" customFormat="1" ht="15" customHeight="1">
      <c r="B9" s="201"/>
      <c r="C9" s="317" t="s">
        <v>3253</v>
      </c>
      <c r="D9" s="317"/>
      <c r="E9" s="317"/>
      <c r="F9" s="317"/>
      <c r="G9" s="317"/>
      <c r="H9" s="317"/>
      <c r="I9" s="317"/>
      <c r="J9" s="317"/>
      <c r="K9" s="198"/>
    </row>
    <row r="10" spans="2:11" customFormat="1" ht="15" customHeight="1">
      <c r="B10" s="201"/>
      <c r="C10" s="200"/>
      <c r="D10" s="317" t="s">
        <v>3254</v>
      </c>
      <c r="E10" s="317"/>
      <c r="F10" s="317"/>
      <c r="G10" s="317"/>
      <c r="H10" s="317"/>
      <c r="I10" s="317"/>
      <c r="J10" s="317"/>
      <c r="K10" s="198"/>
    </row>
    <row r="11" spans="2:11" customFormat="1" ht="15" customHeight="1">
      <c r="B11" s="201"/>
      <c r="C11" s="202"/>
      <c r="D11" s="317" t="s">
        <v>3255</v>
      </c>
      <c r="E11" s="317"/>
      <c r="F11" s="317"/>
      <c r="G11" s="317"/>
      <c r="H11" s="317"/>
      <c r="I11" s="317"/>
      <c r="J11" s="317"/>
      <c r="K11" s="198"/>
    </row>
    <row r="12" spans="2:11" customFormat="1" ht="15" customHeight="1">
      <c r="B12" s="201"/>
      <c r="C12" s="202"/>
      <c r="D12" s="200"/>
      <c r="E12" s="200"/>
      <c r="F12" s="200"/>
      <c r="G12" s="200"/>
      <c r="H12" s="200"/>
      <c r="I12" s="200"/>
      <c r="J12" s="200"/>
      <c r="K12" s="198"/>
    </row>
    <row r="13" spans="2:11" customFormat="1" ht="15" customHeight="1">
      <c r="B13" s="201"/>
      <c r="C13" s="202"/>
      <c r="D13" s="203" t="s">
        <v>3256</v>
      </c>
      <c r="E13" s="200"/>
      <c r="F13" s="200"/>
      <c r="G13" s="200"/>
      <c r="H13" s="200"/>
      <c r="I13" s="200"/>
      <c r="J13" s="200"/>
      <c r="K13" s="198"/>
    </row>
    <row r="14" spans="2:11" customFormat="1" ht="12.75" customHeight="1">
      <c r="B14" s="201"/>
      <c r="C14" s="202"/>
      <c r="D14" s="202"/>
      <c r="E14" s="202"/>
      <c r="F14" s="202"/>
      <c r="G14" s="202"/>
      <c r="H14" s="202"/>
      <c r="I14" s="202"/>
      <c r="J14" s="202"/>
      <c r="K14" s="198"/>
    </row>
    <row r="15" spans="2:11" customFormat="1" ht="15" customHeight="1">
      <c r="B15" s="201"/>
      <c r="C15" s="202"/>
      <c r="D15" s="317" t="s">
        <v>3257</v>
      </c>
      <c r="E15" s="317"/>
      <c r="F15" s="317"/>
      <c r="G15" s="317"/>
      <c r="H15" s="317"/>
      <c r="I15" s="317"/>
      <c r="J15" s="317"/>
      <c r="K15" s="198"/>
    </row>
    <row r="16" spans="2:11" customFormat="1" ht="15" customHeight="1">
      <c r="B16" s="201"/>
      <c r="C16" s="202"/>
      <c r="D16" s="317" t="s">
        <v>3258</v>
      </c>
      <c r="E16" s="317"/>
      <c r="F16" s="317"/>
      <c r="G16" s="317"/>
      <c r="H16" s="317"/>
      <c r="I16" s="317"/>
      <c r="J16" s="317"/>
      <c r="K16" s="198"/>
    </row>
    <row r="17" spans="2:11" customFormat="1" ht="15" customHeight="1">
      <c r="B17" s="201"/>
      <c r="C17" s="202"/>
      <c r="D17" s="317" t="s">
        <v>3259</v>
      </c>
      <c r="E17" s="317"/>
      <c r="F17" s="317"/>
      <c r="G17" s="317"/>
      <c r="H17" s="317"/>
      <c r="I17" s="317"/>
      <c r="J17" s="317"/>
      <c r="K17" s="198"/>
    </row>
    <row r="18" spans="2:11" customFormat="1" ht="15" customHeight="1">
      <c r="B18" s="201"/>
      <c r="C18" s="202"/>
      <c r="D18" s="202"/>
      <c r="E18" s="204" t="s">
        <v>79</v>
      </c>
      <c r="F18" s="317" t="s">
        <v>3260</v>
      </c>
      <c r="G18" s="317"/>
      <c r="H18" s="317"/>
      <c r="I18" s="317"/>
      <c r="J18" s="317"/>
      <c r="K18" s="198"/>
    </row>
    <row r="19" spans="2:11" customFormat="1" ht="15" customHeight="1">
      <c r="B19" s="201"/>
      <c r="C19" s="202"/>
      <c r="D19" s="202"/>
      <c r="E19" s="204" t="s">
        <v>3261</v>
      </c>
      <c r="F19" s="317" t="s">
        <v>3262</v>
      </c>
      <c r="G19" s="317"/>
      <c r="H19" s="317"/>
      <c r="I19" s="317"/>
      <c r="J19" s="317"/>
      <c r="K19" s="198"/>
    </row>
    <row r="20" spans="2:11" customFormat="1" ht="15" customHeight="1">
      <c r="B20" s="201"/>
      <c r="C20" s="202"/>
      <c r="D20" s="202"/>
      <c r="E20" s="204" t="s">
        <v>3263</v>
      </c>
      <c r="F20" s="317" t="s">
        <v>3264</v>
      </c>
      <c r="G20" s="317"/>
      <c r="H20" s="317"/>
      <c r="I20" s="317"/>
      <c r="J20" s="317"/>
      <c r="K20" s="198"/>
    </row>
    <row r="21" spans="2:11" customFormat="1" ht="15" customHeight="1">
      <c r="B21" s="201"/>
      <c r="C21" s="202"/>
      <c r="D21" s="202"/>
      <c r="E21" s="204" t="s">
        <v>98</v>
      </c>
      <c r="F21" s="317" t="s">
        <v>99</v>
      </c>
      <c r="G21" s="317"/>
      <c r="H21" s="317"/>
      <c r="I21" s="317"/>
      <c r="J21" s="317"/>
      <c r="K21" s="198"/>
    </row>
    <row r="22" spans="2:11" customFormat="1" ht="15" customHeight="1">
      <c r="B22" s="201"/>
      <c r="C22" s="202"/>
      <c r="D22" s="202"/>
      <c r="E22" s="204" t="s">
        <v>2759</v>
      </c>
      <c r="F22" s="317" t="s">
        <v>2760</v>
      </c>
      <c r="G22" s="317"/>
      <c r="H22" s="317"/>
      <c r="I22" s="317"/>
      <c r="J22" s="317"/>
      <c r="K22" s="198"/>
    </row>
    <row r="23" spans="2:11" customFormat="1" ht="15" customHeight="1">
      <c r="B23" s="201"/>
      <c r="C23" s="202"/>
      <c r="D23" s="202"/>
      <c r="E23" s="204" t="s">
        <v>3265</v>
      </c>
      <c r="F23" s="317" t="s">
        <v>3266</v>
      </c>
      <c r="G23" s="317"/>
      <c r="H23" s="317"/>
      <c r="I23" s="317"/>
      <c r="J23" s="317"/>
      <c r="K23" s="198"/>
    </row>
    <row r="24" spans="2:11" customFormat="1" ht="12.75" customHeight="1">
      <c r="B24" s="201"/>
      <c r="C24" s="202"/>
      <c r="D24" s="202"/>
      <c r="E24" s="202"/>
      <c r="F24" s="202"/>
      <c r="G24" s="202"/>
      <c r="H24" s="202"/>
      <c r="I24" s="202"/>
      <c r="J24" s="202"/>
      <c r="K24" s="198"/>
    </row>
    <row r="25" spans="2:11" customFormat="1" ht="15" customHeight="1">
      <c r="B25" s="201"/>
      <c r="C25" s="317" t="s">
        <v>3267</v>
      </c>
      <c r="D25" s="317"/>
      <c r="E25" s="317"/>
      <c r="F25" s="317"/>
      <c r="G25" s="317"/>
      <c r="H25" s="317"/>
      <c r="I25" s="317"/>
      <c r="J25" s="317"/>
      <c r="K25" s="198"/>
    </row>
    <row r="26" spans="2:11" customFormat="1" ht="15" customHeight="1">
      <c r="B26" s="201"/>
      <c r="C26" s="317" t="s">
        <v>3268</v>
      </c>
      <c r="D26" s="317"/>
      <c r="E26" s="317"/>
      <c r="F26" s="317"/>
      <c r="G26" s="317"/>
      <c r="H26" s="317"/>
      <c r="I26" s="317"/>
      <c r="J26" s="317"/>
      <c r="K26" s="198"/>
    </row>
    <row r="27" spans="2:11" customFormat="1" ht="15" customHeight="1">
      <c r="B27" s="201"/>
      <c r="C27" s="200"/>
      <c r="D27" s="317" t="s">
        <v>3269</v>
      </c>
      <c r="E27" s="317"/>
      <c r="F27" s="317"/>
      <c r="G27" s="317"/>
      <c r="H27" s="317"/>
      <c r="I27" s="317"/>
      <c r="J27" s="317"/>
      <c r="K27" s="198"/>
    </row>
    <row r="28" spans="2:11" customFormat="1" ht="15" customHeight="1">
      <c r="B28" s="201"/>
      <c r="C28" s="202"/>
      <c r="D28" s="317" t="s">
        <v>3270</v>
      </c>
      <c r="E28" s="317"/>
      <c r="F28" s="317"/>
      <c r="G28" s="317"/>
      <c r="H28" s="317"/>
      <c r="I28" s="317"/>
      <c r="J28" s="317"/>
      <c r="K28" s="198"/>
    </row>
    <row r="29" spans="2:11" customFormat="1" ht="12.75" customHeight="1">
      <c r="B29" s="201"/>
      <c r="C29" s="202"/>
      <c r="D29" s="202"/>
      <c r="E29" s="202"/>
      <c r="F29" s="202"/>
      <c r="G29" s="202"/>
      <c r="H29" s="202"/>
      <c r="I29" s="202"/>
      <c r="J29" s="202"/>
      <c r="K29" s="198"/>
    </row>
    <row r="30" spans="2:11" customFormat="1" ht="15" customHeight="1">
      <c r="B30" s="201"/>
      <c r="C30" s="202"/>
      <c r="D30" s="317" t="s">
        <v>3271</v>
      </c>
      <c r="E30" s="317"/>
      <c r="F30" s="317"/>
      <c r="G30" s="317"/>
      <c r="H30" s="317"/>
      <c r="I30" s="317"/>
      <c r="J30" s="317"/>
      <c r="K30" s="198"/>
    </row>
    <row r="31" spans="2:11" customFormat="1" ht="15" customHeight="1">
      <c r="B31" s="201"/>
      <c r="C31" s="202"/>
      <c r="D31" s="317" t="s">
        <v>3272</v>
      </c>
      <c r="E31" s="317"/>
      <c r="F31" s="317"/>
      <c r="G31" s="317"/>
      <c r="H31" s="317"/>
      <c r="I31" s="317"/>
      <c r="J31" s="317"/>
      <c r="K31" s="198"/>
    </row>
    <row r="32" spans="2:11" customFormat="1" ht="12.75" customHeight="1">
      <c r="B32" s="201"/>
      <c r="C32" s="202"/>
      <c r="D32" s="202"/>
      <c r="E32" s="202"/>
      <c r="F32" s="202"/>
      <c r="G32" s="202"/>
      <c r="H32" s="202"/>
      <c r="I32" s="202"/>
      <c r="J32" s="202"/>
      <c r="K32" s="198"/>
    </row>
    <row r="33" spans="2:11" customFormat="1" ht="15" customHeight="1">
      <c r="B33" s="201"/>
      <c r="C33" s="202"/>
      <c r="D33" s="317" t="s">
        <v>3273</v>
      </c>
      <c r="E33" s="317"/>
      <c r="F33" s="317"/>
      <c r="G33" s="317"/>
      <c r="H33" s="317"/>
      <c r="I33" s="317"/>
      <c r="J33" s="317"/>
      <c r="K33" s="198"/>
    </row>
    <row r="34" spans="2:11" customFormat="1" ht="15" customHeight="1">
      <c r="B34" s="201"/>
      <c r="C34" s="202"/>
      <c r="D34" s="317" t="s">
        <v>3274</v>
      </c>
      <c r="E34" s="317"/>
      <c r="F34" s="317"/>
      <c r="G34" s="317"/>
      <c r="H34" s="317"/>
      <c r="I34" s="317"/>
      <c r="J34" s="317"/>
      <c r="K34" s="198"/>
    </row>
    <row r="35" spans="2:11" customFormat="1" ht="15" customHeight="1">
      <c r="B35" s="201"/>
      <c r="C35" s="202"/>
      <c r="D35" s="317" t="s">
        <v>3275</v>
      </c>
      <c r="E35" s="317"/>
      <c r="F35" s="317"/>
      <c r="G35" s="317"/>
      <c r="H35" s="317"/>
      <c r="I35" s="317"/>
      <c r="J35" s="317"/>
      <c r="K35" s="198"/>
    </row>
    <row r="36" spans="2:11" customFormat="1" ht="15" customHeight="1">
      <c r="B36" s="201"/>
      <c r="C36" s="202"/>
      <c r="D36" s="200"/>
      <c r="E36" s="203" t="s">
        <v>111</v>
      </c>
      <c r="F36" s="200"/>
      <c r="G36" s="317" t="s">
        <v>3276</v>
      </c>
      <c r="H36" s="317"/>
      <c r="I36" s="317"/>
      <c r="J36" s="317"/>
      <c r="K36" s="198"/>
    </row>
    <row r="37" spans="2:11" customFormat="1" ht="30.75" customHeight="1">
      <c r="B37" s="201"/>
      <c r="C37" s="202"/>
      <c r="D37" s="200"/>
      <c r="E37" s="203" t="s">
        <v>3277</v>
      </c>
      <c r="F37" s="200"/>
      <c r="G37" s="317" t="s">
        <v>3278</v>
      </c>
      <c r="H37" s="317"/>
      <c r="I37" s="317"/>
      <c r="J37" s="317"/>
      <c r="K37" s="198"/>
    </row>
    <row r="38" spans="2:11" customFormat="1" ht="15" customHeight="1">
      <c r="B38" s="201"/>
      <c r="C38" s="202"/>
      <c r="D38" s="200"/>
      <c r="E38" s="203" t="s">
        <v>53</v>
      </c>
      <c r="F38" s="200"/>
      <c r="G38" s="317" t="s">
        <v>3279</v>
      </c>
      <c r="H38" s="317"/>
      <c r="I38" s="317"/>
      <c r="J38" s="317"/>
      <c r="K38" s="198"/>
    </row>
    <row r="39" spans="2:11" customFormat="1" ht="15" customHeight="1">
      <c r="B39" s="201"/>
      <c r="C39" s="202"/>
      <c r="D39" s="200"/>
      <c r="E39" s="203" t="s">
        <v>54</v>
      </c>
      <c r="F39" s="200"/>
      <c r="G39" s="317" t="s">
        <v>3280</v>
      </c>
      <c r="H39" s="317"/>
      <c r="I39" s="317"/>
      <c r="J39" s="317"/>
      <c r="K39" s="198"/>
    </row>
    <row r="40" spans="2:11" customFormat="1" ht="15" customHeight="1">
      <c r="B40" s="201"/>
      <c r="C40" s="202"/>
      <c r="D40" s="200"/>
      <c r="E40" s="203" t="s">
        <v>112</v>
      </c>
      <c r="F40" s="200"/>
      <c r="G40" s="317" t="s">
        <v>3281</v>
      </c>
      <c r="H40" s="317"/>
      <c r="I40" s="317"/>
      <c r="J40" s="317"/>
      <c r="K40" s="198"/>
    </row>
    <row r="41" spans="2:11" customFormat="1" ht="15" customHeight="1">
      <c r="B41" s="201"/>
      <c r="C41" s="202"/>
      <c r="D41" s="200"/>
      <c r="E41" s="203" t="s">
        <v>113</v>
      </c>
      <c r="F41" s="200"/>
      <c r="G41" s="317" t="s">
        <v>3282</v>
      </c>
      <c r="H41" s="317"/>
      <c r="I41" s="317"/>
      <c r="J41" s="317"/>
      <c r="K41" s="198"/>
    </row>
    <row r="42" spans="2:11" customFormat="1" ht="15" customHeight="1">
      <c r="B42" s="201"/>
      <c r="C42" s="202"/>
      <c r="D42" s="200"/>
      <c r="E42" s="203" t="s">
        <v>3283</v>
      </c>
      <c r="F42" s="200"/>
      <c r="G42" s="317" t="s">
        <v>3284</v>
      </c>
      <c r="H42" s="317"/>
      <c r="I42" s="317"/>
      <c r="J42" s="317"/>
      <c r="K42" s="198"/>
    </row>
    <row r="43" spans="2:11" customFormat="1" ht="15" customHeight="1">
      <c r="B43" s="201"/>
      <c r="C43" s="202"/>
      <c r="D43" s="200"/>
      <c r="E43" s="203"/>
      <c r="F43" s="200"/>
      <c r="G43" s="317" t="s">
        <v>3285</v>
      </c>
      <c r="H43" s="317"/>
      <c r="I43" s="317"/>
      <c r="J43" s="317"/>
      <c r="K43" s="198"/>
    </row>
    <row r="44" spans="2:11" customFormat="1" ht="15" customHeight="1">
      <c r="B44" s="201"/>
      <c r="C44" s="202"/>
      <c r="D44" s="200"/>
      <c r="E44" s="203" t="s">
        <v>3286</v>
      </c>
      <c r="F44" s="200"/>
      <c r="G44" s="317" t="s">
        <v>3287</v>
      </c>
      <c r="H44" s="317"/>
      <c r="I44" s="317"/>
      <c r="J44" s="317"/>
      <c r="K44" s="198"/>
    </row>
    <row r="45" spans="2:11" customFormat="1" ht="15" customHeight="1">
      <c r="B45" s="201"/>
      <c r="C45" s="202"/>
      <c r="D45" s="200"/>
      <c r="E45" s="203" t="s">
        <v>115</v>
      </c>
      <c r="F45" s="200"/>
      <c r="G45" s="317" t="s">
        <v>3288</v>
      </c>
      <c r="H45" s="317"/>
      <c r="I45" s="317"/>
      <c r="J45" s="317"/>
      <c r="K45" s="198"/>
    </row>
    <row r="46" spans="2:11" customFormat="1" ht="12.75" customHeight="1">
      <c r="B46" s="201"/>
      <c r="C46" s="202"/>
      <c r="D46" s="200"/>
      <c r="E46" s="200"/>
      <c r="F46" s="200"/>
      <c r="G46" s="200"/>
      <c r="H46" s="200"/>
      <c r="I46" s="200"/>
      <c r="J46" s="200"/>
      <c r="K46" s="198"/>
    </row>
    <row r="47" spans="2:11" customFormat="1" ht="15" customHeight="1">
      <c r="B47" s="201"/>
      <c r="C47" s="202"/>
      <c r="D47" s="317" t="s">
        <v>3289</v>
      </c>
      <c r="E47" s="317"/>
      <c r="F47" s="317"/>
      <c r="G47" s="317"/>
      <c r="H47" s="317"/>
      <c r="I47" s="317"/>
      <c r="J47" s="317"/>
      <c r="K47" s="198"/>
    </row>
    <row r="48" spans="2:11" customFormat="1" ht="15" customHeight="1">
      <c r="B48" s="201"/>
      <c r="C48" s="202"/>
      <c r="D48" s="202"/>
      <c r="E48" s="317" t="s">
        <v>3290</v>
      </c>
      <c r="F48" s="317"/>
      <c r="G48" s="317"/>
      <c r="H48" s="317"/>
      <c r="I48" s="317"/>
      <c r="J48" s="317"/>
      <c r="K48" s="198"/>
    </row>
    <row r="49" spans="2:11" customFormat="1" ht="15" customHeight="1">
      <c r="B49" s="201"/>
      <c r="C49" s="202"/>
      <c r="D49" s="202"/>
      <c r="E49" s="317" t="s">
        <v>3291</v>
      </c>
      <c r="F49" s="317"/>
      <c r="G49" s="317"/>
      <c r="H49" s="317"/>
      <c r="I49" s="317"/>
      <c r="J49" s="317"/>
      <c r="K49" s="198"/>
    </row>
    <row r="50" spans="2:11" customFormat="1" ht="15" customHeight="1">
      <c r="B50" s="201"/>
      <c r="C50" s="202"/>
      <c r="D50" s="202"/>
      <c r="E50" s="317" t="s">
        <v>3292</v>
      </c>
      <c r="F50" s="317"/>
      <c r="G50" s="317"/>
      <c r="H50" s="317"/>
      <c r="I50" s="317"/>
      <c r="J50" s="317"/>
      <c r="K50" s="198"/>
    </row>
    <row r="51" spans="2:11" customFormat="1" ht="15" customHeight="1">
      <c r="B51" s="201"/>
      <c r="C51" s="202"/>
      <c r="D51" s="317" t="s">
        <v>3293</v>
      </c>
      <c r="E51" s="317"/>
      <c r="F51" s="317"/>
      <c r="G51" s="317"/>
      <c r="H51" s="317"/>
      <c r="I51" s="317"/>
      <c r="J51" s="317"/>
      <c r="K51" s="198"/>
    </row>
    <row r="52" spans="2:11" customFormat="1" ht="25.5" customHeight="1">
      <c r="B52" s="197"/>
      <c r="C52" s="318" t="s">
        <v>3294</v>
      </c>
      <c r="D52" s="318"/>
      <c r="E52" s="318"/>
      <c r="F52" s="318"/>
      <c r="G52" s="318"/>
      <c r="H52" s="318"/>
      <c r="I52" s="318"/>
      <c r="J52" s="318"/>
      <c r="K52" s="198"/>
    </row>
    <row r="53" spans="2:11" customFormat="1" ht="5.25" customHeight="1">
      <c r="B53" s="197"/>
      <c r="C53" s="199"/>
      <c r="D53" s="199"/>
      <c r="E53" s="199"/>
      <c r="F53" s="199"/>
      <c r="G53" s="199"/>
      <c r="H53" s="199"/>
      <c r="I53" s="199"/>
      <c r="J53" s="199"/>
      <c r="K53" s="198"/>
    </row>
    <row r="54" spans="2:11" customFormat="1" ht="15" customHeight="1">
      <c r="B54" s="197"/>
      <c r="C54" s="317" t="s">
        <v>3295</v>
      </c>
      <c r="D54" s="317"/>
      <c r="E54" s="317"/>
      <c r="F54" s="317"/>
      <c r="G54" s="317"/>
      <c r="H54" s="317"/>
      <c r="I54" s="317"/>
      <c r="J54" s="317"/>
      <c r="K54" s="198"/>
    </row>
    <row r="55" spans="2:11" customFormat="1" ht="15" customHeight="1">
      <c r="B55" s="197"/>
      <c r="C55" s="317" t="s">
        <v>3296</v>
      </c>
      <c r="D55" s="317"/>
      <c r="E55" s="317"/>
      <c r="F55" s="317"/>
      <c r="G55" s="317"/>
      <c r="H55" s="317"/>
      <c r="I55" s="317"/>
      <c r="J55" s="317"/>
      <c r="K55" s="198"/>
    </row>
    <row r="56" spans="2:11" customFormat="1" ht="12.75" customHeight="1">
      <c r="B56" s="197"/>
      <c r="C56" s="200"/>
      <c r="D56" s="200"/>
      <c r="E56" s="200"/>
      <c r="F56" s="200"/>
      <c r="G56" s="200"/>
      <c r="H56" s="200"/>
      <c r="I56" s="200"/>
      <c r="J56" s="200"/>
      <c r="K56" s="198"/>
    </row>
    <row r="57" spans="2:11" customFormat="1" ht="15" customHeight="1">
      <c r="B57" s="197"/>
      <c r="C57" s="317" t="s">
        <v>3297</v>
      </c>
      <c r="D57" s="317"/>
      <c r="E57" s="317"/>
      <c r="F57" s="317"/>
      <c r="G57" s="317"/>
      <c r="H57" s="317"/>
      <c r="I57" s="317"/>
      <c r="J57" s="317"/>
      <c r="K57" s="198"/>
    </row>
    <row r="58" spans="2:11" customFormat="1" ht="15" customHeight="1">
      <c r="B58" s="197"/>
      <c r="C58" s="202"/>
      <c r="D58" s="317" t="s">
        <v>3298</v>
      </c>
      <c r="E58" s="317"/>
      <c r="F58" s="317"/>
      <c r="G58" s="317"/>
      <c r="H58" s="317"/>
      <c r="I58" s="317"/>
      <c r="J58" s="317"/>
      <c r="K58" s="198"/>
    </row>
    <row r="59" spans="2:11" customFormat="1" ht="15" customHeight="1">
      <c r="B59" s="197"/>
      <c r="C59" s="202"/>
      <c r="D59" s="317" t="s">
        <v>3299</v>
      </c>
      <c r="E59" s="317"/>
      <c r="F59" s="317"/>
      <c r="G59" s="317"/>
      <c r="H59" s="317"/>
      <c r="I59" s="317"/>
      <c r="J59" s="317"/>
      <c r="K59" s="198"/>
    </row>
    <row r="60" spans="2:11" customFormat="1" ht="15" customHeight="1">
      <c r="B60" s="197"/>
      <c r="C60" s="202"/>
      <c r="D60" s="317" t="s">
        <v>3300</v>
      </c>
      <c r="E60" s="317"/>
      <c r="F60" s="317"/>
      <c r="G60" s="317"/>
      <c r="H60" s="317"/>
      <c r="I60" s="317"/>
      <c r="J60" s="317"/>
      <c r="K60" s="198"/>
    </row>
    <row r="61" spans="2:11" customFormat="1" ht="15" customHeight="1">
      <c r="B61" s="197"/>
      <c r="C61" s="202"/>
      <c r="D61" s="317" t="s">
        <v>3301</v>
      </c>
      <c r="E61" s="317"/>
      <c r="F61" s="317"/>
      <c r="G61" s="317"/>
      <c r="H61" s="317"/>
      <c r="I61" s="317"/>
      <c r="J61" s="317"/>
      <c r="K61" s="198"/>
    </row>
    <row r="62" spans="2:11" customFormat="1" ht="15" customHeight="1">
      <c r="B62" s="197"/>
      <c r="C62" s="202"/>
      <c r="D62" s="320" t="s">
        <v>3302</v>
      </c>
      <c r="E62" s="320"/>
      <c r="F62" s="320"/>
      <c r="G62" s="320"/>
      <c r="H62" s="320"/>
      <c r="I62" s="320"/>
      <c r="J62" s="320"/>
      <c r="K62" s="198"/>
    </row>
    <row r="63" spans="2:11" customFormat="1" ht="15" customHeight="1">
      <c r="B63" s="197"/>
      <c r="C63" s="202"/>
      <c r="D63" s="317" t="s">
        <v>3303</v>
      </c>
      <c r="E63" s="317"/>
      <c r="F63" s="317"/>
      <c r="G63" s="317"/>
      <c r="H63" s="317"/>
      <c r="I63" s="317"/>
      <c r="J63" s="317"/>
      <c r="K63" s="198"/>
    </row>
    <row r="64" spans="2:11" customFormat="1" ht="12.75" customHeight="1">
      <c r="B64" s="197"/>
      <c r="C64" s="202"/>
      <c r="D64" s="202"/>
      <c r="E64" s="205"/>
      <c r="F64" s="202"/>
      <c r="G64" s="202"/>
      <c r="H64" s="202"/>
      <c r="I64" s="202"/>
      <c r="J64" s="202"/>
      <c r="K64" s="198"/>
    </row>
    <row r="65" spans="2:11" customFormat="1" ht="15" customHeight="1">
      <c r="B65" s="197"/>
      <c r="C65" s="202"/>
      <c r="D65" s="317" t="s">
        <v>3304</v>
      </c>
      <c r="E65" s="317"/>
      <c r="F65" s="317"/>
      <c r="G65" s="317"/>
      <c r="H65" s="317"/>
      <c r="I65" s="317"/>
      <c r="J65" s="317"/>
      <c r="K65" s="198"/>
    </row>
    <row r="66" spans="2:11" customFormat="1" ht="15" customHeight="1">
      <c r="B66" s="197"/>
      <c r="C66" s="202"/>
      <c r="D66" s="320" t="s">
        <v>3305</v>
      </c>
      <c r="E66" s="320"/>
      <c r="F66" s="320"/>
      <c r="G66" s="320"/>
      <c r="H66" s="320"/>
      <c r="I66" s="320"/>
      <c r="J66" s="320"/>
      <c r="K66" s="198"/>
    </row>
    <row r="67" spans="2:11" customFormat="1" ht="15" customHeight="1">
      <c r="B67" s="197"/>
      <c r="C67" s="202"/>
      <c r="D67" s="317" t="s">
        <v>3306</v>
      </c>
      <c r="E67" s="317"/>
      <c r="F67" s="317"/>
      <c r="G67" s="317"/>
      <c r="H67" s="317"/>
      <c r="I67" s="317"/>
      <c r="J67" s="317"/>
      <c r="K67" s="198"/>
    </row>
    <row r="68" spans="2:11" customFormat="1" ht="15" customHeight="1">
      <c r="B68" s="197"/>
      <c r="C68" s="202"/>
      <c r="D68" s="317" t="s">
        <v>3307</v>
      </c>
      <c r="E68" s="317"/>
      <c r="F68" s="317"/>
      <c r="G68" s="317"/>
      <c r="H68" s="317"/>
      <c r="I68" s="317"/>
      <c r="J68" s="317"/>
      <c r="K68" s="198"/>
    </row>
    <row r="69" spans="2:11" customFormat="1" ht="15" customHeight="1">
      <c r="B69" s="197"/>
      <c r="C69" s="202"/>
      <c r="D69" s="317" t="s">
        <v>3308</v>
      </c>
      <c r="E69" s="317"/>
      <c r="F69" s="317"/>
      <c r="G69" s="317"/>
      <c r="H69" s="317"/>
      <c r="I69" s="317"/>
      <c r="J69" s="317"/>
      <c r="K69" s="198"/>
    </row>
    <row r="70" spans="2:11" customFormat="1" ht="15" customHeight="1">
      <c r="B70" s="197"/>
      <c r="C70" s="202"/>
      <c r="D70" s="317" t="s">
        <v>3309</v>
      </c>
      <c r="E70" s="317"/>
      <c r="F70" s="317"/>
      <c r="G70" s="317"/>
      <c r="H70" s="317"/>
      <c r="I70" s="317"/>
      <c r="J70" s="317"/>
      <c r="K70" s="198"/>
    </row>
    <row r="71" spans="2:11" customFormat="1" ht="12.75" customHeight="1">
      <c r="B71" s="206"/>
      <c r="C71" s="207"/>
      <c r="D71" s="207"/>
      <c r="E71" s="207"/>
      <c r="F71" s="207"/>
      <c r="G71" s="207"/>
      <c r="H71" s="207"/>
      <c r="I71" s="207"/>
      <c r="J71" s="207"/>
      <c r="K71" s="208"/>
    </row>
    <row r="72" spans="2:11" customFormat="1" ht="18.75" customHeight="1">
      <c r="B72" s="209"/>
      <c r="C72" s="209"/>
      <c r="D72" s="209"/>
      <c r="E72" s="209"/>
      <c r="F72" s="209"/>
      <c r="G72" s="209"/>
      <c r="H72" s="209"/>
      <c r="I72" s="209"/>
      <c r="J72" s="209"/>
      <c r="K72" s="210"/>
    </row>
    <row r="73" spans="2:11" customFormat="1" ht="18.75" customHeight="1">
      <c r="B73" s="210"/>
      <c r="C73" s="210"/>
      <c r="D73" s="210"/>
      <c r="E73" s="210"/>
      <c r="F73" s="210"/>
      <c r="G73" s="210"/>
      <c r="H73" s="210"/>
      <c r="I73" s="210"/>
      <c r="J73" s="210"/>
      <c r="K73" s="210"/>
    </row>
    <row r="74" spans="2:11" customFormat="1" ht="7.5" customHeight="1">
      <c r="B74" s="211"/>
      <c r="C74" s="212"/>
      <c r="D74" s="212"/>
      <c r="E74" s="212"/>
      <c r="F74" s="212"/>
      <c r="G74" s="212"/>
      <c r="H74" s="212"/>
      <c r="I74" s="212"/>
      <c r="J74" s="212"/>
      <c r="K74" s="213"/>
    </row>
    <row r="75" spans="2:11" customFormat="1" ht="45" customHeight="1">
      <c r="B75" s="214"/>
      <c r="C75" s="321" t="s">
        <v>3310</v>
      </c>
      <c r="D75" s="321"/>
      <c r="E75" s="321"/>
      <c r="F75" s="321"/>
      <c r="G75" s="321"/>
      <c r="H75" s="321"/>
      <c r="I75" s="321"/>
      <c r="J75" s="321"/>
      <c r="K75" s="215"/>
    </row>
    <row r="76" spans="2:11" customFormat="1" ht="17.25" customHeight="1">
      <c r="B76" s="214"/>
      <c r="C76" s="216" t="s">
        <v>3311</v>
      </c>
      <c r="D76" s="216"/>
      <c r="E76" s="216"/>
      <c r="F76" s="216" t="s">
        <v>3312</v>
      </c>
      <c r="G76" s="217"/>
      <c r="H76" s="216" t="s">
        <v>54</v>
      </c>
      <c r="I76" s="216" t="s">
        <v>57</v>
      </c>
      <c r="J76" s="216" t="s">
        <v>3313</v>
      </c>
      <c r="K76" s="215"/>
    </row>
    <row r="77" spans="2:11" customFormat="1" ht="17.25" customHeight="1">
      <c r="B77" s="214"/>
      <c r="C77" s="218" t="s">
        <v>3314</v>
      </c>
      <c r="D77" s="218"/>
      <c r="E77" s="218"/>
      <c r="F77" s="219" t="s">
        <v>3315</v>
      </c>
      <c r="G77" s="220"/>
      <c r="H77" s="218"/>
      <c r="I77" s="218"/>
      <c r="J77" s="218" t="s">
        <v>3316</v>
      </c>
      <c r="K77" s="215"/>
    </row>
    <row r="78" spans="2:11" customFormat="1" ht="5.25" customHeight="1">
      <c r="B78" s="214"/>
      <c r="C78" s="221"/>
      <c r="D78" s="221"/>
      <c r="E78" s="221"/>
      <c r="F78" s="221"/>
      <c r="G78" s="222"/>
      <c r="H78" s="221"/>
      <c r="I78" s="221"/>
      <c r="J78" s="221"/>
      <c r="K78" s="215"/>
    </row>
    <row r="79" spans="2:11" customFormat="1" ht="15" customHeight="1">
      <c r="B79" s="214"/>
      <c r="C79" s="203" t="s">
        <v>53</v>
      </c>
      <c r="D79" s="223"/>
      <c r="E79" s="223"/>
      <c r="F79" s="224" t="s">
        <v>3317</v>
      </c>
      <c r="G79" s="225"/>
      <c r="H79" s="203" t="s">
        <v>3318</v>
      </c>
      <c r="I79" s="203" t="s">
        <v>3319</v>
      </c>
      <c r="J79" s="203">
        <v>20</v>
      </c>
      <c r="K79" s="215"/>
    </row>
    <row r="80" spans="2:11" customFormat="1" ht="15" customHeight="1">
      <c r="B80" s="214"/>
      <c r="C80" s="203" t="s">
        <v>3320</v>
      </c>
      <c r="D80" s="203"/>
      <c r="E80" s="203"/>
      <c r="F80" s="224" t="s">
        <v>3317</v>
      </c>
      <c r="G80" s="225"/>
      <c r="H80" s="203" t="s">
        <v>3321</v>
      </c>
      <c r="I80" s="203" t="s">
        <v>3319</v>
      </c>
      <c r="J80" s="203">
        <v>120</v>
      </c>
      <c r="K80" s="215"/>
    </row>
    <row r="81" spans="2:11" customFormat="1" ht="15" customHeight="1">
      <c r="B81" s="226"/>
      <c r="C81" s="203" t="s">
        <v>3322</v>
      </c>
      <c r="D81" s="203"/>
      <c r="E81" s="203"/>
      <c r="F81" s="224" t="s">
        <v>3323</v>
      </c>
      <c r="G81" s="225"/>
      <c r="H81" s="203" t="s">
        <v>3324</v>
      </c>
      <c r="I81" s="203" t="s">
        <v>3319</v>
      </c>
      <c r="J81" s="203">
        <v>50</v>
      </c>
      <c r="K81" s="215"/>
    </row>
    <row r="82" spans="2:11" customFormat="1" ht="15" customHeight="1">
      <c r="B82" s="226"/>
      <c r="C82" s="203" t="s">
        <v>3325</v>
      </c>
      <c r="D82" s="203"/>
      <c r="E82" s="203"/>
      <c r="F82" s="224" t="s">
        <v>3317</v>
      </c>
      <c r="G82" s="225"/>
      <c r="H82" s="203" t="s">
        <v>3326</v>
      </c>
      <c r="I82" s="203" t="s">
        <v>3327</v>
      </c>
      <c r="J82" s="203"/>
      <c r="K82" s="215"/>
    </row>
    <row r="83" spans="2:11" customFormat="1" ht="15" customHeight="1">
      <c r="B83" s="226"/>
      <c r="C83" s="203" t="s">
        <v>3328</v>
      </c>
      <c r="D83" s="203"/>
      <c r="E83" s="203"/>
      <c r="F83" s="224" t="s">
        <v>3323</v>
      </c>
      <c r="G83" s="203"/>
      <c r="H83" s="203" t="s">
        <v>3329</v>
      </c>
      <c r="I83" s="203" t="s">
        <v>3319</v>
      </c>
      <c r="J83" s="203">
        <v>15</v>
      </c>
      <c r="K83" s="215"/>
    </row>
    <row r="84" spans="2:11" customFormat="1" ht="15" customHeight="1">
      <c r="B84" s="226"/>
      <c r="C84" s="203" t="s">
        <v>3330</v>
      </c>
      <c r="D84" s="203"/>
      <c r="E84" s="203"/>
      <c r="F84" s="224" t="s">
        <v>3323</v>
      </c>
      <c r="G84" s="203"/>
      <c r="H84" s="203" t="s">
        <v>3331</v>
      </c>
      <c r="I84" s="203" t="s">
        <v>3319</v>
      </c>
      <c r="J84" s="203">
        <v>15</v>
      </c>
      <c r="K84" s="215"/>
    </row>
    <row r="85" spans="2:11" customFormat="1" ht="15" customHeight="1">
      <c r="B85" s="226"/>
      <c r="C85" s="203" t="s">
        <v>3332</v>
      </c>
      <c r="D85" s="203"/>
      <c r="E85" s="203"/>
      <c r="F85" s="224" t="s">
        <v>3323</v>
      </c>
      <c r="G85" s="203"/>
      <c r="H85" s="203" t="s">
        <v>3333</v>
      </c>
      <c r="I85" s="203" t="s">
        <v>3319</v>
      </c>
      <c r="J85" s="203">
        <v>20</v>
      </c>
      <c r="K85" s="215"/>
    </row>
    <row r="86" spans="2:11" customFormat="1" ht="15" customHeight="1">
      <c r="B86" s="226"/>
      <c r="C86" s="203" t="s">
        <v>3334</v>
      </c>
      <c r="D86" s="203"/>
      <c r="E86" s="203"/>
      <c r="F86" s="224" t="s">
        <v>3323</v>
      </c>
      <c r="G86" s="203"/>
      <c r="H86" s="203" t="s">
        <v>3335</v>
      </c>
      <c r="I86" s="203" t="s">
        <v>3319</v>
      </c>
      <c r="J86" s="203">
        <v>20</v>
      </c>
      <c r="K86" s="215"/>
    </row>
    <row r="87" spans="2:11" customFormat="1" ht="15" customHeight="1">
      <c r="B87" s="226"/>
      <c r="C87" s="203" t="s">
        <v>3336</v>
      </c>
      <c r="D87" s="203"/>
      <c r="E87" s="203"/>
      <c r="F87" s="224" t="s">
        <v>3323</v>
      </c>
      <c r="G87" s="225"/>
      <c r="H87" s="203" t="s">
        <v>3337</v>
      </c>
      <c r="I87" s="203" t="s">
        <v>3319</v>
      </c>
      <c r="J87" s="203">
        <v>50</v>
      </c>
      <c r="K87" s="215"/>
    </row>
    <row r="88" spans="2:11" customFormat="1" ht="15" customHeight="1">
      <c r="B88" s="226"/>
      <c r="C88" s="203" t="s">
        <v>3338</v>
      </c>
      <c r="D88" s="203"/>
      <c r="E88" s="203"/>
      <c r="F88" s="224" t="s">
        <v>3323</v>
      </c>
      <c r="G88" s="225"/>
      <c r="H88" s="203" t="s">
        <v>3339</v>
      </c>
      <c r="I88" s="203" t="s">
        <v>3319</v>
      </c>
      <c r="J88" s="203">
        <v>20</v>
      </c>
      <c r="K88" s="215"/>
    </row>
    <row r="89" spans="2:11" customFormat="1" ht="15" customHeight="1">
      <c r="B89" s="226"/>
      <c r="C89" s="203" t="s">
        <v>3340</v>
      </c>
      <c r="D89" s="203"/>
      <c r="E89" s="203"/>
      <c r="F89" s="224" t="s">
        <v>3323</v>
      </c>
      <c r="G89" s="225"/>
      <c r="H89" s="203" t="s">
        <v>3341</v>
      </c>
      <c r="I89" s="203" t="s">
        <v>3319</v>
      </c>
      <c r="J89" s="203">
        <v>20</v>
      </c>
      <c r="K89" s="215"/>
    </row>
    <row r="90" spans="2:11" customFormat="1" ht="15" customHeight="1">
      <c r="B90" s="226"/>
      <c r="C90" s="203" t="s">
        <v>3342</v>
      </c>
      <c r="D90" s="203"/>
      <c r="E90" s="203"/>
      <c r="F90" s="224" t="s">
        <v>3323</v>
      </c>
      <c r="G90" s="225"/>
      <c r="H90" s="203" t="s">
        <v>3343</v>
      </c>
      <c r="I90" s="203" t="s">
        <v>3319</v>
      </c>
      <c r="J90" s="203">
        <v>50</v>
      </c>
      <c r="K90" s="215"/>
    </row>
    <row r="91" spans="2:11" customFormat="1" ht="15" customHeight="1">
      <c r="B91" s="226"/>
      <c r="C91" s="203" t="s">
        <v>3344</v>
      </c>
      <c r="D91" s="203"/>
      <c r="E91" s="203"/>
      <c r="F91" s="224" t="s">
        <v>3323</v>
      </c>
      <c r="G91" s="225"/>
      <c r="H91" s="203" t="s">
        <v>3344</v>
      </c>
      <c r="I91" s="203" t="s">
        <v>3319</v>
      </c>
      <c r="J91" s="203">
        <v>50</v>
      </c>
      <c r="K91" s="215"/>
    </row>
    <row r="92" spans="2:11" customFormat="1" ht="15" customHeight="1">
      <c r="B92" s="226"/>
      <c r="C92" s="203" t="s">
        <v>3345</v>
      </c>
      <c r="D92" s="203"/>
      <c r="E92" s="203"/>
      <c r="F92" s="224" t="s">
        <v>3323</v>
      </c>
      <c r="G92" s="225"/>
      <c r="H92" s="203" t="s">
        <v>3346</v>
      </c>
      <c r="I92" s="203" t="s">
        <v>3319</v>
      </c>
      <c r="J92" s="203">
        <v>255</v>
      </c>
      <c r="K92" s="215"/>
    </row>
    <row r="93" spans="2:11" customFormat="1" ht="15" customHeight="1">
      <c r="B93" s="226"/>
      <c r="C93" s="203" t="s">
        <v>3347</v>
      </c>
      <c r="D93" s="203"/>
      <c r="E93" s="203"/>
      <c r="F93" s="224" t="s">
        <v>3317</v>
      </c>
      <c r="G93" s="225"/>
      <c r="H93" s="203" t="s">
        <v>3348</v>
      </c>
      <c r="I93" s="203" t="s">
        <v>3349</v>
      </c>
      <c r="J93" s="203"/>
      <c r="K93" s="215"/>
    </row>
    <row r="94" spans="2:11" customFormat="1" ht="15" customHeight="1">
      <c r="B94" s="226"/>
      <c r="C94" s="203" t="s">
        <v>3350</v>
      </c>
      <c r="D94" s="203"/>
      <c r="E94" s="203"/>
      <c r="F94" s="224" t="s">
        <v>3317</v>
      </c>
      <c r="G94" s="225"/>
      <c r="H94" s="203" t="s">
        <v>3351</v>
      </c>
      <c r="I94" s="203" t="s">
        <v>3352</v>
      </c>
      <c r="J94" s="203"/>
      <c r="K94" s="215"/>
    </row>
    <row r="95" spans="2:11" customFormat="1" ht="15" customHeight="1">
      <c r="B95" s="226"/>
      <c r="C95" s="203" t="s">
        <v>3353</v>
      </c>
      <c r="D95" s="203"/>
      <c r="E95" s="203"/>
      <c r="F95" s="224" t="s">
        <v>3317</v>
      </c>
      <c r="G95" s="225"/>
      <c r="H95" s="203" t="s">
        <v>3353</v>
      </c>
      <c r="I95" s="203" t="s">
        <v>3352</v>
      </c>
      <c r="J95" s="203"/>
      <c r="K95" s="215"/>
    </row>
    <row r="96" spans="2:11" customFormat="1" ht="15" customHeight="1">
      <c r="B96" s="226"/>
      <c r="C96" s="203" t="s">
        <v>38</v>
      </c>
      <c r="D96" s="203"/>
      <c r="E96" s="203"/>
      <c r="F96" s="224" t="s">
        <v>3317</v>
      </c>
      <c r="G96" s="225"/>
      <c r="H96" s="203" t="s">
        <v>3354</v>
      </c>
      <c r="I96" s="203" t="s">
        <v>3352</v>
      </c>
      <c r="J96" s="203"/>
      <c r="K96" s="215"/>
    </row>
    <row r="97" spans="2:11" customFormat="1" ht="15" customHeight="1">
      <c r="B97" s="226"/>
      <c r="C97" s="203" t="s">
        <v>48</v>
      </c>
      <c r="D97" s="203"/>
      <c r="E97" s="203"/>
      <c r="F97" s="224" t="s">
        <v>3317</v>
      </c>
      <c r="G97" s="225"/>
      <c r="H97" s="203" t="s">
        <v>3355</v>
      </c>
      <c r="I97" s="203" t="s">
        <v>3352</v>
      </c>
      <c r="J97" s="203"/>
      <c r="K97" s="215"/>
    </row>
    <row r="98" spans="2:11" customFormat="1" ht="15" customHeight="1">
      <c r="B98" s="227"/>
      <c r="C98" s="228"/>
      <c r="D98" s="228"/>
      <c r="E98" s="228"/>
      <c r="F98" s="228"/>
      <c r="G98" s="228"/>
      <c r="H98" s="228"/>
      <c r="I98" s="228"/>
      <c r="J98" s="228"/>
      <c r="K98" s="229"/>
    </row>
    <row r="99" spans="2:11" customFormat="1" ht="18.75" customHeight="1">
      <c r="B99" s="230"/>
      <c r="C99" s="231"/>
      <c r="D99" s="231"/>
      <c r="E99" s="231"/>
      <c r="F99" s="231"/>
      <c r="G99" s="231"/>
      <c r="H99" s="231"/>
      <c r="I99" s="231"/>
      <c r="J99" s="231"/>
      <c r="K99" s="230"/>
    </row>
    <row r="100" spans="2:11" customFormat="1" ht="18.75" customHeight="1">
      <c r="B100" s="210"/>
      <c r="C100" s="210"/>
      <c r="D100" s="210"/>
      <c r="E100" s="210"/>
      <c r="F100" s="210"/>
      <c r="G100" s="210"/>
      <c r="H100" s="210"/>
      <c r="I100" s="210"/>
      <c r="J100" s="210"/>
      <c r="K100" s="210"/>
    </row>
    <row r="101" spans="2:11" customFormat="1" ht="7.5" customHeight="1">
      <c r="B101" s="211"/>
      <c r="C101" s="212"/>
      <c r="D101" s="212"/>
      <c r="E101" s="212"/>
      <c r="F101" s="212"/>
      <c r="G101" s="212"/>
      <c r="H101" s="212"/>
      <c r="I101" s="212"/>
      <c r="J101" s="212"/>
      <c r="K101" s="213"/>
    </row>
    <row r="102" spans="2:11" customFormat="1" ht="45" customHeight="1">
      <c r="B102" s="214"/>
      <c r="C102" s="321" t="s">
        <v>3356</v>
      </c>
      <c r="D102" s="321"/>
      <c r="E102" s="321"/>
      <c r="F102" s="321"/>
      <c r="G102" s="321"/>
      <c r="H102" s="321"/>
      <c r="I102" s="321"/>
      <c r="J102" s="321"/>
      <c r="K102" s="215"/>
    </row>
    <row r="103" spans="2:11" customFormat="1" ht="17.25" customHeight="1">
      <c r="B103" s="214"/>
      <c r="C103" s="216" t="s">
        <v>3311</v>
      </c>
      <c r="D103" s="216"/>
      <c r="E103" s="216"/>
      <c r="F103" s="216" t="s">
        <v>3312</v>
      </c>
      <c r="G103" s="217"/>
      <c r="H103" s="216" t="s">
        <v>54</v>
      </c>
      <c r="I103" s="216" t="s">
        <v>57</v>
      </c>
      <c r="J103" s="216" t="s">
        <v>3313</v>
      </c>
      <c r="K103" s="215"/>
    </row>
    <row r="104" spans="2:11" customFormat="1" ht="17.25" customHeight="1">
      <c r="B104" s="214"/>
      <c r="C104" s="218" t="s">
        <v>3314</v>
      </c>
      <c r="D104" s="218"/>
      <c r="E104" s="218"/>
      <c r="F104" s="219" t="s">
        <v>3315</v>
      </c>
      <c r="G104" s="220"/>
      <c r="H104" s="218"/>
      <c r="I104" s="218"/>
      <c r="J104" s="218" t="s">
        <v>3316</v>
      </c>
      <c r="K104" s="215"/>
    </row>
    <row r="105" spans="2:11" customFormat="1" ht="5.25" customHeight="1">
      <c r="B105" s="214"/>
      <c r="C105" s="216"/>
      <c r="D105" s="216"/>
      <c r="E105" s="216"/>
      <c r="F105" s="216"/>
      <c r="G105" s="232"/>
      <c r="H105" s="216"/>
      <c r="I105" s="216"/>
      <c r="J105" s="216"/>
      <c r="K105" s="215"/>
    </row>
    <row r="106" spans="2:11" customFormat="1" ht="15" customHeight="1">
      <c r="B106" s="214"/>
      <c r="C106" s="203" t="s">
        <v>53</v>
      </c>
      <c r="D106" s="223"/>
      <c r="E106" s="223"/>
      <c r="F106" s="224" t="s">
        <v>3317</v>
      </c>
      <c r="G106" s="203"/>
      <c r="H106" s="203" t="s">
        <v>3357</v>
      </c>
      <c r="I106" s="203" t="s">
        <v>3319</v>
      </c>
      <c r="J106" s="203">
        <v>20</v>
      </c>
      <c r="K106" s="215"/>
    </row>
    <row r="107" spans="2:11" customFormat="1" ht="15" customHeight="1">
      <c r="B107" s="214"/>
      <c r="C107" s="203" t="s">
        <v>3320</v>
      </c>
      <c r="D107" s="203"/>
      <c r="E107" s="203"/>
      <c r="F107" s="224" t="s">
        <v>3317</v>
      </c>
      <c r="G107" s="203"/>
      <c r="H107" s="203" t="s">
        <v>3357</v>
      </c>
      <c r="I107" s="203" t="s">
        <v>3319</v>
      </c>
      <c r="J107" s="203">
        <v>120</v>
      </c>
      <c r="K107" s="215"/>
    </row>
    <row r="108" spans="2:11" customFormat="1" ht="15" customHeight="1">
      <c r="B108" s="226"/>
      <c r="C108" s="203" t="s">
        <v>3322</v>
      </c>
      <c r="D108" s="203"/>
      <c r="E108" s="203"/>
      <c r="F108" s="224" t="s">
        <v>3323</v>
      </c>
      <c r="G108" s="203"/>
      <c r="H108" s="203" t="s">
        <v>3357</v>
      </c>
      <c r="I108" s="203" t="s">
        <v>3319</v>
      </c>
      <c r="J108" s="203">
        <v>50</v>
      </c>
      <c r="K108" s="215"/>
    </row>
    <row r="109" spans="2:11" customFormat="1" ht="15" customHeight="1">
      <c r="B109" s="226"/>
      <c r="C109" s="203" t="s">
        <v>3325</v>
      </c>
      <c r="D109" s="203"/>
      <c r="E109" s="203"/>
      <c r="F109" s="224" t="s">
        <v>3317</v>
      </c>
      <c r="G109" s="203"/>
      <c r="H109" s="203" t="s">
        <v>3357</v>
      </c>
      <c r="I109" s="203" t="s">
        <v>3327</v>
      </c>
      <c r="J109" s="203"/>
      <c r="K109" s="215"/>
    </row>
    <row r="110" spans="2:11" customFormat="1" ht="15" customHeight="1">
      <c r="B110" s="226"/>
      <c r="C110" s="203" t="s">
        <v>3336</v>
      </c>
      <c r="D110" s="203"/>
      <c r="E110" s="203"/>
      <c r="F110" s="224" t="s">
        <v>3323</v>
      </c>
      <c r="G110" s="203"/>
      <c r="H110" s="203" t="s">
        <v>3357</v>
      </c>
      <c r="I110" s="203" t="s">
        <v>3319</v>
      </c>
      <c r="J110" s="203">
        <v>50</v>
      </c>
      <c r="K110" s="215"/>
    </row>
    <row r="111" spans="2:11" customFormat="1" ht="15" customHeight="1">
      <c r="B111" s="226"/>
      <c r="C111" s="203" t="s">
        <v>3344</v>
      </c>
      <c r="D111" s="203"/>
      <c r="E111" s="203"/>
      <c r="F111" s="224" t="s">
        <v>3323</v>
      </c>
      <c r="G111" s="203"/>
      <c r="H111" s="203" t="s">
        <v>3357</v>
      </c>
      <c r="I111" s="203" t="s">
        <v>3319</v>
      </c>
      <c r="J111" s="203">
        <v>50</v>
      </c>
      <c r="K111" s="215"/>
    </row>
    <row r="112" spans="2:11" customFormat="1" ht="15" customHeight="1">
      <c r="B112" s="226"/>
      <c r="C112" s="203" t="s">
        <v>3342</v>
      </c>
      <c r="D112" s="203"/>
      <c r="E112" s="203"/>
      <c r="F112" s="224" t="s">
        <v>3323</v>
      </c>
      <c r="G112" s="203"/>
      <c r="H112" s="203" t="s">
        <v>3357</v>
      </c>
      <c r="I112" s="203" t="s">
        <v>3319</v>
      </c>
      <c r="J112" s="203">
        <v>50</v>
      </c>
      <c r="K112" s="215"/>
    </row>
    <row r="113" spans="2:11" customFormat="1" ht="15" customHeight="1">
      <c r="B113" s="226"/>
      <c r="C113" s="203" t="s">
        <v>53</v>
      </c>
      <c r="D113" s="203"/>
      <c r="E113" s="203"/>
      <c r="F113" s="224" t="s">
        <v>3317</v>
      </c>
      <c r="G113" s="203"/>
      <c r="H113" s="203" t="s">
        <v>3358</v>
      </c>
      <c r="I113" s="203" t="s">
        <v>3319</v>
      </c>
      <c r="J113" s="203">
        <v>20</v>
      </c>
      <c r="K113" s="215"/>
    </row>
    <row r="114" spans="2:11" customFormat="1" ht="15" customHeight="1">
      <c r="B114" s="226"/>
      <c r="C114" s="203" t="s">
        <v>3359</v>
      </c>
      <c r="D114" s="203"/>
      <c r="E114" s="203"/>
      <c r="F114" s="224" t="s">
        <v>3317</v>
      </c>
      <c r="G114" s="203"/>
      <c r="H114" s="203" t="s">
        <v>3360</v>
      </c>
      <c r="I114" s="203" t="s">
        <v>3319</v>
      </c>
      <c r="J114" s="203">
        <v>120</v>
      </c>
      <c r="K114" s="215"/>
    </row>
    <row r="115" spans="2:11" customFormat="1" ht="15" customHeight="1">
      <c r="B115" s="226"/>
      <c r="C115" s="203" t="s">
        <v>38</v>
      </c>
      <c r="D115" s="203"/>
      <c r="E115" s="203"/>
      <c r="F115" s="224" t="s">
        <v>3317</v>
      </c>
      <c r="G115" s="203"/>
      <c r="H115" s="203" t="s">
        <v>3361</v>
      </c>
      <c r="I115" s="203" t="s">
        <v>3352</v>
      </c>
      <c r="J115" s="203"/>
      <c r="K115" s="215"/>
    </row>
    <row r="116" spans="2:11" customFormat="1" ht="15" customHeight="1">
      <c r="B116" s="226"/>
      <c r="C116" s="203" t="s">
        <v>48</v>
      </c>
      <c r="D116" s="203"/>
      <c r="E116" s="203"/>
      <c r="F116" s="224" t="s">
        <v>3317</v>
      </c>
      <c r="G116" s="203"/>
      <c r="H116" s="203" t="s">
        <v>3362</v>
      </c>
      <c r="I116" s="203" t="s">
        <v>3352</v>
      </c>
      <c r="J116" s="203"/>
      <c r="K116" s="215"/>
    </row>
    <row r="117" spans="2:11" customFormat="1" ht="15" customHeight="1">
      <c r="B117" s="226"/>
      <c r="C117" s="203" t="s">
        <v>57</v>
      </c>
      <c r="D117" s="203"/>
      <c r="E117" s="203"/>
      <c r="F117" s="224" t="s">
        <v>3317</v>
      </c>
      <c r="G117" s="203"/>
      <c r="H117" s="203" t="s">
        <v>3363</v>
      </c>
      <c r="I117" s="203" t="s">
        <v>3364</v>
      </c>
      <c r="J117" s="203"/>
      <c r="K117" s="215"/>
    </row>
    <row r="118" spans="2:11" customFormat="1" ht="15" customHeight="1">
      <c r="B118" s="227"/>
      <c r="C118" s="233"/>
      <c r="D118" s="233"/>
      <c r="E118" s="233"/>
      <c r="F118" s="233"/>
      <c r="G118" s="233"/>
      <c r="H118" s="233"/>
      <c r="I118" s="233"/>
      <c r="J118" s="233"/>
      <c r="K118" s="229"/>
    </row>
    <row r="119" spans="2:11" customFormat="1" ht="18.75" customHeight="1">
      <c r="B119" s="234"/>
      <c r="C119" s="235"/>
      <c r="D119" s="235"/>
      <c r="E119" s="235"/>
      <c r="F119" s="236"/>
      <c r="G119" s="235"/>
      <c r="H119" s="235"/>
      <c r="I119" s="235"/>
      <c r="J119" s="235"/>
      <c r="K119" s="234"/>
    </row>
    <row r="120" spans="2:11" customFormat="1" ht="18.75" customHeight="1">
      <c r="B120" s="210"/>
      <c r="C120" s="210"/>
      <c r="D120" s="210"/>
      <c r="E120" s="210"/>
      <c r="F120" s="210"/>
      <c r="G120" s="210"/>
      <c r="H120" s="210"/>
      <c r="I120" s="210"/>
      <c r="J120" s="210"/>
      <c r="K120" s="210"/>
    </row>
    <row r="121" spans="2:11" customFormat="1" ht="7.5" customHeight="1">
      <c r="B121" s="237"/>
      <c r="C121" s="238"/>
      <c r="D121" s="238"/>
      <c r="E121" s="238"/>
      <c r="F121" s="238"/>
      <c r="G121" s="238"/>
      <c r="H121" s="238"/>
      <c r="I121" s="238"/>
      <c r="J121" s="238"/>
      <c r="K121" s="239"/>
    </row>
    <row r="122" spans="2:11" customFormat="1" ht="45" customHeight="1">
      <c r="B122" s="240"/>
      <c r="C122" s="319" t="s">
        <v>3365</v>
      </c>
      <c r="D122" s="319"/>
      <c r="E122" s="319"/>
      <c r="F122" s="319"/>
      <c r="G122" s="319"/>
      <c r="H122" s="319"/>
      <c r="I122" s="319"/>
      <c r="J122" s="319"/>
      <c r="K122" s="241"/>
    </row>
    <row r="123" spans="2:11" customFormat="1" ht="17.25" customHeight="1">
      <c r="B123" s="242"/>
      <c r="C123" s="216" t="s">
        <v>3311</v>
      </c>
      <c r="D123" s="216"/>
      <c r="E123" s="216"/>
      <c r="F123" s="216" t="s">
        <v>3312</v>
      </c>
      <c r="G123" s="217"/>
      <c r="H123" s="216" t="s">
        <v>54</v>
      </c>
      <c r="I123" s="216" t="s">
        <v>57</v>
      </c>
      <c r="J123" s="216" t="s">
        <v>3313</v>
      </c>
      <c r="K123" s="243"/>
    </row>
    <row r="124" spans="2:11" customFormat="1" ht="17.25" customHeight="1">
      <c r="B124" s="242"/>
      <c r="C124" s="218" t="s">
        <v>3314</v>
      </c>
      <c r="D124" s="218"/>
      <c r="E124" s="218"/>
      <c r="F124" s="219" t="s">
        <v>3315</v>
      </c>
      <c r="G124" s="220"/>
      <c r="H124" s="218"/>
      <c r="I124" s="218"/>
      <c r="J124" s="218" t="s">
        <v>3316</v>
      </c>
      <c r="K124" s="243"/>
    </row>
    <row r="125" spans="2:11" customFormat="1" ht="5.25" customHeight="1">
      <c r="B125" s="244"/>
      <c r="C125" s="221"/>
      <c r="D125" s="221"/>
      <c r="E125" s="221"/>
      <c r="F125" s="221"/>
      <c r="G125" s="245"/>
      <c r="H125" s="221"/>
      <c r="I125" s="221"/>
      <c r="J125" s="221"/>
      <c r="K125" s="246"/>
    </row>
    <row r="126" spans="2:11" customFormat="1" ht="15" customHeight="1">
      <c r="B126" s="244"/>
      <c r="C126" s="203" t="s">
        <v>3320</v>
      </c>
      <c r="D126" s="223"/>
      <c r="E126" s="223"/>
      <c r="F126" s="224" t="s">
        <v>3317</v>
      </c>
      <c r="G126" s="203"/>
      <c r="H126" s="203" t="s">
        <v>3357</v>
      </c>
      <c r="I126" s="203" t="s">
        <v>3319</v>
      </c>
      <c r="J126" s="203">
        <v>120</v>
      </c>
      <c r="K126" s="247"/>
    </row>
    <row r="127" spans="2:11" customFormat="1" ht="15" customHeight="1">
      <c r="B127" s="244"/>
      <c r="C127" s="203" t="s">
        <v>3366</v>
      </c>
      <c r="D127" s="203"/>
      <c r="E127" s="203"/>
      <c r="F127" s="224" t="s">
        <v>3317</v>
      </c>
      <c r="G127" s="203"/>
      <c r="H127" s="203" t="s">
        <v>3367</v>
      </c>
      <c r="I127" s="203" t="s">
        <v>3319</v>
      </c>
      <c r="J127" s="203" t="s">
        <v>3368</v>
      </c>
      <c r="K127" s="247"/>
    </row>
    <row r="128" spans="2:11" customFormat="1" ht="15" customHeight="1">
      <c r="B128" s="244"/>
      <c r="C128" s="203" t="s">
        <v>3265</v>
      </c>
      <c r="D128" s="203"/>
      <c r="E128" s="203"/>
      <c r="F128" s="224" t="s">
        <v>3317</v>
      </c>
      <c r="G128" s="203"/>
      <c r="H128" s="203" t="s">
        <v>3369</v>
      </c>
      <c r="I128" s="203" t="s">
        <v>3319</v>
      </c>
      <c r="J128" s="203" t="s">
        <v>3368</v>
      </c>
      <c r="K128" s="247"/>
    </row>
    <row r="129" spans="2:11" customFormat="1" ht="15" customHeight="1">
      <c r="B129" s="244"/>
      <c r="C129" s="203" t="s">
        <v>3328</v>
      </c>
      <c r="D129" s="203"/>
      <c r="E129" s="203"/>
      <c r="F129" s="224" t="s">
        <v>3323</v>
      </c>
      <c r="G129" s="203"/>
      <c r="H129" s="203" t="s">
        <v>3329</v>
      </c>
      <c r="I129" s="203" t="s">
        <v>3319</v>
      </c>
      <c r="J129" s="203">
        <v>15</v>
      </c>
      <c r="K129" s="247"/>
    </row>
    <row r="130" spans="2:11" customFormat="1" ht="15" customHeight="1">
      <c r="B130" s="244"/>
      <c r="C130" s="203" t="s">
        <v>3330</v>
      </c>
      <c r="D130" s="203"/>
      <c r="E130" s="203"/>
      <c r="F130" s="224" t="s">
        <v>3323</v>
      </c>
      <c r="G130" s="203"/>
      <c r="H130" s="203" t="s">
        <v>3331</v>
      </c>
      <c r="I130" s="203" t="s">
        <v>3319</v>
      </c>
      <c r="J130" s="203">
        <v>15</v>
      </c>
      <c r="K130" s="247"/>
    </row>
    <row r="131" spans="2:11" customFormat="1" ht="15" customHeight="1">
      <c r="B131" s="244"/>
      <c r="C131" s="203" t="s">
        <v>3332</v>
      </c>
      <c r="D131" s="203"/>
      <c r="E131" s="203"/>
      <c r="F131" s="224" t="s">
        <v>3323</v>
      </c>
      <c r="G131" s="203"/>
      <c r="H131" s="203" t="s">
        <v>3333</v>
      </c>
      <c r="I131" s="203" t="s">
        <v>3319</v>
      </c>
      <c r="J131" s="203">
        <v>20</v>
      </c>
      <c r="K131" s="247"/>
    </row>
    <row r="132" spans="2:11" customFormat="1" ht="15" customHeight="1">
      <c r="B132" s="244"/>
      <c r="C132" s="203" t="s">
        <v>3334</v>
      </c>
      <c r="D132" s="203"/>
      <c r="E132" s="203"/>
      <c r="F132" s="224" t="s">
        <v>3323</v>
      </c>
      <c r="G132" s="203"/>
      <c r="H132" s="203" t="s">
        <v>3335</v>
      </c>
      <c r="I132" s="203" t="s">
        <v>3319</v>
      </c>
      <c r="J132" s="203">
        <v>20</v>
      </c>
      <c r="K132" s="247"/>
    </row>
    <row r="133" spans="2:11" customFormat="1" ht="15" customHeight="1">
      <c r="B133" s="244"/>
      <c r="C133" s="203" t="s">
        <v>3322</v>
      </c>
      <c r="D133" s="203"/>
      <c r="E133" s="203"/>
      <c r="F133" s="224" t="s">
        <v>3323</v>
      </c>
      <c r="G133" s="203"/>
      <c r="H133" s="203" t="s">
        <v>3357</v>
      </c>
      <c r="I133" s="203" t="s">
        <v>3319</v>
      </c>
      <c r="J133" s="203">
        <v>50</v>
      </c>
      <c r="K133" s="247"/>
    </row>
    <row r="134" spans="2:11" customFormat="1" ht="15" customHeight="1">
      <c r="B134" s="244"/>
      <c r="C134" s="203" t="s">
        <v>3336</v>
      </c>
      <c r="D134" s="203"/>
      <c r="E134" s="203"/>
      <c r="F134" s="224" t="s">
        <v>3323</v>
      </c>
      <c r="G134" s="203"/>
      <c r="H134" s="203" t="s">
        <v>3357</v>
      </c>
      <c r="I134" s="203" t="s">
        <v>3319</v>
      </c>
      <c r="J134" s="203">
        <v>50</v>
      </c>
      <c r="K134" s="247"/>
    </row>
    <row r="135" spans="2:11" customFormat="1" ht="15" customHeight="1">
      <c r="B135" s="244"/>
      <c r="C135" s="203" t="s">
        <v>3342</v>
      </c>
      <c r="D135" s="203"/>
      <c r="E135" s="203"/>
      <c r="F135" s="224" t="s">
        <v>3323</v>
      </c>
      <c r="G135" s="203"/>
      <c r="H135" s="203" t="s">
        <v>3357</v>
      </c>
      <c r="I135" s="203" t="s">
        <v>3319</v>
      </c>
      <c r="J135" s="203">
        <v>50</v>
      </c>
      <c r="K135" s="247"/>
    </row>
    <row r="136" spans="2:11" customFormat="1" ht="15" customHeight="1">
      <c r="B136" s="244"/>
      <c r="C136" s="203" t="s">
        <v>3344</v>
      </c>
      <c r="D136" s="203"/>
      <c r="E136" s="203"/>
      <c r="F136" s="224" t="s">
        <v>3323</v>
      </c>
      <c r="G136" s="203"/>
      <c r="H136" s="203" t="s">
        <v>3357</v>
      </c>
      <c r="I136" s="203" t="s">
        <v>3319</v>
      </c>
      <c r="J136" s="203">
        <v>50</v>
      </c>
      <c r="K136" s="247"/>
    </row>
    <row r="137" spans="2:11" customFormat="1" ht="15" customHeight="1">
      <c r="B137" s="244"/>
      <c r="C137" s="203" t="s">
        <v>3345</v>
      </c>
      <c r="D137" s="203"/>
      <c r="E137" s="203"/>
      <c r="F137" s="224" t="s">
        <v>3323</v>
      </c>
      <c r="G137" s="203"/>
      <c r="H137" s="203" t="s">
        <v>3370</v>
      </c>
      <c r="I137" s="203" t="s">
        <v>3319</v>
      </c>
      <c r="J137" s="203">
        <v>255</v>
      </c>
      <c r="K137" s="247"/>
    </row>
    <row r="138" spans="2:11" customFormat="1" ht="15" customHeight="1">
      <c r="B138" s="244"/>
      <c r="C138" s="203" t="s">
        <v>3347</v>
      </c>
      <c r="D138" s="203"/>
      <c r="E138" s="203"/>
      <c r="F138" s="224" t="s">
        <v>3317</v>
      </c>
      <c r="G138" s="203"/>
      <c r="H138" s="203" t="s">
        <v>3371</v>
      </c>
      <c r="I138" s="203" t="s">
        <v>3349</v>
      </c>
      <c r="J138" s="203"/>
      <c r="K138" s="247"/>
    </row>
    <row r="139" spans="2:11" customFormat="1" ht="15" customHeight="1">
      <c r="B139" s="244"/>
      <c r="C139" s="203" t="s">
        <v>3350</v>
      </c>
      <c r="D139" s="203"/>
      <c r="E139" s="203"/>
      <c r="F139" s="224" t="s">
        <v>3317</v>
      </c>
      <c r="G139" s="203"/>
      <c r="H139" s="203" t="s">
        <v>3372</v>
      </c>
      <c r="I139" s="203" t="s">
        <v>3352</v>
      </c>
      <c r="J139" s="203"/>
      <c r="K139" s="247"/>
    </row>
    <row r="140" spans="2:11" customFormat="1" ht="15" customHeight="1">
      <c r="B140" s="244"/>
      <c r="C140" s="203" t="s">
        <v>3353</v>
      </c>
      <c r="D140" s="203"/>
      <c r="E140" s="203"/>
      <c r="F140" s="224" t="s">
        <v>3317</v>
      </c>
      <c r="G140" s="203"/>
      <c r="H140" s="203" t="s">
        <v>3353</v>
      </c>
      <c r="I140" s="203" t="s">
        <v>3352</v>
      </c>
      <c r="J140" s="203"/>
      <c r="K140" s="247"/>
    </row>
    <row r="141" spans="2:11" customFormat="1" ht="15" customHeight="1">
      <c r="B141" s="244"/>
      <c r="C141" s="203" t="s">
        <v>38</v>
      </c>
      <c r="D141" s="203"/>
      <c r="E141" s="203"/>
      <c r="F141" s="224" t="s">
        <v>3317</v>
      </c>
      <c r="G141" s="203"/>
      <c r="H141" s="203" t="s">
        <v>3373</v>
      </c>
      <c r="I141" s="203" t="s">
        <v>3352</v>
      </c>
      <c r="J141" s="203"/>
      <c r="K141" s="247"/>
    </row>
    <row r="142" spans="2:11" customFormat="1" ht="15" customHeight="1">
      <c r="B142" s="244"/>
      <c r="C142" s="203" t="s">
        <v>3374</v>
      </c>
      <c r="D142" s="203"/>
      <c r="E142" s="203"/>
      <c r="F142" s="224" t="s">
        <v>3317</v>
      </c>
      <c r="G142" s="203"/>
      <c r="H142" s="203" t="s">
        <v>3375</v>
      </c>
      <c r="I142" s="203" t="s">
        <v>3352</v>
      </c>
      <c r="J142" s="203"/>
      <c r="K142" s="247"/>
    </row>
    <row r="143" spans="2:11" customFormat="1" ht="15" customHeight="1">
      <c r="B143" s="248"/>
      <c r="C143" s="249"/>
      <c r="D143" s="249"/>
      <c r="E143" s="249"/>
      <c r="F143" s="249"/>
      <c r="G143" s="249"/>
      <c r="H143" s="249"/>
      <c r="I143" s="249"/>
      <c r="J143" s="249"/>
      <c r="K143" s="250"/>
    </row>
    <row r="144" spans="2:11" customFormat="1" ht="18.75" customHeight="1">
      <c r="B144" s="235"/>
      <c r="C144" s="235"/>
      <c r="D144" s="235"/>
      <c r="E144" s="235"/>
      <c r="F144" s="236"/>
      <c r="G144" s="235"/>
      <c r="H144" s="235"/>
      <c r="I144" s="235"/>
      <c r="J144" s="235"/>
      <c r="K144" s="235"/>
    </row>
    <row r="145" spans="2:11" customFormat="1" ht="18.75" customHeight="1">
      <c r="B145" s="210"/>
      <c r="C145" s="210"/>
      <c r="D145" s="210"/>
      <c r="E145" s="210"/>
      <c r="F145" s="210"/>
      <c r="G145" s="210"/>
      <c r="H145" s="210"/>
      <c r="I145" s="210"/>
      <c r="J145" s="210"/>
      <c r="K145" s="210"/>
    </row>
    <row r="146" spans="2:11" customFormat="1" ht="7.5" customHeight="1">
      <c r="B146" s="211"/>
      <c r="C146" s="212"/>
      <c r="D146" s="212"/>
      <c r="E146" s="212"/>
      <c r="F146" s="212"/>
      <c r="G146" s="212"/>
      <c r="H146" s="212"/>
      <c r="I146" s="212"/>
      <c r="J146" s="212"/>
      <c r="K146" s="213"/>
    </row>
    <row r="147" spans="2:11" customFormat="1" ht="45" customHeight="1">
      <c r="B147" s="214"/>
      <c r="C147" s="321" t="s">
        <v>3376</v>
      </c>
      <c r="D147" s="321"/>
      <c r="E147" s="321"/>
      <c r="F147" s="321"/>
      <c r="G147" s="321"/>
      <c r="H147" s="321"/>
      <c r="I147" s="321"/>
      <c r="J147" s="321"/>
      <c r="K147" s="215"/>
    </row>
    <row r="148" spans="2:11" customFormat="1" ht="17.25" customHeight="1">
      <c r="B148" s="214"/>
      <c r="C148" s="216" t="s">
        <v>3311</v>
      </c>
      <c r="D148" s="216"/>
      <c r="E148" s="216"/>
      <c r="F148" s="216" t="s">
        <v>3312</v>
      </c>
      <c r="G148" s="217"/>
      <c r="H148" s="216" t="s">
        <v>54</v>
      </c>
      <c r="I148" s="216" t="s">
        <v>57</v>
      </c>
      <c r="J148" s="216" t="s">
        <v>3313</v>
      </c>
      <c r="K148" s="215"/>
    </row>
    <row r="149" spans="2:11" customFormat="1" ht="17.25" customHeight="1">
      <c r="B149" s="214"/>
      <c r="C149" s="218" t="s">
        <v>3314</v>
      </c>
      <c r="D149" s="218"/>
      <c r="E149" s="218"/>
      <c r="F149" s="219" t="s">
        <v>3315</v>
      </c>
      <c r="G149" s="220"/>
      <c r="H149" s="218"/>
      <c r="I149" s="218"/>
      <c r="J149" s="218" t="s">
        <v>3316</v>
      </c>
      <c r="K149" s="215"/>
    </row>
    <row r="150" spans="2:11" customFormat="1" ht="5.25" customHeight="1">
      <c r="B150" s="226"/>
      <c r="C150" s="221"/>
      <c r="D150" s="221"/>
      <c r="E150" s="221"/>
      <c r="F150" s="221"/>
      <c r="G150" s="222"/>
      <c r="H150" s="221"/>
      <c r="I150" s="221"/>
      <c r="J150" s="221"/>
      <c r="K150" s="247"/>
    </row>
    <row r="151" spans="2:11" customFormat="1" ht="15" customHeight="1">
      <c r="B151" s="226"/>
      <c r="C151" s="251" t="s">
        <v>3320</v>
      </c>
      <c r="D151" s="203"/>
      <c r="E151" s="203"/>
      <c r="F151" s="252" t="s">
        <v>3317</v>
      </c>
      <c r="G151" s="203"/>
      <c r="H151" s="251" t="s">
        <v>3357</v>
      </c>
      <c r="I151" s="251" t="s">
        <v>3319</v>
      </c>
      <c r="J151" s="251">
        <v>120</v>
      </c>
      <c r="K151" s="247"/>
    </row>
    <row r="152" spans="2:11" customFormat="1" ht="15" customHeight="1">
      <c r="B152" s="226"/>
      <c r="C152" s="251" t="s">
        <v>3366</v>
      </c>
      <c r="D152" s="203"/>
      <c r="E152" s="203"/>
      <c r="F152" s="252" t="s">
        <v>3317</v>
      </c>
      <c r="G152" s="203"/>
      <c r="H152" s="251" t="s">
        <v>3377</v>
      </c>
      <c r="I152" s="251" t="s">
        <v>3319</v>
      </c>
      <c r="J152" s="251" t="s">
        <v>3368</v>
      </c>
      <c r="K152" s="247"/>
    </row>
    <row r="153" spans="2:11" customFormat="1" ht="15" customHeight="1">
      <c r="B153" s="226"/>
      <c r="C153" s="251" t="s">
        <v>3265</v>
      </c>
      <c r="D153" s="203"/>
      <c r="E153" s="203"/>
      <c r="F153" s="252" t="s">
        <v>3317</v>
      </c>
      <c r="G153" s="203"/>
      <c r="H153" s="251" t="s">
        <v>3378</v>
      </c>
      <c r="I153" s="251" t="s">
        <v>3319</v>
      </c>
      <c r="J153" s="251" t="s">
        <v>3368</v>
      </c>
      <c r="K153" s="247"/>
    </row>
    <row r="154" spans="2:11" customFormat="1" ht="15" customHeight="1">
      <c r="B154" s="226"/>
      <c r="C154" s="251" t="s">
        <v>3322</v>
      </c>
      <c r="D154" s="203"/>
      <c r="E154" s="203"/>
      <c r="F154" s="252" t="s">
        <v>3323</v>
      </c>
      <c r="G154" s="203"/>
      <c r="H154" s="251" t="s">
        <v>3357</v>
      </c>
      <c r="I154" s="251" t="s">
        <v>3319</v>
      </c>
      <c r="J154" s="251">
        <v>50</v>
      </c>
      <c r="K154" s="247"/>
    </row>
    <row r="155" spans="2:11" customFormat="1" ht="15" customHeight="1">
      <c r="B155" s="226"/>
      <c r="C155" s="251" t="s">
        <v>3325</v>
      </c>
      <c r="D155" s="203"/>
      <c r="E155" s="203"/>
      <c r="F155" s="252" t="s">
        <v>3317</v>
      </c>
      <c r="G155" s="203"/>
      <c r="H155" s="251" t="s">
        <v>3357</v>
      </c>
      <c r="I155" s="251" t="s">
        <v>3327</v>
      </c>
      <c r="J155" s="251"/>
      <c r="K155" s="247"/>
    </row>
    <row r="156" spans="2:11" customFormat="1" ht="15" customHeight="1">
      <c r="B156" s="226"/>
      <c r="C156" s="251" t="s">
        <v>3336</v>
      </c>
      <c r="D156" s="203"/>
      <c r="E156" s="203"/>
      <c r="F156" s="252" t="s">
        <v>3323</v>
      </c>
      <c r="G156" s="203"/>
      <c r="H156" s="251" t="s">
        <v>3357</v>
      </c>
      <c r="I156" s="251" t="s">
        <v>3319</v>
      </c>
      <c r="J156" s="251">
        <v>50</v>
      </c>
      <c r="K156" s="247"/>
    </row>
    <row r="157" spans="2:11" customFormat="1" ht="15" customHeight="1">
      <c r="B157" s="226"/>
      <c r="C157" s="251" t="s">
        <v>3344</v>
      </c>
      <c r="D157" s="203"/>
      <c r="E157" s="203"/>
      <c r="F157" s="252" t="s">
        <v>3323</v>
      </c>
      <c r="G157" s="203"/>
      <c r="H157" s="251" t="s">
        <v>3357</v>
      </c>
      <c r="I157" s="251" t="s">
        <v>3319</v>
      </c>
      <c r="J157" s="251">
        <v>50</v>
      </c>
      <c r="K157" s="247"/>
    </row>
    <row r="158" spans="2:11" customFormat="1" ht="15" customHeight="1">
      <c r="B158" s="226"/>
      <c r="C158" s="251" t="s">
        <v>3342</v>
      </c>
      <c r="D158" s="203"/>
      <c r="E158" s="203"/>
      <c r="F158" s="252" t="s">
        <v>3323</v>
      </c>
      <c r="G158" s="203"/>
      <c r="H158" s="251" t="s">
        <v>3357</v>
      </c>
      <c r="I158" s="251" t="s">
        <v>3319</v>
      </c>
      <c r="J158" s="251">
        <v>50</v>
      </c>
      <c r="K158" s="247"/>
    </row>
    <row r="159" spans="2:11" customFormat="1" ht="15" customHeight="1">
      <c r="B159" s="226"/>
      <c r="C159" s="251" t="s">
        <v>105</v>
      </c>
      <c r="D159" s="203"/>
      <c r="E159" s="203"/>
      <c r="F159" s="252" t="s">
        <v>3317</v>
      </c>
      <c r="G159" s="203"/>
      <c r="H159" s="251" t="s">
        <v>3379</v>
      </c>
      <c r="I159" s="251" t="s">
        <v>3319</v>
      </c>
      <c r="J159" s="251" t="s">
        <v>3380</v>
      </c>
      <c r="K159" s="247"/>
    </row>
    <row r="160" spans="2:11" customFormat="1" ht="15" customHeight="1">
      <c r="B160" s="226"/>
      <c r="C160" s="251" t="s">
        <v>3381</v>
      </c>
      <c r="D160" s="203"/>
      <c r="E160" s="203"/>
      <c r="F160" s="252" t="s">
        <v>3317</v>
      </c>
      <c r="G160" s="203"/>
      <c r="H160" s="251" t="s">
        <v>3382</v>
      </c>
      <c r="I160" s="251" t="s">
        <v>3352</v>
      </c>
      <c r="J160" s="251"/>
      <c r="K160" s="247"/>
    </row>
    <row r="161" spans="2:11" customFormat="1" ht="15" customHeight="1">
      <c r="B161" s="253"/>
      <c r="C161" s="233"/>
      <c r="D161" s="233"/>
      <c r="E161" s="233"/>
      <c r="F161" s="233"/>
      <c r="G161" s="233"/>
      <c r="H161" s="233"/>
      <c r="I161" s="233"/>
      <c r="J161" s="233"/>
      <c r="K161" s="254"/>
    </row>
    <row r="162" spans="2:11" customFormat="1" ht="18.75" customHeight="1">
      <c r="B162" s="235"/>
      <c r="C162" s="245"/>
      <c r="D162" s="245"/>
      <c r="E162" s="245"/>
      <c r="F162" s="255"/>
      <c r="G162" s="245"/>
      <c r="H162" s="245"/>
      <c r="I162" s="245"/>
      <c r="J162" s="245"/>
      <c r="K162" s="235"/>
    </row>
    <row r="163" spans="2:11" customFormat="1" ht="18.75" customHeight="1">
      <c r="B163" s="210"/>
      <c r="C163" s="210"/>
      <c r="D163" s="210"/>
      <c r="E163" s="210"/>
      <c r="F163" s="210"/>
      <c r="G163" s="210"/>
      <c r="H163" s="210"/>
      <c r="I163" s="210"/>
      <c r="J163" s="210"/>
      <c r="K163" s="210"/>
    </row>
    <row r="164" spans="2:11" customFormat="1" ht="7.5" customHeight="1">
      <c r="B164" s="192"/>
      <c r="C164" s="193"/>
      <c r="D164" s="193"/>
      <c r="E164" s="193"/>
      <c r="F164" s="193"/>
      <c r="G164" s="193"/>
      <c r="H164" s="193"/>
      <c r="I164" s="193"/>
      <c r="J164" s="193"/>
      <c r="K164" s="194"/>
    </row>
    <row r="165" spans="2:11" customFormat="1" ht="45" customHeight="1">
      <c r="B165" s="195"/>
      <c r="C165" s="319" t="s">
        <v>3383</v>
      </c>
      <c r="D165" s="319"/>
      <c r="E165" s="319"/>
      <c r="F165" s="319"/>
      <c r="G165" s="319"/>
      <c r="H165" s="319"/>
      <c r="I165" s="319"/>
      <c r="J165" s="319"/>
      <c r="K165" s="196"/>
    </row>
    <row r="166" spans="2:11" customFormat="1" ht="17.25" customHeight="1">
      <c r="B166" s="195"/>
      <c r="C166" s="216" t="s">
        <v>3311</v>
      </c>
      <c r="D166" s="216"/>
      <c r="E166" s="216"/>
      <c r="F166" s="216" t="s">
        <v>3312</v>
      </c>
      <c r="G166" s="256"/>
      <c r="H166" s="257" t="s">
        <v>54</v>
      </c>
      <c r="I166" s="257" t="s">
        <v>57</v>
      </c>
      <c r="J166" s="216" t="s">
        <v>3313</v>
      </c>
      <c r="K166" s="196"/>
    </row>
    <row r="167" spans="2:11" customFormat="1" ht="17.25" customHeight="1">
      <c r="B167" s="197"/>
      <c r="C167" s="218" t="s">
        <v>3314</v>
      </c>
      <c r="D167" s="218"/>
      <c r="E167" s="218"/>
      <c r="F167" s="219" t="s">
        <v>3315</v>
      </c>
      <c r="G167" s="258"/>
      <c r="H167" s="259"/>
      <c r="I167" s="259"/>
      <c r="J167" s="218" t="s">
        <v>3316</v>
      </c>
      <c r="K167" s="198"/>
    </row>
    <row r="168" spans="2:11" customFormat="1" ht="5.25" customHeight="1">
      <c r="B168" s="226"/>
      <c r="C168" s="221"/>
      <c r="D168" s="221"/>
      <c r="E168" s="221"/>
      <c r="F168" s="221"/>
      <c r="G168" s="222"/>
      <c r="H168" s="221"/>
      <c r="I168" s="221"/>
      <c r="J168" s="221"/>
      <c r="K168" s="247"/>
    </row>
    <row r="169" spans="2:11" customFormat="1" ht="15" customHeight="1">
      <c r="B169" s="226"/>
      <c r="C169" s="203" t="s">
        <v>3320</v>
      </c>
      <c r="D169" s="203"/>
      <c r="E169" s="203"/>
      <c r="F169" s="224" t="s">
        <v>3317</v>
      </c>
      <c r="G169" s="203"/>
      <c r="H169" s="203" t="s">
        <v>3357</v>
      </c>
      <c r="I169" s="203" t="s">
        <v>3319</v>
      </c>
      <c r="J169" s="203">
        <v>120</v>
      </c>
      <c r="K169" s="247"/>
    </row>
    <row r="170" spans="2:11" customFormat="1" ht="15" customHeight="1">
      <c r="B170" s="226"/>
      <c r="C170" s="203" t="s">
        <v>3366</v>
      </c>
      <c r="D170" s="203"/>
      <c r="E170" s="203"/>
      <c r="F170" s="224" t="s">
        <v>3317</v>
      </c>
      <c r="G170" s="203"/>
      <c r="H170" s="203" t="s">
        <v>3367</v>
      </c>
      <c r="I170" s="203" t="s">
        <v>3319</v>
      </c>
      <c r="J170" s="203" t="s">
        <v>3368</v>
      </c>
      <c r="K170" s="247"/>
    </row>
    <row r="171" spans="2:11" customFormat="1" ht="15" customHeight="1">
      <c r="B171" s="226"/>
      <c r="C171" s="203" t="s">
        <v>3265</v>
      </c>
      <c r="D171" s="203"/>
      <c r="E171" s="203"/>
      <c r="F171" s="224" t="s">
        <v>3317</v>
      </c>
      <c r="G171" s="203"/>
      <c r="H171" s="203" t="s">
        <v>3384</v>
      </c>
      <c r="I171" s="203" t="s">
        <v>3319</v>
      </c>
      <c r="J171" s="203" t="s">
        <v>3368</v>
      </c>
      <c r="K171" s="247"/>
    </row>
    <row r="172" spans="2:11" customFormat="1" ht="15" customHeight="1">
      <c r="B172" s="226"/>
      <c r="C172" s="203" t="s">
        <v>3322</v>
      </c>
      <c r="D172" s="203"/>
      <c r="E172" s="203"/>
      <c r="F172" s="224" t="s">
        <v>3323</v>
      </c>
      <c r="G172" s="203"/>
      <c r="H172" s="203" t="s">
        <v>3384</v>
      </c>
      <c r="I172" s="203" t="s">
        <v>3319</v>
      </c>
      <c r="J172" s="203">
        <v>50</v>
      </c>
      <c r="K172" s="247"/>
    </row>
    <row r="173" spans="2:11" customFormat="1" ht="15" customHeight="1">
      <c r="B173" s="226"/>
      <c r="C173" s="203" t="s">
        <v>3325</v>
      </c>
      <c r="D173" s="203"/>
      <c r="E173" s="203"/>
      <c r="F173" s="224" t="s">
        <v>3317</v>
      </c>
      <c r="G173" s="203"/>
      <c r="H173" s="203" t="s">
        <v>3384</v>
      </c>
      <c r="I173" s="203" t="s">
        <v>3327</v>
      </c>
      <c r="J173" s="203"/>
      <c r="K173" s="247"/>
    </row>
    <row r="174" spans="2:11" customFormat="1" ht="15" customHeight="1">
      <c r="B174" s="226"/>
      <c r="C174" s="203" t="s">
        <v>3336</v>
      </c>
      <c r="D174" s="203"/>
      <c r="E174" s="203"/>
      <c r="F174" s="224" t="s">
        <v>3323</v>
      </c>
      <c r="G174" s="203"/>
      <c r="H174" s="203" t="s">
        <v>3384</v>
      </c>
      <c r="I174" s="203" t="s">
        <v>3319</v>
      </c>
      <c r="J174" s="203">
        <v>50</v>
      </c>
      <c r="K174" s="247"/>
    </row>
    <row r="175" spans="2:11" customFormat="1" ht="15" customHeight="1">
      <c r="B175" s="226"/>
      <c r="C175" s="203" t="s">
        <v>3344</v>
      </c>
      <c r="D175" s="203"/>
      <c r="E175" s="203"/>
      <c r="F175" s="224" t="s">
        <v>3323</v>
      </c>
      <c r="G175" s="203"/>
      <c r="H175" s="203" t="s">
        <v>3384</v>
      </c>
      <c r="I175" s="203" t="s">
        <v>3319</v>
      </c>
      <c r="J175" s="203">
        <v>50</v>
      </c>
      <c r="K175" s="247"/>
    </row>
    <row r="176" spans="2:11" customFormat="1" ht="15" customHeight="1">
      <c r="B176" s="226"/>
      <c r="C176" s="203" t="s">
        <v>3342</v>
      </c>
      <c r="D176" s="203"/>
      <c r="E176" s="203"/>
      <c r="F176" s="224" t="s">
        <v>3323</v>
      </c>
      <c r="G176" s="203"/>
      <c r="H176" s="203" t="s">
        <v>3384</v>
      </c>
      <c r="I176" s="203" t="s">
        <v>3319</v>
      </c>
      <c r="J176" s="203">
        <v>50</v>
      </c>
      <c r="K176" s="247"/>
    </row>
    <row r="177" spans="2:11" customFormat="1" ht="15" customHeight="1">
      <c r="B177" s="226"/>
      <c r="C177" s="203" t="s">
        <v>111</v>
      </c>
      <c r="D177" s="203"/>
      <c r="E177" s="203"/>
      <c r="F177" s="224" t="s">
        <v>3317</v>
      </c>
      <c r="G177" s="203"/>
      <c r="H177" s="203" t="s">
        <v>3385</v>
      </c>
      <c r="I177" s="203" t="s">
        <v>3386</v>
      </c>
      <c r="J177" s="203"/>
      <c r="K177" s="247"/>
    </row>
    <row r="178" spans="2:11" customFormat="1" ht="15" customHeight="1">
      <c r="B178" s="226"/>
      <c r="C178" s="203" t="s">
        <v>57</v>
      </c>
      <c r="D178" s="203"/>
      <c r="E178" s="203"/>
      <c r="F178" s="224" t="s">
        <v>3317</v>
      </c>
      <c r="G178" s="203"/>
      <c r="H178" s="203" t="s">
        <v>3387</v>
      </c>
      <c r="I178" s="203" t="s">
        <v>3388</v>
      </c>
      <c r="J178" s="203">
        <v>1</v>
      </c>
      <c r="K178" s="247"/>
    </row>
    <row r="179" spans="2:11" customFormat="1" ht="15" customHeight="1">
      <c r="B179" s="226"/>
      <c r="C179" s="203" t="s">
        <v>53</v>
      </c>
      <c r="D179" s="203"/>
      <c r="E179" s="203"/>
      <c r="F179" s="224" t="s">
        <v>3317</v>
      </c>
      <c r="G179" s="203"/>
      <c r="H179" s="203" t="s">
        <v>3389</v>
      </c>
      <c r="I179" s="203" t="s">
        <v>3319</v>
      </c>
      <c r="J179" s="203">
        <v>20</v>
      </c>
      <c r="K179" s="247"/>
    </row>
    <row r="180" spans="2:11" customFormat="1" ht="15" customHeight="1">
      <c r="B180" s="226"/>
      <c r="C180" s="203" t="s">
        <v>54</v>
      </c>
      <c r="D180" s="203"/>
      <c r="E180" s="203"/>
      <c r="F180" s="224" t="s">
        <v>3317</v>
      </c>
      <c r="G180" s="203"/>
      <c r="H180" s="203" t="s">
        <v>3390</v>
      </c>
      <c r="I180" s="203" t="s">
        <v>3319</v>
      </c>
      <c r="J180" s="203">
        <v>255</v>
      </c>
      <c r="K180" s="247"/>
    </row>
    <row r="181" spans="2:11" customFormat="1" ht="15" customHeight="1">
      <c r="B181" s="226"/>
      <c r="C181" s="203" t="s">
        <v>112</v>
      </c>
      <c r="D181" s="203"/>
      <c r="E181" s="203"/>
      <c r="F181" s="224" t="s">
        <v>3317</v>
      </c>
      <c r="G181" s="203"/>
      <c r="H181" s="203" t="s">
        <v>3281</v>
      </c>
      <c r="I181" s="203" t="s">
        <v>3319</v>
      </c>
      <c r="J181" s="203">
        <v>10</v>
      </c>
      <c r="K181" s="247"/>
    </row>
    <row r="182" spans="2:11" customFormat="1" ht="15" customHeight="1">
      <c r="B182" s="226"/>
      <c r="C182" s="203" t="s">
        <v>113</v>
      </c>
      <c r="D182" s="203"/>
      <c r="E182" s="203"/>
      <c r="F182" s="224" t="s">
        <v>3317</v>
      </c>
      <c r="G182" s="203"/>
      <c r="H182" s="203" t="s">
        <v>3391</v>
      </c>
      <c r="I182" s="203" t="s">
        <v>3352</v>
      </c>
      <c r="J182" s="203"/>
      <c r="K182" s="247"/>
    </row>
    <row r="183" spans="2:11" customFormat="1" ht="15" customHeight="1">
      <c r="B183" s="226"/>
      <c r="C183" s="203" t="s">
        <v>3392</v>
      </c>
      <c r="D183" s="203"/>
      <c r="E183" s="203"/>
      <c r="F183" s="224" t="s">
        <v>3317</v>
      </c>
      <c r="G183" s="203"/>
      <c r="H183" s="203" t="s">
        <v>3393</v>
      </c>
      <c r="I183" s="203" t="s">
        <v>3352</v>
      </c>
      <c r="J183" s="203"/>
      <c r="K183" s="247"/>
    </row>
    <row r="184" spans="2:11" customFormat="1" ht="15" customHeight="1">
      <c r="B184" s="226"/>
      <c r="C184" s="203" t="s">
        <v>3381</v>
      </c>
      <c r="D184" s="203"/>
      <c r="E184" s="203"/>
      <c r="F184" s="224" t="s">
        <v>3317</v>
      </c>
      <c r="G184" s="203"/>
      <c r="H184" s="203" t="s">
        <v>3394</v>
      </c>
      <c r="I184" s="203" t="s">
        <v>3352</v>
      </c>
      <c r="J184" s="203"/>
      <c r="K184" s="247"/>
    </row>
    <row r="185" spans="2:11" customFormat="1" ht="15" customHeight="1">
      <c r="B185" s="226"/>
      <c r="C185" s="203" t="s">
        <v>115</v>
      </c>
      <c r="D185" s="203"/>
      <c r="E185" s="203"/>
      <c r="F185" s="224" t="s">
        <v>3323</v>
      </c>
      <c r="G185" s="203"/>
      <c r="H185" s="203" t="s">
        <v>3395</v>
      </c>
      <c r="I185" s="203" t="s">
        <v>3319</v>
      </c>
      <c r="J185" s="203">
        <v>50</v>
      </c>
      <c r="K185" s="247"/>
    </row>
    <row r="186" spans="2:11" customFormat="1" ht="15" customHeight="1">
      <c r="B186" s="226"/>
      <c r="C186" s="203" t="s">
        <v>3396</v>
      </c>
      <c r="D186" s="203"/>
      <c r="E186" s="203"/>
      <c r="F186" s="224" t="s">
        <v>3323</v>
      </c>
      <c r="G186" s="203"/>
      <c r="H186" s="203" t="s">
        <v>3397</v>
      </c>
      <c r="I186" s="203" t="s">
        <v>3398</v>
      </c>
      <c r="J186" s="203"/>
      <c r="K186" s="247"/>
    </row>
    <row r="187" spans="2:11" customFormat="1" ht="15" customHeight="1">
      <c r="B187" s="226"/>
      <c r="C187" s="203" t="s">
        <v>3399</v>
      </c>
      <c r="D187" s="203"/>
      <c r="E187" s="203"/>
      <c r="F187" s="224" t="s">
        <v>3323</v>
      </c>
      <c r="G187" s="203"/>
      <c r="H187" s="203" t="s">
        <v>3400</v>
      </c>
      <c r="I187" s="203" t="s">
        <v>3398</v>
      </c>
      <c r="J187" s="203"/>
      <c r="K187" s="247"/>
    </row>
    <row r="188" spans="2:11" customFormat="1" ht="15" customHeight="1">
      <c r="B188" s="226"/>
      <c r="C188" s="203" t="s">
        <v>3401</v>
      </c>
      <c r="D188" s="203"/>
      <c r="E188" s="203"/>
      <c r="F188" s="224" t="s">
        <v>3323</v>
      </c>
      <c r="G188" s="203"/>
      <c r="H188" s="203" t="s">
        <v>3402</v>
      </c>
      <c r="I188" s="203" t="s">
        <v>3398</v>
      </c>
      <c r="J188" s="203"/>
      <c r="K188" s="247"/>
    </row>
    <row r="189" spans="2:11" customFormat="1" ht="15" customHeight="1">
      <c r="B189" s="226"/>
      <c r="C189" s="260" t="s">
        <v>3403</v>
      </c>
      <c r="D189" s="203"/>
      <c r="E189" s="203"/>
      <c r="F189" s="224" t="s">
        <v>3323</v>
      </c>
      <c r="G189" s="203"/>
      <c r="H189" s="203" t="s">
        <v>3404</v>
      </c>
      <c r="I189" s="203" t="s">
        <v>3405</v>
      </c>
      <c r="J189" s="261" t="s">
        <v>3406</v>
      </c>
      <c r="K189" s="247"/>
    </row>
    <row r="190" spans="2:11" customFormat="1" ht="15" customHeight="1">
      <c r="B190" s="262"/>
      <c r="C190" s="263" t="s">
        <v>3407</v>
      </c>
      <c r="D190" s="264"/>
      <c r="E190" s="264"/>
      <c r="F190" s="265" t="s">
        <v>3323</v>
      </c>
      <c r="G190" s="264"/>
      <c r="H190" s="264" t="s">
        <v>3408</v>
      </c>
      <c r="I190" s="264" t="s">
        <v>3405</v>
      </c>
      <c r="J190" s="266" t="s">
        <v>3406</v>
      </c>
      <c r="K190" s="267"/>
    </row>
    <row r="191" spans="2:11" customFormat="1" ht="15" customHeight="1">
      <c r="B191" s="226"/>
      <c r="C191" s="260" t="s">
        <v>42</v>
      </c>
      <c r="D191" s="203"/>
      <c r="E191" s="203"/>
      <c r="F191" s="224" t="s">
        <v>3317</v>
      </c>
      <c r="G191" s="203"/>
      <c r="H191" s="200" t="s">
        <v>3409</v>
      </c>
      <c r="I191" s="203" t="s">
        <v>3410</v>
      </c>
      <c r="J191" s="203"/>
      <c r="K191" s="247"/>
    </row>
    <row r="192" spans="2:11" customFormat="1" ht="15" customHeight="1">
      <c r="B192" s="226"/>
      <c r="C192" s="260" t="s">
        <v>3411</v>
      </c>
      <c r="D192" s="203"/>
      <c r="E192" s="203"/>
      <c r="F192" s="224" t="s">
        <v>3317</v>
      </c>
      <c r="G192" s="203"/>
      <c r="H192" s="203" t="s">
        <v>3412</v>
      </c>
      <c r="I192" s="203" t="s">
        <v>3352</v>
      </c>
      <c r="J192" s="203"/>
      <c r="K192" s="247"/>
    </row>
    <row r="193" spans="2:11" customFormat="1" ht="15" customHeight="1">
      <c r="B193" s="226"/>
      <c r="C193" s="260" t="s">
        <v>3413</v>
      </c>
      <c r="D193" s="203"/>
      <c r="E193" s="203"/>
      <c r="F193" s="224" t="s">
        <v>3317</v>
      </c>
      <c r="G193" s="203"/>
      <c r="H193" s="203" t="s">
        <v>3414</v>
      </c>
      <c r="I193" s="203" t="s">
        <v>3352</v>
      </c>
      <c r="J193" s="203"/>
      <c r="K193" s="247"/>
    </row>
    <row r="194" spans="2:11" customFormat="1" ht="15" customHeight="1">
      <c r="B194" s="226"/>
      <c r="C194" s="260" t="s">
        <v>3415</v>
      </c>
      <c r="D194" s="203"/>
      <c r="E194" s="203"/>
      <c r="F194" s="224" t="s">
        <v>3323</v>
      </c>
      <c r="G194" s="203"/>
      <c r="H194" s="203" t="s">
        <v>3416</v>
      </c>
      <c r="I194" s="203" t="s">
        <v>3352</v>
      </c>
      <c r="J194" s="203"/>
      <c r="K194" s="247"/>
    </row>
    <row r="195" spans="2:11" customFormat="1" ht="15" customHeight="1">
      <c r="B195" s="253"/>
      <c r="C195" s="268"/>
      <c r="D195" s="233"/>
      <c r="E195" s="233"/>
      <c r="F195" s="233"/>
      <c r="G195" s="233"/>
      <c r="H195" s="233"/>
      <c r="I195" s="233"/>
      <c r="J195" s="233"/>
      <c r="K195" s="254"/>
    </row>
    <row r="196" spans="2:11" customFormat="1" ht="18.75" customHeight="1">
      <c r="B196" s="235"/>
      <c r="C196" s="245"/>
      <c r="D196" s="245"/>
      <c r="E196" s="245"/>
      <c r="F196" s="255"/>
      <c r="G196" s="245"/>
      <c r="H196" s="245"/>
      <c r="I196" s="245"/>
      <c r="J196" s="245"/>
      <c r="K196" s="235"/>
    </row>
    <row r="197" spans="2:11" customFormat="1" ht="18.75" customHeight="1">
      <c r="B197" s="235"/>
      <c r="C197" s="245"/>
      <c r="D197" s="245"/>
      <c r="E197" s="245"/>
      <c r="F197" s="255"/>
      <c r="G197" s="245"/>
      <c r="H197" s="245"/>
      <c r="I197" s="245"/>
      <c r="J197" s="245"/>
      <c r="K197" s="235"/>
    </row>
    <row r="198" spans="2:11" customFormat="1" ht="18.75" customHeight="1">
      <c r="B198" s="210"/>
      <c r="C198" s="210"/>
      <c r="D198" s="210"/>
      <c r="E198" s="210"/>
      <c r="F198" s="210"/>
      <c r="G198" s="210"/>
      <c r="H198" s="210"/>
      <c r="I198" s="210"/>
      <c r="J198" s="210"/>
      <c r="K198" s="210"/>
    </row>
    <row r="199" spans="2:11" customFormat="1" ht="12">
      <c r="B199" s="192"/>
      <c r="C199" s="193"/>
      <c r="D199" s="193"/>
      <c r="E199" s="193"/>
      <c r="F199" s="193"/>
      <c r="G199" s="193"/>
      <c r="H199" s="193"/>
      <c r="I199" s="193"/>
      <c r="J199" s="193"/>
      <c r="K199" s="194"/>
    </row>
    <row r="200" spans="2:11" customFormat="1" ht="22.2">
      <c r="B200" s="195"/>
      <c r="C200" s="319" t="s">
        <v>3417</v>
      </c>
      <c r="D200" s="319"/>
      <c r="E200" s="319"/>
      <c r="F200" s="319"/>
      <c r="G200" s="319"/>
      <c r="H200" s="319"/>
      <c r="I200" s="319"/>
      <c r="J200" s="319"/>
      <c r="K200" s="196"/>
    </row>
    <row r="201" spans="2:11" customFormat="1" ht="25.5" customHeight="1">
      <c r="B201" s="195"/>
      <c r="C201" s="269" t="s">
        <v>3418</v>
      </c>
      <c r="D201" s="269"/>
      <c r="E201" s="269"/>
      <c r="F201" s="269" t="s">
        <v>3419</v>
      </c>
      <c r="G201" s="270"/>
      <c r="H201" s="322" t="s">
        <v>3420</v>
      </c>
      <c r="I201" s="322"/>
      <c r="J201" s="322"/>
      <c r="K201" s="196"/>
    </row>
    <row r="202" spans="2:11" customFormat="1" ht="5.25" customHeight="1">
      <c r="B202" s="226"/>
      <c r="C202" s="221"/>
      <c r="D202" s="221"/>
      <c r="E202" s="221"/>
      <c r="F202" s="221"/>
      <c r="G202" s="245"/>
      <c r="H202" s="221"/>
      <c r="I202" s="221"/>
      <c r="J202" s="221"/>
      <c r="K202" s="247"/>
    </row>
    <row r="203" spans="2:11" customFormat="1" ht="15" customHeight="1">
      <c r="B203" s="226"/>
      <c r="C203" s="203" t="s">
        <v>3410</v>
      </c>
      <c r="D203" s="203"/>
      <c r="E203" s="203"/>
      <c r="F203" s="224" t="s">
        <v>43</v>
      </c>
      <c r="G203" s="203"/>
      <c r="H203" s="323" t="s">
        <v>3421</v>
      </c>
      <c r="I203" s="323"/>
      <c r="J203" s="323"/>
      <c r="K203" s="247"/>
    </row>
    <row r="204" spans="2:11" customFormat="1" ht="15" customHeight="1">
      <c r="B204" s="226"/>
      <c r="C204" s="203"/>
      <c r="D204" s="203"/>
      <c r="E204" s="203"/>
      <c r="F204" s="224" t="s">
        <v>44</v>
      </c>
      <c r="G204" s="203"/>
      <c r="H204" s="323" t="s">
        <v>3422</v>
      </c>
      <c r="I204" s="323"/>
      <c r="J204" s="323"/>
      <c r="K204" s="247"/>
    </row>
    <row r="205" spans="2:11" customFormat="1" ht="15" customHeight="1">
      <c r="B205" s="226"/>
      <c r="C205" s="203"/>
      <c r="D205" s="203"/>
      <c r="E205" s="203"/>
      <c r="F205" s="224" t="s">
        <v>47</v>
      </c>
      <c r="G205" s="203"/>
      <c r="H205" s="323" t="s">
        <v>3423</v>
      </c>
      <c r="I205" s="323"/>
      <c r="J205" s="323"/>
      <c r="K205" s="247"/>
    </row>
    <row r="206" spans="2:11" customFormat="1" ht="15" customHeight="1">
      <c r="B206" s="226"/>
      <c r="C206" s="203"/>
      <c r="D206" s="203"/>
      <c r="E206" s="203"/>
      <c r="F206" s="224" t="s">
        <v>45</v>
      </c>
      <c r="G206" s="203"/>
      <c r="H206" s="323" t="s">
        <v>3424</v>
      </c>
      <c r="I206" s="323"/>
      <c r="J206" s="323"/>
      <c r="K206" s="247"/>
    </row>
    <row r="207" spans="2:11" customFormat="1" ht="15" customHeight="1">
      <c r="B207" s="226"/>
      <c r="C207" s="203"/>
      <c r="D207" s="203"/>
      <c r="E207" s="203"/>
      <c r="F207" s="224" t="s">
        <v>46</v>
      </c>
      <c r="G207" s="203"/>
      <c r="H207" s="323" t="s">
        <v>3425</v>
      </c>
      <c r="I207" s="323"/>
      <c r="J207" s="323"/>
      <c r="K207" s="247"/>
    </row>
    <row r="208" spans="2:11" customFormat="1" ht="15" customHeight="1">
      <c r="B208" s="226"/>
      <c r="C208" s="203"/>
      <c r="D208" s="203"/>
      <c r="E208" s="203"/>
      <c r="F208" s="224"/>
      <c r="G208" s="203"/>
      <c r="H208" s="203"/>
      <c r="I208" s="203"/>
      <c r="J208" s="203"/>
      <c r="K208" s="247"/>
    </row>
    <row r="209" spans="2:11" customFormat="1" ht="15" customHeight="1">
      <c r="B209" s="226"/>
      <c r="C209" s="203" t="s">
        <v>3364</v>
      </c>
      <c r="D209" s="203"/>
      <c r="E209" s="203"/>
      <c r="F209" s="224" t="s">
        <v>79</v>
      </c>
      <c r="G209" s="203"/>
      <c r="H209" s="323" t="s">
        <v>3426</v>
      </c>
      <c r="I209" s="323"/>
      <c r="J209" s="323"/>
      <c r="K209" s="247"/>
    </row>
    <row r="210" spans="2:11" customFormat="1" ht="15" customHeight="1">
      <c r="B210" s="226"/>
      <c r="C210" s="203"/>
      <c r="D210" s="203"/>
      <c r="E210" s="203"/>
      <c r="F210" s="224" t="s">
        <v>3263</v>
      </c>
      <c r="G210" s="203"/>
      <c r="H210" s="323" t="s">
        <v>3264</v>
      </c>
      <c r="I210" s="323"/>
      <c r="J210" s="323"/>
      <c r="K210" s="247"/>
    </row>
    <row r="211" spans="2:11" customFormat="1" ht="15" customHeight="1">
      <c r="B211" s="226"/>
      <c r="C211" s="203"/>
      <c r="D211" s="203"/>
      <c r="E211" s="203"/>
      <c r="F211" s="224" t="s">
        <v>3261</v>
      </c>
      <c r="G211" s="203"/>
      <c r="H211" s="323" t="s">
        <v>3427</v>
      </c>
      <c r="I211" s="323"/>
      <c r="J211" s="323"/>
      <c r="K211" s="247"/>
    </row>
    <row r="212" spans="2:11" customFormat="1" ht="15" customHeight="1">
      <c r="B212" s="271"/>
      <c r="C212" s="203"/>
      <c r="D212" s="203"/>
      <c r="E212" s="203"/>
      <c r="F212" s="224" t="s">
        <v>98</v>
      </c>
      <c r="G212" s="260"/>
      <c r="H212" s="324" t="s">
        <v>99</v>
      </c>
      <c r="I212" s="324"/>
      <c r="J212" s="324"/>
      <c r="K212" s="272"/>
    </row>
    <row r="213" spans="2:11" customFormat="1" ht="15" customHeight="1">
      <c r="B213" s="271"/>
      <c r="C213" s="203"/>
      <c r="D213" s="203"/>
      <c r="E213" s="203"/>
      <c r="F213" s="224" t="s">
        <v>2759</v>
      </c>
      <c r="G213" s="260"/>
      <c r="H213" s="324" t="s">
        <v>3428</v>
      </c>
      <c r="I213" s="324"/>
      <c r="J213" s="324"/>
      <c r="K213" s="272"/>
    </row>
    <row r="214" spans="2:11" customFormat="1" ht="15" customHeight="1">
      <c r="B214" s="271"/>
      <c r="C214" s="203"/>
      <c r="D214" s="203"/>
      <c r="E214" s="203"/>
      <c r="F214" s="224"/>
      <c r="G214" s="260"/>
      <c r="H214" s="251"/>
      <c r="I214" s="251"/>
      <c r="J214" s="251"/>
      <c r="K214" s="272"/>
    </row>
    <row r="215" spans="2:11" customFormat="1" ht="15" customHeight="1">
      <c r="B215" s="271"/>
      <c r="C215" s="203" t="s">
        <v>3388</v>
      </c>
      <c r="D215" s="203"/>
      <c r="E215" s="203"/>
      <c r="F215" s="224">
        <v>1</v>
      </c>
      <c r="G215" s="260"/>
      <c r="H215" s="324" t="s">
        <v>3429</v>
      </c>
      <c r="I215" s="324"/>
      <c r="J215" s="324"/>
      <c r="K215" s="272"/>
    </row>
    <row r="216" spans="2:11" customFormat="1" ht="15" customHeight="1">
      <c r="B216" s="271"/>
      <c r="C216" s="203"/>
      <c r="D216" s="203"/>
      <c r="E216" s="203"/>
      <c r="F216" s="224">
        <v>2</v>
      </c>
      <c r="G216" s="260"/>
      <c r="H216" s="324" t="s">
        <v>3430</v>
      </c>
      <c r="I216" s="324"/>
      <c r="J216" s="324"/>
      <c r="K216" s="272"/>
    </row>
    <row r="217" spans="2:11" customFormat="1" ht="15" customHeight="1">
      <c r="B217" s="271"/>
      <c r="C217" s="203"/>
      <c r="D217" s="203"/>
      <c r="E217" s="203"/>
      <c r="F217" s="224">
        <v>3</v>
      </c>
      <c r="G217" s="260"/>
      <c r="H217" s="324" t="s">
        <v>3431</v>
      </c>
      <c r="I217" s="324"/>
      <c r="J217" s="324"/>
      <c r="K217" s="272"/>
    </row>
    <row r="218" spans="2:11" customFormat="1" ht="15" customHeight="1">
      <c r="B218" s="271"/>
      <c r="C218" s="203"/>
      <c r="D218" s="203"/>
      <c r="E218" s="203"/>
      <c r="F218" s="224">
        <v>4</v>
      </c>
      <c r="G218" s="260"/>
      <c r="H218" s="324" t="s">
        <v>3432</v>
      </c>
      <c r="I218" s="324"/>
      <c r="J218" s="324"/>
      <c r="K218" s="272"/>
    </row>
    <row r="219" spans="2:11" customFormat="1" ht="12.75" customHeight="1">
      <c r="B219" s="273"/>
      <c r="C219" s="274"/>
      <c r="D219" s="274"/>
      <c r="E219" s="274"/>
      <c r="F219" s="274"/>
      <c r="G219" s="274"/>
      <c r="H219" s="274"/>
      <c r="I219" s="274"/>
      <c r="J219" s="274"/>
      <c r="K219" s="275"/>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33</vt:i4>
      </vt:variant>
    </vt:vector>
  </HeadingPairs>
  <TitlesOfParts>
    <vt:vector size="49" baseType="lpstr">
      <vt:lpstr>Rekapitulace stavby</vt:lpstr>
      <vt:lpstr>01 - SO -  Vnitřní konekt...</vt:lpstr>
      <vt:lpstr>02 - SO - Rekonstrukce ul...</vt:lpstr>
      <vt:lpstr>03 - SO - Rekonstrukce ob...</vt:lpstr>
      <vt:lpstr>04 - SO - Energeticky úsp...</vt:lpstr>
      <vt:lpstr>05 - SO - Rekonstrukce vn...</vt:lpstr>
      <vt:lpstr>06 - SO - Restaurování vn...</vt:lpstr>
      <vt:lpstr>VON - Vedlejší a ostatní ...</vt:lpstr>
      <vt:lpstr>Pokyny pro vyplnění</vt:lpstr>
      <vt:lpstr>SLP-krycí</vt:lpstr>
      <vt:lpstr>SLP-rozp</vt:lpstr>
      <vt:lpstr>ZTI-vnitřní</vt:lpstr>
      <vt:lpstr>ZTI-venk</vt:lpstr>
      <vt:lpstr>Elektro</vt:lpstr>
      <vt:lpstr>VZT</vt:lpstr>
      <vt:lpstr>ÚT</vt:lpstr>
      <vt:lpstr>'01 - SO -  Vnitřní konekt...'!Názvy_tisku</vt:lpstr>
      <vt:lpstr>'02 - SO - Rekonstrukce ul...'!Názvy_tisku</vt:lpstr>
      <vt:lpstr>'03 - SO - Rekonstrukce ob...'!Názvy_tisku</vt:lpstr>
      <vt:lpstr>'04 - SO - Energeticky úsp...'!Názvy_tisku</vt:lpstr>
      <vt:lpstr>'05 - SO - Rekonstrukce vn...'!Názvy_tisku</vt:lpstr>
      <vt:lpstr>'06 - SO - Restaurování vn...'!Názvy_tisku</vt:lpstr>
      <vt:lpstr>Elektro!Názvy_tisku</vt:lpstr>
      <vt:lpstr>'Rekapitulace stavby'!Názvy_tisku</vt:lpstr>
      <vt:lpstr>ÚT!Názvy_tisku</vt:lpstr>
      <vt:lpstr>'VON - Vedlejší a ostatní ...'!Názvy_tisku</vt:lpstr>
      <vt:lpstr>VZT!Názvy_tisku</vt:lpstr>
      <vt:lpstr>'ZTI-venk'!Názvy_tisku</vt:lpstr>
      <vt:lpstr>'ZTI-vnitřní'!Názvy_tisku</vt:lpstr>
      <vt:lpstr>'01 - SO -  Vnitřní konekt...'!Oblast_tisku</vt:lpstr>
      <vt:lpstr>'02 - SO - Rekonstrukce ul...'!Oblast_tisku</vt:lpstr>
      <vt:lpstr>'03 - SO - Rekonstrukce ob...'!Oblast_tisku</vt:lpstr>
      <vt:lpstr>'04 - SO - Energeticky úsp...'!Oblast_tisku</vt:lpstr>
      <vt:lpstr>'05 - SO - Rekonstrukce vn...'!Oblast_tisku</vt:lpstr>
      <vt:lpstr>'06 - SO - Restaurování vn...'!Oblast_tisku</vt:lpstr>
      <vt:lpstr>Elektro!Oblast_tisku</vt:lpstr>
      <vt:lpstr>'Pokyny pro vyplnění'!Oblast_tisku</vt:lpstr>
      <vt:lpstr>'Rekapitulace stavby'!Oblast_tisku</vt:lpstr>
      <vt:lpstr>'SLP-rozp'!Oblast_tisku</vt:lpstr>
      <vt:lpstr>ÚT!Oblast_tisku</vt:lpstr>
      <vt:lpstr>'VON - Vedlejší a ostatní ...'!Oblast_tisku</vt:lpstr>
      <vt:lpstr>VZT!Oblast_tisku</vt:lpstr>
      <vt:lpstr>'ZTI-venk'!Oblast_tisku</vt:lpstr>
      <vt:lpstr>'ZTI-vnitřní'!Oblast_tisku</vt:lpstr>
      <vt:lpstr>'SLP-rozp'!Rozpočet1</vt:lpstr>
      <vt:lpstr>'SLP-rozp'!Rozpočet1_128</vt:lpstr>
      <vt:lpstr>'SLP-rozp'!Rozpočet1_42</vt:lpstr>
      <vt:lpstr>'SLP-rozp'!Rozpočet1_78</vt:lpstr>
      <vt:lpstr>'SLP-rozp'!Rozpočet1_81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Ondřej Gerhart</dc:creator>
  <cp:lastModifiedBy>Ondřej Gerhart</cp:lastModifiedBy>
  <dcterms:created xsi:type="dcterms:W3CDTF">2026-01-08T09:30:23Z</dcterms:created>
  <dcterms:modified xsi:type="dcterms:W3CDTF">2026-01-08T09:47:33Z</dcterms:modified>
</cp:coreProperties>
</file>