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V:\2024\24-FVE\"/>
    </mc:Choice>
  </mc:AlternateContent>
  <xr:revisionPtr revIDLastSave="0" documentId="13_ncr:1_{CEC61A60-1B1B-4476-B522-F5CC517BC37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kapitulace stavby" sheetId="1" r:id="rId1"/>
    <sheet name="OB-202309-08 - Pelhřimov ..." sheetId="2" r:id="rId2"/>
    <sheet name="2024-07-04-a - Pelhřimov ..." sheetId="3" r:id="rId3"/>
  </sheets>
  <definedNames>
    <definedName name="_xlnm._FilterDatabase" localSheetId="2" hidden="1">'2024-07-04-a - Pelhřimov ...'!$C$119:$K$169</definedName>
    <definedName name="_xlnm._FilterDatabase" localSheetId="1" hidden="1">'OB-202309-08 - Pelhřimov ...'!$C$117:$K$134</definedName>
    <definedName name="_xlnm.Print_Titles" localSheetId="2">'2024-07-04-a - Pelhřimov ...'!$119:$119</definedName>
    <definedName name="_xlnm.Print_Titles" localSheetId="1">'OB-202309-08 - Pelhřimov ...'!$117:$117</definedName>
    <definedName name="_xlnm.Print_Titles" localSheetId="0">'Rekapitulace stavby'!$92:$92</definedName>
    <definedName name="_xlnm.Print_Area" localSheetId="2">'2024-07-04-a - Pelhřimov ...'!$C$4:$J$76,'2024-07-04-a - Pelhřimov ...'!$C$107:$J$169</definedName>
    <definedName name="_xlnm.Print_Area" localSheetId="1">'OB-202309-08 - Pelhřimov ...'!$C$4:$J$76,'OB-202309-08 - Pelhřimov ...'!$C$105:$J$134</definedName>
    <definedName name="_xlnm.Print_Area" localSheetId="0">'Rekapitulace stavby'!$D$4:$AO$76,'Rekapitulace stavby'!$C$82:$AQ$97</definedName>
  </definedNames>
  <calcPr calcId="191029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69" i="3"/>
  <c r="BH169" i="3"/>
  <c r="BG169" i="3"/>
  <c r="BF169" i="3"/>
  <c r="BK169" i="3"/>
  <c r="J169" i="3"/>
  <c r="BE169" i="3" s="1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F114" i="3"/>
  <c r="E112" i="3"/>
  <c r="F89" i="3"/>
  <c r="E87" i="3"/>
  <c r="J24" i="3"/>
  <c r="E24" i="3"/>
  <c r="J92" i="3"/>
  <c r="J23" i="3"/>
  <c r="J21" i="3"/>
  <c r="E21" i="3"/>
  <c r="J91" i="3"/>
  <c r="J20" i="3"/>
  <c r="J18" i="3"/>
  <c r="E18" i="3"/>
  <c r="F92" i="3"/>
  <c r="J17" i="3"/>
  <c r="J15" i="3"/>
  <c r="E15" i="3"/>
  <c r="F91" i="3"/>
  <c r="J14" i="3"/>
  <c r="J12" i="3"/>
  <c r="J114" i="3" s="1"/>
  <c r="E7" i="3"/>
  <c r="E85" i="3" s="1"/>
  <c r="J37" i="2"/>
  <c r="J36" i="2"/>
  <c r="AY95" i="1"/>
  <c r="J35" i="2"/>
  <c r="AX95" i="1" s="1"/>
  <c r="BI134" i="2"/>
  <c r="BH134" i="2"/>
  <c r="BG134" i="2"/>
  <c r="BF134" i="2"/>
  <c r="BK134" i="2"/>
  <c r="J134" i="2"/>
  <c r="BE134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BI121" i="2"/>
  <c r="BH121" i="2"/>
  <c r="BG121" i="2"/>
  <c r="BF121" i="2"/>
  <c r="T121" i="2"/>
  <c r="R121" i="2"/>
  <c r="P121" i="2"/>
  <c r="BI120" i="2"/>
  <c r="BH120" i="2"/>
  <c r="BG120" i="2"/>
  <c r="BF120" i="2"/>
  <c r="T120" i="2"/>
  <c r="R120" i="2"/>
  <c r="P120" i="2"/>
  <c r="F112" i="2"/>
  <c r="E110" i="2"/>
  <c r="F89" i="2"/>
  <c r="E87" i="2"/>
  <c r="J24" i="2"/>
  <c r="E24" i="2"/>
  <c r="J115" i="2"/>
  <c r="J23" i="2"/>
  <c r="J21" i="2"/>
  <c r="E21" i="2"/>
  <c r="J114" i="2"/>
  <c r="J20" i="2"/>
  <c r="J18" i="2"/>
  <c r="E18" i="2"/>
  <c r="F92" i="2"/>
  <c r="J17" i="2"/>
  <c r="J15" i="2"/>
  <c r="E15" i="2"/>
  <c r="F114" i="2"/>
  <c r="J14" i="2"/>
  <c r="J12" i="2"/>
  <c r="J112" i="2" s="1"/>
  <c r="E7" i="2"/>
  <c r="E108" i="2" s="1"/>
  <c r="L90" i="1"/>
  <c r="AM90" i="1"/>
  <c r="AM89" i="1"/>
  <c r="L89" i="1"/>
  <c r="AM87" i="1"/>
  <c r="L87" i="1"/>
  <c r="L85" i="1"/>
  <c r="L84" i="1"/>
  <c r="BK124" i="2"/>
  <c r="J131" i="2"/>
  <c r="BK125" i="2"/>
  <c r="J128" i="2"/>
  <c r="AS94" i="1"/>
  <c r="J123" i="2"/>
  <c r="BK135" i="3"/>
  <c r="BK128" i="3"/>
  <c r="BK153" i="3"/>
  <c r="BK137" i="3"/>
  <c r="BK163" i="3"/>
  <c r="J133" i="3"/>
  <c r="BK158" i="3"/>
  <c r="BK156" i="3"/>
  <c r="BK167" i="3"/>
  <c r="J135" i="3"/>
  <c r="BK139" i="3"/>
  <c r="BK161" i="3"/>
  <c r="J121" i="2"/>
  <c r="J127" i="2"/>
  <c r="BK148" i="3"/>
  <c r="BK125" i="3"/>
  <c r="BK164" i="3"/>
  <c r="BK122" i="3"/>
  <c r="BK126" i="2"/>
  <c r="J130" i="2"/>
  <c r="J125" i="2"/>
  <c r="J122" i="2"/>
  <c r="BK120" i="2"/>
  <c r="BK133" i="3"/>
  <c r="BK160" i="3"/>
  <c r="BK145" i="3"/>
  <c r="BK144" i="3"/>
  <c r="BK138" i="3"/>
  <c r="J144" i="3"/>
  <c r="BK123" i="3"/>
  <c r="J154" i="3"/>
  <c r="J158" i="3"/>
  <c r="BK141" i="3"/>
  <c r="BK122" i="2"/>
  <c r="J120" i="2"/>
  <c r="BK127" i="2"/>
  <c r="J129" i="2"/>
  <c r="J150" i="3"/>
  <c r="J132" i="3"/>
  <c r="J159" i="3"/>
  <c r="J143" i="3"/>
  <c r="J123" i="3"/>
  <c r="BK150" i="3"/>
  <c r="J126" i="3"/>
  <c r="J155" i="3"/>
  <c r="BK131" i="3"/>
  <c r="J166" i="3"/>
  <c r="J149" i="3"/>
  <c r="BK140" i="3"/>
  <c r="BK154" i="3"/>
  <c r="BK132" i="2"/>
  <c r="BK123" i="2"/>
  <c r="BK121" i="2"/>
  <c r="J134" i="3"/>
  <c r="BK162" i="3"/>
  <c r="BK132" i="3"/>
  <c r="J167" i="3"/>
  <c r="J156" i="3"/>
  <c r="J138" i="3"/>
  <c r="J130" i="3"/>
  <c r="J152" i="3"/>
  <c r="BK149" i="3"/>
  <c r="BK134" i="3"/>
  <c r="J128" i="3"/>
  <c r="J165" i="3"/>
  <c r="J146" i="3"/>
  <c r="J131" i="3"/>
  <c r="BK131" i="2"/>
  <c r="BK136" i="3"/>
  <c r="J122" i="3"/>
  <c r="J129" i="3"/>
  <c r="J164" i="3"/>
  <c r="J136" i="3"/>
  <c r="BK126" i="3"/>
  <c r="BK124" i="3"/>
  <c r="BK159" i="3"/>
  <c r="J132" i="2"/>
  <c r="J126" i="2"/>
  <c r="BK129" i="3"/>
  <c r="BK146" i="3"/>
  <c r="BK127" i="3"/>
  <c r="J160" i="3"/>
  <c r="J147" i="3"/>
  <c r="BK130" i="3"/>
  <c r="J148" i="3"/>
  <c r="J127" i="3"/>
  <c r="J139" i="3"/>
  <c r="BK129" i="2"/>
  <c r="J124" i="2"/>
  <c r="J162" i="3"/>
  <c r="J161" i="3"/>
  <c r="J140" i="3"/>
  <c r="BK166" i="3"/>
  <c r="J124" i="3"/>
  <c r="J142" i="3"/>
  <c r="J153" i="3"/>
  <c r="J145" i="3"/>
  <c r="BK155" i="3"/>
  <c r="BK128" i="2"/>
  <c r="BK130" i="2"/>
  <c r="BK143" i="3"/>
  <c r="J163" i="3"/>
  <c r="BK142" i="3"/>
  <c r="J137" i="3"/>
  <c r="BK147" i="3"/>
  <c r="J141" i="3"/>
  <c r="BK152" i="3"/>
  <c r="BK165" i="3"/>
  <c r="J125" i="3"/>
  <c r="R119" i="2" l="1"/>
  <c r="R118" i="2" s="1"/>
  <c r="BK151" i="3"/>
  <c r="J151" i="3" s="1"/>
  <c r="J98" i="3" s="1"/>
  <c r="BK119" i="2"/>
  <c r="J119" i="2" s="1"/>
  <c r="J97" i="2" s="1"/>
  <c r="R121" i="3"/>
  <c r="P151" i="3"/>
  <c r="T151" i="3"/>
  <c r="T119" i="2"/>
  <c r="T118" i="2" s="1"/>
  <c r="P121" i="3"/>
  <c r="T157" i="3"/>
  <c r="BK121" i="3"/>
  <c r="J121" i="3" s="1"/>
  <c r="J97" i="3" s="1"/>
  <c r="P157" i="3"/>
  <c r="P119" i="2"/>
  <c r="P118" i="2" s="1"/>
  <c r="AU95" i="1" s="1"/>
  <c r="R157" i="3"/>
  <c r="T121" i="3"/>
  <c r="R151" i="3"/>
  <c r="BK157" i="3"/>
  <c r="J157" i="3" s="1"/>
  <c r="J99" i="3" s="1"/>
  <c r="BK133" i="2"/>
  <c r="J133" i="2"/>
  <c r="J98" i="2" s="1"/>
  <c r="BK168" i="3"/>
  <c r="J168" i="3" s="1"/>
  <c r="J100" i="3" s="1"/>
  <c r="J89" i="3"/>
  <c r="E110" i="3"/>
  <c r="J117" i="3"/>
  <c r="BE122" i="3"/>
  <c r="BE133" i="3"/>
  <c r="BE136" i="3"/>
  <c r="BE137" i="3"/>
  <c r="BE156" i="3"/>
  <c r="F117" i="3"/>
  <c r="BE134" i="3"/>
  <c r="BE162" i="3"/>
  <c r="BE166" i="3"/>
  <c r="BE155" i="3"/>
  <c r="BE158" i="3"/>
  <c r="J116" i="3"/>
  <c r="BE167" i="3"/>
  <c r="F116" i="3"/>
  <c r="BE140" i="3"/>
  <c r="BE143" i="3"/>
  <c r="BE144" i="3"/>
  <c r="BE145" i="3"/>
  <c r="BE163" i="3"/>
  <c r="BE165" i="3"/>
  <c r="BE152" i="3"/>
  <c r="BE159" i="3"/>
  <c r="BK118" i="2"/>
  <c r="J118" i="2" s="1"/>
  <c r="J96" i="2" s="1"/>
  <c r="BE126" i="3"/>
  <c r="BE128" i="3"/>
  <c r="BE129" i="3"/>
  <c r="BE131" i="3"/>
  <c r="BE132" i="3"/>
  <c r="BE139" i="3"/>
  <c r="BE142" i="3"/>
  <c r="BE153" i="3"/>
  <c r="BE154" i="3"/>
  <c r="BE160" i="3"/>
  <c r="BE130" i="3"/>
  <c r="BE135" i="3"/>
  <c r="BE141" i="3"/>
  <c r="BE161" i="3"/>
  <c r="BE123" i="3"/>
  <c r="BE125" i="3"/>
  <c r="BE138" i="3"/>
  <c r="BE147" i="3"/>
  <c r="BE148" i="3"/>
  <c r="BE150" i="3"/>
  <c r="BE164" i="3"/>
  <c r="BE124" i="3"/>
  <c r="BE127" i="3"/>
  <c r="BE146" i="3"/>
  <c r="BE149" i="3"/>
  <c r="J92" i="2"/>
  <c r="F115" i="2"/>
  <c r="BE126" i="2"/>
  <c r="BE127" i="2"/>
  <c r="BE128" i="2"/>
  <c r="BE121" i="2"/>
  <c r="BE124" i="2"/>
  <c r="BE130" i="2"/>
  <c r="BE120" i="2"/>
  <c r="J89" i="2"/>
  <c r="BE123" i="2"/>
  <c r="F91" i="2"/>
  <c r="BE129" i="2"/>
  <c r="BE132" i="2"/>
  <c r="J91" i="2"/>
  <c r="BE122" i="2"/>
  <c r="E85" i="2"/>
  <c r="BE125" i="2"/>
  <c r="BE131" i="2"/>
  <c r="F37" i="2"/>
  <c r="BD95" i="1" s="1"/>
  <c r="F35" i="3"/>
  <c r="BB96" i="1" s="1"/>
  <c r="J34" i="2"/>
  <c r="AW95" i="1" s="1"/>
  <c r="J34" i="3"/>
  <c r="AW96" i="1" s="1"/>
  <c r="F36" i="2"/>
  <c r="BC95" i="1" s="1"/>
  <c r="F35" i="2"/>
  <c r="BB95" i="1" s="1"/>
  <c r="F34" i="2"/>
  <c r="BA95" i="1" s="1"/>
  <c r="F34" i="3"/>
  <c r="BA96" i="1" s="1"/>
  <c r="F37" i="3"/>
  <c r="BD96" i="1" s="1"/>
  <c r="F36" i="3"/>
  <c r="BC96" i="1" s="1"/>
  <c r="T120" i="3" l="1"/>
  <c r="R120" i="3"/>
  <c r="P120" i="3"/>
  <c r="AU96" i="1"/>
  <c r="BK120" i="3"/>
  <c r="J120" i="3" s="1"/>
  <c r="J96" i="3" s="1"/>
  <c r="AU94" i="1"/>
  <c r="BD94" i="1"/>
  <c r="W33" i="1" s="1"/>
  <c r="BB94" i="1"/>
  <c r="AX94" i="1"/>
  <c r="BC94" i="1"/>
  <c r="W32" i="1" s="1"/>
  <c r="J30" i="2"/>
  <c r="AG95" i="1"/>
  <c r="F33" i="3"/>
  <c r="AZ96" i="1" s="1"/>
  <c r="J33" i="2"/>
  <c r="AV95" i="1"/>
  <c r="AT95" i="1"/>
  <c r="J33" i="3"/>
  <c r="AV96" i="1" s="1"/>
  <c r="AT96" i="1" s="1"/>
  <c r="F33" i="2"/>
  <c r="AZ95" i="1" s="1"/>
  <c r="BA94" i="1"/>
  <c r="W30" i="1"/>
  <c r="AN95" i="1" l="1"/>
  <c r="J39" i="2"/>
  <c r="J30" i="3"/>
  <c r="AG96" i="1"/>
  <c r="AY94" i="1"/>
  <c r="AW94" i="1"/>
  <c r="AK30" i="1" s="1"/>
  <c r="AZ94" i="1"/>
  <c r="AV94" i="1" s="1"/>
  <c r="AK29" i="1" s="1"/>
  <c r="W31" i="1"/>
  <c r="J39" i="3" l="1"/>
  <c r="AG94" i="1"/>
  <c r="AK26" i="1" s="1"/>
  <c r="AK35" i="1" s="1"/>
  <c r="AN96" i="1"/>
  <c r="W29" i="1"/>
  <c r="AT94" i="1"/>
  <c r="AN94" i="1" l="1"/>
</calcChain>
</file>

<file path=xl/sharedStrings.xml><?xml version="1.0" encoding="utf-8"?>
<sst xmlns="http://schemas.openxmlformats.org/spreadsheetml/2006/main" count="1209" uniqueCount="348">
  <si>
    <t>Export Komplet</t>
  </si>
  <si>
    <t/>
  </si>
  <si>
    <t>2.0</t>
  </si>
  <si>
    <t>False</t>
  </si>
  <si>
    <t>{bd70f9c8-19f8-472d-a853-f9f113d095b6}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</si>
  <si>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</si>
  <si>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</si>
  <si>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</si>
  <si>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</si>
  <si>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</si>
  <si>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</si>
  <si>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</si>
  <si>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</si>
  <si>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</si>
  <si>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2024-07-04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</si>
  <si>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</si>
  <si>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</si>
  <si>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Pelhřimov, Technické služby - FVE, hromosvod</t>
  </si>
  <si>
    <t>KSO:</t>
  </si>
  <si>
    <t>CC-CZ:</t>
  </si>
  <si>
    <t>Místo:</t>
  </si>
  <si>
    <t>Pelhřimov</t>
  </si>
  <si>
    <t>Datum: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</si>
  <si>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</si>
  <si>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</si>
  <si>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</si>
  <si>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</si>
  <si>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</si>
  <si>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</si>
  <si>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</si>
  <si>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</si>
  <si>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</si>
  <si>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</si>
  <si>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</si>
  <si>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</si>
  <si>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</si>
  <si>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</si>
  <si>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</si>
  <si>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</si>
  <si>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</si>
  <si>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</si>
  <si>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</si>
  <si>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</si>
  <si>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</si>
  <si>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</si>
  <si>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</si>
  <si>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</si>
  <si>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</si>
  <si>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</si>
  <si>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</si>
  <si>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</si>
  <si>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</si>
  <si>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</si>
  <si>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</si>
  <si>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</si>
  <si>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</si>
  <si>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</si>
  <si>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</si>
  <si>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</si>
  <si>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</si>
  <si>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</si>
  <si>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</si>
  <si>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</si>
  <si>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</si>
  <si>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</si>
  <si>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</si>
  <si>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</si>
  <si>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</si>
  <si>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</si>
  <si>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</si>
  <si>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</si>
  <si>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</si>
  <si>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</si>
  <si>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</si>
  <si>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</si>
  <si>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</si>
  <si>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</si>
  <si>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</si>
  <si>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OB-202309-08</t>
  </si>
  <si>
    <t>Pelhřimov - Technické služby, hromosvod</t>
  </si>
  <si>
    <t>STA</t>
  </si>
  <si>
    <t>1</t>
  </si>
  <si>
    <t>{fe4396c3-65a2-4e04-bde9-7adb2d16e40a}</t>
  </si>
  <si>
    <t>2</t>
  </si>
  <si>
    <t>2024-07-04-a</t>
  </si>
  <si>
    <t>Pelhřimov - Technické služby, FVE</t>
  </si>
  <si>
    <t>{fc838e6c-a24f-4fc1-92fb-6d027c571fcf}</t>
  </si>
  <si>
    <t>KRYCÍ LIST SOUPISU PRACÍ</t>
  </si>
  <si>
    <t>Objekt:</t>
  </si>
  <si>
    <t>OB-202309-08 - Pelhřimov - Technické služby, hromosvod</t>
  </si>
  <si>
    <t>REKAPITULACE ČLENĚNÍ SOUPISU PRACÍ</t>
  </si>
  <si>
    <t>Kód dílu - Popis</t>
  </si>
  <si>
    <t>Cena celkem [CZK]</t>
  </si>
  <si>
    <t>Náklady ze soupisu prací</t>
  </si>
  <si>
    <t>-1</t>
  </si>
  <si>
    <t>21-M - Materiál</t>
  </si>
  <si>
    <t>VP -   Vícepráce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</si>
  <si>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</si>
  <si>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</si>
  <si>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</si>
  <si>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</si>
  <si>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</si>
  <si>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</si>
  <si>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</si>
  <si>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</si>
  <si>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</si>
  <si>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</si>
  <si>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</si>
  <si>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</si>
  <si>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</si>
  <si>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21-M</t>
  </si>
  <si>
    <t>Materiál</t>
  </si>
  <si>
    <t>3</t>
  </si>
  <si>
    <t>ROZPOCET</t>
  </si>
  <si>
    <t>M</t>
  </si>
  <si>
    <t>354105675</t>
  </si>
  <si>
    <t>trubka podpůrná pro vodič HVI light plus délka 2400 mm + jímač 1000 mm</t>
  </si>
  <si>
    <t>kus</t>
  </si>
  <si>
    <t>8</t>
  </si>
  <si>
    <t>4</t>
  </si>
  <si>
    <t>-1553643039</t>
  </si>
  <si>
    <t>354105674</t>
  </si>
  <si>
    <t>trubka podpůrná pro vodič HVI light plus délka 2400 mm + jímač 500 mm</t>
  </si>
  <si>
    <t>17905785</t>
  </si>
  <si>
    <t>354105348</t>
  </si>
  <si>
    <t>držák na stěnu pro svislou montáž pro podpůrné trubky D40/D50</t>
  </si>
  <si>
    <t>966666303</t>
  </si>
  <si>
    <t>354275320</t>
  </si>
  <si>
    <t>držák vedení s upínacím páskem pro uchycení na trubku</t>
  </si>
  <si>
    <t>-848015003</t>
  </si>
  <si>
    <t>5</t>
  </si>
  <si>
    <t>354275220</t>
  </si>
  <si>
    <t>držák vedení pro vodič HVI pro montáž na stěnu a v oblasti koncovky</t>
  </si>
  <si>
    <t>615378315</t>
  </si>
  <si>
    <t>6</t>
  </si>
  <si>
    <t>354819645</t>
  </si>
  <si>
    <t>sada připojovacích prvků pro vodič HVI light plus, pro uložení uvnitř podpůrné trubky</t>
  </si>
  <si>
    <t>-696037064</t>
  </si>
  <si>
    <t>7</t>
  </si>
  <si>
    <t>354549001</t>
  </si>
  <si>
    <t xml:space="preserve">krabice litinová s vestavěnou zkušební svorkou </t>
  </si>
  <si>
    <t>-1102389261</t>
  </si>
  <si>
    <t>9</t>
  </si>
  <si>
    <t>34140826</t>
  </si>
  <si>
    <t>vodič propojovací jádro Cu plné izolace PVC 450/750V (H07V-U) 1x6mm2</t>
  </si>
  <si>
    <t>m</t>
  </si>
  <si>
    <t>1357318771</t>
  </si>
  <si>
    <t>10</t>
  </si>
  <si>
    <t>341819609</t>
  </si>
  <si>
    <t xml:space="preserve">vodič HVI light plus </t>
  </si>
  <si>
    <t>977228228</t>
  </si>
  <si>
    <t>11</t>
  </si>
  <si>
    <t>3419999</t>
  </si>
  <si>
    <t>ostatní drobný materiál (svorky, drát)</t>
  </si>
  <si>
    <t>ks</t>
  </si>
  <si>
    <t>-1422426355</t>
  </si>
  <si>
    <t>K</t>
  </si>
  <si>
    <t>9999-1</t>
  </si>
  <si>
    <t>instalace</t>
  </si>
  <si>
    <t>165503154</t>
  </si>
  <si>
    <t>14</t>
  </si>
  <si>
    <t>9999-10</t>
  </si>
  <si>
    <t>plošina</t>
  </si>
  <si>
    <t>-1042105297</t>
  </si>
  <si>
    <t>13</t>
  </si>
  <si>
    <t>9999-2</t>
  </si>
  <si>
    <t>revize</t>
  </si>
  <si>
    <t>1502673499</t>
  </si>
  <si>
    <t>VP</t>
  </si>
  <si>
    <t xml:space="preserve">  Vícepráce</t>
  </si>
  <si>
    <t>PN</t>
  </si>
  <si>
    <t>2024-07-04-a - Pelhřimov - Technické služby, FVE</t>
  </si>
  <si>
    <t xml:space="preserve">34-M-m - Materiál </t>
  </si>
  <si>
    <t>34-M-tm - Materiál - technická místnost</t>
  </si>
  <si>
    <t>34-M-mont - Montážní práce</t>
  </si>
  <si>
    <t>34-M-m</t>
  </si>
  <si>
    <t xml:space="preserve">Materiál </t>
  </si>
  <si>
    <t>Pol. 1</t>
  </si>
  <si>
    <t>vodič solární 6 mm2, černý</t>
  </si>
  <si>
    <t>256</t>
  </si>
  <si>
    <t>64</t>
  </si>
  <si>
    <t>169934736</t>
  </si>
  <si>
    <t>Pol. 2</t>
  </si>
  <si>
    <t>vodič solární 6 mm2, čečvený</t>
  </si>
  <si>
    <t>374470378</t>
  </si>
  <si>
    <t>Pol. 3</t>
  </si>
  <si>
    <t>kabel JYTY 4x1 mm2</t>
  </si>
  <si>
    <t>802130398</t>
  </si>
  <si>
    <t>Pol. 4</t>
  </si>
  <si>
    <t>vodič CYA 6 mm2, žlutozelený</t>
  </si>
  <si>
    <t>-909530210</t>
  </si>
  <si>
    <t>Pol. 5</t>
  </si>
  <si>
    <t>kabelový žlab 200x50, plný</t>
  </si>
  <si>
    <t>-2132208366</t>
  </si>
  <si>
    <t>Pol. 6</t>
  </si>
  <si>
    <t>TIGO TAP</t>
  </si>
  <si>
    <t>-2064540599</t>
  </si>
  <si>
    <t>Pol. 7</t>
  </si>
  <si>
    <t>fotovoltaický panel, 450 Wp</t>
  </si>
  <si>
    <t>876296571</t>
  </si>
  <si>
    <t>Pol. 8</t>
  </si>
  <si>
    <t>konstrukce pro fotovoltaický panel 15 st. JIH</t>
  </si>
  <si>
    <t>-500834876</t>
  </si>
  <si>
    <t>Pol. 9</t>
  </si>
  <si>
    <t>balastní zátěž pro konstrukci</t>
  </si>
  <si>
    <t>kpl</t>
  </si>
  <si>
    <t>-2123890638</t>
  </si>
  <si>
    <t>Pol. 10</t>
  </si>
  <si>
    <t>rozváděč R-FVE-AC</t>
  </si>
  <si>
    <t>572127151</t>
  </si>
  <si>
    <t>Pol. 11</t>
  </si>
  <si>
    <t>rozváděč R-FVE-DC</t>
  </si>
  <si>
    <t>1385018253</t>
  </si>
  <si>
    <t>Pol. 12</t>
  </si>
  <si>
    <t>vodič CSA 16 mm2, žlutozelený</t>
  </si>
  <si>
    <t>1901512833</t>
  </si>
  <si>
    <t>Pol. 13</t>
  </si>
  <si>
    <t>kabelový kanál plastový</t>
  </si>
  <si>
    <t>2047698191</t>
  </si>
  <si>
    <t>Pol. 14</t>
  </si>
  <si>
    <t>kabel PRARFlaFase X-J 5x16 mm2 B2ca</t>
  </si>
  <si>
    <t>-1061388060</t>
  </si>
  <si>
    <t>15</t>
  </si>
  <si>
    <t>Pol. 15</t>
  </si>
  <si>
    <t>kabel PRARFlaFase X-J 5x1,5 mm2 B2ca</t>
  </si>
  <si>
    <t>523249857</t>
  </si>
  <si>
    <t>16</t>
  </si>
  <si>
    <t>Pol. 16</t>
  </si>
  <si>
    <t>kabel UTP LSOHFR-B2ca</t>
  </si>
  <si>
    <t>48242736</t>
  </si>
  <si>
    <t>17</t>
  </si>
  <si>
    <t>Pol. 17</t>
  </si>
  <si>
    <t>kabel CYKY-J 3x1,5 mm2</t>
  </si>
  <si>
    <t>-1979813029</t>
  </si>
  <si>
    <t>18</t>
  </si>
  <si>
    <t>Pol. 18</t>
  </si>
  <si>
    <t>kabel CYKY-O 3x1,5 mm2</t>
  </si>
  <si>
    <t>1195451149</t>
  </si>
  <si>
    <t>19</t>
  </si>
  <si>
    <t>Pol. 19</t>
  </si>
  <si>
    <t>střídač 10 kW asymetrický</t>
  </si>
  <si>
    <t>-1056182816</t>
  </si>
  <si>
    <t>20</t>
  </si>
  <si>
    <t>Pol. 20</t>
  </si>
  <si>
    <t>střídač 15 kW asymetrický</t>
  </si>
  <si>
    <t>2011637768</t>
  </si>
  <si>
    <t>Pol. 21</t>
  </si>
  <si>
    <t>baterie o min. kapacitě</t>
  </si>
  <si>
    <t>kWh</t>
  </si>
  <si>
    <t>-979656649</t>
  </si>
  <si>
    <t>22</t>
  </si>
  <si>
    <t>Pol. 22</t>
  </si>
  <si>
    <t xml:space="preserve">tlačítko TOTAL STOP FVE </t>
  </si>
  <si>
    <t>-1030955618</t>
  </si>
  <si>
    <t>44</t>
  </si>
  <si>
    <t>Pol. 22-1</t>
  </si>
  <si>
    <t>kabel UPT CAT5e</t>
  </si>
  <si>
    <t>1544543187</t>
  </si>
  <si>
    <t>23</t>
  </si>
  <si>
    <t>Pol. 23</t>
  </si>
  <si>
    <t>kabel CYSY-J 5x2,5 mm2</t>
  </si>
  <si>
    <t>1165086255</t>
  </si>
  <si>
    <t>24</t>
  </si>
  <si>
    <t>Pol. 24</t>
  </si>
  <si>
    <t>WallBox 11 kW</t>
  </si>
  <si>
    <t>1666942968</t>
  </si>
  <si>
    <t>25</t>
  </si>
  <si>
    <t>Pol. 25</t>
  </si>
  <si>
    <t xml:space="preserve">kabelová lišta </t>
  </si>
  <si>
    <t>2055044359</t>
  </si>
  <si>
    <t>26</t>
  </si>
  <si>
    <t>Pol. 26</t>
  </si>
  <si>
    <t>podružný montážní materiál</t>
  </si>
  <si>
    <t>859192746</t>
  </si>
  <si>
    <t>27</t>
  </si>
  <si>
    <t>Pol. 27</t>
  </si>
  <si>
    <t>trubka ohebná 40 UV stabilní</t>
  </si>
  <si>
    <t>-1657120307</t>
  </si>
  <si>
    <t>28</t>
  </si>
  <si>
    <t>Pol. 28</t>
  </si>
  <si>
    <t>kabel CYSY-J 5x6 mm2</t>
  </si>
  <si>
    <t>-1288818956</t>
  </si>
  <si>
    <t>34-M-tm</t>
  </si>
  <si>
    <t>Materiál - technická místnost</t>
  </si>
  <si>
    <t>29</t>
  </si>
  <si>
    <t>Pol. 29</t>
  </si>
  <si>
    <t>požární dveře 800/1975</t>
  </si>
  <si>
    <t>-98491896</t>
  </si>
  <si>
    <t>30</t>
  </si>
  <si>
    <t>Pol. 30</t>
  </si>
  <si>
    <t>požární stěnový uzávěr 100 mm</t>
  </si>
  <si>
    <t>449960713</t>
  </si>
  <si>
    <t>31</t>
  </si>
  <si>
    <t>Pol. 31</t>
  </si>
  <si>
    <t>ventilátor 230V / 100 mm</t>
  </si>
  <si>
    <t>-1253442338</t>
  </si>
  <si>
    <t>32</t>
  </si>
  <si>
    <t>Pol. 32</t>
  </si>
  <si>
    <t>stěna (sádrokarton) s odolností EI 30DP1</t>
  </si>
  <si>
    <t>-302173314</t>
  </si>
  <si>
    <t>33</t>
  </si>
  <si>
    <t>Pol. 33</t>
  </si>
  <si>
    <t>protipožární kabelový prostup</t>
  </si>
  <si>
    <t>1m2</t>
  </si>
  <si>
    <t>767442780</t>
  </si>
  <si>
    <t>34-M-mont</t>
  </si>
  <si>
    <t>Montážní práce</t>
  </si>
  <si>
    <t>34</t>
  </si>
  <si>
    <t>Pol. 34</t>
  </si>
  <si>
    <t>přidružené montážní práce</t>
  </si>
  <si>
    <t>-1676525719</t>
  </si>
  <si>
    <t>35</t>
  </si>
  <si>
    <t>Pol. 35</t>
  </si>
  <si>
    <t>montážní práce</t>
  </si>
  <si>
    <t>hod</t>
  </si>
  <si>
    <t>-1274333647</t>
  </si>
  <si>
    <t>36</t>
  </si>
  <si>
    <t>Pol. 36</t>
  </si>
  <si>
    <t>připojení zařízení do DS (EG.D.)</t>
  </si>
  <si>
    <t>1566833466</t>
  </si>
  <si>
    <t>37</t>
  </si>
  <si>
    <t>Pol. 37</t>
  </si>
  <si>
    <t>vypracování PD ve formátu DSPS</t>
  </si>
  <si>
    <t>-353583244</t>
  </si>
  <si>
    <t>38</t>
  </si>
  <si>
    <t>Pol. 38</t>
  </si>
  <si>
    <t>revizní zpráva</t>
  </si>
  <si>
    <t>-445881056</t>
  </si>
  <si>
    <t>39</t>
  </si>
  <si>
    <t>Pol. 39</t>
  </si>
  <si>
    <t>zaškolení personálu</t>
  </si>
  <si>
    <t>-1318198363</t>
  </si>
  <si>
    <t>40</t>
  </si>
  <si>
    <t>Pol. 40</t>
  </si>
  <si>
    <t>uvedení systému do provozu</t>
  </si>
  <si>
    <t>-457482830</t>
  </si>
  <si>
    <t>41</t>
  </si>
  <si>
    <t>Pol. 41</t>
  </si>
  <si>
    <t>administrace a inženýring</t>
  </si>
  <si>
    <t>-460475143</t>
  </si>
  <si>
    <t>42</t>
  </si>
  <si>
    <t>Pol. 42</t>
  </si>
  <si>
    <t>úprava RH dle PD</t>
  </si>
  <si>
    <t>-139757354</t>
  </si>
  <si>
    <t>43</t>
  </si>
  <si>
    <t>Pol. 43</t>
  </si>
  <si>
    <t>úprava RE dle PD</t>
  </si>
  <si>
    <t>1517649917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</si>
</sst>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0" fontId="0" fillId="0" borderId="3" xfId="0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4" fontId="20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3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3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3" borderId="22" xfId="0" applyNumberFormat="1" applyFont="1" applyFill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9" fillId="3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3" borderId="22" xfId="0" applyFill="1" applyBorder="1" applyAlignment="1" applyProtection="1">
      <alignment horizontal="center" vertical="center"/>
      <protection locked="0"/>
    </xf>
    <xf numFmtId="49" fontId="0" fillId="3" borderId="22" xfId="0" applyNumberFormat="1" applyFill="1" applyBorder="1" applyAlignment="1" applyProtection="1">
      <alignment horizontal="left" vertical="center" wrapText="1"/>
      <protection locked="0"/>
    </xf>
    <xf numFmtId="0" fontId="0" fillId="3" borderId="22" xfId="0" applyFill="1" applyBorder="1" applyAlignment="1" applyProtection="1">
      <alignment horizontal="left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167" fontId="0" fillId="3" borderId="22" xfId="0" applyNumberFormat="1" applyFill="1" applyBorder="1" applyAlignment="1" applyProtection="1">
      <alignment vertical="center"/>
      <protection locked="0"/>
    </xf>
    <xf numFmtId="4" fontId="0" fillId="3" borderId="22" xfId="0" applyNumberFormat="1" applyFill="1" applyBorder="1" applyAlignment="1" applyProtection="1">
      <alignment vertical="center"/>
      <protection locked="0"/>
    </xf>
    <xf numFmtId="4" fontId="0" fillId="0" borderId="22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17" fillId="3" borderId="22" xfId="0" applyFont="1" applyFill="1" applyBorder="1" applyAlignment="1" applyProtection="1">
      <alignment horizontal="left" vertical="center"/>
      <protection locked="0"/>
    </xf>
    <xf numFmtId="0" fontId="17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left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right" vertical="center"/>
    </xf>
    <xf numFmtId="0" fontId="18" fillId="5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85" workbookViewId="0">
      <selection activeCell="AI20" sqref="AI20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1" t="s">
        <v>0</v>
      </c>
      <c r="AZ1" s="11" t="s">
        <v>1</v>
      </c>
      <c r="BA1" s="11" t="s">
        <v>2</v>
      </c>
      <c r="BB1" s="11" t="s">
        <v>1</v>
      </c>
      <c r="BT1" s="11" t="s">
        <v>3</v>
      </c>
      <c r="BU1" s="11" t="s">
        <v>3</v>
      </c>
      <c r="BV1" s="11" t="s">
        <v>4</v>
      </c>
    </row>
    <row r="2" spans="1:74" ht="36.950000000000003" customHeight="1">
      <c r="AR2" s="200" t="s">
        <v>5</v>
      </c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S2" s="12" t="s">
        <v>6</v>
      </c>
      <c r="BT2" s="12" t="s">
        <v>7</v>
      </c>
    </row>
    <row r="3" spans="1:74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8</v>
      </c>
    </row>
    <row r="4" spans="1:74" ht="24.95" customHeight="1">
      <c r="B4" s="15"/>
      <c r="D4" s="16" t="s">
        <v>9</v>
      </c>
      <c r="AR4" s="15"/>
      <c r="AS4" s="17" t="s">
        <v>10</v>
      </c>
      <c r="BE4" s="18" t="s">
        <v>11</v>
      </c>
      <c r="BS4" s="12" t="s">
        <v>12</v>
      </c>
    </row>
    <row r="5" spans="1:74" ht="12" customHeight="1">
      <c r="B5" s="15"/>
      <c r="D5" s="19" t="s">
        <v>13</v>
      </c>
      <c r="K5" s="165" t="s">
        <v>14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R5" s="15"/>
      <c r="BE5" s="162" t="s">
        <v>15</v>
      </c>
      <c r="BS5" s="12" t="s">
        <v>6</v>
      </c>
    </row>
    <row r="6" spans="1:74" ht="36.950000000000003" customHeight="1">
      <c r="B6" s="15"/>
      <c r="D6" s="21" t="s">
        <v>16</v>
      </c>
      <c r="K6" s="167" t="s">
        <v>17</v>
      </c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R6" s="15"/>
      <c r="BE6" s="163"/>
      <c r="BS6" s="12" t="s">
        <v>6</v>
      </c>
    </row>
    <row r="7" spans="1:74" ht="12" customHeight="1">
      <c r="B7" s="15"/>
      <c r="D7" s="22" t="s">
        <v>18</v>
      </c>
      <c r="K7" s="20" t="s">
        <v>1</v>
      </c>
      <c r="AK7" s="22" t="s">
        <v>19</v>
      </c>
      <c r="AN7" s="20" t="s">
        <v>1</v>
      </c>
      <c r="AR7" s="15"/>
      <c r="BE7" s="163"/>
      <c r="BS7" s="12" t="s">
        <v>6</v>
      </c>
    </row>
    <row r="8" spans="1:74" ht="12" customHeight="1">
      <c r="B8" s="15"/>
      <c r="D8" s="22" t="s">
        <v>20</v>
      </c>
      <c r="K8" s="20" t="s">
        <v>21</v>
      </c>
      <c r="AK8" s="22" t="s">
        <v>22</v>
      </c>
      <c r="AN8" s="23"/>
      <c r="AR8" s="15"/>
      <c r="BE8" s="163"/>
      <c r="BS8" s="12" t="s">
        <v>6</v>
      </c>
    </row>
    <row r="9" spans="1:74" ht="14.45" customHeight="1">
      <c r="B9" s="15"/>
      <c r="AR9" s="15"/>
      <c r="BE9" s="163"/>
      <c r="BS9" s="12" t="s">
        <v>6</v>
      </c>
    </row>
    <row r="10" spans="1:74" ht="12" customHeight="1">
      <c r="B10" s="15"/>
      <c r="D10" s="22" t="s">
        <v>23</v>
      </c>
      <c r="AK10" s="22" t="s">
        <v>24</v>
      </c>
      <c r="AN10" s="20" t="s">
        <v>1</v>
      </c>
      <c r="AR10" s="15"/>
      <c r="BE10" s="163"/>
      <c r="BS10" s="12" t="s">
        <v>6</v>
      </c>
    </row>
    <row r="11" spans="1:74" ht="18.399999999999999" customHeight="1">
      <c r="B11" s="15"/>
      <c r="E11" s="20" t="s">
        <v>25</v>
      </c>
      <c r="AK11" s="22" t="s">
        <v>26</v>
      </c>
      <c r="AN11" s="20" t="s">
        <v>1</v>
      </c>
      <c r="AR11" s="15"/>
      <c r="BE11" s="163"/>
      <c r="BS11" s="12" t="s">
        <v>6</v>
      </c>
    </row>
    <row r="12" spans="1:74" ht="6.95" customHeight="1">
      <c r="B12" s="15"/>
      <c r="AR12" s="15"/>
      <c r="BE12" s="163"/>
      <c r="BS12" s="12" t="s">
        <v>6</v>
      </c>
    </row>
    <row r="13" spans="1:74" ht="12" customHeight="1">
      <c r="B13" s="15"/>
      <c r="D13" s="22" t="s">
        <v>27</v>
      </c>
      <c r="AK13" s="22" t="s">
        <v>24</v>
      </c>
      <c r="AN13" s="24" t="s">
        <v>28</v>
      </c>
      <c r="AR13" s="15"/>
      <c r="BE13" s="163"/>
      <c r="BS13" s="12" t="s">
        <v>6</v>
      </c>
    </row>
    <row r="14" spans="1:74" ht="12.75">
      <c r="B14" s="15"/>
      <c r="E14" s="168" t="s">
        <v>28</v>
      </c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22" t="s">
        <v>26</v>
      </c>
      <c r="AN14" s="24" t="s">
        <v>28</v>
      </c>
      <c r="AR14" s="15"/>
      <c r="BE14" s="163"/>
      <c r="BS14" s="12" t="s">
        <v>6</v>
      </c>
    </row>
    <row r="15" spans="1:74" ht="6.95" customHeight="1">
      <c r="B15" s="15"/>
      <c r="AR15" s="15"/>
      <c r="BE15" s="163"/>
      <c r="BS15" s="12" t="s">
        <v>3</v>
      </c>
    </row>
    <row r="16" spans="1:74" ht="12" customHeight="1">
      <c r="B16" s="15"/>
      <c r="D16" s="22" t="s">
        <v>29</v>
      </c>
      <c r="AK16" s="22" t="s">
        <v>24</v>
      </c>
      <c r="AN16" s="20" t="s">
        <v>1</v>
      </c>
      <c r="AR16" s="15"/>
      <c r="BE16" s="163"/>
      <c r="BS16" s="12" t="s">
        <v>3</v>
      </c>
    </row>
    <row r="17" spans="2:71" ht="18.399999999999999" customHeight="1">
      <c r="B17" s="15"/>
      <c r="E17" s="20" t="s">
        <v>25</v>
      </c>
      <c r="AK17" s="22" t="s">
        <v>26</v>
      </c>
      <c r="AN17" s="20" t="s">
        <v>1</v>
      </c>
      <c r="AR17" s="15"/>
      <c r="BE17" s="163"/>
      <c r="BS17" s="12" t="s">
        <v>30</v>
      </c>
    </row>
    <row r="18" spans="2:71" ht="6.95" customHeight="1">
      <c r="B18" s="15"/>
      <c r="AR18" s="15"/>
      <c r="BE18" s="163"/>
      <c r="BS18" s="12" t="s">
        <v>6</v>
      </c>
    </row>
    <row r="19" spans="2:71" ht="12" customHeight="1">
      <c r="B19" s="15"/>
      <c r="D19" s="22" t="s">
        <v>31</v>
      </c>
      <c r="AK19" s="22" t="s">
        <v>24</v>
      </c>
      <c r="AN19" s="20" t="s">
        <v>1</v>
      </c>
      <c r="AR19" s="15"/>
      <c r="BE19" s="163"/>
      <c r="BS19" s="12" t="s">
        <v>6</v>
      </c>
    </row>
    <row r="20" spans="2:71" ht="18.399999999999999" customHeight="1">
      <c r="B20" s="15"/>
      <c r="E20" s="20" t="s">
        <v>25</v>
      </c>
      <c r="AK20" s="22" t="s">
        <v>26</v>
      </c>
      <c r="AN20" s="20" t="s">
        <v>1</v>
      </c>
      <c r="AR20" s="15"/>
      <c r="BE20" s="163"/>
      <c r="BS20" s="12" t="s">
        <v>30</v>
      </c>
    </row>
    <row r="21" spans="2:71" ht="6.95" customHeight="1">
      <c r="B21" s="15"/>
      <c r="AR21" s="15"/>
      <c r="BE21" s="163"/>
    </row>
    <row r="22" spans="2:71" ht="12" customHeight="1">
      <c r="B22" s="15"/>
      <c r="D22" s="22" t="s">
        <v>32</v>
      </c>
      <c r="AR22" s="15"/>
      <c r="BE22" s="163"/>
    </row>
    <row r="23" spans="2:71" ht="16.5" customHeight="1">
      <c r="B23" s="15"/>
      <c r="E23" s="170" t="s">
        <v>1</v>
      </c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R23" s="15"/>
      <c r="BE23" s="163"/>
    </row>
    <row r="24" spans="2:71" ht="6.95" customHeight="1">
      <c r="B24" s="15"/>
      <c r="AR24" s="15"/>
      <c r="BE24" s="163"/>
    </row>
    <row r="25" spans="2:71" ht="6.95" customHeight="1">
      <c r="B25" s="1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5"/>
      <c r="BE25" s="163"/>
    </row>
    <row r="26" spans="2:71" s="1" customFormat="1" ht="25.9" customHeight="1">
      <c r="B26" s="27"/>
      <c r="D26" s="28" t="s">
        <v>33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1">
        <f>ROUND(AG94,2)</f>
        <v>0</v>
      </c>
      <c r="AL26" s="172"/>
      <c r="AM26" s="172"/>
      <c r="AN26" s="172"/>
      <c r="AO26" s="172"/>
      <c r="AR26" s="27"/>
      <c r="BE26" s="163"/>
    </row>
    <row r="27" spans="2:71" s="1" customFormat="1" ht="6.95" customHeight="1">
      <c r="B27" s="27"/>
      <c r="AR27" s="27"/>
      <c r="BE27" s="163"/>
    </row>
    <row r="28" spans="2:71" s="1" customFormat="1" ht="12.75">
      <c r="B28" s="27"/>
      <c r="L28" s="173" t="s">
        <v>34</v>
      </c>
      <c r="M28" s="173"/>
      <c r="N28" s="173"/>
      <c r="O28" s="173"/>
      <c r="P28" s="173"/>
      <c r="W28" s="173" t="s">
        <v>35</v>
      </c>
      <c r="X28" s="173"/>
      <c r="Y28" s="173"/>
      <c r="Z28" s="173"/>
      <c r="AA28" s="173"/>
      <c r="AB28" s="173"/>
      <c r="AC28" s="173"/>
      <c r="AD28" s="173"/>
      <c r="AE28" s="173"/>
      <c r="AK28" s="173" t="s">
        <v>36</v>
      </c>
      <c r="AL28" s="173"/>
      <c r="AM28" s="173"/>
      <c r="AN28" s="173"/>
      <c r="AO28" s="173"/>
      <c r="AR28" s="27"/>
      <c r="BE28" s="163"/>
    </row>
    <row r="29" spans="2:71" s="2" customFormat="1" ht="14.45" customHeight="1">
      <c r="B29" s="31"/>
      <c r="D29" s="22" t="s">
        <v>37</v>
      </c>
      <c r="F29" s="22" t="s">
        <v>38</v>
      </c>
      <c r="L29" s="176">
        <v>0.21</v>
      </c>
      <c r="M29" s="175"/>
      <c r="N29" s="175"/>
      <c r="O29" s="175"/>
      <c r="P29" s="175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K29" s="174">
        <f>ROUND(AV94, 2)</f>
        <v>0</v>
      </c>
      <c r="AL29" s="175"/>
      <c r="AM29" s="175"/>
      <c r="AN29" s="175"/>
      <c r="AO29" s="175"/>
      <c r="AR29" s="31"/>
      <c r="BE29" s="164"/>
    </row>
    <row r="30" spans="2:71" s="2" customFormat="1" ht="14.45" customHeight="1">
      <c r="B30" s="31"/>
      <c r="F30" s="22" t="s">
        <v>39</v>
      </c>
      <c r="L30" s="176">
        <v>0.12</v>
      </c>
      <c r="M30" s="175"/>
      <c r="N30" s="175"/>
      <c r="O30" s="175"/>
      <c r="P30" s="175"/>
      <c r="W30" s="174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K30" s="174">
        <f>ROUND(AW94, 2)</f>
        <v>0</v>
      </c>
      <c r="AL30" s="175"/>
      <c r="AM30" s="175"/>
      <c r="AN30" s="175"/>
      <c r="AO30" s="175"/>
      <c r="AR30" s="31"/>
      <c r="BE30" s="164"/>
    </row>
    <row r="31" spans="2:71" s="2" customFormat="1" ht="14.45" hidden="1" customHeight="1">
      <c r="B31" s="31"/>
      <c r="F31" s="22" t="s">
        <v>40</v>
      </c>
      <c r="L31" s="176">
        <v>0.21</v>
      </c>
      <c r="M31" s="175"/>
      <c r="N31" s="175"/>
      <c r="O31" s="175"/>
      <c r="P31" s="175"/>
      <c r="W31" s="174">
        <f>ROUND(BB94,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74">
        <v>0</v>
      </c>
      <c r="AL31" s="175"/>
      <c r="AM31" s="175"/>
      <c r="AN31" s="175"/>
      <c r="AO31" s="175"/>
      <c r="AR31" s="31"/>
      <c r="BE31" s="164"/>
    </row>
    <row r="32" spans="2:71" s="2" customFormat="1" ht="14.45" hidden="1" customHeight="1">
      <c r="B32" s="31"/>
      <c r="F32" s="22" t="s">
        <v>41</v>
      </c>
      <c r="L32" s="176">
        <v>0.12</v>
      </c>
      <c r="M32" s="175"/>
      <c r="N32" s="175"/>
      <c r="O32" s="175"/>
      <c r="P32" s="175"/>
      <c r="W32" s="174">
        <f>ROUND(BC94,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74">
        <v>0</v>
      </c>
      <c r="AL32" s="175"/>
      <c r="AM32" s="175"/>
      <c r="AN32" s="175"/>
      <c r="AO32" s="175"/>
      <c r="AR32" s="31"/>
      <c r="BE32" s="164"/>
    </row>
    <row r="33" spans="2:57" s="2" customFormat="1" ht="14.45" hidden="1" customHeight="1">
      <c r="B33" s="31"/>
      <c r="F33" s="22" t="s">
        <v>42</v>
      </c>
      <c r="L33" s="176">
        <v>0</v>
      </c>
      <c r="M33" s="175"/>
      <c r="N33" s="175"/>
      <c r="O33" s="175"/>
      <c r="P33" s="175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K33" s="174">
        <v>0</v>
      </c>
      <c r="AL33" s="175"/>
      <c r="AM33" s="175"/>
      <c r="AN33" s="175"/>
      <c r="AO33" s="175"/>
      <c r="AR33" s="31"/>
      <c r="BE33" s="164"/>
    </row>
    <row r="34" spans="2:57" s="1" customFormat="1" ht="6.95" customHeight="1">
      <c r="B34" s="27"/>
      <c r="AR34" s="27"/>
      <c r="BE34" s="163"/>
    </row>
    <row r="35" spans="2:57" s="1" customFormat="1" ht="25.9" customHeight="1">
      <c r="B35" s="27"/>
      <c r="C35" s="32"/>
      <c r="D35" s="33" t="s">
        <v>43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44</v>
      </c>
      <c r="U35" s="34"/>
      <c r="V35" s="34"/>
      <c r="W35" s="34"/>
      <c r="X35" s="177" t="s">
        <v>45</v>
      </c>
      <c r="Y35" s="178"/>
      <c r="Z35" s="178"/>
      <c r="AA35" s="178"/>
      <c r="AB35" s="178"/>
      <c r="AC35" s="34"/>
      <c r="AD35" s="34"/>
      <c r="AE35" s="34"/>
      <c r="AF35" s="34"/>
      <c r="AG35" s="34"/>
      <c r="AH35" s="34"/>
      <c r="AI35" s="34"/>
      <c r="AJ35" s="34"/>
      <c r="AK35" s="179">
        <f>SUM(AK26:AK33)</f>
        <v>0</v>
      </c>
      <c r="AL35" s="178"/>
      <c r="AM35" s="178"/>
      <c r="AN35" s="178"/>
      <c r="AO35" s="180"/>
      <c r="AP35" s="32"/>
      <c r="AQ35" s="32"/>
      <c r="AR35" s="27"/>
    </row>
    <row r="36" spans="2:57" s="1" customFormat="1" ht="6.95" customHeight="1">
      <c r="B36" s="27"/>
      <c r="AR36" s="27"/>
    </row>
    <row r="37" spans="2:57" s="1" customFormat="1" ht="14.45" customHeight="1">
      <c r="B37" s="27"/>
      <c r="AR37" s="27"/>
    </row>
    <row r="38" spans="2:57" ht="14.45" customHeight="1">
      <c r="B38" s="15"/>
      <c r="AR38" s="15"/>
    </row>
    <row r="39" spans="2:57" ht="14.45" customHeight="1">
      <c r="B39" s="15"/>
      <c r="AR39" s="15"/>
    </row>
    <row r="40" spans="2:57" ht="14.45" customHeight="1">
      <c r="B40" s="15"/>
      <c r="AR40" s="15"/>
    </row>
    <row r="41" spans="2:57" ht="14.45" customHeight="1">
      <c r="B41" s="15"/>
      <c r="AR41" s="15"/>
    </row>
    <row r="42" spans="2:57" ht="14.45" customHeight="1">
      <c r="B42" s="15"/>
      <c r="AR42" s="15"/>
    </row>
    <row r="43" spans="2:57" ht="14.45" customHeight="1">
      <c r="B43" s="15"/>
      <c r="AR43" s="15"/>
    </row>
    <row r="44" spans="2:57" ht="14.45" customHeight="1">
      <c r="B44" s="15"/>
      <c r="AR44" s="15"/>
    </row>
    <row r="45" spans="2:57" ht="14.45" customHeight="1">
      <c r="B45" s="15"/>
      <c r="AR45" s="15"/>
    </row>
    <row r="46" spans="2:57" ht="14.45" customHeight="1">
      <c r="B46" s="15"/>
      <c r="AR46" s="15"/>
    </row>
    <row r="47" spans="2:57" ht="14.45" customHeight="1">
      <c r="B47" s="15"/>
      <c r="AR47" s="15"/>
    </row>
    <row r="48" spans="2:57" ht="14.45" customHeight="1">
      <c r="B48" s="15"/>
      <c r="AR48" s="15"/>
    </row>
    <row r="49" spans="2:44" s="1" customFormat="1" ht="14.45" customHeight="1">
      <c r="B49" s="27"/>
      <c r="D49" s="36" t="s">
        <v>46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47</v>
      </c>
      <c r="AI49" s="37"/>
      <c r="AJ49" s="37"/>
      <c r="AK49" s="37"/>
      <c r="AL49" s="37"/>
      <c r="AM49" s="37"/>
      <c r="AN49" s="37"/>
      <c r="AO49" s="37"/>
      <c r="AR49" s="27"/>
    </row>
    <row r="50" spans="2:44" ht="11.25">
      <c r="B50" s="15"/>
      <c r="AR50" s="15"/>
    </row>
    <row r="51" spans="2:44" ht="11.25">
      <c r="B51" s="15"/>
      <c r="AR51" s="15"/>
    </row>
    <row r="52" spans="2:44" ht="11.25">
      <c r="B52" s="15"/>
      <c r="AR52" s="15"/>
    </row>
    <row r="53" spans="2:44" ht="11.25">
      <c r="B53" s="15"/>
      <c r="AR53" s="15"/>
    </row>
    <row r="54" spans="2:44" ht="11.25">
      <c r="B54" s="15"/>
      <c r="AR54" s="15"/>
    </row>
    <row r="55" spans="2:44" ht="11.25">
      <c r="B55" s="15"/>
      <c r="AR55" s="15"/>
    </row>
    <row r="56" spans="2:44" ht="11.25">
      <c r="B56" s="15"/>
      <c r="AR56" s="15"/>
    </row>
    <row r="57" spans="2:44" ht="11.25">
      <c r="B57" s="15"/>
      <c r="AR57" s="15"/>
    </row>
    <row r="58" spans="2:44" ht="11.25">
      <c r="B58" s="15"/>
      <c r="AR58" s="15"/>
    </row>
    <row r="59" spans="2:44" ht="11.25">
      <c r="B59" s="15"/>
      <c r="AR59" s="15"/>
    </row>
    <row r="60" spans="2:44" s="1" customFormat="1" ht="12.75">
      <c r="B60" s="27"/>
      <c r="D60" s="38" t="s">
        <v>48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8" t="s">
        <v>49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8" t="s">
        <v>48</v>
      </c>
      <c r="AI60" s="29"/>
      <c r="AJ60" s="29"/>
      <c r="AK60" s="29"/>
      <c r="AL60" s="29"/>
      <c r="AM60" s="38" t="s">
        <v>49</v>
      </c>
      <c r="AN60" s="29"/>
      <c r="AO60" s="29"/>
      <c r="AR60" s="27"/>
    </row>
    <row r="61" spans="2:44" ht="11.25">
      <c r="B61" s="15"/>
      <c r="AR61" s="15"/>
    </row>
    <row r="62" spans="2:44" ht="11.25">
      <c r="B62" s="15"/>
      <c r="AR62" s="15"/>
    </row>
    <row r="63" spans="2:44" ht="11.25">
      <c r="B63" s="15"/>
      <c r="AR63" s="15"/>
    </row>
    <row r="64" spans="2:44" s="1" customFormat="1" ht="12.75">
      <c r="B64" s="27"/>
      <c r="D64" s="36" t="s">
        <v>50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51</v>
      </c>
      <c r="AI64" s="37"/>
      <c r="AJ64" s="37"/>
      <c r="AK64" s="37"/>
      <c r="AL64" s="37"/>
      <c r="AM64" s="37"/>
      <c r="AN64" s="37"/>
      <c r="AO64" s="37"/>
      <c r="AR64" s="27"/>
    </row>
    <row r="65" spans="2:44" ht="11.25">
      <c r="B65" s="15"/>
      <c r="AR65" s="15"/>
    </row>
    <row r="66" spans="2:44" ht="11.25">
      <c r="B66" s="15"/>
      <c r="AR66" s="15"/>
    </row>
    <row r="67" spans="2:44" ht="11.25">
      <c r="B67" s="15"/>
      <c r="AR67" s="15"/>
    </row>
    <row r="68" spans="2:44" ht="11.25">
      <c r="B68" s="15"/>
      <c r="AR68" s="15"/>
    </row>
    <row r="69" spans="2:44" ht="11.25">
      <c r="B69" s="15"/>
      <c r="AR69" s="15"/>
    </row>
    <row r="70" spans="2:44" ht="11.25">
      <c r="B70" s="15"/>
      <c r="AR70" s="15"/>
    </row>
    <row r="71" spans="2:44" ht="11.25">
      <c r="B71" s="15"/>
      <c r="AR71" s="15"/>
    </row>
    <row r="72" spans="2:44" ht="11.25">
      <c r="B72" s="15"/>
      <c r="AR72" s="15"/>
    </row>
    <row r="73" spans="2:44" ht="11.25">
      <c r="B73" s="15"/>
      <c r="AR73" s="15"/>
    </row>
    <row r="74" spans="2:44" ht="11.25">
      <c r="B74" s="15"/>
      <c r="AR74" s="15"/>
    </row>
    <row r="75" spans="2:44" s="1" customFormat="1" ht="12.75">
      <c r="B75" s="27"/>
      <c r="D75" s="38" t="s">
        <v>48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8" t="s">
        <v>49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8" t="s">
        <v>48</v>
      </c>
      <c r="AI75" s="29"/>
      <c r="AJ75" s="29"/>
      <c r="AK75" s="29"/>
      <c r="AL75" s="29"/>
      <c r="AM75" s="38" t="s">
        <v>49</v>
      </c>
      <c r="AN75" s="29"/>
      <c r="AO75" s="29"/>
      <c r="AR75" s="27"/>
    </row>
    <row r="76" spans="2:44" s="1" customFormat="1" ht="11.25">
      <c r="B76" s="27"/>
      <c r="AR76" s="27"/>
    </row>
    <row r="77" spans="2:44" s="1" customFormat="1" ht="6.9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7"/>
    </row>
    <row r="81" spans="1:91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7"/>
    </row>
    <row r="82" spans="1:91" s="1" customFormat="1" ht="24.95" customHeight="1">
      <c r="B82" s="27"/>
      <c r="C82" s="16" t="s">
        <v>52</v>
      </c>
      <c r="AR82" s="27"/>
    </row>
    <row r="83" spans="1:91" s="1" customFormat="1" ht="6.95" customHeight="1">
      <c r="B83" s="27"/>
      <c r="AR83" s="27"/>
    </row>
    <row r="84" spans="1:91" s="3" customFormat="1" ht="12" customHeight="1">
      <c r="B84" s="43"/>
      <c r="C84" s="22" t="s">
        <v>13</v>
      </c>
      <c r="L84" s="3" t="str">
        <f>K5</f>
        <v>2024-07-04</v>
      </c>
      <c r="AR84" s="43"/>
    </row>
    <row r="85" spans="1:91" s="4" customFormat="1" ht="36.950000000000003" customHeight="1">
      <c r="B85" s="44"/>
      <c r="C85" s="45" t="s">
        <v>16</v>
      </c>
      <c r="L85" s="181" t="str">
        <f>K6</f>
        <v>Pelhřimov, Technické služby - FVE, hromosvod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R85" s="44"/>
    </row>
    <row r="86" spans="1:91" s="1" customFormat="1" ht="6.95" customHeight="1">
      <c r="B86" s="27"/>
      <c r="AR86" s="27"/>
    </row>
    <row r="87" spans="1:91" s="1" customFormat="1" ht="12" customHeight="1">
      <c r="B87" s="27"/>
      <c r="C87" s="22" t="s">
        <v>20</v>
      </c>
      <c r="L87" s="46" t="str">
        <f>IF(K8="","",K8)</f>
        <v>Pelhřimov</v>
      </c>
      <c r="AI87" s="22" t="s">
        <v>22</v>
      </c>
      <c r="AM87" s="183" t="str">
        <f>IF(AN8= "","",AN8)</f>
        <v/>
      </c>
      <c r="AN87" s="183"/>
      <c r="AR87" s="27"/>
    </row>
    <row r="88" spans="1:91" s="1" customFormat="1" ht="6.95" customHeight="1">
      <c r="B88" s="27"/>
      <c r="AR88" s="27"/>
    </row>
    <row r="89" spans="1:91" s="1" customFormat="1" ht="15.2" customHeight="1">
      <c r="B89" s="27"/>
      <c r="C89" s="22" t="s">
        <v>23</v>
      </c>
      <c r="L89" s="3" t="str">
        <f>IF(E11= "","",E11)</f>
        <v xml:space="preserve"> </v>
      </c>
      <c r="AI89" s="22" t="s">
        <v>29</v>
      </c>
      <c r="AM89" s="184" t="str">
        <f>IF(E17="","",E17)</f>
        <v xml:space="preserve"> </v>
      </c>
      <c r="AN89" s="185"/>
      <c r="AO89" s="185"/>
      <c r="AP89" s="185"/>
      <c r="AR89" s="27"/>
      <c r="AS89" s="186" t="s">
        <v>53</v>
      </c>
      <c r="AT89" s="187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2" customHeight="1">
      <c r="B90" s="27"/>
      <c r="C90" s="22" t="s">
        <v>27</v>
      </c>
      <c r="L90" s="3" t="str">
        <f>IF(E14= "Vyplň údaj","",E14)</f>
        <v/>
      </c>
      <c r="AI90" s="22" t="s">
        <v>31</v>
      </c>
      <c r="AM90" s="184" t="str">
        <f>IF(E20="","",E20)</f>
        <v xml:space="preserve"> </v>
      </c>
      <c r="AN90" s="185"/>
      <c r="AO90" s="185"/>
      <c r="AP90" s="185"/>
      <c r="AR90" s="27"/>
      <c r="AS90" s="188"/>
      <c r="AT90" s="189"/>
      <c r="BD90" s="51"/>
    </row>
    <row r="91" spans="1:91" s="1" customFormat="1" ht="10.9" customHeight="1">
      <c r="B91" s="27"/>
      <c r="AR91" s="27"/>
      <c r="AS91" s="188"/>
      <c r="AT91" s="189"/>
      <c r="BD91" s="51"/>
    </row>
    <row r="92" spans="1:91" s="1" customFormat="1" ht="29.25" customHeight="1">
      <c r="B92" s="27"/>
      <c r="C92" s="190" t="s">
        <v>54</v>
      </c>
      <c r="D92" s="191"/>
      <c r="E92" s="191"/>
      <c r="F92" s="191"/>
      <c r="G92" s="191"/>
      <c r="H92" s="52"/>
      <c r="I92" s="192" t="s">
        <v>55</v>
      </c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3" t="s">
        <v>56</v>
      </c>
      <c r="AH92" s="191"/>
      <c r="AI92" s="191"/>
      <c r="AJ92" s="191"/>
      <c r="AK92" s="191"/>
      <c r="AL92" s="191"/>
      <c r="AM92" s="191"/>
      <c r="AN92" s="192" t="s">
        <v>57</v>
      </c>
      <c r="AO92" s="191"/>
      <c r="AP92" s="194"/>
      <c r="AQ92" s="53" t="s">
        <v>58</v>
      </c>
      <c r="AR92" s="27"/>
      <c r="AS92" s="54" t="s">
        <v>59</v>
      </c>
      <c r="AT92" s="55" t="s">
        <v>60</v>
      </c>
      <c r="AU92" s="55" t="s">
        <v>61</v>
      </c>
      <c r="AV92" s="55" t="s">
        <v>62</v>
      </c>
      <c r="AW92" s="55" t="s">
        <v>63</v>
      </c>
      <c r="AX92" s="55" t="s">
        <v>64</v>
      </c>
      <c r="AY92" s="55" t="s">
        <v>65</v>
      </c>
      <c r="AZ92" s="55" t="s">
        <v>66</v>
      </c>
      <c r="BA92" s="55" t="s">
        <v>67</v>
      </c>
      <c r="BB92" s="55" t="s">
        <v>68</v>
      </c>
      <c r="BC92" s="55" t="s">
        <v>69</v>
      </c>
      <c r="BD92" s="56" t="s">
        <v>70</v>
      </c>
    </row>
    <row r="93" spans="1:91" s="1" customFormat="1" ht="10.9" customHeight="1">
      <c r="B93" s="27"/>
      <c r="AR93" s="27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50000000000003" customHeight="1">
      <c r="B94" s="58"/>
      <c r="C94" s="59" t="s">
        <v>71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98">
        <f>ROUND(SUM(AG95:AG96),2)</f>
        <v>0</v>
      </c>
      <c r="AH94" s="198"/>
      <c r="AI94" s="198"/>
      <c r="AJ94" s="198"/>
      <c r="AK94" s="198"/>
      <c r="AL94" s="198"/>
      <c r="AM94" s="198"/>
      <c r="AN94" s="199">
        <f>SUM(AG94,AT94)</f>
        <v>0</v>
      </c>
      <c r="AO94" s="199"/>
      <c r="AP94" s="199"/>
      <c r="AQ94" s="62" t="s">
        <v>1</v>
      </c>
      <c r="AR94" s="58"/>
      <c r="AS94" s="63">
        <f>ROUND(SUM(AS95:AS96),2)</f>
        <v>0</v>
      </c>
      <c r="AT94" s="64">
        <f>ROUND(SUM(AV94:AW94),2)</f>
        <v>0</v>
      </c>
      <c r="AU94" s="65">
        <f>ROUND(SUM(AU95:AU96),5)</f>
        <v>0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ROUND(SUM(AZ95:AZ96),2)</f>
        <v>0</v>
      </c>
      <c r="BA94" s="64">
        <f>ROUND(SUM(BA95:BA96),2)</f>
        <v>0</v>
      </c>
      <c r="BB94" s="64">
        <f>ROUND(SUM(BB95:BB96),2)</f>
        <v>0</v>
      </c>
      <c r="BC94" s="64">
        <f>ROUND(SUM(BC95:BC96),2)</f>
        <v>0</v>
      </c>
      <c r="BD94" s="66">
        <f>ROUND(SUM(BD95:BD96),2)</f>
        <v>0</v>
      </c>
      <c r="BS94" s="67" t="s">
        <v>72</v>
      </c>
      <c r="BT94" s="67" t="s">
        <v>73</v>
      </c>
      <c r="BU94" s="68" t="s">
        <v>74</v>
      </c>
      <c r="BV94" s="67" t="s">
        <v>75</v>
      </c>
      <c r="BW94" s="67" t="s">
        <v>4</v>
      </c>
      <c r="BX94" s="67" t="s">
        <v>76</v>
      </c>
      <c r="CL94" s="67" t="s">
        <v>1</v>
      </c>
    </row>
    <row r="95" spans="1:91" s="6" customFormat="1" ht="37.5" customHeight="1">
      <c r="A95" s="69" t="s">
        <v>77</v>
      </c>
      <c r="B95" s="70"/>
      <c r="C95" s="71"/>
      <c r="D95" s="197" t="s">
        <v>78</v>
      </c>
      <c r="E95" s="197"/>
      <c r="F95" s="197"/>
      <c r="G95" s="197"/>
      <c r="H95" s="197"/>
      <c r="I95" s="72"/>
      <c r="J95" s="197" t="s">
        <v>79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5">
        <f>'OB-202309-08 - Pelhřimov ...'!J30</f>
        <v>0</v>
      </c>
      <c r="AH95" s="196"/>
      <c r="AI95" s="196"/>
      <c r="AJ95" s="196"/>
      <c r="AK95" s="196"/>
      <c r="AL95" s="196"/>
      <c r="AM95" s="196"/>
      <c r="AN95" s="195">
        <f>SUM(AG95,AT95)</f>
        <v>0</v>
      </c>
      <c r="AO95" s="196"/>
      <c r="AP95" s="196"/>
      <c r="AQ95" s="73" t="s">
        <v>80</v>
      </c>
      <c r="AR95" s="70"/>
      <c r="AS95" s="74">
        <v>0</v>
      </c>
      <c r="AT95" s="75">
        <f>ROUND(SUM(AV95:AW95),2)</f>
        <v>0</v>
      </c>
      <c r="AU95" s="76">
        <f>'OB-202309-08 - Pelhřimov ...'!P118</f>
        <v>0</v>
      </c>
      <c r="AV95" s="75">
        <f>'OB-202309-08 - Pelhřimov ...'!J33</f>
        <v>0</v>
      </c>
      <c r="AW95" s="75">
        <f>'OB-202309-08 - Pelhřimov ...'!J34</f>
        <v>0</v>
      </c>
      <c r="AX95" s="75">
        <f>'OB-202309-08 - Pelhřimov ...'!J35</f>
        <v>0</v>
      </c>
      <c r="AY95" s="75">
        <f>'OB-202309-08 - Pelhřimov ...'!J36</f>
        <v>0</v>
      </c>
      <c r="AZ95" s="75">
        <f>'OB-202309-08 - Pelhřimov ...'!F33</f>
        <v>0</v>
      </c>
      <c r="BA95" s="75">
        <f>'OB-202309-08 - Pelhřimov ...'!F34</f>
        <v>0</v>
      </c>
      <c r="BB95" s="75">
        <f>'OB-202309-08 - Pelhřimov ...'!F35</f>
        <v>0</v>
      </c>
      <c r="BC95" s="75">
        <f>'OB-202309-08 - Pelhřimov ...'!F36</f>
        <v>0</v>
      </c>
      <c r="BD95" s="77">
        <f>'OB-202309-08 - Pelhřimov ...'!F37</f>
        <v>0</v>
      </c>
      <c r="BT95" s="78" t="s">
        <v>81</v>
      </c>
      <c r="BV95" s="78" t="s">
        <v>75</v>
      </c>
      <c r="BW95" s="78" t="s">
        <v>82</v>
      </c>
      <c r="BX95" s="78" t="s">
        <v>4</v>
      </c>
      <c r="CL95" s="78" t="s">
        <v>1</v>
      </c>
      <c r="CM95" s="78" t="s">
        <v>83</v>
      </c>
    </row>
    <row r="96" spans="1:91" s="6" customFormat="1" ht="24.75" customHeight="1">
      <c r="A96" s="69" t="s">
        <v>77</v>
      </c>
      <c r="B96" s="70"/>
      <c r="C96" s="71"/>
      <c r="D96" s="197" t="s">
        <v>84</v>
      </c>
      <c r="E96" s="197"/>
      <c r="F96" s="197"/>
      <c r="G96" s="197"/>
      <c r="H96" s="197"/>
      <c r="I96" s="72"/>
      <c r="J96" s="197" t="s">
        <v>85</v>
      </c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5">
        <f>'2024-07-04-a - Pelhřimov ...'!J30</f>
        <v>0</v>
      </c>
      <c r="AH96" s="196"/>
      <c r="AI96" s="196"/>
      <c r="AJ96" s="196"/>
      <c r="AK96" s="196"/>
      <c r="AL96" s="196"/>
      <c r="AM96" s="196"/>
      <c r="AN96" s="195">
        <f>SUM(AG96,AT96)</f>
        <v>0</v>
      </c>
      <c r="AO96" s="196"/>
      <c r="AP96" s="196"/>
      <c r="AQ96" s="73" t="s">
        <v>80</v>
      </c>
      <c r="AR96" s="70"/>
      <c r="AS96" s="79">
        <v>0</v>
      </c>
      <c r="AT96" s="80">
        <f>ROUND(SUM(AV96:AW96),2)</f>
        <v>0</v>
      </c>
      <c r="AU96" s="81">
        <f>'2024-07-04-a - Pelhřimov ...'!P120</f>
        <v>0</v>
      </c>
      <c r="AV96" s="80">
        <f>'2024-07-04-a - Pelhřimov ...'!J33</f>
        <v>0</v>
      </c>
      <c r="AW96" s="80">
        <f>'2024-07-04-a - Pelhřimov ...'!J34</f>
        <v>0</v>
      </c>
      <c r="AX96" s="80">
        <f>'2024-07-04-a - Pelhřimov ...'!J35</f>
        <v>0</v>
      </c>
      <c r="AY96" s="80">
        <f>'2024-07-04-a - Pelhřimov ...'!J36</f>
        <v>0</v>
      </c>
      <c r="AZ96" s="80">
        <f>'2024-07-04-a - Pelhřimov ...'!F33</f>
        <v>0</v>
      </c>
      <c r="BA96" s="80">
        <f>'2024-07-04-a - Pelhřimov ...'!F34</f>
        <v>0</v>
      </c>
      <c r="BB96" s="80">
        <f>'2024-07-04-a - Pelhřimov ...'!F35</f>
        <v>0</v>
      </c>
      <c r="BC96" s="80">
        <f>'2024-07-04-a - Pelhřimov ...'!F36</f>
        <v>0</v>
      </c>
      <c r="BD96" s="82">
        <f>'2024-07-04-a - Pelhřimov ...'!F37</f>
        <v>0</v>
      </c>
      <c r="BT96" s="78" t="s">
        <v>81</v>
      </c>
      <c r="BV96" s="78" t="s">
        <v>75</v>
      </c>
      <c r="BW96" s="78" t="s">
        <v>86</v>
      </c>
      <c r="BX96" s="78" t="s">
        <v>4</v>
      </c>
      <c r="CL96" s="78" t="s">
        <v>1</v>
      </c>
      <c r="CM96" s="78" t="s">
        <v>83</v>
      </c>
    </row>
    <row r="97" spans="2:44" s="1" customFormat="1" ht="30" customHeight="1">
      <c r="B97" s="27"/>
      <c r="AR97" s="27"/>
    </row>
    <row r="98" spans="2:44" s="1" customFormat="1" ht="6.95" customHeight="1"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27"/>
    </row>
  </sheetData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OB-202309-08 - Pelhřimov ...'!C2" display="/" xr:uid="{00000000-0004-0000-0000-000000000000}"/>
    <hyperlink ref="A96" location="'2024-07-04-a - Pelhřimov 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5"/>
  <sheetViews>
    <sheetView showGridLines="0" topLeftCell="A128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0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2" t="s">
        <v>82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83</v>
      </c>
    </row>
    <row r="4" spans="2:46" ht="24.95" customHeight="1">
      <c r="B4" s="15"/>
      <c r="D4" s="16" t="s">
        <v>87</v>
      </c>
      <c r="L4" s="15"/>
      <c r="M4" s="83" t="s">
        <v>10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01" t="str">
        <f>'Rekapitulace stavby'!K6</f>
        <v>Pelhřimov, Technické služby - FVE, hromosvod</v>
      </c>
      <c r="F7" s="202"/>
      <c r="G7" s="202"/>
      <c r="H7" s="202"/>
      <c r="L7" s="15"/>
    </row>
    <row r="8" spans="2:46" s="1" customFormat="1" ht="12" customHeight="1">
      <c r="B8" s="27"/>
      <c r="D8" s="22" t="s">
        <v>88</v>
      </c>
      <c r="L8" s="27"/>
    </row>
    <row r="9" spans="2:46" s="1" customFormat="1" ht="16.5" customHeight="1">
      <c r="B9" s="27"/>
      <c r="E9" s="181" t="s">
        <v>89</v>
      </c>
      <c r="F9" s="203"/>
      <c r="G9" s="203"/>
      <c r="H9" s="203"/>
      <c r="L9" s="27"/>
    </row>
    <row r="10" spans="2:46" s="1" customFormat="1" ht="11.25">
      <c r="B10" s="27"/>
      <c r="L10" s="27"/>
    </row>
    <row r="11" spans="2:46" s="1" customFormat="1" ht="12" customHeight="1">
      <c r="B11" s="27"/>
      <c r="D11" s="22" t="s">
        <v>18</v>
      </c>
      <c r="F11" s="20" t="s">
        <v>1</v>
      </c>
      <c r="I11" s="22" t="s">
        <v>19</v>
      </c>
      <c r="J11" s="20" t="s">
        <v>1</v>
      </c>
      <c r="L11" s="27"/>
    </row>
    <row r="12" spans="2:46" s="1" customFormat="1" ht="12" customHeight="1">
      <c r="B12" s="27"/>
      <c r="D12" s="22" t="s">
        <v>20</v>
      </c>
      <c r="F12" s="20" t="s">
        <v>21</v>
      </c>
      <c r="I12" s="22" t="s">
        <v>22</v>
      </c>
      <c r="J12" s="47">
        <f>'Rekapitulace stavby'!AN8</f>
        <v>0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2" t="s">
        <v>23</v>
      </c>
      <c r="I14" s="22" t="s">
        <v>24</v>
      </c>
      <c r="J14" s="20" t="str">
        <f>IF('Rekapitulace stavby'!AN10="","",'Rekapitulace stavby'!AN10)</f>
        <v/>
      </c>
      <c r="L14" s="27"/>
    </row>
    <row r="15" spans="2:46" s="1" customFormat="1" ht="18" customHeight="1">
      <c r="B15" s="27"/>
      <c r="E15" s="20" t="str">
        <f>IF('Rekapitulace stavby'!E11="","",'Rekapitulace stavby'!E11)</f>
        <v xml:space="preserve"> </v>
      </c>
      <c r="I15" s="22" t="s">
        <v>26</v>
      </c>
      <c r="J15" s="20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2" t="s">
        <v>27</v>
      </c>
      <c r="I17" s="22" t="s">
        <v>24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204" t="str">
        <f>'Rekapitulace stavby'!E14</f>
        <v>Vyplň údaj</v>
      </c>
      <c r="F18" s="165"/>
      <c r="G18" s="165"/>
      <c r="H18" s="165"/>
      <c r="I18" s="22" t="s">
        <v>26</v>
      </c>
      <c r="J18" s="23" t="str">
        <f>'Rekapitulace stavby'!AN14</f>
        <v>Vyplň údaj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2" t="s">
        <v>29</v>
      </c>
      <c r="I20" s="22" t="s">
        <v>24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26</v>
      </c>
      <c r="J21" s="20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2" t="s">
        <v>31</v>
      </c>
      <c r="I23" s="22" t="s">
        <v>24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26</v>
      </c>
      <c r="J24" s="20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2" t="s">
        <v>32</v>
      </c>
      <c r="L26" s="27"/>
    </row>
    <row r="27" spans="2:12" s="7" customFormat="1" ht="16.5" customHeight="1">
      <c r="B27" s="84"/>
      <c r="E27" s="170" t="s">
        <v>1</v>
      </c>
      <c r="F27" s="170"/>
      <c r="G27" s="170"/>
      <c r="H27" s="170"/>
      <c r="L27" s="84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5" t="s">
        <v>33</v>
      </c>
      <c r="J30" s="61">
        <f>ROUND(J118, 2)</f>
        <v>0</v>
      </c>
      <c r="L30" s="27"/>
    </row>
    <row r="31" spans="2:12" s="1" customFormat="1" ht="6.95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5" customHeight="1">
      <c r="B32" s="27"/>
      <c r="F32" s="30" t="s">
        <v>35</v>
      </c>
      <c r="I32" s="30" t="s">
        <v>34</v>
      </c>
      <c r="J32" s="30" t="s">
        <v>36</v>
      </c>
      <c r="L32" s="27"/>
    </row>
    <row r="33" spans="2:12" s="1" customFormat="1" ht="14.45" customHeight="1">
      <c r="B33" s="27"/>
      <c r="D33" s="50" t="s">
        <v>37</v>
      </c>
      <c r="E33" s="22" t="s">
        <v>38</v>
      </c>
      <c r="F33" s="86">
        <f>ROUND((ROUND((SUM(BE118:BE132)),  2) + SUM(BE134)), 2)</f>
        <v>0</v>
      </c>
      <c r="I33" s="87">
        <v>0.21</v>
      </c>
      <c r="J33" s="86">
        <f>ROUND((ROUND(((SUM(BE118:BE132))*I33),  2) + (SUM(BE134)*I33)), 2)</f>
        <v>0</v>
      </c>
      <c r="L33" s="27"/>
    </row>
    <row r="34" spans="2:12" s="1" customFormat="1" ht="14.45" customHeight="1">
      <c r="B34" s="27"/>
      <c r="E34" s="22" t="s">
        <v>39</v>
      </c>
      <c r="F34" s="86">
        <f>ROUND((ROUND((SUM(BF118:BF132)),  2) + SUM(BF134)), 2)</f>
        <v>0</v>
      </c>
      <c r="I34" s="87">
        <v>0.12</v>
      </c>
      <c r="J34" s="86">
        <f>ROUND((ROUND(((SUM(BF118:BF132))*I34),  2) + (SUM(BF134)*I34)), 2)</f>
        <v>0</v>
      </c>
      <c r="L34" s="27"/>
    </row>
    <row r="35" spans="2:12" s="1" customFormat="1" ht="14.45" hidden="1" customHeight="1">
      <c r="B35" s="27"/>
      <c r="E35" s="22" t="s">
        <v>40</v>
      </c>
      <c r="F35" s="86">
        <f>ROUND((ROUND((SUM(BG118:BG132)),  2) + SUM(BG134)), 2)</f>
        <v>0</v>
      </c>
      <c r="I35" s="87">
        <v>0.21</v>
      </c>
      <c r="J35" s="86">
        <f>0</f>
        <v>0</v>
      </c>
      <c r="L35" s="27"/>
    </row>
    <row r="36" spans="2:12" s="1" customFormat="1" ht="14.45" hidden="1" customHeight="1">
      <c r="B36" s="27"/>
      <c r="E36" s="22" t="s">
        <v>41</v>
      </c>
      <c r="F36" s="86">
        <f>ROUND((ROUND((SUM(BH118:BH132)),  2) + SUM(BH134)), 2)</f>
        <v>0</v>
      </c>
      <c r="I36" s="87">
        <v>0.12</v>
      </c>
      <c r="J36" s="86">
        <f>0</f>
        <v>0</v>
      </c>
      <c r="L36" s="27"/>
    </row>
    <row r="37" spans="2:12" s="1" customFormat="1" ht="14.45" hidden="1" customHeight="1">
      <c r="B37" s="27"/>
      <c r="E37" s="22" t="s">
        <v>42</v>
      </c>
      <c r="F37" s="86">
        <f>ROUND((ROUND((SUM(BI118:BI132)),  2) + SUM(BI134)), 2)</f>
        <v>0</v>
      </c>
      <c r="I37" s="87">
        <v>0</v>
      </c>
      <c r="J37" s="8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8"/>
      <c r="D39" s="89" t="s">
        <v>43</v>
      </c>
      <c r="E39" s="52"/>
      <c r="F39" s="52"/>
      <c r="G39" s="90" t="s">
        <v>44</v>
      </c>
      <c r="H39" s="91" t="s">
        <v>45</v>
      </c>
      <c r="I39" s="52"/>
      <c r="J39" s="92">
        <f>SUM(J30:J37)</f>
        <v>0</v>
      </c>
      <c r="K39" s="93"/>
      <c r="L39" s="27"/>
    </row>
    <row r="40" spans="2:12" s="1" customFormat="1" ht="14.45" customHeight="1">
      <c r="B40" s="27"/>
      <c r="L40" s="27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7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7"/>
    </row>
    <row r="51" spans="2:12" ht="11.25">
      <c r="B51" s="15"/>
      <c r="L51" s="15"/>
    </row>
    <row r="52" spans="2:12" ht="11.25">
      <c r="B52" s="15"/>
      <c r="L52" s="15"/>
    </row>
    <row r="53" spans="2:12" ht="11.25">
      <c r="B53" s="15"/>
      <c r="L53" s="15"/>
    </row>
    <row r="54" spans="2:12" ht="11.25">
      <c r="B54" s="15"/>
      <c r="L54" s="15"/>
    </row>
    <row r="55" spans="2:12" ht="11.25">
      <c r="B55" s="15"/>
      <c r="L55" s="15"/>
    </row>
    <row r="56" spans="2:12" ht="11.25">
      <c r="B56" s="15"/>
      <c r="L56" s="15"/>
    </row>
    <row r="57" spans="2:12" ht="11.25">
      <c r="B57" s="15"/>
      <c r="L57" s="15"/>
    </row>
    <row r="58" spans="2:12" ht="11.25">
      <c r="B58" s="15"/>
      <c r="L58" s="15"/>
    </row>
    <row r="59" spans="2:12" ht="11.25">
      <c r="B59" s="15"/>
      <c r="L59" s="15"/>
    </row>
    <row r="60" spans="2:12" ht="11.25">
      <c r="B60" s="15"/>
      <c r="L60" s="15"/>
    </row>
    <row r="61" spans="2:12" s="1" customFormat="1" ht="12.75">
      <c r="B61" s="27"/>
      <c r="D61" s="38" t="s">
        <v>48</v>
      </c>
      <c r="E61" s="29"/>
      <c r="F61" s="94" t="s">
        <v>49</v>
      </c>
      <c r="G61" s="38" t="s">
        <v>48</v>
      </c>
      <c r="H61" s="29"/>
      <c r="I61" s="29"/>
      <c r="J61" s="95" t="s">
        <v>49</v>
      </c>
      <c r="K61" s="29"/>
      <c r="L61" s="27"/>
    </row>
    <row r="62" spans="2:12" ht="11.25">
      <c r="B62" s="15"/>
      <c r="L62" s="15"/>
    </row>
    <row r="63" spans="2:12" ht="11.25">
      <c r="B63" s="15"/>
      <c r="L63" s="15"/>
    </row>
    <row r="64" spans="2:12" ht="11.25">
      <c r="B64" s="15"/>
      <c r="L64" s="15"/>
    </row>
    <row r="65" spans="2:12" s="1" customFormat="1" ht="12.75">
      <c r="B65" s="27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7"/>
    </row>
    <row r="66" spans="2:12" ht="11.25">
      <c r="B66" s="15"/>
      <c r="L66" s="15"/>
    </row>
    <row r="67" spans="2:12" ht="11.25">
      <c r="B67" s="15"/>
      <c r="L67" s="15"/>
    </row>
    <row r="68" spans="2:12" ht="11.25">
      <c r="B68" s="15"/>
      <c r="L68" s="15"/>
    </row>
    <row r="69" spans="2:12" ht="11.25">
      <c r="B69" s="15"/>
      <c r="L69" s="15"/>
    </row>
    <row r="70" spans="2:12" ht="11.25">
      <c r="B70" s="15"/>
      <c r="L70" s="15"/>
    </row>
    <row r="71" spans="2:12" ht="11.25">
      <c r="B71" s="15"/>
      <c r="L71" s="15"/>
    </row>
    <row r="72" spans="2:12" ht="11.25">
      <c r="B72" s="15"/>
      <c r="L72" s="15"/>
    </row>
    <row r="73" spans="2:12" ht="11.25">
      <c r="B73" s="15"/>
      <c r="L73" s="15"/>
    </row>
    <row r="74" spans="2:12" ht="11.25">
      <c r="B74" s="15"/>
      <c r="L74" s="15"/>
    </row>
    <row r="75" spans="2:12" ht="11.25">
      <c r="B75" s="15"/>
      <c r="L75" s="15"/>
    </row>
    <row r="76" spans="2:12" s="1" customFormat="1" ht="12.75">
      <c r="B76" s="27"/>
      <c r="D76" s="38" t="s">
        <v>48</v>
      </c>
      <c r="E76" s="29"/>
      <c r="F76" s="94" t="s">
        <v>49</v>
      </c>
      <c r="G76" s="38" t="s">
        <v>48</v>
      </c>
      <c r="H76" s="29"/>
      <c r="I76" s="29"/>
      <c r="J76" s="95" t="s">
        <v>49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5" hidden="1" customHeight="1">
      <c r="B82" s="27"/>
      <c r="C82" s="16" t="s">
        <v>90</v>
      </c>
      <c r="L82" s="27"/>
    </row>
    <row r="83" spans="2:47" s="1" customFormat="1" ht="6.95" hidden="1" customHeight="1">
      <c r="B83" s="27"/>
      <c r="L83" s="27"/>
    </row>
    <row r="84" spans="2:47" s="1" customFormat="1" ht="12" hidden="1" customHeight="1">
      <c r="B84" s="27"/>
      <c r="C84" s="22" t="s">
        <v>16</v>
      </c>
      <c r="L84" s="27"/>
    </row>
    <row r="85" spans="2:47" s="1" customFormat="1" ht="16.5" hidden="1" customHeight="1">
      <c r="B85" s="27"/>
      <c r="E85" s="201" t="str">
        <f>E7</f>
        <v>Pelhřimov, Technické služby - FVE, hromosvod</v>
      </c>
      <c r="F85" s="202"/>
      <c r="G85" s="202"/>
      <c r="H85" s="202"/>
      <c r="L85" s="27"/>
    </row>
    <row r="86" spans="2:47" s="1" customFormat="1" ht="12" hidden="1" customHeight="1">
      <c r="B86" s="27"/>
      <c r="C86" s="22" t="s">
        <v>88</v>
      </c>
      <c r="L86" s="27"/>
    </row>
    <row r="87" spans="2:47" s="1" customFormat="1" ht="16.5" hidden="1" customHeight="1">
      <c r="B87" s="27"/>
      <c r="E87" s="181" t="str">
        <f>E9</f>
        <v>OB-202309-08 - Pelhřimov - Technické služby, hromosvod</v>
      </c>
      <c r="F87" s="203"/>
      <c r="G87" s="203"/>
      <c r="H87" s="203"/>
      <c r="L87" s="27"/>
    </row>
    <row r="88" spans="2:47" s="1" customFormat="1" ht="6.95" hidden="1" customHeight="1">
      <c r="B88" s="27"/>
      <c r="L88" s="27"/>
    </row>
    <row r="89" spans="2:47" s="1" customFormat="1" ht="12" hidden="1" customHeight="1">
      <c r="B89" s="27"/>
      <c r="C89" s="22" t="s">
        <v>20</v>
      </c>
      <c r="F89" s="20" t="str">
        <f>F12</f>
        <v>Pelhřimov</v>
      </c>
      <c r="I89" s="22" t="s">
        <v>22</v>
      </c>
      <c r="J89" s="47">
        <f>IF(J12="","",J12)</f>
        <v>0</v>
      </c>
      <c r="L89" s="27"/>
    </row>
    <row r="90" spans="2:47" s="1" customFormat="1" ht="6.95" hidden="1" customHeight="1">
      <c r="B90" s="27"/>
      <c r="L90" s="27"/>
    </row>
    <row r="91" spans="2:47" s="1" customFormat="1" ht="15.2" hidden="1" customHeight="1">
      <c r="B91" s="27"/>
      <c r="C91" s="22" t="s">
        <v>23</v>
      </c>
      <c r="F91" s="20" t="str">
        <f>E15</f>
        <v xml:space="preserve"> </v>
      </c>
      <c r="I91" s="22" t="s">
        <v>29</v>
      </c>
      <c r="J91" s="25" t="str">
        <f>E21</f>
        <v xml:space="preserve"> </v>
      </c>
      <c r="L91" s="27"/>
    </row>
    <row r="92" spans="2:47" s="1" customFormat="1" ht="15.2" hidden="1" customHeight="1">
      <c r="B92" s="27"/>
      <c r="C92" s="22" t="s">
        <v>27</v>
      </c>
      <c r="F92" s="20" t="str">
        <f>IF(E18="","",E18)</f>
        <v>Vyplň údaj</v>
      </c>
      <c r="I92" s="22" t="s">
        <v>31</v>
      </c>
      <c r="J92" s="25" t="str">
        <f>E24</f>
        <v xml:space="preserve"> </v>
      </c>
      <c r="L92" s="27"/>
    </row>
    <row r="93" spans="2:47" s="1" customFormat="1" ht="10.35" hidden="1" customHeight="1">
      <c r="B93" s="27"/>
      <c r="L93" s="27"/>
    </row>
    <row r="94" spans="2:47" s="1" customFormat="1" ht="29.25" hidden="1" customHeight="1">
      <c r="B94" s="27"/>
      <c r="C94" s="96" t="s">
        <v>91</v>
      </c>
      <c r="D94" s="88"/>
      <c r="E94" s="88"/>
      <c r="F94" s="88"/>
      <c r="G94" s="88"/>
      <c r="H94" s="88"/>
      <c r="I94" s="88"/>
      <c r="J94" s="97" t="s">
        <v>92</v>
      </c>
      <c r="K94" s="88"/>
      <c r="L94" s="27"/>
    </row>
    <row r="95" spans="2:47" s="1" customFormat="1" ht="10.35" hidden="1" customHeight="1">
      <c r="B95" s="27"/>
      <c r="L95" s="27"/>
    </row>
    <row r="96" spans="2:47" s="1" customFormat="1" ht="22.9" hidden="1" customHeight="1">
      <c r="B96" s="27"/>
      <c r="C96" s="98" t="s">
        <v>93</v>
      </c>
      <c r="J96" s="61">
        <f>J118</f>
        <v>0</v>
      </c>
      <c r="L96" s="27"/>
      <c r="AU96" s="12" t="s">
        <v>94</v>
      </c>
    </row>
    <row r="97" spans="2:12" s="8" customFormat="1" ht="24.95" hidden="1" customHeight="1">
      <c r="B97" s="99"/>
      <c r="D97" s="100" t="s">
        <v>95</v>
      </c>
      <c r="E97" s="101"/>
      <c r="F97" s="101"/>
      <c r="G97" s="101"/>
      <c r="H97" s="101"/>
      <c r="I97" s="101"/>
      <c r="J97" s="102">
        <f>J119</f>
        <v>0</v>
      </c>
      <c r="L97" s="99"/>
    </row>
    <row r="98" spans="2:12" s="8" customFormat="1" ht="21.75" hidden="1" customHeight="1">
      <c r="B98" s="99"/>
      <c r="D98" s="103" t="s">
        <v>96</v>
      </c>
      <c r="J98" s="104">
        <f>J133</f>
        <v>0</v>
      </c>
      <c r="L98" s="99"/>
    </row>
    <row r="99" spans="2:12" s="1" customFormat="1" ht="21.75" hidden="1" customHeight="1">
      <c r="B99" s="27"/>
      <c r="L99" s="27"/>
    </row>
    <row r="100" spans="2:12" s="1" customFormat="1" ht="6.95" hidden="1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7"/>
    </row>
    <row r="101" spans="2:12" ht="11.25" hidden="1"/>
    <row r="102" spans="2:12" ht="11.25" hidden="1"/>
    <row r="103" spans="2:12" ht="11.25" hidden="1"/>
    <row r="104" spans="2:12" s="1" customFormat="1" ht="6.95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7"/>
    </row>
    <row r="105" spans="2:12" s="1" customFormat="1" ht="24.95" customHeight="1">
      <c r="B105" s="27"/>
      <c r="C105" s="16" t="s">
        <v>97</v>
      </c>
      <c r="L105" s="27"/>
    </row>
    <row r="106" spans="2:12" s="1" customFormat="1" ht="6.95" customHeight="1">
      <c r="B106" s="27"/>
      <c r="L106" s="27"/>
    </row>
    <row r="107" spans="2:12" s="1" customFormat="1" ht="12" customHeight="1">
      <c r="B107" s="27"/>
      <c r="C107" s="22" t="s">
        <v>16</v>
      </c>
      <c r="L107" s="27"/>
    </row>
    <row r="108" spans="2:12" s="1" customFormat="1" ht="16.5" customHeight="1">
      <c r="B108" s="27"/>
      <c r="E108" s="201" t="str">
        <f>E7</f>
        <v>Pelhřimov, Technické služby - FVE, hromosvod</v>
      </c>
      <c r="F108" s="202"/>
      <c r="G108" s="202"/>
      <c r="H108" s="202"/>
      <c r="L108" s="27"/>
    </row>
    <row r="109" spans="2:12" s="1" customFormat="1" ht="12" customHeight="1">
      <c r="B109" s="27"/>
      <c r="C109" s="22" t="s">
        <v>88</v>
      </c>
      <c r="L109" s="27"/>
    </row>
    <row r="110" spans="2:12" s="1" customFormat="1" ht="16.5" customHeight="1">
      <c r="B110" s="27"/>
      <c r="E110" s="181" t="str">
        <f>E9</f>
        <v>OB-202309-08 - Pelhřimov - Technické služby, hromosvod</v>
      </c>
      <c r="F110" s="203"/>
      <c r="G110" s="203"/>
      <c r="H110" s="203"/>
      <c r="L110" s="27"/>
    </row>
    <row r="111" spans="2:12" s="1" customFormat="1" ht="6.95" customHeight="1">
      <c r="B111" s="27"/>
      <c r="L111" s="27"/>
    </row>
    <row r="112" spans="2:12" s="1" customFormat="1" ht="12" customHeight="1">
      <c r="B112" s="27"/>
      <c r="C112" s="22" t="s">
        <v>20</v>
      </c>
      <c r="F112" s="20" t="str">
        <f>F12</f>
        <v>Pelhřimov</v>
      </c>
      <c r="I112" s="22" t="s">
        <v>22</v>
      </c>
      <c r="J112" s="47">
        <f>IF(J12="","",J12)</f>
        <v>0</v>
      </c>
      <c r="L112" s="27"/>
    </row>
    <row r="113" spans="2:65" s="1" customFormat="1" ht="6.95" customHeight="1">
      <c r="B113" s="27"/>
      <c r="L113" s="27"/>
    </row>
    <row r="114" spans="2:65" s="1" customFormat="1" ht="15.2" customHeight="1">
      <c r="B114" s="27"/>
      <c r="C114" s="22" t="s">
        <v>23</v>
      </c>
      <c r="F114" s="20" t="str">
        <f>E15</f>
        <v xml:space="preserve"> </v>
      </c>
      <c r="I114" s="22" t="s">
        <v>29</v>
      </c>
      <c r="J114" s="25" t="str">
        <f>E21</f>
        <v xml:space="preserve"> </v>
      </c>
      <c r="L114" s="27"/>
    </row>
    <row r="115" spans="2:65" s="1" customFormat="1" ht="15.2" customHeight="1">
      <c r="B115" s="27"/>
      <c r="C115" s="22" t="s">
        <v>27</v>
      </c>
      <c r="F115" s="20" t="str">
        <f>IF(E18="","",E18)</f>
        <v>Vyplň údaj</v>
      </c>
      <c r="I115" s="22" t="s">
        <v>31</v>
      </c>
      <c r="J115" s="25" t="str">
        <f>E24</f>
        <v xml:space="preserve"> </v>
      </c>
      <c r="L115" s="27"/>
    </row>
    <row r="116" spans="2:65" s="1" customFormat="1" ht="10.35" customHeight="1">
      <c r="B116" s="27"/>
      <c r="L116" s="27"/>
    </row>
    <row r="117" spans="2:65" s="9" customFormat="1" ht="29.25" customHeight="1">
      <c r="B117" s="105"/>
      <c r="C117" s="106" t="s">
        <v>98</v>
      </c>
      <c r="D117" s="107" t="s">
        <v>58</v>
      </c>
      <c r="E117" s="107" t="s">
        <v>54</v>
      </c>
      <c r="F117" s="107" t="s">
        <v>55</v>
      </c>
      <c r="G117" s="107" t="s">
        <v>99</v>
      </c>
      <c r="H117" s="107" t="s">
        <v>100</v>
      </c>
      <c r="I117" s="107" t="s">
        <v>101</v>
      </c>
      <c r="J117" s="108" t="s">
        <v>92</v>
      </c>
      <c r="K117" s="109" t="s">
        <v>102</v>
      </c>
      <c r="L117" s="105"/>
      <c r="M117" s="54" t="s">
        <v>1</v>
      </c>
      <c r="N117" s="55" t="s">
        <v>37</v>
      </c>
      <c r="O117" s="55" t="s">
        <v>103</v>
      </c>
      <c r="P117" s="55" t="s">
        <v>104</v>
      </c>
      <c r="Q117" s="55" t="s">
        <v>105</v>
      </c>
      <c r="R117" s="55" t="s">
        <v>106</v>
      </c>
      <c r="S117" s="55" t="s">
        <v>107</v>
      </c>
      <c r="T117" s="56" t="s">
        <v>108</v>
      </c>
    </row>
    <row r="118" spans="2:65" s="1" customFormat="1" ht="22.9" customHeight="1">
      <c r="B118" s="27"/>
      <c r="C118" s="59" t="s">
        <v>109</v>
      </c>
      <c r="J118" s="110">
        <f>BK118</f>
        <v>0</v>
      </c>
      <c r="L118" s="27"/>
      <c r="M118" s="57"/>
      <c r="N118" s="48"/>
      <c r="O118" s="48"/>
      <c r="P118" s="111">
        <f>P119+P133</f>
        <v>0</v>
      </c>
      <c r="Q118" s="48"/>
      <c r="R118" s="111">
        <f>R119+R133</f>
        <v>2.8410000000000001E-2</v>
      </c>
      <c r="S118" s="48"/>
      <c r="T118" s="112">
        <f>T119+T133</f>
        <v>0</v>
      </c>
      <c r="AT118" s="12" t="s">
        <v>72</v>
      </c>
      <c r="AU118" s="12" t="s">
        <v>94</v>
      </c>
      <c r="BK118" s="113">
        <f>BK119+BK133</f>
        <v>0</v>
      </c>
    </row>
    <row r="119" spans="2:65" s="10" customFormat="1" ht="25.9" customHeight="1">
      <c r="B119" s="114"/>
      <c r="D119" s="115" t="s">
        <v>72</v>
      </c>
      <c r="E119" s="116" t="s">
        <v>110</v>
      </c>
      <c r="F119" s="116" t="s">
        <v>111</v>
      </c>
      <c r="I119" s="117"/>
      <c r="J119" s="104">
        <f>BK119</f>
        <v>0</v>
      </c>
      <c r="L119" s="114"/>
      <c r="M119" s="118"/>
      <c r="P119" s="119">
        <f>SUM(P120:P132)</f>
        <v>0</v>
      </c>
      <c r="R119" s="119">
        <f>SUM(R120:R132)</f>
        <v>2.8410000000000001E-2</v>
      </c>
      <c r="T119" s="120">
        <f>SUM(T120:T132)</f>
        <v>0</v>
      </c>
      <c r="AR119" s="115" t="s">
        <v>112</v>
      </c>
      <c r="AT119" s="121" t="s">
        <v>72</v>
      </c>
      <c r="AU119" s="121" t="s">
        <v>73</v>
      </c>
      <c r="AY119" s="115" t="s">
        <v>113</v>
      </c>
      <c r="BK119" s="122">
        <f>SUM(BK120:BK132)</f>
        <v>0</v>
      </c>
    </row>
    <row r="120" spans="2:65" s="1" customFormat="1" ht="24.2" customHeight="1">
      <c r="B120" s="123"/>
      <c r="C120" s="124" t="s">
        <v>81</v>
      </c>
      <c r="D120" s="124" t="s">
        <v>114</v>
      </c>
      <c r="E120" s="125" t="s">
        <v>115</v>
      </c>
      <c r="F120" s="126" t="s">
        <v>116</v>
      </c>
      <c r="G120" s="127" t="s">
        <v>117</v>
      </c>
      <c r="H120" s="128">
        <v>4</v>
      </c>
      <c r="I120" s="129"/>
      <c r="J120" s="130">
        <f t="shared" ref="J120:J132" si="0">ROUND(I120*H120,2)</f>
        <v>0</v>
      </c>
      <c r="K120" s="131"/>
      <c r="L120" s="132"/>
      <c r="M120" s="133" t="s">
        <v>1</v>
      </c>
      <c r="N120" s="134" t="s">
        <v>38</v>
      </c>
      <c r="P120" s="135">
        <f t="shared" ref="P120:P132" si="1">O120*H120</f>
        <v>0</v>
      </c>
      <c r="Q120" s="135">
        <v>1.4999999999999999E-4</v>
      </c>
      <c r="R120" s="135">
        <f t="shared" ref="R120:R132" si="2">Q120*H120</f>
        <v>5.9999999999999995E-4</v>
      </c>
      <c r="S120" s="135">
        <v>0</v>
      </c>
      <c r="T120" s="136">
        <f t="shared" ref="T120:T132" si="3">S120*H120</f>
        <v>0</v>
      </c>
      <c r="AR120" s="137" t="s">
        <v>118</v>
      </c>
      <c r="AT120" s="137" t="s">
        <v>114</v>
      </c>
      <c r="AU120" s="137" t="s">
        <v>81</v>
      </c>
      <c r="AY120" s="12" t="s">
        <v>113</v>
      </c>
      <c r="BE120" s="138">
        <f t="shared" ref="BE120:BE132" si="4">IF(N120="základní",J120,0)</f>
        <v>0</v>
      </c>
      <c r="BF120" s="138">
        <f t="shared" ref="BF120:BF132" si="5">IF(N120="snížená",J120,0)</f>
        <v>0</v>
      </c>
      <c r="BG120" s="138">
        <f t="shared" ref="BG120:BG132" si="6">IF(N120="zákl. přenesená",J120,0)</f>
        <v>0</v>
      </c>
      <c r="BH120" s="138">
        <f t="shared" ref="BH120:BH132" si="7">IF(N120="sníž. přenesená",J120,0)</f>
        <v>0</v>
      </c>
      <c r="BI120" s="138">
        <f t="shared" ref="BI120:BI132" si="8">IF(N120="nulová",J120,0)</f>
        <v>0</v>
      </c>
      <c r="BJ120" s="12" t="s">
        <v>81</v>
      </c>
      <c r="BK120" s="138">
        <f t="shared" ref="BK120:BK132" si="9">ROUND(I120*H120,2)</f>
        <v>0</v>
      </c>
      <c r="BL120" s="12" t="s">
        <v>119</v>
      </c>
      <c r="BM120" s="137" t="s">
        <v>120</v>
      </c>
    </row>
    <row r="121" spans="2:65" s="1" customFormat="1" ht="24.2" customHeight="1">
      <c r="B121" s="123"/>
      <c r="C121" s="124" t="s">
        <v>83</v>
      </c>
      <c r="D121" s="124" t="s">
        <v>114</v>
      </c>
      <c r="E121" s="125" t="s">
        <v>121</v>
      </c>
      <c r="F121" s="126" t="s">
        <v>122</v>
      </c>
      <c r="G121" s="127" t="s">
        <v>117</v>
      </c>
      <c r="H121" s="128">
        <v>1</v>
      </c>
      <c r="I121" s="129"/>
      <c r="J121" s="130">
        <f t="shared" si="0"/>
        <v>0</v>
      </c>
      <c r="K121" s="131"/>
      <c r="L121" s="132"/>
      <c r="M121" s="133" t="s">
        <v>1</v>
      </c>
      <c r="N121" s="134" t="s">
        <v>38</v>
      </c>
      <c r="P121" s="135">
        <f t="shared" si="1"/>
        <v>0</v>
      </c>
      <c r="Q121" s="135">
        <v>1.4999999999999999E-4</v>
      </c>
      <c r="R121" s="135">
        <f t="shared" si="2"/>
        <v>1.4999999999999999E-4</v>
      </c>
      <c r="S121" s="135">
        <v>0</v>
      </c>
      <c r="T121" s="136">
        <f t="shared" si="3"/>
        <v>0</v>
      </c>
      <c r="AR121" s="137" t="s">
        <v>118</v>
      </c>
      <c r="AT121" s="137" t="s">
        <v>114</v>
      </c>
      <c r="AU121" s="137" t="s">
        <v>81</v>
      </c>
      <c r="AY121" s="12" t="s">
        <v>113</v>
      </c>
      <c r="BE121" s="138">
        <f t="shared" si="4"/>
        <v>0</v>
      </c>
      <c r="BF121" s="138">
        <f t="shared" si="5"/>
        <v>0</v>
      </c>
      <c r="BG121" s="138">
        <f t="shared" si="6"/>
        <v>0</v>
      </c>
      <c r="BH121" s="138">
        <f t="shared" si="7"/>
        <v>0</v>
      </c>
      <c r="BI121" s="138">
        <f t="shared" si="8"/>
        <v>0</v>
      </c>
      <c r="BJ121" s="12" t="s">
        <v>81</v>
      </c>
      <c r="BK121" s="138">
        <f t="shared" si="9"/>
        <v>0</v>
      </c>
      <c r="BL121" s="12" t="s">
        <v>119</v>
      </c>
      <c r="BM121" s="137" t="s">
        <v>123</v>
      </c>
    </row>
    <row r="122" spans="2:65" s="1" customFormat="1" ht="24.2" customHeight="1">
      <c r="B122" s="123"/>
      <c r="C122" s="124" t="s">
        <v>112</v>
      </c>
      <c r="D122" s="124" t="s">
        <v>114</v>
      </c>
      <c r="E122" s="125" t="s">
        <v>124</v>
      </c>
      <c r="F122" s="126" t="s">
        <v>125</v>
      </c>
      <c r="G122" s="127" t="s">
        <v>117</v>
      </c>
      <c r="H122" s="128">
        <v>8</v>
      </c>
      <c r="I122" s="129"/>
      <c r="J122" s="130">
        <f t="shared" si="0"/>
        <v>0</v>
      </c>
      <c r="K122" s="131"/>
      <c r="L122" s="132"/>
      <c r="M122" s="133" t="s">
        <v>1</v>
      </c>
      <c r="N122" s="134" t="s">
        <v>38</v>
      </c>
      <c r="P122" s="135">
        <f t="shared" si="1"/>
        <v>0</v>
      </c>
      <c r="Q122" s="135">
        <v>3.2000000000000003E-4</v>
      </c>
      <c r="R122" s="135">
        <f t="shared" si="2"/>
        <v>2.5600000000000002E-3</v>
      </c>
      <c r="S122" s="135">
        <v>0</v>
      </c>
      <c r="T122" s="136">
        <f t="shared" si="3"/>
        <v>0</v>
      </c>
      <c r="AR122" s="137" t="s">
        <v>118</v>
      </c>
      <c r="AT122" s="137" t="s">
        <v>114</v>
      </c>
      <c r="AU122" s="137" t="s">
        <v>81</v>
      </c>
      <c r="AY122" s="12" t="s">
        <v>113</v>
      </c>
      <c r="BE122" s="138">
        <f t="shared" si="4"/>
        <v>0</v>
      </c>
      <c r="BF122" s="138">
        <f t="shared" si="5"/>
        <v>0</v>
      </c>
      <c r="BG122" s="138">
        <f t="shared" si="6"/>
        <v>0</v>
      </c>
      <c r="BH122" s="138">
        <f t="shared" si="7"/>
        <v>0</v>
      </c>
      <c r="BI122" s="138">
        <f t="shared" si="8"/>
        <v>0</v>
      </c>
      <c r="BJ122" s="12" t="s">
        <v>81</v>
      </c>
      <c r="BK122" s="138">
        <f t="shared" si="9"/>
        <v>0</v>
      </c>
      <c r="BL122" s="12" t="s">
        <v>119</v>
      </c>
      <c r="BM122" s="137" t="s">
        <v>126</v>
      </c>
    </row>
    <row r="123" spans="2:65" s="1" customFormat="1" ht="24.2" customHeight="1">
      <c r="B123" s="123"/>
      <c r="C123" s="124" t="s">
        <v>119</v>
      </c>
      <c r="D123" s="124" t="s">
        <v>114</v>
      </c>
      <c r="E123" s="125" t="s">
        <v>127</v>
      </c>
      <c r="F123" s="126" t="s">
        <v>128</v>
      </c>
      <c r="G123" s="127" t="s">
        <v>117</v>
      </c>
      <c r="H123" s="128">
        <v>4</v>
      </c>
      <c r="I123" s="129"/>
      <c r="J123" s="130">
        <f t="shared" si="0"/>
        <v>0</v>
      </c>
      <c r="K123" s="131"/>
      <c r="L123" s="132"/>
      <c r="M123" s="133" t="s">
        <v>1</v>
      </c>
      <c r="N123" s="134" t="s">
        <v>38</v>
      </c>
      <c r="P123" s="135">
        <f t="shared" si="1"/>
        <v>0</v>
      </c>
      <c r="Q123" s="135">
        <v>3.2000000000000003E-4</v>
      </c>
      <c r="R123" s="135">
        <f t="shared" si="2"/>
        <v>1.2800000000000001E-3</v>
      </c>
      <c r="S123" s="135">
        <v>0</v>
      </c>
      <c r="T123" s="136">
        <f t="shared" si="3"/>
        <v>0</v>
      </c>
      <c r="AR123" s="137" t="s">
        <v>118</v>
      </c>
      <c r="AT123" s="137" t="s">
        <v>114</v>
      </c>
      <c r="AU123" s="137" t="s">
        <v>81</v>
      </c>
      <c r="AY123" s="12" t="s">
        <v>113</v>
      </c>
      <c r="BE123" s="138">
        <f t="shared" si="4"/>
        <v>0</v>
      </c>
      <c r="BF123" s="138">
        <f t="shared" si="5"/>
        <v>0</v>
      </c>
      <c r="BG123" s="138">
        <f t="shared" si="6"/>
        <v>0</v>
      </c>
      <c r="BH123" s="138">
        <f t="shared" si="7"/>
        <v>0</v>
      </c>
      <c r="BI123" s="138">
        <f t="shared" si="8"/>
        <v>0</v>
      </c>
      <c r="BJ123" s="12" t="s">
        <v>81</v>
      </c>
      <c r="BK123" s="138">
        <f t="shared" si="9"/>
        <v>0</v>
      </c>
      <c r="BL123" s="12" t="s">
        <v>119</v>
      </c>
      <c r="BM123" s="137" t="s">
        <v>129</v>
      </c>
    </row>
    <row r="124" spans="2:65" s="1" customFormat="1" ht="24.2" customHeight="1">
      <c r="B124" s="123"/>
      <c r="C124" s="124" t="s">
        <v>130</v>
      </c>
      <c r="D124" s="124" t="s">
        <v>114</v>
      </c>
      <c r="E124" s="125" t="s">
        <v>131</v>
      </c>
      <c r="F124" s="126" t="s">
        <v>132</v>
      </c>
      <c r="G124" s="127" t="s">
        <v>117</v>
      </c>
      <c r="H124" s="128">
        <v>50</v>
      </c>
      <c r="I124" s="129"/>
      <c r="J124" s="130">
        <f t="shared" si="0"/>
        <v>0</v>
      </c>
      <c r="K124" s="131"/>
      <c r="L124" s="132"/>
      <c r="M124" s="133" t="s">
        <v>1</v>
      </c>
      <c r="N124" s="134" t="s">
        <v>38</v>
      </c>
      <c r="P124" s="135">
        <f t="shared" si="1"/>
        <v>0</v>
      </c>
      <c r="Q124" s="135">
        <v>3.2000000000000003E-4</v>
      </c>
      <c r="R124" s="135">
        <f t="shared" si="2"/>
        <v>1.6E-2</v>
      </c>
      <c r="S124" s="135">
        <v>0</v>
      </c>
      <c r="T124" s="136">
        <f t="shared" si="3"/>
        <v>0</v>
      </c>
      <c r="AR124" s="137" t="s">
        <v>118</v>
      </c>
      <c r="AT124" s="137" t="s">
        <v>114</v>
      </c>
      <c r="AU124" s="137" t="s">
        <v>81</v>
      </c>
      <c r="AY124" s="12" t="s">
        <v>113</v>
      </c>
      <c r="BE124" s="138">
        <f t="shared" si="4"/>
        <v>0</v>
      </c>
      <c r="BF124" s="138">
        <f t="shared" si="5"/>
        <v>0</v>
      </c>
      <c r="BG124" s="138">
        <f t="shared" si="6"/>
        <v>0</v>
      </c>
      <c r="BH124" s="138">
        <f t="shared" si="7"/>
        <v>0</v>
      </c>
      <c r="BI124" s="138">
        <f t="shared" si="8"/>
        <v>0</v>
      </c>
      <c r="BJ124" s="12" t="s">
        <v>81</v>
      </c>
      <c r="BK124" s="138">
        <f t="shared" si="9"/>
        <v>0</v>
      </c>
      <c r="BL124" s="12" t="s">
        <v>119</v>
      </c>
      <c r="BM124" s="137" t="s">
        <v>133</v>
      </c>
    </row>
    <row r="125" spans="2:65" s="1" customFormat="1" ht="24.2" customHeight="1">
      <c r="B125" s="123"/>
      <c r="C125" s="124" t="s">
        <v>134</v>
      </c>
      <c r="D125" s="124" t="s">
        <v>114</v>
      </c>
      <c r="E125" s="125" t="s">
        <v>135</v>
      </c>
      <c r="F125" s="126" t="s">
        <v>136</v>
      </c>
      <c r="G125" s="127" t="s">
        <v>117</v>
      </c>
      <c r="H125" s="128">
        <v>5</v>
      </c>
      <c r="I125" s="129"/>
      <c r="J125" s="130">
        <f t="shared" si="0"/>
        <v>0</v>
      </c>
      <c r="K125" s="131"/>
      <c r="L125" s="132"/>
      <c r="M125" s="133" t="s">
        <v>1</v>
      </c>
      <c r="N125" s="134" t="s">
        <v>38</v>
      </c>
      <c r="P125" s="135">
        <f t="shared" si="1"/>
        <v>0</v>
      </c>
      <c r="Q125" s="135">
        <v>3.2000000000000003E-4</v>
      </c>
      <c r="R125" s="135">
        <f t="shared" si="2"/>
        <v>1.6000000000000001E-3</v>
      </c>
      <c r="S125" s="135">
        <v>0</v>
      </c>
      <c r="T125" s="136">
        <f t="shared" si="3"/>
        <v>0</v>
      </c>
      <c r="AR125" s="137" t="s">
        <v>118</v>
      </c>
      <c r="AT125" s="137" t="s">
        <v>114</v>
      </c>
      <c r="AU125" s="137" t="s">
        <v>81</v>
      </c>
      <c r="AY125" s="12" t="s">
        <v>113</v>
      </c>
      <c r="BE125" s="138">
        <f t="shared" si="4"/>
        <v>0</v>
      </c>
      <c r="BF125" s="138">
        <f t="shared" si="5"/>
        <v>0</v>
      </c>
      <c r="BG125" s="138">
        <f t="shared" si="6"/>
        <v>0</v>
      </c>
      <c r="BH125" s="138">
        <f t="shared" si="7"/>
        <v>0</v>
      </c>
      <c r="BI125" s="138">
        <f t="shared" si="8"/>
        <v>0</v>
      </c>
      <c r="BJ125" s="12" t="s">
        <v>81</v>
      </c>
      <c r="BK125" s="138">
        <f t="shared" si="9"/>
        <v>0</v>
      </c>
      <c r="BL125" s="12" t="s">
        <v>119</v>
      </c>
      <c r="BM125" s="137" t="s">
        <v>137</v>
      </c>
    </row>
    <row r="126" spans="2:65" s="1" customFormat="1" ht="16.5" customHeight="1">
      <c r="B126" s="123"/>
      <c r="C126" s="124" t="s">
        <v>138</v>
      </c>
      <c r="D126" s="124" t="s">
        <v>114</v>
      </c>
      <c r="E126" s="125" t="s">
        <v>139</v>
      </c>
      <c r="F126" s="126" t="s">
        <v>140</v>
      </c>
      <c r="G126" s="127" t="s">
        <v>117</v>
      </c>
      <c r="H126" s="128">
        <v>5</v>
      </c>
      <c r="I126" s="129"/>
      <c r="J126" s="130">
        <f t="shared" si="0"/>
        <v>0</v>
      </c>
      <c r="K126" s="131"/>
      <c r="L126" s="132"/>
      <c r="M126" s="133" t="s">
        <v>1</v>
      </c>
      <c r="N126" s="134" t="s">
        <v>38</v>
      </c>
      <c r="P126" s="135">
        <f t="shared" si="1"/>
        <v>0</v>
      </c>
      <c r="Q126" s="135">
        <v>3.2000000000000003E-4</v>
      </c>
      <c r="R126" s="135">
        <f t="shared" si="2"/>
        <v>1.6000000000000001E-3</v>
      </c>
      <c r="S126" s="135">
        <v>0</v>
      </c>
      <c r="T126" s="136">
        <f t="shared" si="3"/>
        <v>0</v>
      </c>
      <c r="AR126" s="137" t="s">
        <v>118</v>
      </c>
      <c r="AT126" s="137" t="s">
        <v>114</v>
      </c>
      <c r="AU126" s="137" t="s">
        <v>81</v>
      </c>
      <c r="AY126" s="12" t="s">
        <v>113</v>
      </c>
      <c r="BE126" s="138">
        <f t="shared" si="4"/>
        <v>0</v>
      </c>
      <c r="BF126" s="138">
        <f t="shared" si="5"/>
        <v>0</v>
      </c>
      <c r="BG126" s="138">
        <f t="shared" si="6"/>
        <v>0</v>
      </c>
      <c r="BH126" s="138">
        <f t="shared" si="7"/>
        <v>0</v>
      </c>
      <c r="BI126" s="138">
        <f t="shared" si="8"/>
        <v>0</v>
      </c>
      <c r="BJ126" s="12" t="s">
        <v>81</v>
      </c>
      <c r="BK126" s="138">
        <f t="shared" si="9"/>
        <v>0</v>
      </c>
      <c r="BL126" s="12" t="s">
        <v>119</v>
      </c>
      <c r="BM126" s="137" t="s">
        <v>141</v>
      </c>
    </row>
    <row r="127" spans="2:65" s="1" customFormat="1" ht="24.2" customHeight="1">
      <c r="B127" s="123"/>
      <c r="C127" s="124" t="s">
        <v>142</v>
      </c>
      <c r="D127" s="124" t="s">
        <v>114</v>
      </c>
      <c r="E127" s="125" t="s">
        <v>143</v>
      </c>
      <c r="F127" s="126" t="s">
        <v>144</v>
      </c>
      <c r="G127" s="127" t="s">
        <v>145</v>
      </c>
      <c r="H127" s="128">
        <v>10</v>
      </c>
      <c r="I127" s="129"/>
      <c r="J127" s="130">
        <f t="shared" si="0"/>
        <v>0</v>
      </c>
      <c r="K127" s="131"/>
      <c r="L127" s="132"/>
      <c r="M127" s="133" t="s">
        <v>1</v>
      </c>
      <c r="N127" s="134" t="s">
        <v>38</v>
      </c>
      <c r="P127" s="135">
        <f t="shared" si="1"/>
        <v>0</v>
      </c>
      <c r="Q127" s="135">
        <v>6.9999999999999994E-5</v>
      </c>
      <c r="R127" s="135">
        <f t="shared" si="2"/>
        <v>6.9999999999999988E-4</v>
      </c>
      <c r="S127" s="135">
        <v>0</v>
      </c>
      <c r="T127" s="136">
        <f t="shared" si="3"/>
        <v>0</v>
      </c>
      <c r="AR127" s="137" t="s">
        <v>118</v>
      </c>
      <c r="AT127" s="137" t="s">
        <v>114</v>
      </c>
      <c r="AU127" s="137" t="s">
        <v>81</v>
      </c>
      <c r="AY127" s="12" t="s">
        <v>113</v>
      </c>
      <c r="BE127" s="138">
        <f t="shared" si="4"/>
        <v>0</v>
      </c>
      <c r="BF127" s="138">
        <f t="shared" si="5"/>
        <v>0</v>
      </c>
      <c r="BG127" s="138">
        <f t="shared" si="6"/>
        <v>0</v>
      </c>
      <c r="BH127" s="138">
        <f t="shared" si="7"/>
        <v>0</v>
      </c>
      <c r="BI127" s="138">
        <f t="shared" si="8"/>
        <v>0</v>
      </c>
      <c r="BJ127" s="12" t="s">
        <v>81</v>
      </c>
      <c r="BK127" s="138">
        <f t="shared" si="9"/>
        <v>0</v>
      </c>
      <c r="BL127" s="12" t="s">
        <v>119</v>
      </c>
      <c r="BM127" s="137" t="s">
        <v>146</v>
      </c>
    </row>
    <row r="128" spans="2:65" s="1" customFormat="1" ht="16.5" customHeight="1">
      <c r="B128" s="123"/>
      <c r="C128" s="124" t="s">
        <v>147</v>
      </c>
      <c r="D128" s="124" t="s">
        <v>114</v>
      </c>
      <c r="E128" s="125" t="s">
        <v>148</v>
      </c>
      <c r="F128" s="126" t="s">
        <v>149</v>
      </c>
      <c r="G128" s="127" t="s">
        <v>145</v>
      </c>
      <c r="H128" s="128">
        <v>55</v>
      </c>
      <c r="I128" s="129"/>
      <c r="J128" s="130">
        <f t="shared" si="0"/>
        <v>0</v>
      </c>
      <c r="K128" s="131"/>
      <c r="L128" s="132"/>
      <c r="M128" s="133" t="s">
        <v>1</v>
      </c>
      <c r="N128" s="134" t="s">
        <v>38</v>
      </c>
      <c r="P128" s="135">
        <f t="shared" si="1"/>
        <v>0</v>
      </c>
      <c r="Q128" s="135">
        <v>6.9999999999999994E-5</v>
      </c>
      <c r="R128" s="135">
        <f t="shared" si="2"/>
        <v>3.8499999999999997E-3</v>
      </c>
      <c r="S128" s="135">
        <v>0</v>
      </c>
      <c r="T128" s="136">
        <f t="shared" si="3"/>
        <v>0</v>
      </c>
      <c r="AR128" s="137" t="s">
        <v>118</v>
      </c>
      <c r="AT128" s="137" t="s">
        <v>114</v>
      </c>
      <c r="AU128" s="137" t="s">
        <v>81</v>
      </c>
      <c r="AY128" s="12" t="s">
        <v>113</v>
      </c>
      <c r="BE128" s="138">
        <f t="shared" si="4"/>
        <v>0</v>
      </c>
      <c r="BF128" s="138">
        <f t="shared" si="5"/>
        <v>0</v>
      </c>
      <c r="BG128" s="138">
        <f t="shared" si="6"/>
        <v>0</v>
      </c>
      <c r="BH128" s="138">
        <f t="shared" si="7"/>
        <v>0</v>
      </c>
      <c r="BI128" s="138">
        <f t="shared" si="8"/>
        <v>0</v>
      </c>
      <c r="BJ128" s="12" t="s">
        <v>81</v>
      </c>
      <c r="BK128" s="138">
        <f t="shared" si="9"/>
        <v>0</v>
      </c>
      <c r="BL128" s="12" t="s">
        <v>119</v>
      </c>
      <c r="BM128" s="137" t="s">
        <v>150</v>
      </c>
    </row>
    <row r="129" spans="2:65" s="1" customFormat="1" ht="16.5" customHeight="1">
      <c r="B129" s="123"/>
      <c r="C129" s="124" t="s">
        <v>151</v>
      </c>
      <c r="D129" s="124" t="s">
        <v>114</v>
      </c>
      <c r="E129" s="125" t="s">
        <v>152</v>
      </c>
      <c r="F129" s="126" t="s">
        <v>153</v>
      </c>
      <c r="G129" s="127" t="s">
        <v>154</v>
      </c>
      <c r="H129" s="128">
        <v>1</v>
      </c>
      <c r="I129" s="129"/>
      <c r="J129" s="130">
        <f t="shared" si="0"/>
        <v>0</v>
      </c>
      <c r="K129" s="131"/>
      <c r="L129" s="132"/>
      <c r="M129" s="133" t="s">
        <v>1</v>
      </c>
      <c r="N129" s="134" t="s">
        <v>38</v>
      </c>
      <c r="P129" s="135">
        <f t="shared" si="1"/>
        <v>0</v>
      </c>
      <c r="Q129" s="135">
        <v>6.9999999999999994E-5</v>
      </c>
      <c r="R129" s="135">
        <f t="shared" si="2"/>
        <v>6.9999999999999994E-5</v>
      </c>
      <c r="S129" s="135">
        <v>0</v>
      </c>
      <c r="T129" s="136">
        <f t="shared" si="3"/>
        <v>0</v>
      </c>
      <c r="AR129" s="137" t="s">
        <v>118</v>
      </c>
      <c r="AT129" s="137" t="s">
        <v>114</v>
      </c>
      <c r="AU129" s="137" t="s">
        <v>81</v>
      </c>
      <c r="AY129" s="12" t="s">
        <v>113</v>
      </c>
      <c r="BE129" s="138">
        <f t="shared" si="4"/>
        <v>0</v>
      </c>
      <c r="BF129" s="138">
        <f t="shared" si="5"/>
        <v>0</v>
      </c>
      <c r="BG129" s="138">
        <f t="shared" si="6"/>
        <v>0</v>
      </c>
      <c r="BH129" s="138">
        <f t="shared" si="7"/>
        <v>0</v>
      </c>
      <c r="BI129" s="138">
        <f t="shared" si="8"/>
        <v>0</v>
      </c>
      <c r="BJ129" s="12" t="s">
        <v>81</v>
      </c>
      <c r="BK129" s="138">
        <f t="shared" si="9"/>
        <v>0</v>
      </c>
      <c r="BL129" s="12" t="s">
        <v>119</v>
      </c>
      <c r="BM129" s="137" t="s">
        <v>155</v>
      </c>
    </row>
    <row r="130" spans="2:65" s="1" customFormat="1" ht="16.5" customHeight="1">
      <c r="B130" s="123"/>
      <c r="C130" s="139" t="s">
        <v>8</v>
      </c>
      <c r="D130" s="139" t="s">
        <v>156</v>
      </c>
      <c r="E130" s="140" t="s">
        <v>157</v>
      </c>
      <c r="F130" s="141" t="s">
        <v>158</v>
      </c>
      <c r="G130" s="142" t="s">
        <v>154</v>
      </c>
      <c r="H130" s="143">
        <v>1</v>
      </c>
      <c r="I130" s="144"/>
      <c r="J130" s="145">
        <f t="shared" si="0"/>
        <v>0</v>
      </c>
      <c r="K130" s="146"/>
      <c r="L130" s="27"/>
      <c r="M130" s="147" t="s">
        <v>1</v>
      </c>
      <c r="N130" s="148" t="s">
        <v>38</v>
      </c>
      <c r="P130" s="135">
        <f t="shared" si="1"/>
        <v>0</v>
      </c>
      <c r="Q130" s="135">
        <v>0</v>
      </c>
      <c r="R130" s="135">
        <f t="shared" si="2"/>
        <v>0</v>
      </c>
      <c r="S130" s="135">
        <v>0</v>
      </c>
      <c r="T130" s="136">
        <f t="shared" si="3"/>
        <v>0</v>
      </c>
      <c r="AR130" s="137" t="s">
        <v>119</v>
      </c>
      <c r="AT130" s="137" t="s">
        <v>156</v>
      </c>
      <c r="AU130" s="137" t="s">
        <v>81</v>
      </c>
      <c r="AY130" s="12" t="s">
        <v>113</v>
      </c>
      <c r="BE130" s="138">
        <f t="shared" si="4"/>
        <v>0</v>
      </c>
      <c r="BF130" s="138">
        <f t="shared" si="5"/>
        <v>0</v>
      </c>
      <c r="BG130" s="138">
        <f t="shared" si="6"/>
        <v>0</v>
      </c>
      <c r="BH130" s="138">
        <f t="shared" si="7"/>
        <v>0</v>
      </c>
      <c r="BI130" s="138">
        <f t="shared" si="8"/>
        <v>0</v>
      </c>
      <c r="BJ130" s="12" t="s">
        <v>81</v>
      </c>
      <c r="BK130" s="138">
        <f t="shared" si="9"/>
        <v>0</v>
      </c>
      <c r="BL130" s="12" t="s">
        <v>119</v>
      </c>
      <c r="BM130" s="137" t="s">
        <v>159</v>
      </c>
    </row>
    <row r="131" spans="2:65" s="1" customFormat="1" ht="16.5" customHeight="1">
      <c r="B131" s="123"/>
      <c r="C131" s="139" t="s">
        <v>160</v>
      </c>
      <c r="D131" s="139" t="s">
        <v>156</v>
      </c>
      <c r="E131" s="140" t="s">
        <v>161</v>
      </c>
      <c r="F131" s="141" t="s">
        <v>162</v>
      </c>
      <c r="G131" s="142" t="s">
        <v>154</v>
      </c>
      <c r="H131" s="143">
        <v>1</v>
      </c>
      <c r="I131" s="144"/>
      <c r="J131" s="145">
        <f t="shared" si="0"/>
        <v>0</v>
      </c>
      <c r="K131" s="146"/>
      <c r="L131" s="27"/>
      <c r="M131" s="147" t="s">
        <v>1</v>
      </c>
      <c r="N131" s="148" t="s">
        <v>38</v>
      </c>
      <c r="P131" s="135">
        <f t="shared" si="1"/>
        <v>0</v>
      </c>
      <c r="Q131" s="135">
        <v>0</v>
      </c>
      <c r="R131" s="135">
        <f t="shared" si="2"/>
        <v>0</v>
      </c>
      <c r="S131" s="135">
        <v>0</v>
      </c>
      <c r="T131" s="136">
        <f t="shared" si="3"/>
        <v>0</v>
      </c>
      <c r="AR131" s="137" t="s">
        <v>119</v>
      </c>
      <c r="AT131" s="137" t="s">
        <v>156</v>
      </c>
      <c r="AU131" s="137" t="s">
        <v>81</v>
      </c>
      <c r="AY131" s="12" t="s">
        <v>113</v>
      </c>
      <c r="BE131" s="138">
        <f t="shared" si="4"/>
        <v>0</v>
      </c>
      <c r="BF131" s="138">
        <f t="shared" si="5"/>
        <v>0</v>
      </c>
      <c r="BG131" s="138">
        <f t="shared" si="6"/>
        <v>0</v>
      </c>
      <c r="BH131" s="138">
        <f t="shared" si="7"/>
        <v>0</v>
      </c>
      <c r="BI131" s="138">
        <f t="shared" si="8"/>
        <v>0</v>
      </c>
      <c r="BJ131" s="12" t="s">
        <v>81</v>
      </c>
      <c r="BK131" s="138">
        <f t="shared" si="9"/>
        <v>0</v>
      </c>
      <c r="BL131" s="12" t="s">
        <v>119</v>
      </c>
      <c r="BM131" s="137" t="s">
        <v>163</v>
      </c>
    </row>
    <row r="132" spans="2:65" s="1" customFormat="1" ht="16.5" customHeight="1">
      <c r="B132" s="123"/>
      <c r="C132" s="139" t="s">
        <v>164</v>
      </c>
      <c r="D132" s="139" t="s">
        <v>156</v>
      </c>
      <c r="E132" s="140" t="s">
        <v>165</v>
      </c>
      <c r="F132" s="141" t="s">
        <v>166</v>
      </c>
      <c r="G132" s="142" t="s">
        <v>154</v>
      </c>
      <c r="H132" s="143">
        <v>1</v>
      </c>
      <c r="I132" s="144"/>
      <c r="J132" s="145">
        <f t="shared" si="0"/>
        <v>0</v>
      </c>
      <c r="K132" s="146"/>
      <c r="L132" s="27"/>
      <c r="M132" s="147" t="s">
        <v>1</v>
      </c>
      <c r="N132" s="148" t="s">
        <v>38</v>
      </c>
      <c r="P132" s="135">
        <f t="shared" si="1"/>
        <v>0</v>
      </c>
      <c r="Q132" s="135">
        <v>0</v>
      </c>
      <c r="R132" s="135">
        <f t="shared" si="2"/>
        <v>0</v>
      </c>
      <c r="S132" s="135">
        <v>0</v>
      </c>
      <c r="T132" s="136">
        <f t="shared" si="3"/>
        <v>0</v>
      </c>
      <c r="AR132" s="137" t="s">
        <v>119</v>
      </c>
      <c r="AT132" s="137" t="s">
        <v>156</v>
      </c>
      <c r="AU132" s="137" t="s">
        <v>81</v>
      </c>
      <c r="AY132" s="12" t="s">
        <v>113</v>
      </c>
      <c r="BE132" s="138">
        <f t="shared" si="4"/>
        <v>0</v>
      </c>
      <c r="BF132" s="138">
        <f t="shared" si="5"/>
        <v>0</v>
      </c>
      <c r="BG132" s="138">
        <f t="shared" si="6"/>
        <v>0</v>
      </c>
      <c r="BH132" s="138">
        <f t="shared" si="7"/>
        <v>0</v>
      </c>
      <c r="BI132" s="138">
        <f t="shared" si="8"/>
        <v>0</v>
      </c>
      <c r="BJ132" s="12" t="s">
        <v>81</v>
      </c>
      <c r="BK132" s="138">
        <f t="shared" si="9"/>
        <v>0</v>
      </c>
      <c r="BL132" s="12" t="s">
        <v>119</v>
      </c>
      <c r="BM132" s="137" t="s">
        <v>167</v>
      </c>
    </row>
    <row r="133" spans="2:65" s="1" customFormat="1" ht="49.9" customHeight="1">
      <c r="B133" s="27"/>
      <c r="E133" s="116" t="s">
        <v>168</v>
      </c>
      <c r="F133" s="116" t="s">
        <v>169</v>
      </c>
      <c r="J133" s="104">
        <f>BK133</f>
        <v>0</v>
      </c>
      <c r="L133" s="27"/>
      <c r="M133" s="149"/>
      <c r="T133" s="51"/>
      <c r="AT133" s="12" t="s">
        <v>72</v>
      </c>
      <c r="AU133" s="12" t="s">
        <v>73</v>
      </c>
      <c r="AY133" s="12" t="s">
        <v>170</v>
      </c>
      <c r="BK133" s="138">
        <f>BK134</f>
        <v>0</v>
      </c>
    </row>
    <row r="134" spans="2:65" s="1" customFormat="1" ht="16.350000000000001" customHeight="1">
      <c r="B134" s="27"/>
      <c r="C134" s="150" t="s">
        <v>1</v>
      </c>
      <c r="D134" s="150" t="s">
        <v>156</v>
      </c>
      <c r="E134" s="151" t="s">
        <v>1</v>
      </c>
      <c r="F134" s="152" t="s">
        <v>1</v>
      </c>
      <c r="G134" s="153" t="s">
        <v>1</v>
      </c>
      <c r="H134" s="154"/>
      <c r="I134" s="155"/>
      <c r="J134" s="156">
        <f>BK134</f>
        <v>0</v>
      </c>
      <c r="K134" s="157"/>
      <c r="L134" s="27"/>
      <c r="M134" s="158" t="s">
        <v>1</v>
      </c>
      <c r="N134" s="159" t="s">
        <v>38</v>
      </c>
      <c r="O134" s="160"/>
      <c r="P134" s="160"/>
      <c r="Q134" s="160"/>
      <c r="R134" s="160"/>
      <c r="S134" s="160"/>
      <c r="T134" s="161"/>
      <c r="AT134" s="12" t="s">
        <v>170</v>
      </c>
      <c r="AU134" s="12" t="s">
        <v>81</v>
      </c>
      <c r="AY134" s="12" t="s">
        <v>170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2" t="s">
        <v>81</v>
      </c>
      <c r="BK134" s="138">
        <f>I134*H134</f>
        <v>0</v>
      </c>
    </row>
    <row r="135" spans="2:65" s="1" customFormat="1" ht="6.95" customHeight="1"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27"/>
    </row>
  </sheetData>
  <autoFilter ref="C117:K134" xr:uid="{00000000-0009-0000-0000-000001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134:D135" xr:uid="{00000000-0002-0000-0100-000000000000}">
      <formula1>"K, M"</formula1>
    </dataValidation>
    <dataValidation type="list" allowBlank="1" showInputMessage="1" showErrorMessage="1" error="Povoleny jsou hodnoty základní, snížená, zákl. přenesená, sníž. přenesená, nulová." sqref="N134:N135" xr:uid="{00000000-0002-0000-0100-000001000000}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0"/>
  <sheetViews>
    <sheetView showGridLines="0" tabSelected="1" topLeftCell="A157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0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2" t="s">
        <v>86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83</v>
      </c>
    </row>
    <row r="4" spans="2:46" ht="24.95" customHeight="1">
      <c r="B4" s="15"/>
      <c r="D4" s="16" t="s">
        <v>87</v>
      </c>
      <c r="L4" s="15"/>
      <c r="M4" s="83" t="s">
        <v>10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01" t="str">
        <f>'Rekapitulace stavby'!K6</f>
        <v>Pelhřimov, Technické služby - FVE, hromosvod</v>
      </c>
      <c r="F7" s="202"/>
      <c r="G7" s="202"/>
      <c r="H7" s="202"/>
      <c r="L7" s="15"/>
    </row>
    <row r="8" spans="2:46" s="1" customFormat="1" ht="12" customHeight="1">
      <c r="B8" s="27"/>
      <c r="D8" s="22" t="s">
        <v>88</v>
      </c>
      <c r="L8" s="27"/>
    </row>
    <row r="9" spans="2:46" s="1" customFormat="1" ht="16.5" customHeight="1">
      <c r="B9" s="27"/>
      <c r="E9" s="181" t="s">
        <v>171</v>
      </c>
      <c r="F9" s="203"/>
      <c r="G9" s="203"/>
      <c r="H9" s="203"/>
      <c r="L9" s="27"/>
    </row>
    <row r="10" spans="2:46" s="1" customFormat="1" ht="11.25">
      <c r="B10" s="27"/>
      <c r="L10" s="27"/>
    </row>
    <row r="11" spans="2:46" s="1" customFormat="1" ht="12" customHeight="1">
      <c r="B11" s="27"/>
      <c r="D11" s="22" t="s">
        <v>18</v>
      </c>
      <c r="F11" s="20" t="s">
        <v>1</v>
      </c>
      <c r="I11" s="22" t="s">
        <v>19</v>
      </c>
      <c r="J11" s="20" t="s">
        <v>1</v>
      </c>
      <c r="L11" s="27"/>
    </row>
    <row r="12" spans="2:46" s="1" customFormat="1" ht="12" customHeight="1">
      <c r="B12" s="27"/>
      <c r="D12" s="22" t="s">
        <v>20</v>
      </c>
      <c r="F12" s="20" t="s">
        <v>21</v>
      </c>
      <c r="I12" s="22" t="s">
        <v>22</v>
      </c>
      <c r="J12" s="47">
        <f>'Rekapitulace stavby'!AN8</f>
        <v>0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2" t="s">
        <v>23</v>
      </c>
      <c r="I14" s="22" t="s">
        <v>24</v>
      </c>
      <c r="J14" s="20" t="str">
        <f>IF('Rekapitulace stavby'!AN10="","",'Rekapitulace stavby'!AN10)</f>
        <v/>
      </c>
      <c r="L14" s="27"/>
    </row>
    <row r="15" spans="2:46" s="1" customFormat="1" ht="18" customHeight="1">
      <c r="B15" s="27"/>
      <c r="E15" s="20" t="str">
        <f>IF('Rekapitulace stavby'!E11="","",'Rekapitulace stavby'!E11)</f>
        <v xml:space="preserve"> </v>
      </c>
      <c r="I15" s="22" t="s">
        <v>26</v>
      </c>
      <c r="J15" s="20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2" t="s">
        <v>27</v>
      </c>
      <c r="I17" s="22" t="s">
        <v>24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204" t="str">
        <f>'Rekapitulace stavby'!E14</f>
        <v>Vyplň údaj</v>
      </c>
      <c r="F18" s="165"/>
      <c r="G18" s="165"/>
      <c r="H18" s="165"/>
      <c r="I18" s="22" t="s">
        <v>26</v>
      </c>
      <c r="J18" s="23" t="str">
        <f>'Rekapitulace stavby'!AN14</f>
        <v>Vyplň údaj</v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2" t="s">
        <v>29</v>
      </c>
      <c r="I20" s="22" t="s">
        <v>24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26</v>
      </c>
      <c r="J21" s="20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2" t="s">
        <v>31</v>
      </c>
      <c r="I23" s="22" t="s">
        <v>24</v>
      </c>
      <c r="J23" s="20" t="str">
        <f>IF('Rekapitulace stavby'!AN19="","",'Rekapitulace stavby'!AN19)</f>
        <v/>
      </c>
      <c r="L23" s="27"/>
    </row>
    <row r="24" spans="2:12" s="1" customFormat="1" ht="18" customHeight="1">
      <c r="B24" s="27"/>
      <c r="E24" s="20" t="str">
        <f>IF('Rekapitulace stavby'!E20="","",'Rekapitulace stavby'!E20)</f>
        <v xml:space="preserve"> </v>
      </c>
      <c r="I24" s="22" t="s">
        <v>26</v>
      </c>
      <c r="J24" s="20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2" t="s">
        <v>32</v>
      </c>
      <c r="L26" s="27"/>
    </row>
    <row r="27" spans="2:12" s="7" customFormat="1" ht="16.5" customHeight="1">
      <c r="B27" s="84"/>
      <c r="E27" s="170" t="s">
        <v>1</v>
      </c>
      <c r="F27" s="170"/>
      <c r="G27" s="170"/>
      <c r="H27" s="170"/>
      <c r="L27" s="84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5" t="s">
        <v>33</v>
      </c>
      <c r="J30" s="61">
        <f>ROUND(J120, 2)</f>
        <v>0</v>
      </c>
      <c r="L30" s="27"/>
    </row>
    <row r="31" spans="2:12" s="1" customFormat="1" ht="6.95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5" customHeight="1">
      <c r="B32" s="27"/>
      <c r="F32" s="30" t="s">
        <v>35</v>
      </c>
      <c r="I32" s="30" t="s">
        <v>34</v>
      </c>
      <c r="J32" s="30" t="s">
        <v>36</v>
      </c>
      <c r="L32" s="27"/>
    </row>
    <row r="33" spans="2:12" s="1" customFormat="1" ht="14.45" customHeight="1">
      <c r="B33" s="27"/>
      <c r="D33" s="50" t="s">
        <v>37</v>
      </c>
      <c r="E33" s="22" t="s">
        <v>38</v>
      </c>
      <c r="F33" s="86">
        <f>ROUND((ROUND((SUM(BE120:BE167)),  2) + SUM(BE169)), 2)</f>
        <v>0</v>
      </c>
      <c r="I33" s="87">
        <v>0.21</v>
      </c>
      <c r="J33" s="86">
        <f>ROUND((ROUND(((SUM(BE120:BE167))*I33),  2) + (SUM(BE169)*I33)), 2)</f>
        <v>0</v>
      </c>
      <c r="L33" s="27"/>
    </row>
    <row r="34" spans="2:12" s="1" customFormat="1" ht="14.45" customHeight="1">
      <c r="B34" s="27"/>
      <c r="E34" s="22" t="s">
        <v>39</v>
      </c>
      <c r="F34" s="86">
        <f>ROUND((ROUND((SUM(BF120:BF167)),  2) + SUM(BF169)), 2)</f>
        <v>0</v>
      </c>
      <c r="I34" s="87">
        <v>0.12</v>
      </c>
      <c r="J34" s="86">
        <f>ROUND((ROUND(((SUM(BF120:BF167))*I34),  2) + (SUM(BF169)*I34)), 2)</f>
        <v>0</v>
      </c>
      <c r="L34" s="27"/>
    </row>
    <row r="35" spans="2:12" s="1" customFormat="1" ht="14.45" hidden="1" customHeight="1">
      <c r="B35" s="27"/>
      <c r="E35" s="22" t="s">
        <v>40</v>
      </c>
      <c r="F35" s="86">
        <f>ROUND((ROUND((SUM(BG120:BG167)),  2) + SUM(BG169)), 2)</f>
        <v>0</v>
      </c>
      <c r="I35" s="87">
        <v>0.21</v>
      </c>
      <c r="J35" s="86">
        <f>0</f>
        <v>0</v>
      </c>
      <c r="L35" s="27"/>
    </row>
    <row r="36" spans="2:12" s="1" customFormat="1" ht="14.45" hidden="1" customHeight="1">
      <c r="B36" s="27"/>
      <c r="E36" s="22" t="s">
        <v>41</v>
      </c>
      <c r="F36" s="86">
        <f>ROUND((ROUND((SUM(BH120:BH167)),  2) + SUM(BH169)), 2)</f>
        <v>0</v>
      </c>
      <c r="I36" s="87">
        <v>0.12</v>
      </c>
      <c r="J36" s="86">
        <f>0</f>
        <v>0</v>
      </c>
      <c r="L36" s="27"/>
    </row>
    <row r="37" spans="2:12" s="1" customFormat="1" ht="14.45" hidden="1" customHeight="1">
      <c r="B37" s="27"/>
      <c r="E37" s="22" t="s">
        <v>42</v>
      </c>
      <c r="F37" s="86">
        <f>ROUND((ROUND((SUM(BI120:BI167)),  2) + SUM(BI169)), 2)</f>
        <v>0</v>
      </c>
      <c r="I37" s="87">
        <v>0</v>
      </c>
      <c r="J37" s="86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8"/>
      <c r="D39" s="89" t="s">
        <v>43</v>
      </c>
      <c r="E39" s="52"/>
      <c r="F39" s="52"/>
      <c r="G39" s="90" t="s">
        <v>44</v>
      </c>
      <c r="H39" s="91" t="s">
        <v>45</v>
      </c>
      <c r="I39" s="52"/>
      <c r="J39" s="92">
        <f>SUM(J30:J37)</f>
        <v>0</v>
      </c>
      <c r="K39" s="93"/>
      <c r="L39" s="27"/>
    </row>
    <row r="40" spans="2:12" s="1" customFormat="1" ht="14.45" customHeight="1">
      <c r="B40" s="27"/>
      <c r="L40" s="27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7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7"/>
    </row>
    <row r="51" spans="2:12" ht="11.25">
      <c r="B51" s="15"/>
      <c r="L51" s="15"/>
    </row>
    <row r="52" spans="2:12" ht="11.25">
      <c r="B52" s="15"/>
      <c r="L52" s="15"/>
    </row>
    <row r="53" spans="2:12" ht="11.25">
      <c r="B53" s="15"/>
      <c r="L53" s="15"/>
    </row>
    <row r="54" spans="2:12" ht="11.25">
      <c r="B54" s="15"/>
      <c r="L54" s="15"/>
    </row>
    <row r="55" spans="2:12" ht="11.25">
      <c r="B55" s="15"/>
      <c r="L55" s="15"/>
    </row>
    <row r="56" spans="2:12" ht="11.25">
      <c r="B56" s="15"/>
      <c r="L56" s="15"/>
    </row>
    <row r="57" spans="2:12" ht="11.25">
      <c r="B57" s="15"/>
      <c r="L57" s="15"/>
    </row>
    <row r="58" spans="2:12" ht="11.25">
      <c r="B58" s="15"/>
      <c r="L58" s="15"/>
    </row>
    <row r="59" spans="2:12" ht="11.25">
      <c r="B59" s="15"/>
      <c r="L59" s="15"/>
    </row>
    <row r="60" spans="2:12" ht="11.25">
      <c r="B60" s="15"/>
      <c r="L60" s="15"/>
    </row>
    <row r="61" spans="2:12" s="1" customFormat="1" ht="12.75">
      <c r="B61" s="27"/>
      <c r="D61" s="38" t="s">
        <v>48</v>
      </c>
      <c r="E61" s="29"/>
      <c r="F61" s="94" t="s">
        <v>49</v>
      </c>
      <c r="G61" s="38" t="s">
        <v>48</v>
      </c>
      <c r="H61" s="29"/>
      <c r="I61" s="29"/>
      <c r="J61" s="95" t="s">
        <v>49</v>
      </c>
      <c r="K61" s="29"/>
      <c r="L61" s="27"/>
    </row>
    <row r="62" spans="2:12" ht="11.25">
      <c r="B62" s="15"/>
      <c r="L62" s="15"/>
    </row>
    <row r="63" spans="2:12" ht="11.25">
      <c r="B63" s="15"/>
      <c r="L63" s="15"/>
    </row>
    <row r="64" spans="2:12" ht="11.25">
      <c r="B64" s="15"/>
      <c r="L64" s="15"/>
    </row>
    <row r="65" spans="2:12" s="1" customFormat="1" ht="12.75">
      <c r="B65" s="27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7"/>
    </row>
    <row r="66" spans="2:12" ht="11.25">
      <c r="B66" s="15"/>
      <c r="L66" s="15"/>
    </row>
    <row r="67" spans="2:12" ht="11.25">
      <c r="B67" s="15"/>
      <c r="L67" s="15"/>
    </row>
    <row r="68" spans="2:12" ht="11.25">
      <c r="B68" s="15"/>
      <c r="L68" s="15"/>
    </row>
    <row r="69" spans="2:12" ht="11.25">
      <c r="B69" s="15"/>
      <c r="L69" s="15"/>
    </row>
    <row r="70" spans="2:12" ht="11.25">
      <c r="B70" s="15"/>
      <c r="L70" s="15"/>
    </row>
    <row r="71" spans="2:12" ht="11.25">
      <c r="B71" s="15"/>
      <c r="L71" s="15"/>
    </row>
    <row r="72" spans="2:12" ht="11.25">
      <c r="B72" s="15"/>
      <c r="L72" s="15"/>
    </row>
    <row r="73" spans="2:12" ht="11.25">
      <c r="B73" s="15"/>
      <c r="L73" s="15"/>
    </row>
    <row r="74" spans="2:12" ht="11.25">
      <c r="B74" s="15"/>
      <c r="L74" s="15"/>
    </row>
    <row r="75" spans="2:12" ht="11.25">
      <c r="B75" s="15"/>
      <c r="L75" s="15"/>
    </row>
    <row r="76" spans="2:12" s="1" customFormat="1" ht="12.75">
      <c r="B76" s="27"/>
      <c r="D76" s="38" t="s">
        <v>48</v>
      </c>
      <c r="E76" s="29"/>
      <c r="F76" s="94" t="s">
        <v>49</v>
      </c>
      <c r="G76" s="38" t="s">
        <v>48</v>
      </c>
      <c r="H76" s="29"/>
      <c r="I76" s="29"/>
      <c r="J76" s="95" t="s">
        <v>49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5" hidden="1" customHeight="1">
      <c r="B82" s="27"/>
      <c r="C82" s="16" t="s">
        <v>90</v>
      </c>
      <c r="L82" s="27"/>
    </row>
    <row r="83" spans="2:47" s="1" customFormat="1" ht="6.95" hidden="1" customHeight="1">
      <c r="B83" s="27"/>
      <c r="L83" s="27"/>
    </row>
    <row r="84" spans="2:47" s="1" customFormat="1" ht="12" hidden="1" customHeight="1">
      <c r="B84" s="27"/>
      <c r="C84" s="22" t="s">
        <v>16</v>
      </c>
      <c r="L84" s="27"/>
    </row>
    <row r="85" spans="2:47" s="1" customFormat="1" ht="16.5" hidden="1" customHeight="1">
      <c r="B85" s="27"/>
      <c r="E85" s="201" t="str">
        <f>E7</f>
        <v>Pelhřimov, Technické služby - FVE, hromosvod</v>
      </c>
      <c r="F85" s="202"/>
      <c r="G85" s="202"/>
      <c r="H85" s="202"/>
      <c r="L85" s="27"/>
    </row>
    <row r="86" spans="2:47" s="1" customFormat="1" ht="12" hidden="1" customHeight="1">
      <c r="B86" s="27"/>
      <c r="C86" s="22" t="s">
        <v>88</v>
      </c>
      <c r="L86" s="27"/>
    </row>
    <row r="87" spans="2:47" s="1" customFormat="1" ht="16.5" hidden="1" customHeight="1">
      <c r="B87" s="27"/>
      <c r="E87" s="181" t="str">
        <f>E9</f>
        <v>2024-07-04-a - Pelhřimov - Technické služby, FVE</v>
      </c>
      <c r="F87" s="203"/>
      <c r="G87" s="203"/>
      <c r="H87" s="203"/>
      <c r="L87" s="27"/>
    </row>
    <row r="88" spans="2:47" s="1" customFormat="1" ht="6.95" hidden="1" customHeight="1">
      <c r="B88" s="27"/>
      <c r="L88" s="27"/>
    </row>
    <row r="89" spans="2:47" s="1" customFormat="1" ht="12" hidden="1" customHeight="1">
      <c r="B89" s="27"/>
      <c r="C89" s="22" t="s">
        <v>20</v>
      </c>
      <c r="F89" s="20" t="str">
        <f>F12</f>
        <v>Pelhřimov</v>
      </c>
      <c r="I89" s="22" t="s">
        <v>22</v>
      </c>
      <c r="J89" s="47">
        <f>IF(J12="","",J12)</f>
        <v>0</v>
      </c>
      <c r="L89" s="27"/>
    </row>
    <row r="90" spans="2:47" s="1" customFormat="1" ht="6.95" hidden="1" customHeight="1">
      <c r="B90" s="27"/>
      <c r="L90" s="27"/>
    </row>
    <row r="91" spans="2:47" s="1" customFormat="1" ht="15.2" hidden="1" customHeight="1">
      <c r="B91" s="27"/>
      <c r="C91" s="22" t="s">
        <v>23</v>
      </c>
      <c r="F91" s="20" t="str">
        <f>E15</f>
        <v xml:space="preserve"> </v>
      </c>
      <c r="I91" s="22" t="s">
        <v>29</v>
      </c>
      <c r="J91" s="25" t="str">
        <f>E21</f>
        <v xml:space="preserve"> </v>
      </c>
      <c r="L91" s="27"/>
    </row>
    <row r="92" spans="2:47" s="1" customFormat="1" ht="15.2" hidden="1" customHeight="1">
      <c r="B92" s="27"/>
      <c r="C92" s="22" t="s">
        <v>27</v>
      </c>
      <c r="F92" s="20" t="str">
        <f>IF(E18="","",E18)</f>
        <v>Vyplň údaj</v>
      </c>
      <c r="I92" s="22" t="s">
        <v>31</v>
      </c>
      <c r="J92" s="25" t="str">
        <f>E24</f>
        <v xml:space="preserve"> </v>
      </c>
      <c r="L92" s="27"/>
    </row>
    <row r="93" spans="2:47" s="1" customFormat="1" ht="10.35" hidden="1" customHeight="1">
      <c r="B93" s="27"/>
      <c r="L93" s="27"/>
    </row>
    <row r="94" spans="2:47" s="1" customFormat="1" ht="29.25" hidden="1" customHeight="1">
      <c r="B94" s="27"/>
      <c r="C94" s="96" t="s">
        <v>91</v>
      </c>
      <c r="D94" s="88"/>
      <c r="E94" s="88"/>
      <c r="F94" s="88"/>
      <c r="G94" s="88"/>
      <c r="H94" s="88"/>
      <c r="I94" s="88"/>
      <c r="J94" s="97" t="s">
        <v>92</v>
      </c>
      <c r="K94" s="88"/>
      <c r="L94" s="27"/>
    </row>
    <row r="95" spans="2:47" s="1" customFormat="1" ht="10.35" hidden="1" customHeight="1">
      <c r="B95" s="27"/>
      <c r="L95" s="27"/>
    </row>
    <row r="96" spans="2:47" s="1" customFormat="1" ht="22.9" hidden="1" customHeight="1">
      <c r="B96" s="27"/>
      <c r="C96" s="98" t="s">
        <v>93</v>
      </c>
      <c r="J96" s="61">
        <f>J120</f>
        <v>0</v>
      </c>
      <c r="L96" s="27"/>
      <c r="AU96" s="12" t="s">
        <v>94</v>
      </c>
    </row>
    <row r="97" spans="2:12" s="8" customFormat="1" ht="24.95" hidden="1" customHeight="1">
      <c r="B97" s="99"/>
      <c r="D97" s="100" t="s">
        <v>172</v>
      </c>
      <c r="E97" s="101"/>
      <c r="F97" s="101"/>
      <c r="G97" s="101"/>
      <c r="H97" s="101"/>
      <c r="I97" s="101"/>
      <c r="J97" s="102">
        <f>J121</f>
        <v>0</v>
      </c>
      <c r="L97" s="99"/>
    </row>
    <row r="98" spans="2:12" s="8" customFormat="1" ht="24.95" hidden="1" customHeight="1">
      <c r="B98" s="99"/>
      <c r="D98" s="100" t="s">
        <v>173</v>
      </c>
      <c r="E98" s="101"/>
      <c r="F98" s="101"/>
      <c r="G98" s="101"/>
      <c r="H98" s="101"/>
      <c r="I98" s="101"/>
      <c r="J98" s="102">
        <f>J151</f>
        <v>0</v>
      </c>
      <c r="L98" s="99"/>
    </row>
    <row r="99" spans="2:12" s="8" customFormat="1" ht="24.95" hidden="1" customHeight="1">
      <c r="B99" s="99"/>
      <c r="D99" s="100" t="s">
        <v>174</v>
      </c>
      <c r="E99" s="101"/>
      <c r="F99" s="101"/>
      <c r="G99" s="101"/>
      <c r="H99" s="101"/>
      <c r="I99" s="101"/>
      <c r="J99" s="102">
        <f>J157</f>
        <v>0</v>
      </c>
      <c r="L99" s="99"/>
    </row>
    <row r="100" spans="2:12" s="8" customFormat="1" ht="21.75" hidden="1" customHeight="1">
      <c r="B100" s="99"/>
      <c r="D100" s="103" t="s">
        <v>96</v>
      </c>
      <c r="J100" s="104">
        <f>J168</f>
        <v>0</v>
      </c>
      <c r="L100" s="99"/>
    </row>
    <row r="101" spans="2:12" s="1" customFormat="1" ht="21.75" hidden="1" customHeight="1">
      <c r="B101" s="27"/>
      <c r="L101" s="27"/>
    </row>
    <row r="102" spans="2:12" s="1" customFormat="1" ht="6.95" hidden="1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7"/>
    </row>
    <row r="103" spans="2:12" ht="11.25" hidden="1"/>
    <row r="104" spans="2:12" ht="11.25" hidden="1"/>
    <row r="105" spans="2:12" ht="11.25" hidden="1"/>
    <row r="106" spans="2:12" s="1" customFormat="1" ht="6.95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7"/>
    </row>
    <row r="107" spans="2:12" s="1" customFormat="1" ht="24.95" customHeight="1">
      <c r="B107" s="27"/>
      <c r="C107" s="16" t="s">
        <v>97</v>
      </c>
      <c r="L107" s="27"/>
    </row>
    <row r="108" spans="2:12" s="1" customFormat="1" ht="6.95" customHeight="1">
      <c r="B108" s="27"/>
      <c r="L108" s="27"/>
    </row>
    <row r="109" spans="2:12" s="1" customFormat="1" ht="12" customHeight="1">
      <c r="B109" s="27"/>
      <c r="C109" s="22" t="s">
        <v>16</v>
      </c>
      <c r="L109" s="27"/>
    </row>
    <row r="110" spans="2:12" s="1" customFormat="1" ht="16.5" customHeight="1">
      <c r="B110" s="27"/>
      <c r="E110" s="201" t="str">
        <f>E7</f>
        <v>Pelhřimov, Technické služby - FVE, hromosvod</v>
      </c>
      <c r="F110" s="202"/>
      <c r="G110" s="202"/>
      <c r="H110" s="202"/>
      <c r="L110" s="27"/>
    </row>
    <row r="111" spans="2:12" s="1" customFormat="1" ht="12" customHeight="1">
      <c r="B111" s="27"/>
      <c r="C111" s="22" t="s">
        <v>88</v>
      </c>
      <c r="L111" s="27"/>
    </row>
    <row r="112" spans="2:12" s="1" customFormat="1" ht="16.5" customHeight="1">
      <c r="B112" s="27"/>
      <c r="E112" s="181" t="str">
        <f>E9</f>
        <v>2024-07-04-a - Pelhřimov - Technické služby, FVE</v>
      </c>
      <c r="F112" s="203"/>
      <c r="G112" s="203"/>
      <c r="H112" s="203"/>
      <c r="L112" s="27"/>
    </row>
    <row r="113" spans="2:65" s="1" customFormat="1" ht="6.95" customHeight="1">
      <c r="B113" s="27"/>
      <c r="L113" s="27"/>
    </row>
    <row r="114" spans="2:65" s="1" customFormat="1" ht="12" customHeight="1">
      <c r="B114" s="27"/>
      <c r="C114" s="22" t="s">
        <v>20</v>
      </c>
      <c r="F114" s="20" t="str">
        <f>F12</f>
        <v>Pelhřimov</v>
      </c>
      <c r="I114" s="22" t="s">
        <v>22</v>
      </c>
      <c r="J114" s="47">
        <f>IF(J12="","",J12)</f>
        <v>0</v>
      </c>
      <c r="L114" s="27"/>
    </row>
    <row r="115" spans="2:65" s="1" customFormat="1" ht="6.95" customHeight="1">
      <c r="B115" s="27"/>
      <c r="L115" s="27"/>
    </row>
    <row r="116" spans="2:65" s="1" customFormat="1" ht="15.2" customHeight="1">
      <c r="B116" s="27"/>
      <c r="C116" s="22" t="s">
        <v>23</v>
      </c>
      <c r="F116" s="20" t="str">
        <f>E15</f>
        <v xml:space="preserve"> </v>
      </c>
      <c r="I116" s="22" t="s">
        <v>29</v>
      </c>
      <c r="J116" s="25" t="str">
        <f>E21</f>
        <v xml:space="preserve"> </v>
      </c>
      <c r="L116" s="27"/>
    </row>
    <row r="117" spans="2:65" s="1" customFormat="1" ht="15.2" customHeight="1">
      <c r="B117" s="27"/>
      <c r="C117" s="22" t="s">
        <v>27</v>
      </c>
      <c r="F117" s="20" t="str">
        <f>IF(E18="","",E18)</f>
        <v>Vyplň údaj</v>
      </c>
      <c r="I117" s="22" t="s">
        <v>31</v>
      </c>
      <c r="J117" s="25" t="str">
        <f>E24</f>
        <v xml:space="preserve"> </v>
      </c>
      <c r="L117" s="27"/>
    </row>
    <row r="118" spans="2:65" s="1" customFormat="1" ht="10.35" customHeight="1">
      <c r="B118" s="27"/>
      <c r="L118" s="27"/>
    </row>
    <row r="119" spans="2:65" s="9" customFormat="1" ht="29.25" customHeight="1">
      <c r="B119" s="105"/>
      <c r="C119" s="106" t="s">
        <v>98</v>
      </c>
      <c r="D119" s="107" t="s">
        <v>58</v>
      </c>
      <c r="E119" s="107" t="s">
        <v>54</v>
      </c>
      <c r="F119" s="107" t="s">
        <v>55</v>
      </c>
      <c r="G119" s="107" t="s">
        <v>99</v>
      </c>
      <c r="H119" s="107" t="s">
        <v>100</v>
      </c>
      <c r="I119" s="107" t="s">
        <v>101</v>
      </c>
      <c r="J119" s="108" t="s">
        <v>92</v>
      </c>
      <c r="K119" s="109" t="s">
        <v>102</v>
      </c>
      <c r="L119" s="105"/>
      <c r="M119" s="54" t="s">
        <v>1</v>
      </c>
      <c r="N119" s="55" t="s">
        <v>37</v>
      </c>
      <c r="O119" s="55" t="s">
        <v>103</v>
      </c>
      <c r="P119" s="55" t="s">
        <v>104</v>
      </c>
      <c r="Q119" s="55" t="s">
        <v>105</v>
      </c>
      <c r="R119" s="55" t="s">
        <v>106</v>
      </c>
      <c r="S119" s="55" t="s">
        <v>107</v>
      </c>
      <c r="T119" s="56" t="s">
        <v>108</v>
      </c>
    </row>
    <row r="120" spans="2:65" s="1" customFormat="1" ht="22.9" customHeight="1">
      <c r="B120" s="27"/>
      <c r="C120" s="59" t="s">
        <v>109</v>
      </c>
      <c r="J120" s="110">
        <f>BK120</f>
        <v>0</v>
      </c>
      <c r="L120" s="27"/>
      <c r="M120" s="57"/>
      <c r="N120" s="48"/>
      <c r="O120" s="48"/>
      <c r="P120" s="111">
        <f>P121+P151+P157+P168</f>
        <v>0</v>
      </c>
      <c r="Q120" s="48"/>
      <c r="R120" s="111">
        <f>R121+R151+R157+R168</f>
        <v>0</v>
      </c>
      <c r="S120" s="48"/>
      <c r="T120" s="112">
        <f>T121+T151+T157+T168</f>
        <v>0</v>
      </c>
      <c r="AT120" s="12" t="s">
        <v>72</v>
      </c>
      <c r="AU120" s="12" t="s">
        <v>94</v>
      </c>
      <c r="BK120" s="113">
        <f>BK121+BK151+BK157+BK168</f>
        <v>0</v>
      </c>
    </row>
    <row r="121" spans="2:65" s="10" customFormat="1" ht="25.9" customHeight="1">
      <c r="B121" s="114"/>
      <c r="D121" s="115" t="s">
        <v>72</v>
      </c>
      <c r="E121" s="116" t="s">
        <v>175</v>
      </c>
      <c r="F121" s="116" t="s">
        <v>176</v>
      </c>
      <c r="I121" s="117"/>
      <c r="J121" s="104">
        <f>BK121</f>
        <v>0</v>
      </c>
      <c r="L121" s="114"/>
      <c r="M121" s="118"/>
      <c r="P121" s="119">
        <f>SUM(P122:P150)</f>
        <v>0</v>
      </c>
      <c r="R121" s="119">
        <f>SUM(R122:R150)</f>
        <v>0</v>
      </c>
      <c r="T121" s="120">
        <f>SUM(T122:T150)</f>
        <v>0</v>
      </c>
      <c r="AR121" s="115" t="s">
        <v>112</v>
      </c>
      <c r="AT121" s="121" t="s">
        <v>72</v>
      </c>
      <c r="AU121" s="121" t="s">
        <v>73</v>
      </c>
      <c r="AY121" s="115" t="s">
        <v>113</v>
      </c>
      <c r="BK121" s="122">
        <f>SUM(BK122:BK150)</f>
        <v>0</v>
      </c>
    </row>
    <row r="122" spans="2:65" s="1" customFormat="1" ht="16.5" customHeight="1">
      <c r="B122" s="123"/>
      <c r="C122" s="124" t="s">
        <v>81</v>
      </c>
      <c r="D122" s="124" t="s">
        <v>114</v>
      </c>
      <c r="E122" s="125" t="s">
        <v>177</v>
      </c>
      <c r="F122" s="126" t="s">
        <v>178</v>
      </c>
      <c r="G122" s="127" t="s">
        <v>145</v>
      </c>
      <c r="H122" s="128">
        <v>350</v>
      </c>
      <c r="I122" s="129"/>
      <c r="J122" s="130">
        <f t="shared" ref="J122:J150" si="0">ROUND(I122*H122,2)</f>
        <v>0</v>
      </c>
      <c r="K122" s="131"/>
      <c r="L122" s="132"/>
      <c r="M122" s="133" t="s">
        <v>1</v>
      </c>
      <c r="N122" s="134" t="s">
        <v>38</v>
      </c>
      <c r="P122" s="135">
        <f t="shared" ref="P122:P150" si="1">O122*H122</f>
        <v>0</v>
      </c>
      <c r="Q122" s="135">
        <v>0</v>
      </c>
      <c r="R122" s="135">
        <f t="shared" ref="R122:R150" si="2">Q122*H122</f>
        <v>0</v>
      </c>
      <c r="S122" s="135">
        <v>0</v>
      </c>
      <c r="T122" s="136">
        <f t="shared" ref="T122:T150" si="3">S122*H122</f>
        <v>0</v>
      </c>
      <c r="AR122" s="137" t="s">
        <v>179</v>
      </c>
      <c r="AT122" s="137" t="s">
        <v>114</v>
      </c>
      <c r="AU122" s="137" t="s">
        <v>81</v>
      </c>
      <c r="AY122" s="12" t="s">
        <v>113</v>
      </c>
      <c r="BE122" s="138">
        <f t="shared" ref="BE122:BE150" si="4">IF(N122="základní",J122,0)</f>
        <v>0</v>
      </c>
      <c r="BF122" s="138">
        <f t="shared" ref="BF122:BF150" si="5">IF(N122="snížená",J122,0)</f>
        <v>0</v>
      </c>
      <c r="BG122" s="138">
        <f t="shared" ref="BG122:BG150" si="6">IF(N122="zákl. přenesená",J122,0)</f>
        <v>0</v>
      </c>
      <c r="BH122" s="138">
        <f t="shared" ref="BH122:BH150" si="7">IF(N122="sníž. přenesená",J122,0)</f>
        <v>0</v>
      </c>
      <c r="BI122" s="138">
        <f t="shared" ref="BI122:BI150" si="8">IF(N122="nulová",J122,0)</f>
        <v>0</v>
      </c>
      <c r="BJ122" s="12" t="s">
        <v>81</v>
      </c>
      <c r="BK122" s="138">
        <f t="shared" ref="BK122:BK150" si="9">ROUND(I122*H122,2)</f>
        <v>0</v>
      </c>
      <c r="BL122" s="12" t="s">
        <v>180</v>
      </c>
      <c r="BM122" s="137" t="s">
        <v>181</v>
      </c>
    </row>
    <row r="123" spans="2:65" s="1" customFormat="1" ht="16.5" customHeight="1">
      <c r="B123" s="123"/>
      <c r="C123" s="124" t="s">
        <v>83</v>
      </c>
      <c r="D123" s="124" t="s">
        <v>114</v>
      </c>
      <c r="E123" s="125" t="s">
        <v>182</v>
      </c>
      <c r="F123" s="126" t="s">
        <v>183</v>
      </c>
      <c r="G123" s="127" t="s">
        <v>145</v>
      </c>
      <c r="H123" s="128">
        <v>350</v>
      </c>
      <c r="I123" s="129"/>
      <c r="J123" s="130">
        <f t="shared" si="0"/>
        <v>0</v>
      </c>
      <c r="K123" s="131"/>
      <c r="L123" s="132"/>
      <c r="M123" s="133" t="s">
        <v>1</v>
      </c>
      <c r="N123" s="134" t="s">
        <v>38</v>
      </c>
      <c r="P123" s="135">
        <f t="shared" si="1"/>
        <v>0</v>
      </c>
      <c r="Q123" s="135">
        <v>0</v>
      </c>
      <c r="R123" s="135">
        <f t="shared" si="2"/>
        <v>0</v>
      </c>
      <c r="S123" s="135">
        <v>0</v>
      </c>
      <c r="T123" s="136">
        <f t="shared" si="3"/>
        <v>0</v>
      </c>
      <c r="AR123" s="137" t="s">
        <v>179</v>
      </c>
      <c r="AT123" s="137" t="s">
        <v>114</v>
      </c>
      <c r="AU123" s="137" t="s">
        <v>81</v>
      </c>
      <c r="AY123" s="12" t="s">
        <v>113</v>
      </c>
      <c r="BE123" s="138">
        <f t="shared" si="4"/>
        <v>0</v>
      </c>
      <c r="BF123" s="138">
        <f t="shared" si="5"/>
        <v>0</v>
      </c>
      <c r="BG123" s="138">
        <f t="shared" si="6"/>
        <v>0</v>
      </c>
      <c r="BH123" s="138">
        <f t="shared" si="7"/>
        <v>0</v>
      </c>
      <c r="BI123" s="138">
        <f t="shared" si="8"/>
        <v>0</v>
      </c>
      <c r="BJ123" s="12" t="s">
        <v>81</v>
      </c>
      <c r="BK123" s="138">
        <f t="shared" si="9"/>
        <v>0</v>
      </c>
      <c r="BL123" s="12" t="s">
        <v>180</v>
      </c>
      <c r="BM123" s="137" t="s">
        <v>184</v>
      </c>
    </row>
    <row r="124" spans="2:65" s="1" customFormat="1" ht="16.5" customHeight="1">
      <c r="B124" s="123"/>
      <c r="C124" s="124" t="s">
        <v>112</v>
      </c>
      <c r="D124" s="124" t="s">
        <v>114</v>
      </c>
      <c r="E124" s="125" t="s">
        <v>185</v>
      </c>
      <c r="F124" s="126" t="s">
        <v>186</v>
      </c>
      <c r="G124" s="127" t="s">
        <v>145</v>
      </c>
      <c r="H124" s="128">
        <v>70</v>
      </c>
      <c r="I124" s="129"/>
      <c r="J124" s="130">
        <f t="shared" si="0"/>
        <v>0</v>
      </c>
      <c r="K124" s="131"/>
      <c r="L124" s="132"/>
      <c r="M124" s="133" t="s">
        <v>1</v>
      </c>
      <c r="N124" s="134" t="s">
        <v>38</v>
      </c>
      <c r="P124" s="135">
        <f t="shared" si="1"/>
        <v>0</v>
      </c>
      <c r="Q124" s="135">
        <v>0</v>
      </c>
      <c r="R124" s="135">
        <f t="shared" si="2"/>
        <v>0</v>
      </c>
      <c r="S124" s="135">
        <v>0</v>
      </c>
      <c r="T124" s="136">
        <f t="shared" si="3"/>
        <v>0</v>
      </c>
      <c r="AR124" s="137" t="s">
        <v>179</v>
      </c>
      <c r="AT124" s="137" t="s">
        <v>114</v>
      </c>
      <c r="AU124" s="137" t="s">
        <v>81</v>
      </c>
      <c r="AY124" s="12" t="s">
        <v>113</v>
      </c>
      <c r="BE124" s="138">
        <f t="shared" si="4"/>
        <v>0</v>
      </c>
      <c r="BF124" s="138">
        <f t="shared" si="5"/>
        <v>0</v>
      </c>
      <c r="BG124" s="138">
        <f t="shared" si="6"/>
        <v>0</v>
      </c>
      <c r="BH124" s="138">
        <f t="shared" si="7"/>
        <v>0</v>
      </c>
      <c r="BI124" s="138">
        <f t="shared" si="8"/>
        <v>0</v>
      </c>
      <c r="BJ124" s="12" t="s">
        <v>81</v>
      </c>
      <c r="BK124" s="138">
        <f t="shared" si="9"/>
        <v>0</v>
      </c>
      <c r="BL124" s="12" t="s">
        <v>180</v>
      </c>
      <c r="BM124" s="137" t="s">
        <v>187</v>
      </c>
    </row>
    <row r="125" spans="2:65" s="1" customFormat="1" ht="16.5" customHeight="1">
      <c r="B125" s="123"/>
      <c r="C125" s="124" t="s">
        <v>119</v>
      </c>
      <c r="D125" s="124" t="s">
        <v>114</v>
      </c>
      <c r="E125" s="125" t="s">
        <v>188</v>
      </c>
      <c r="F125" s="126" t="s">
        <v>189</v>
      </c>
      <c r="G125" s="127" t="s">
        <v>145</v>
      </c>
      <c r="H125" s="128">
        <v>100</v>
      </c>
      <c r="I125" s="129"/>
      <c r="J125" s="130">
        <f t="shared" si="0"/>
        <v>0</v>
      </c>
      <c r="K125" s="131"/>
      <c r="L125" s="132"/>
      <c r="M125" s="133" t="s">
        <v>1</v>
      </c>
      <c r="N125" s="134" t="s">
        <v>38</v>
      </c>
      <c r="P125" s="135">
        <f t="shared" si="1"/>
        <v>0</v>
      </c>
      <c r="Q125" s="135">
        <v>0</v>
      </c>
      <c r="R125" s="135">
        <f t="shared" si="2"/>
        <v>0</v>
      </c>
      <c r="S125" s="135">
        <v>0</v>
      </c>
      <c r="T125" s="136">
        <f t="shared" si="3"/>
        <v>0</v>
      </c>
      <c r="AR125" s="137" t="s">
        <v>179</v>
      </c>
      <c r="AT125" s="137" t="s">
        <v>114</v>
      </c>
      <c r="AU125" s="137" t="s">
        <v>81</v>
      </c>
      <c r="AY125" s="12" t="s">
        <v>113</v>
      </c>
      <c r="BE125" s="138">
        <f t="shared" si="4"/>
        <v>0</v>
      </c>
      <c r="BF125" s="138">
        <f t="shared" si="5"/>
        <v>0</v>
      </c>
      <c r="BG125" s="138">
        <f t="shared" si="6"/>
        <v>0</v>
      </c>
      <c r="BH125" s="138">
        <f t="shared" si="7"/>
        <v>0</v>
      </c>
      <c r="BI125" s="138">
        <f t="shared" si="8"/>
        <v>0</v>
      </c>
      <c r="BJ125" s="12" t="s">
        <v>81</v>
      </c>
      <c r="BK125" s="138">
        <f t="shared" si="9"/>
        <v>0</v>
      </c>
      <c r="BL125" s="12" t="s">
        <v>180</v>
      </c>
      <c r="BM125" s="137" t="s">
        <v>190</v>
      </c>
    </row>
    <row r="126" spans="2:65" s="1" customFormat="1" ht="16.5" customHeight="1">
      <c r="B126" s="123"/>
      <c r="C126" s="124" t="s">
        <v>130</v>
      </c>
      <c r="D126" s="124" t="s">
        <v>114</v>
      </c>
      <c r="E126" s="125" t="s">
        <v>191</v>
      </c>
      <c r="F126" s="126" t="s">
        <v>192</v>
      </c>
      <c r="G126" s="127" t="s">
        <v>145</v>
      </c>
      <c r="H126" s="128">
        <v>70</v>
      </c>
      <c r="I126" s="129"/>
      <c r="J126" s="130">
        <f t="shared" si="0"/>
        <v>0</v>
      </c>
      <c r="K126" s="131"/>
      <c r="L126" s="132"/>
      <c r="M126" s="133" t="s">
        <v>1</v>
      </c>
      <c r="N126" s="134" t="s">
        <v>38</v>
      </c>
      <c r="P126" s="135">
        <f t="shared" si="1"/>
        <v>0</v>
      </c>
      <c r="Q126" s="135">
        <v>0</v>
      </c>
      <c r="R126" s="135">
        <f t="shared" si="2"/>
        <v>0</v>
      </c>
      <c r="S126" s="135">
        <v>0</v>
      </c>
      <c r="T126" s="136">
        <f t="shared" si="3"/>
        <v>0</v>
      </c>
      <c r="AR126" s="137" t="s">
        <v>179</v>
      </c>
      <c r="AT126" s="137" t="s">
        <v>114</v>
      </c>
      <c r="AU126" s="137" t="s">
        <v>81</v>
      </c>
      <c r="AY126" s="12" t="s">
        <v>113</v>
      </c>
      <c r="BE126" s="138">
        <f t="shared" si="4"/>
        <v>0</v>
      </c>
      <c r="BF126" s="138">
        <f t="shared" si="5"/>
        <v>0</v>
      </c>
      <c r="BG126" s="138">
        <f t="shared" si="6"/>
        <v>0</v>
      </c>
      <c r="BH126" s="138">
        <f t="shared" si="7"/>
        <v>0</v>
      </c>
      <c r="BI126" s="138">
        <f t="shared" si="8"/>
        <v>0</v>
      </c>
      <c r="BJ126" s="12" t="s">
        <v>81</v>
      </c>
      <c r="BK126" s="138">
        <f t="shared" si="9"/>
        <v>0</v>
      </c>
      <c r="BL126" s="12" t="s">
        <v>180</v>
      </c>
      <c r="BM126" s="137" t="s">
        <v>193</v>
      </c>
    </row>
    <row r="127" spans="2:65" s="1" customFormat="1" ht="16.5" customHeight="1">
      <c r="B127" s="123"/>
      <c r="C127" s="124" t="s">
        <v>134</v>
      </c>
      <c r="D127" s="124" t="s">
        <v>114</v>
      </c>
      <c r="E127" s="125" t="s">
        <v>194</v>
      </c>
      <c r="F127" s="126" t="s">
        <v>195</v>
      </c>
      <c r="G127" s="127" t="s">
        <v>154</v>
      </c>
      <c r="H127" s="128">
        <v>3</v>
      </c>
      <c r="I127" s="129"/>
      <c r="J127" s="130">
        <f t="shared" si="0"/>
        <v>0</v>
      </c>
      <c r="K127" s="131"/>
      <c r="L127" s="132"/>
      <c r="M127" s="133" t="s">
        <v>1</v>
      </c>
      <c r="N127" s="134" t="s">
        <v>38</v>
      </c>
      <c r="P127" s="135">
        <f t="shared" si="1"/>
        <v>0</v>
      </c>
      <c r="Q127" s="135">
        <v>0</v>
      </c>
      <c r="R127" s="135">
        <f t="shared" si="2"/>
        <v>0</v>
      </c>
      <c r="S127" s="135">
        <v>0</v>
      </c>
      <c r="T127" s="136">
        <f t="shared" si="3"/>
        <v>0</v>
      </c>
      <c r="AR127" s="137" t="s">
        <v>179</v>
      </c>
      <c r="AT127" s="137" t="s">
        <v>114</v>
      </c>
      <c r="AU127" s="137" t="s">
        <v>81</v>
      </c>
      <c r="AY127" s="12" t="s">
        <v>113</v>
      </c>
      <c r="BE127" s="138">
        <f t="shared" si="4"/>
        <v>0</v>
      </c>
      <c r="BF127" s="138">
        <f t="shared" si="5"/>
        <v>0</v>
      </c>
      <c r="BG127" s="138">
        <f t="shared" si="6"/>
        <v>0</v>
      </c>
      <c r="BH127" s="138">
        <f t="shared" si="7"/>
        <v>0</v>
      </c>
      <c r="BI127" s="138">
        <f t="shared" si="8"/>
        <v>0</v>
      </c>
      <c r="BJ127" s="12" t="s">
        <v>81</v>
      </c>
      <c r="BK127" s="138">
        <f t="shared" si="9"/>
        <v>0</v>
      </c>
      <c r="BL127" s="12" t="s">
        <v>180</v>
      </c>
      <c r="BM127" s="137" t="s">
        <v>196</v>
      </c>
    </row>
    <row r="128" spans="2:65" s="1" customFormat="1" ht="16.5" customHeight="1">
      <c r="B128" s="123"/>
      <c r="C128" s="124" t="s">
        <v>138</v>
      </c>
      <c r="D128" s="124" t="s">
        <v>114</v>
      </c>
      <c r="E128" s="125" t="s">
        <v>197</v>
      </c>
      <c r="F128" s="126" t="s">
        <v>198</v>
      </c>
      <c r="G128" s="127" t="s">
        <v>154</v>
      </c>
      <c r="H128" s="128">
        <v>76</v>
      </c>
      <c r="I128" s="129"/>
      <c r="J128" s="130">
        <f t="shared" si="0"/>
        <v>0</v>
      </c>
      <c r="K128" s="131"/>
      <c r="L128" s="132"/>
      <c r="M128" s="133" t="s">
        <v>1</v>
      </c>
      <c r="N128" s="134" t="s">
        <v>38</v>
      </c>
      <c r="P128" s="135">
        <f t="shared" si="1"/>
        <v>0</v>
      </c>
      <c r="Q128" s="135">
        <v>0</v>
      </c>
      <c r="R128" s="135">
        <f t="shared" si="2"/>
        <v>0</v>
      </c>
      <c r="S128" s="135">
        <v>0</v>
      </c>
      <c r="T128" s="136">
        <f t="shared" si="3"/>
        <v>0</v>
      </c>
      <c r="AR128" s="137" t="s">
        <v>179</v>
      </c>
      <c r="AT128" s="137" t="s">
        <v>114</v>
      </c>
      <c r="AU128" s="137" t="s">
        <v>81</v>
      </c>
      <c r="AY128" s="12" t="s">
        <v>113</v>
      </c>
      <c r="BE128" s="138">
        <f t="shared" si="4"/>
        <v>0</v>
      </c>
      <c r="BF128" s="138">
        <f t="shared" si="5"/>
        <v>0</v>
      </c>
      <c r="BG128" s="138">
        <f t="shared" si="6"/>
        <v>0</v>
      </c>
      <c r="BH128" s="138">
        <f t="shared" si="7"/>
        <v>0</v>
      </c>
      <c r="BI128" s="138">
        <f t="shared" si="8"/>
        <v>0</v>
      </c>
      <c r="BJ128" s="12" t="s">
        <v>81</v>
      </c>
      <c r="BK128" s="138">
        <f t="shared" si="9"/>
        <v>0</v>
      </c>
      <c r="BL128" s="12" t="s">
        <v>180</v>
      </c>
      <c r="BM128" s="137" t="s">
        <v>199</v>
      </c>
    </row>
    <row r="129" spans="2:65" s="1" customFormat="1" ht="16.5" customHeight="1">
      <c r="B129" s="123"/>
      <c r="C129" s="124" t="s">
        <v>118</v>
      </c>
      <c r="D129" s="124" t="s">
        <v>114</v>
      </c>
      <c r="E129" s="125" t="s">
        <v>200</v>
      </c>
      <c r="F129" s="126" t="s">
        <v>201</v>
      </c>
      <c r="G129" s="127" t="s">
        <v>154</v>
      </c>
      <c r="H129" s="128">
        <v>76</v>
      </c>
      <c r="I129" s="129"/>
      <c r="J129" s="130">
        <f t="shared" si="0"/>
        <v>0</v>
      </c>
      <c r="K129" s="131"/>
      <c r="L129" s="132"/>
      <c r="M129" s="133" t="s">
        <v>1</v>
      </c>
      <c r="N129" s="134" t="s">
        <v>38</v>
      </c>
      <c r="P129" s="135">
        <f t="shared" si="1"/>
        <v>0</v>
      </c>
      <c r="Q129" s="135">
        <v>0</v>
      </c>
      <c r="R129" s="135">
        <f t="shared" si="2"/>
        <v>0</v>
      </c>
      <c r="S129" s="135">
        <v>0</v>
      </c>
      <c r="T129" s="136">
        <f t="shared" si="3"/>
        <v>0</v>
      </c>
      <c r="AR129" s="137" t="s">
        <v>179</v>
      </c>
      <c r="AT129" s="137" t="s">
        <v>114</v>
      </c>
      <c r="AU129" s="137" t="s">
        <v>81</v>
      </c>
      <c r="AY129" s="12" t="s">
        <v>113</v>
      </c>
      <c r="BE129" s="138">
        <f t="shared" si="4"/>
        <v>0</v>
      </c>
      <c r="BF129" s="138">
        <f t="shared" si="5"/>
        <v>0</v>
      </c>
      <c r="BG129" s="138">
        <f t="shared" si="6"/>
        <v>0</v>
      </c>
      <c r="BH129" s="138">
        <f t="shared" si="7"/>
        <v>0</v>
      </c>
      <c r="BI129" s="138">
        <f t="shared" si="8"/>
        <v>0</v>
      </c>
      <c r="BJ129" s="12" t="s">
        <v>81</v>
      </c>
      <c r="BK129" s="138">
        <f t="shared" si="9"/>
        <v>0</v>
      </c>
      <c r="BL129" s="12" t="s">
        <v>180</v>
      </c>
      <c r="BM129" s="137" t="s">
        <v>202</v>
      </c>
    </row>
    <row r="130" spans="2:65" s="1" customFormat="1" ht="16.5" customHeight="1">
      <c r="B130" s="123"/>
      <c r="C130" s="124" t="s">
        <v>142</v>
      </c>
      <c r="D130" s="124" t="s">
        <v>114</v>
      </c>
      <c r="E130" s="125" t="s">
        <v>203</v>
      </c>
      <c r="F130" s="126" t="s">
        <v>204</v>
      </c>
      <c r="G130" s="127" t="s">
        <v>205</v>
      </c>
      <c r="H130" s="128">
        <v>1</v>
      </c>
      <c r="I130" s="129"/>
      <c r="J130" s="130">
        <f t="shared" si="0"/>
        <v>0</v>
      </c>
      <c r="K130" s="131"/>
      <c r="L130" s="132"/>
      <c r="M130" s="133" t="s">
        <v>1</v>
      </c>
      <c r="N130" s="134" t="s">
        <v>38</v>
      </c>
      <c r="P130" s="135">
        <f t="shared" si="1"/>
        <v>0</v>
      </c>
      <c r="Q130" s="135">
        <v>0</v>
      </c>
      <c r="R130" s="135">
        <f t="shared" si="2"/>
        <v>0</v>
      </c>
      <c r="S130" s="135">
        <v>0</v>
      </c>
      <c r="T130" s="136">
        <f t="shared" si="3"/>
        <v>0</v>
      </c>
      <c r="AR130" s="137" t="s">
        <v>179</v>
      </c>
      <c r="AT130" s="137" t="s">
        <v>114</v>
      </c>
      <c r="AU130" s="137" t="s">
        <v>81</v>
      </c>
      <c r="AY130" s="12" t="s">
        <v>113</v>
      </c>
      <c r="BE130" s="138">
        <f t="shared" si="4"/>
        <v>0</v>
      </c>
      <c r="BF130" s="138">
        <f t="shared" si="5"/>
        <v>0</v>
      </c>
      <c r="BG130" s="138">
        <f t="shared" si="6"/>
        <v>0</v>
      </c>
      <c r="BH130" s="138">
        <f t="shared" si="7"/>
        <v>0</v>
      </c>
      <c r="BI130" s="138">
        <f t="shared" si="8"/>
        <v>0</v>
      </c>
      <c r="BJ130" s="12" t="s">
        <v>81</v>
      </c>
      <c r="BK130" s="138">
        <f t="shared" si="9"/>
        <v>0</v>
      </c>
      <c r="BL130" s="12" t="s">
        <v>180</v>
      </c>
      <c r="BM130" s="137" t="s">
        <v>206</v>
      </c>
    </row>
    <row r="131" spans="2:65" s="1" customFormat="1" ht="16.5" customHeight="1">
      <c r="B131" s="123"/>
      <c r="C131" s="124" t="s">
        <v>147</v>
      </c>
      <c r="D131" s="124" t="s">
        <v>114</v>
      </c>
      <c r="E131" s="125" t="s">
        <v>207</v>
      </c>
      <c r="F131" s="126" t="s">
        <v>208</v>
      </c>
      <c r="G131" s="127" t="s">
        <v>154</v>
      </c>
      <c r="H131" s="128">
        <v>1</v>
      </c>
      <c r="I131" s="129"/>
      <c r="J131" s="130">
        <f t="shared" si="0"/>
        <v>0</v>
      </c>
      <c r="K131" s="131"/>
      <c r="L131" s="132"/>
      <c r="M131" s="133" t="s">
        <v>1</v>
      </c>
      <c r="N131" s="134" t="s">
        <v>38</v>
      </c>
      <c r="P131" s="135">
        <f t="shared" si="1"/>
        <v>0</v>
      </c>
      <c r="Q131" s="135">
        <v>0</v>
      </c>
      <c r="R131" s="135">
        <f t="shared" si="2"/>
        <v>0</v>
      </c>
      <c r="S131" s="135">
        <v>0</v>
      </c>
      <c r="T131" s="136">
        <f t="shared" si="3"/>
        <v>0</v>
      </c>
      <c r="AR131" s="137" t="s">
        <v>179</v>
      </c>
      <c r="AT131" s="137" t="s">
        <v>114</v>
      </c>
      <c r="AU131" s="137" t="s">
        <v>81</v>
      </c>
      <c r="AY131" s="12" t="s">
        <v>113</v>
      </c>
      <c r="BE131" s="138">
        <f t="shared" si="4"/>
        <v>0</v>
      </c>
      <c r="BF131" s="138">
        <f t="shared" si="5"/>
        <v>0</v>
      </c>
      <c r="BG131" s="138">
        <f t="shared" si="6"/>
        <v>0</v>
      </c>
      <c r="BH131" s="138">
        <f t="shared" si="7"/>
        <v>0</v>
      </c>
      <c r="BI131" s="138">
        <f t="shared" si="8"/>
        <v>0</v>
      </c>
      <c r="BJ131" s="12" t="s">
        <v>81</v>
      </c>
      <c r="BK131" s="138">
        <f t="shared" si="9"/>
        <v>0</v>
      </c>
      <c r="BL131" s="12" t="s">
        <v>180</v>
      </c>
      <c r="BM131" s="137" t="s">
        <v>209</v>
      </c>
    </row>
    <row r="132" spans="2:65" s="1" customFormat="1" ht="16.5" customHeight="1">
      <c r="B132" s="123"/>
      <c r="C132" s="124" t="s">
        <v>151</v>
      </c>
      <c r="D132" s="124" t="s">
        <v>114</v>
      </c>
      <c r="E132" s="125" t="s">
        <v>210</v>
      </c>
      <c r="F132" s="126" t="s">
        <v>211</v>
      </c>
      <c r="G132" s="127" t="s">
        <v>154</v>
      </c>
      <c r="H132" s="128">
        <v>1</v>
      </c>
      <c r="I132" s="129"/>
      <c r="J132" s="130">
        <f t="shared" si="0"/>
        <v>0</v>
      </c>
      <c r="K132" s="131"/>
      <c r="L132" s="132"/>
      <c r="M132" s="133" t="s">
        <v>1</v>
      </c>
      <c r="N132" s="134" t="s">
        <v>38</v>
      </c>
      <c r="P132" s="135">
        <f t="shared" si="1"/>
        <v>0</v>
      </c>
      <c r="Q132" s="135">
        <v>0</v>
      </c>
      <c r="R132" s="135">
        <f t="shared" si="2"/>
        <v>0</v>
      </c>
      <c r="S132" s="135">
        <v>0</v>
      </c>
      <c r="T132" s="136">
        <f t="shared" si="3"/>
        <v>0</v>
      </c>
      <c r="AR132" s="137" t="s">
        <v>179</v>
      </c>
      <c r="AT132" s="137" t="s">
        <v>114</v>
      </c>
      <c r="AU132" s="137" t="s">
        <v>81</v>
      </c>
      <c r="AY132" s="12" t="s">
        <v>113</v>
      </c>
      <c r="BE132" s="138">
        <f t="shared" si="4"/>
        <v>0</v>
      </c>
      <c r="BF132" s="138">
        <f t="shared" si="5"/>
        <v>0</v>
      </c>
      <c r="BG132" s="138">
        <f t="shared" si="6"/>
        <v>0</v>
      </c>
      <c r="BH132" s="138">
        <f t="shared" si="7"/>
        <v>0</v>
      </c>
      <c r="BI132" s="138">
        <f t="shared" si="8"/>
        <v>0</v>
      </c>
      <c r="BJ132" s="12" t="s">
        <v>81</v>
      </c>
      <c r="BK132" s="138">
        <f t="shared" si="9"/>
        <v>0</v>
      </c>
      <c r="BL132" s="12" t="s">
        <v>180</v>
      </c>
      <c r="BM132" s="137" t="s">
        <v>212</v>
      </c>
    </row>
    <row r="133" spans="2:65" s="1" customFormat="1" ht="16.5" customHeight="1">
      <c r="B133" s="123"/>
      <c r="C133" s="124" t="s">
        <v>8</v>
      </c>
      <c r="D133" s="124" t="s">
        <v>114</v>
      </c>
      <c r="E133" s="125" t="s">
        <v>213</v>
      </c>
      <c r="F133" s="126" t="s">
        <v>214</v>
      </c>
      <c r="G133" s="127" t="s">
        <v>145</v>
      </c>
      <c r="H133" s="128">
        <v>30</v>
      </c>
      <c r="I133" s="129"/>
      <c r="J133" s="130">
        <f t="shared" si="0"/>
        <v>0</v>
      </c>
      <c r="K133" s="131"/>
      <c r="L133" s="132"/>
      <c r="M133" s="133" t="s">
        <v>1</v>
      </c>
      <c r="N133" s="134" t="s">
        <v>38</v>
      </c>
      <c r="P133" s="135">
        <f t="shared" si="1"/>
        <v>0</v>
      </c>
      <c r="Q133" s="135">
        <v>0</v>
      </c>
      <c r="R133" s="135">
        <f t="shared" si="2"/>
        <v>0</v>
      </c>
      <c r="S133" s="135">
        <v>0</v>
      </c>
      <c r="T133" s="136">
        <f t="shared" si="3"/>
        <v>0</v>
      </c>
      <c r="AR133" s="137" t="s">
        <v>179</v>
      </c>
      <c r="AT133" s="137" t="s">
        <v>114</v>
      </c>
      <c r="AU133" s="137" t="s">
        <v>81</v>
      </c>
      <c r="AY133" s="12" t="s">
        <v>113</v>
      </c>
      <c r="BE133" s="138">
        <f t="shared" si="4"/>
        <v>0</v>
      </c>
      <c r="BF133" s="138">
        <f t="shared" si="5"/>
        <v>0</v>
      </c>
      <c r="BG133" s="138">
        <f t="shared" si="6"/>
        <v>0</v>
      </c>
      <c r="BH133" s="138">
        <f t="shared" si="7"/>
        <v>0</v>
      </c>
      <c r="BI133" s="138">
        <f t="shared" si="8"/>
        <v>0</v>
      </c>
      <c r="BJ133" s="12" t="s">
        <v>81</v>
      </c>
      <c r="BK133" s="138">
        <f t="shared" si="9"/>
        <v>0</v>
      </c>
      <c r="BL133" s="12" t="s">
        <v>180</v>
      </c>
      <c r="BM133" s="137" t="s">
        <v>215</v>
      </c>
    </row>
    <row r="134" spans="2:65" s="1" customFormat="1" ht="16.5" customHeight="1">
      <c r="B134" s="123"/>
      <c r="C134" s="124" t="s">
        <v>164</v>
      </c>
      <c r="D134" s="124" t="s">
        <v>114</v>
      </c>
      <c r="E134" s="125" t="s">
        <v>216</v>
      </c>
      <c r="F134" s="126" t="s">
        <v>217</v>
      </c>
      <c r="G134" s="127" t="s">
        <v>145</v>
      </c>
      <c r="H134" s="128">
        <v>13</v>
      </c>
      <c r="I134" s="129"/>
      <c r="J134" s="130">
        <f t="shared" si="0"/>
        <v>0</v>
      </c>
      <c r="K134" s="131"/>
      <c r="L134" s="132"/>
      <c r="M134" s="133" t="s">
        <v>1</v>
      </c>
      <c r="N134" s="134" t="s">
        <v>38</v>
      </c>
      <c r="P134" s="135">
        <f t="shared" si="1"/>
        <v>0</v>
      </c>
      <c r="Q134" s="135">
        <v>0</v>
      </c>
      <c r="R134" s="135">
        <f t="shared" si="2"/>
        <v>0</v>
      </c>
      <c r="S134" s="135">
        <v>0</v>
      </c>
      <c r="T134" s="136">
        <f t="shared" si="3"/>
        <v>0</v>
      </c>
      <c r="AR134" s="137" t="s">
        <v>179</v>
      </c>
      <c r="AT134" s="137" t="s">
        <v>114</v>
      </c>
      <c r="AU134" s="137" t="s">
        <v>81</v>
      </c>
      <c r="AY134" s="12" t="s">
        <v>113</v>
      </c>
      <c r="BE134" s="138">
        <f t="shared" si="4"/>
        <v>0</v>
      </c>
      <c r="BF134" s="138">
        <f t="shared" si="5"/>
        <v>0</v>
      </c>
      <c r="BG134" s="138">
        <f t="shared" si="6"/>
        <v>0</v>
      </c>
      <c r="BH134" s="138">
        <f t="shared" si="7"/>
        <v>0</v>
      </c>
      <c r="BI134" s="138">
        <f t="shared" si="8"/>
        <v>0</v>
      </c>
      <c r="BJ134" s="12" t="s">
        <v>81</v>
      </c>
      <c r="BK134" s="138">
        <f t="shared" si="9"/>
        <v>0</v>
      </c>
      <c r="BL134" s="12" t="s">
        <v>180</v>
      </c>
      <c r="BM134" s="137" t="s">
        <v>218</v>
      </c>
    </row>
    <row r="135" spans="2:65" s="1" customFormat="1" ht="16.5" customHeight="1">
      <c r="B135" s="123"/>
      <c r="C135" s="124" t="s">
        <v>160</v>
      </c>
      <c r="D135" s="124" t="s">
        <v>114</v>
      </c>
      <c r="E135" s="125" t="s">
        <v>219</v>
      </c>
      <c r="F135" s="126" t="s">
        <v>220</v>
      </c>
      <c r="G135" s="127" t="s">
        <v>145</v>
      </c>
      <c r="H135" s="128">
        <v>32</v>
      </c>
      <c r="I135" s="129"/>
      <c r="J135" s="130">
        <f t="shared" si="0"/>
        <v>0</v>
      </c>
      <c r="K135" s="131"/>
      <c r="L135" s="132"/>
      <c r="M135" s="133" t="s">
        <v>1</v>
      </c>
      <c r="N135" s="134" t="s">
        <v>38</v>
      </c>
      <c r="P135" s="135">
        <f t="shared" si="1"/>
        <v>0</v>
      </c>
      <c r="Q135" s="135">
        <v>0</v>
      </c>
      <c r="R135" s="135">
        <f t="shared" si="2"/>
        <v>0</v>
      </c>
      <c r="S135" s="135">
        <v>0</v>
      </c>
      <c r="T135" s="136">
        <f t="shared" si="3"/>
        <v>0</v>
      </c>
      <c r="AR135" s="137" t="s">
        <v>179</v>
      </c>
      <c r="AT135" s="137" t="s">
        <v>114</v>
      </c>
      <c r="AU135" s="137" t="s">
        <v>81</v>
      </c>
      <c r="AY135" s="12" t="s">
        <v>113</v>
      </c>
      <c r="BE135" s="138">
        <f t="shared" si="4"/>
        <v>0</v>
      </c>
      <c r="BF135" s="138">
        <f t="shared" si="5"/>
        <v>0</v>
      </c>
      <c r="BG135" s="138">
        <f t="shared" si="6"/>
        <v>0</v>
      </c>
      <c r="BH135" s="138">
        <f t="shared" si="7"/>
        <v>0</v>
      </c>
      <c r="BI135" s="138">
        <f t="shared" si="8"/>
        <v>0</v>
      </c>
      <c r="BJ135" s="12" t="s">
        <v>81</v>
      </c>
      <c r="BK135" s="138">
        <f t="shared" si="9"/>
        <v>0</v>
      </c>
      <c r="BL135" s="12" t="s">
        <v>180</v>
      </c>
      <c r="BM135" s="137" t="s">
        <v>221</v>
      </c>
    </row>
    <row r="136" spans="2:65" s="1" customFormat="1" ht="16.5" customHeight="1">
      <c r="B136" s="123"/>
      <c r="C136" s="124" t="s">
        <v>222</v>
      </c>
      <c r="D136" s="124" t="s">
        <v>114</v>
      </c>
      <c r="E136" s="125" t="s">
        <v>223</v>
      </c>
      <c r="F136" s="126" t="s">
        <v>224</v>
      </c>
      <c r="G136" s="127" t="s">
        <v>145</v>
      </c>
      <c r="H136" s="128">
        <v>32</v>
      </c>
      <c r="I136" s="129"/>
      <c r="J136" s="130">
        <f t="shared" si="0"/>
        <v>0</v>
      </c>
      <c r="K136" s="131"/>
      <c r="L136" s="132"/>
      <c r="M136" s="133" t="s">
        <v>1</v>
      </c>
      <c r="N136" s="134" t="s">
        <v>38</v>
      </c>
      <c r="P136" s="135">
        <f t="shared" si="1"/>
        <v>0</v>
      </c>
      <c r="Q136" s="135">
        <v>0</v>
      </c>
      <c r="R136" s="135">
        <f t="shared" si="2"/>
        <v>0</v>
      </c>
      <c r="S136" s="135">
        <v>0</v>
      </c>
      <c r="T136" s="136">
        <f t="shared" si="3"/>
        <v>0</v>
      </c>
      <c r="AR136" s="137" t="s">
        <v>179</v>
      </c>
      <c r="AT136" s="137" t="s">
        <v>114</v>
      </c>
      <c r="AU136" s="137" t="s">
        <v>81</v>
      </c>
      <c r="AY136" s="12" t="s">
        <v>113</v>
      </c>
      <c r="BE136" s="138">
        <f t="shared" si="4"/>
        <v>0</v>
      </c>
      <c r="BF136" s="138">
        <f t="shared" si="5"/>
        <v>0</v>
      </c>
      <c r="BG136" s="138">
        <f t="shared" si="6"/>
        <v>0</v>
      </c>
      <c r="BH136" s="138">
        <f t="shared" si="7"/>
        <v>0</v>
      </c>
      <c r="BI136" s="138">
        <f t="shared" si="8"/>
        <v>0</v>
      </c>
      <c r="BJ136" s="12" t="s">
        <v>81</v>
      </c>
      <c r="BK136" s="138">
        <f t="shared" si="9"/>
        <v>0</v>
      </c>
      <c r="BL136" s="12" t="s">
        <v>180</v>
      </c>
      <c r="BM136" s="137" t="s">
        <v>225</v>
      </c>
    </row>
    <row r="137" spans="2:65" s="1" customFormat="1" ht="16.5" customHeight="1">
      <c r="B137" s="123"/>
      <c r="C137" s="124" t="s">
        <v>226</v>
      </c>
      <c r="D137" s="124" t="s">
        <v>114</v>
      </c>
      <c r="E137" s="125" t="s">
        <v>227</v>
      </c>
      <c r="F137" s="126" t="s">
        <v>228</v>
      </c>
      <c r="G137" s="127" t="s">
        <v>145</v>
      </c>
      <c r="H137" s="128">
        <v>32</v>
      </c>
      <c r="I137" s="129"/>
      <c r="J137" s="130">
        <f t="shared" si="0"/>
        <v>0</v>
      </c>
      <c r="K137" s="131"/>
      <c r="L137" s="132"/>
      <c r="M137" s="133" t="s">
        <v>1</v>
      </c>
      <c r="N137" s="134" t="s">
        <v>38</v>
      </c>
      <c r="P137" s="135">
        <f t="shared" si="1"/>
        <v>0</v>
      </c>
      <c r="Q137" s="135">
        <v>0</v>
      </c>
      <c r="R137" s="135">
        <f t="shared" si="2"/>
        <v>0</v>
      </c>
      <c r="S137" s="135">
        <v>0</v>
      </c>
      <c r="T137" s="136">
        <f t="shared" si="3"/>
        <v>0</v>
      </c>
      <c r="AR137" s="137" t="s">
        <v>179</v>
      </c>
      <c r="AT137" s="137" t="s">
        <v>114</v>
      </c>
      <c r="AU137" s="137" t="s">
        <v>81</v>
      </c>
      <c r="AY137" s="12" t="s">
        <v>113</v>
      </c>
      <c r="BE137" s="138">
        <f t="shared" si="4"/>
        <v>0</v>
      </c>
      <c r="BF137" s="138">
        <f t="shared" si="5"/>
        <v>0</v>
      </c>
      <c r="BG137" s="138">
        <f t="shared" si="6"/>
        <v>0</v>
      </c>
      <c r="BH137" s="138">
        <f t="shared" si="7"/>
        <v>0</v>
      </c>
      <c r="BI137" s="138">
        <f t="shared" si="8"/>
        <v>0</v>
      </c>
      <c r="BJ137" s="12" t="s">
        <v>81</v>
      </c>
      <c r="BK137" s="138">
        <f t="shared" si="9"/>
        <v>0</v>
      </c>
      <c r="BL137" s="12" t="s">
        <v>180</v>
      </c>
      <c r="BM137" s="137" t="s">
        <v>229</v>
      </c>
    </row>
    <row r="138" spans="2:65" s="1" customFormat="1" ht="16.5" customHeight="1">
      <c r="B138" s="123"/>
      <c r="C138" s="124" t="s">
        <v>230</v>
      </c>
      <c r="D138" s="124" t="s">
        <v>114</v>
      </c>
      <c r="E138" s="125" t="s">
        <v>231</v>
      </c>
      <c r="F138" s="126" t="s">
        <v>232</v>
      </c>
      <c r="G138" s="127" t="s">
        <v>145</v>
      </c>
      <c r="H138" s="128">
        <v>15</v>
      </c>
      <c r="I138" s="129"/>
      <c r="J138" s="130">
        <f t="shared" si="0"/>
        <v>0</v>
      </c>
      <c r="K138" s="131"/>
      <c r="L138" s="132"/>
      <c r="M138" s="133" t="s">
        <v>1</v>
      </c>
      <c r="N138" s="134" t="s">
        <v>38</v>
      </c>
      <c r="P138" s="135">
        <f t="shared" si="1"/>
        <v>0</v>
      </c>
      <c r="Q138" s="135">
        <v>0</v>
      </c>
      <c r="R138" s="135">
        <f t="shared" si="2"/>
        <v>0</v>
      </c>
      <c r="S138" s="135">
        <v>0</v>
      </c>
      <c r="T138" s="136">
        <f t="shared" si="3"/>
        <v>0</v>
      </c>
      <c r="AR138" s="137" t="s">
        <v>179</v>
      </c>
      <c r="AT138" s="137" t="s">
        <v>114</v>
      </c>
      <c r="AU138" s="137" t="s">
        <v>81</v>
      </c>
      <c r="AY138" s="12" t="s">
        <v>113</v>
      </c>
      <c r="BE138" s="138">
        <f t="shared" si="4"/>
        <v>0</v>
      </c>
      <c r="BF138" s="138">
        <f t="shared" si="5"/>
        <v>0</v>
      </c>
      <c r="BG138" s="138">
        <f t="shared" si="6"/>
        <v>0</v>
      </c>
      <c r="BH138" s="138">
        <f t="shared" si="7"/>
        <v>0</v>
      </c>
      <c r="BI138" s="138">
        <f t="shared" si="8"/>
        <v>0</v>
      </c>
      <c r="BJ138" s="12" t="s">
        <v>81</v>
      </c>
      <c r="BK138" s="138">
        <f t="shared" si="9"/>
        <v>0</v>
      </c>
      <c r="BL138" s="12" t="s">
        <v>180</v>
      </c>
      <c r="BM138" s="137" t="s">
        <v>233</v>
      </c>
    </row>
    <row r="139" spans="2:65" s="1" customFormat="1" ht="16.5" customHeight="1">
      <c r="B139" s="123"/>
      <c r="C139" s="124" t="s">
        <v>234</v>
      </c>
      <c r="D139" s="124" t="s">
        <v>114</v>
      </c>
      <c r="E139" s="125" t="s">
        <v>235</v>
      </c>
      <c r="F139" s="126" t="s">
        <v>236</v>
      </c>
      <c r="G139" s="127" t="s">
        <v>145</v>
      </c>
      <c r="H139" s="128">
        <v>5</v>
      </c>
      <c r="I139" s="129"/>
      <c r="J139" s="130">
        <f t="shared" si="0"/>
        <v>0</v>
      </c>
      <c r="K139" s="131"/>
      <c r="L139" s="132"/>
      <c r="M139" s="133" t="s">
        <v>1</v>
      </c>
      <c r="N139" s="134" t="s">
        <v>38</v>
      </c>
      <c r="P139" s="135">
        <f t="shared" si="1"/>
        <v>0</v>
      </c>
      <c r="Q139" s="135">
        <v>0</v>
      </c>
      <c r="R139" s="135">
        <f t="shared" si="2"/>
        <v>0</v>
      </c>
      <c r="S139" s="135">
        <v>0</v>
      </c>
      <c r="T139" s="136">
        <f t="shared" si="3"/>
        <v>0</v>
      </c>
      <c r="AR139" s="137" t="s">
        <v>179</v>
      </c>
      <c r="AT139" s="137" t="s">
        <v>114</v>
      </c>
      <c r="AU139" s="137" t="s">
        <v>81</v>
      </c>
      <c r="AY139" s="12" t="s">
        <v>113</v>
      </c>
      <c r="BE139" s="138">
        <f t="shared" si="4"/>
        <v>0</v>
      </c>
      <c r="BF139" s="138">
        <f t="shared" si="5"/>
        <v>0</v>
      </c>
      <c r="BG139" s="138">
        <f t="shared" si="6"/>
        <v>0</v>
      </c>
      <c r="BH139" s="138">
        <f t="shared" si="7"/>
        <v>0</v>
      </c>
      <c r="BI139" s="138">
        <f t="shared" si="8"/>
        <v>0</v>
      </c>
      <c r="BJ139" s="12" t="s">
        <v>81</v>
      </c>
      <c r="BK139" s="138">
        <f t="shared" si="9"/>
        <v>0</v>
      </c>
      <c r="BL139" s="12" t="s">
        <v>180</v>
      </c>
      <c r="BM139" s="137" t="s">
        <v>237</v>
      </c>
    </row>
    <row r="140" spans="2:65" s="1" customFormat="1" ht="16.5" customHeight="1">
      <c r="B140" s="123"/>
      <c r="C140" s="124" t="s">
        <v>238</v>
      </c>
      <c r="D140" s="124" t="s">
        <v>114</v>
      </c>
      <c r="E140" s="125" t="s">
        <v>239</v>
      </c>
      <c r="F140" s="126" t="s">
        <v>240</v>
      </c>
      <c r="G140" s="127" t="s">
        <v>154</v>
      </c>
      <c r="H140" s="128">
        <v>2</v>
      </c>
      <c r="I140" s="129"/>
      <c r="J140" s="130">
        <f t="shared" si="0"/>
        <v>0</v>
      </c>
      <c r="K140" s="131"/>
      <c r="L140" s="132"/>
      <c r="M140" s="133" t="s">
        <v>1</v>
      </c>
      <c r="N140" s="134" t="s">
        <v>38</v>
      </c>
      <c r="P140" s="135">
        <f t="shared" si="1"/>
        <v>0</v>
      </c>
      <c r="Q140" s="135">
        <v>0</v>
      </c>
      <c r="R140" s="135">
        <f t="shared" si="2"/>
        <v>0</v>
      </c>
      <c r="S140" s="135">
        <v>0</v>
      </c>
      <c r="T140" s="136">
        <f t="shared" si="3"/>
        <v>0</v>
      </c>
      <c r="AR140" s="137" t="s">
        <v>179</v>
      </c>
      <c r="AT140" s="137" t="s">
        <v>114</v>
      </c>
      <c r="AU140" s="137" t="s">
        <v>81</v>
      </c>
      <c r="AY140" s="12" t="s">
        <v>113</v>
      </c>
      <c r="BE140" s="138">
        <f t="shared" si="4"/>
        <v>0</v>
      </c>
      <c r="BF140" s="138">
        <f t="shared" si="5"/>
        <v>0</v>
      </c>
      <c r="BG140" s="138">
        <f t="shared" si="6"/>
        <v>0</v>
      </c>
      <c r="BH140" s="138">
        <f t="shared" si="7"/>
        <v>0</v>
      </c>
      <c r="BI140" s="138">
        <f t="shared" si="8"/>
        <v>0</v>
      </c>
      <c r="BJ140" s="12" t="s">
        <v>81</v>
      </c>
      <c r="BK140" s="138">
        <f t="shared" si="9"/>
        <v>0</v>
      </c>
      <c r="BL140" s="12" t="s">
        <v>180</v>
      </c>
      <c r="BM140" s="137" t="s">
        <v>241</v>
      </c>
    </row>
    <row r="141" spans="2:65" s="1" customFormat="1" ht="16.5" customHeight="1">
      <c r="B141" s="123"/>
      <c r="C141" s="124" t="s">
        <v>242</v>
      </c>
      <c r="D141" s="124" t="s">
        <v>114</v>
      </c>
      <c r="E141" s="125" t="s">
        <v>243</v>
      </c>
      <c r="F141" s="126" t="s">
        <v>244</v>
      </c>
      <c r="G141" s="127" t="s">
        <v>154</v>
      </c>
      <c r="H141" s="128">
        <v>1</v>
      </c>
      <c r="I141" s="129"/>
      <c r="J141" s="130">
        <f t="shared" si="0"/>
        <v>0</v>
      </c>
      <c r="K141" s="131"/>
      <c r="L141" s="132"/>
      <c r="M141" s="133" t="s">
        <v>1</v>
      </c>
      <c r="N141" s="134" t="s">
        <v>38</v>
      </c>
      <c r="P141" s="135">
        <f t="shared" si="1"/>
        <v>0</v>
      </c>
      <c r="Q141" s="135">
        <v>0</v>
      </c>
      <c r="R141" s="135">
        <f t="shared" si="2"/>
        <v>0</v>
      </c>
      <c r="S141" s="135">
        <v>0</v>
      </c>
      <c r="T141" s="136">
        <f t="shared" si="3"/>
        <v>0</v>
      </c>
      <c r="AR141" s="137" t="s">
        <v>179</v>
      </c>
      <c r="AT141" s="137" t="s">
        <v>114</v>
      </c>
      <c r="AU141" s="137" t="s">
        <v>81</v>
      </c>
      <c r="AY141" s="12" t="s">
        <v>113</v>
      </c>
      <c r="BE141" s="138">
        <f t="shared" si="4"/>
        <v>0</v>
      </c>
      <c r="BF141" s="138">
        <f t="shared" si="5"/>
        <v>0</v>
      </c>
      <c r="BG141" s="138">
        <f t="shared" si="6"/>
        <v>0</v>
      </c>
      <c r="BH141" s="138">
        <f t="shared" si="7"/>
        <v>0</v>
      </c>
      <c r="BI141" s="138">
        <f t="shared" si="8"/>
        <v>0</v>
      </c>
      <c r="BJ141" s="12" t="s">
        <v>81</v>
      </c>
      <c r="BK141" s="138">
        <f t="shared" si="9"/>
        <v>0</v>
      </c>
      <c r="BL141" s="12" t="s">
        <v>180</v>
      </c>
      <c r="BM141" s="137" t="s">
        <v>245</v>
      </c>
    </row>
    <row r="142" spans="2:65" s="1" customFormat="1" ht="16.5" customHeight="1">
      <c r="B142" s="123"/>
      <c r="C142" s="124" t="s">
        <v>7</v>
      </c>
      <c r="D142" s="124" t="s">
        <v>114</v>
      </c>
      <c r="E142" s="125" t="s">
        <v>246</v>
      </c>
      <c r="F142" s="126" t="s">
        <v>247</v>
      </c>
      <c r="G142" s="127" t="s">
        <v>248</v>
      </c>
      <c r="H142" s="128">
        <v>23.2</v>
      </c>
      <c r="I142" s="129"/>
      <c r="J142" s="130">
        <f t="shared" si="0"/>
        <v>0</v>
      </c>
      <c r="K142" s="131"/>
      <c r="L142" s="132"/>
      <c r="M142" s="133" t="s">
        <v>1</v>
      </c>
      <c r="N142" s="134" t="s">
        <v>38</v>
      </c>
      <c r="P142" s="135">
        <f t="shared" si="1"/>
        <v>0</v>
      </c>
      <c r="Q142" s="135">
        <v>0</v>
      </c>
      <c r="R142" s="135">
        <f t="shared" si="2"/>
        <v>0</v>
      </c>
      <c r="S142" s="135">
        <v>0</v>
      </c>
      <c r="T142" s="136">
        <f t="shared" si="3"/>
        <v>0</v>
      </c>
      <c r="AR142" s="137" t="s">
        <v>179</v>
      </c>
      <c r="AT142" s="137" t="s">
        <v>114</v>
      </c>
      <c r="AU142" s="137" t="s">
        <v>81</v>
      </c>
      <c r="AY142" s="12" t="s">
        <v>113</v>
      </c>
      <c r="BE142" s="138">
        <f t="shared" si="4"/>
        <v>0</v>
      </c>
      <c r="BF142" s="138">
        <f t="shared" si="5"/>
        <v>0</v>
      </c>
      <c r="BG142" s="138">
        <f t="shared" si="6"/>
        <v>0</v>
      </c>
      <c r="BH142" s="138">
        <f t="shared" si="7"/>
        <v>0</v>
      </c>
      <c r="BI142" s="138">
        <f t="shared" si="8"/>
        <v>0</v>
      </c>
      <c r="BJ142" s="12" t="s">
        <v>81</v>
      </c>
      <c r="BK142" s="138">
        <f t="shared" si="9"/>
        <v>0</v>
      </c>
      <c r="BL142" s="12" t="s">
        <v>180</v>
      </c>
      <c r="BM142" s="137" t="s">
        <v>249</v>
      </c>
    </row>
    <row r="143" spans="2:65" s="1" customFormat="1" ht="16.5" customHeight="1">
      <c r="B143" s="123"/>
      <c r="C143" s="124" t="s">
        <v>250</v>
      </c>
      <c r="D143" s="124" t="s">
        <v>114</v>
      </c>
      <c r="E143" s="125" t="s">
        <v>251</v>
      </c>
      <c r="F143" s="126" t="s">
        <v>252</v>
      </c>
      <c r="G143" s="127" t="s">
        <v>154</v>
      </c>
      <c r="H143" s="128">
        <v>1</v>
      </c>
      <c r="I143" s="129"/>
      <c r="J143" s="130">
        <f t="shared" si="0"/>
        <v>0</v>
      </c>
      <c r="K143" s="131"/>
      <c r="L143" s="132"/>
      <c r="M143" s="133" t="s">
        <v>1</v>
      </c>
      <c r="N143" s="134" t="s">
        <v>38</v>
      </c>
      <c r="P143" s="135">
        <f t="shared" si="1"/>
        <v>0</v>
      </c>
      <c r="Q143" s="135">
        <v>0</v>
      </c>
      <c r="R143" s="135">
        <f t="shared" si="2"/>
        <v>0</v>
      </c>
      <c r="S143" s="135">
        <v>0</v>
      </c>
      <c r="T143" s="136">
        <f t="shared" si="3"/>
        <v>0</v>
      </c>
      <c r="AR143" s="137" t="s">
        <v>179</v>
      </c>
      <c r="AT143" s="137" t="s">
        <v>114</v>
      </c>
      <c r="AU143" s="137" t="s">
        <v>81</v>
      </c>
      <c r="AY143" s="12" t="s">
        <v>113</v>
      </c>
      <c r="BE143" s="138">
        <f t="shared" si="4"/>
        <v>0</v>
      </c>
      <c r="BF143" s="138">
        <f t="shared" si="5"/>
        <v>0</v>
      </c>
      <c r="BG143" s="138">
        <f t="shared" si="6"/>
        <v>0</v>
      </c>
      <c r="BH143" s="138">
        <f t="shared" si="7"/>
        <v>0</v>
      </c>
      <c r="BI143" s="138">
        <f t="shared" si="8"/>
        <v>0</v>
      </c>
      <c r="BJ143" s="12" t="s">
        <v>81</v>
      </c>
      <c r="BK143" s="138">
        <f t="shared" si="9"/>
        <v>0</v>
      </c>
      <c r="BL143" s="12" t="s">
        <v>180</v>
      </c>
      <c r="BM143" s="137" t="s">
        <v>253</v>
      </c>
    </row>
    <row r="144" spans="2:65" s="1" customFormat="1" ht="16.5" customHeight="1">
      <c r="B144" s="123"/>
      <c r="C144" s="124" t="s">
        <v>254</v>
      </c>
      <c r="D144" s="124" t="s">
        <v>114</v>
      </c>
      <c r="E144" s="125" t="s">
        <v>255</v>
      </c>
      <c r="F144" s="126" t="s">
        <v>256</v>
      </c>
      <c r="G144" s="127" t="s">
        <v>145</v>
      </c>
      <c r="H144" s="128">
        <v>40</v>
      </c>
      <c r="I144" s="129"/>
      <c r="J144" s="130">
        <f t="shared" si="0"/>
        <v>0</v>
      </c>
      <c r="K144" s="131"/>
      <c r="L144" s="132"/>
      <c r="M144" s="133" t="s">
        <v>1</v>
      </c>
      <c r="N144" s="134" t="s">
        <v>38</v>
      </c>
      <c r="P144" s="135">
        <f t="shared" si="1"/>
        <v>0</v>
      </c>
      <c r="Q144" s="135">
        <v>0</v>
      </c>
      <c r="R144" s="135">
        <f t="shared" si="2"/>
        <v>0</v>
      </c>
      <c r="S144" s="135">
        <v>0</v>
      </c>
      <c r="T144" s="136">
        <f t="shared" si="3"/>
        <v>0</v>
      </c>
      <c r="AR144" s="137" t="s">
        <v>179</v>
      </c>
      <c r="AT144" s="137" t="s">
        <v>114</v>
      </c>
      <c r="AU144" s="137" t="s">
        <v>81</v>
      </c>
      <c r="AY144" s="12" t="s">
        <v>113</v>
      </c>
      <c r="BE144" s="138">
        <f t="shared" si="4"/>
        <v>0</v>
      </c>
      <c r="BF144" s="138">
        <f t="shared" si="5"/>
        <v>0</v>
      </c>
      <c r="BG144" s="138">
        <f t="shared" si="6"/>
        <v>0</v>
      </c>
      <c r="BH144" s="138">
        <f t="shared" si="7"/>
        <v>0</v>
      </c>
      <c r="BI144" s="138">
        <f t="shared" si="8"/>
        <v>0</v>
      </c>
      <c r="BJ144" s="12" t="s">
        <v>81</v>
      </c>
      <c r="BK144" s="138">
        <f t="shared" si="9"/>
        <v>0</v>
      </c>
      <c r="BL144" s="12" t="s">
        <v>180</v>
      </c>
      <c r="BM144" s="137" t="s">
        <v>257</v>
      </c>
    </row>
    <row r="145" spans="2:65" s="1" customFormat="1" ht="16.5" customHeight="1">
      <c r="B145" s="123"/>
      <c r="C145" s="124" t="s">
        <v>258</v>
      </c>
      <c r="D145" s="124" t="s">
        <v>114</v>
      </c>
      <c r="E145" s="125" t="s">
        <v>259</v>
      </c>
      <c r="F145" s="126" t="s">
        <v>260</v>
      </c>
      <c r="G145" s="127" t="s">
        <v>145</v>
      </c>
      <c r="H145" s="128">
        <v>30</v>
      </c>
      <c r="I145" s="129"/>
      <c r="J145" s="130">
        <f t="shared" si="0"/>
        <v>0</v>
      </c>
      <c r="K145" s="131"/>
      <c r="L145" s="132"/>
      <c r="M145" s="133" t="s">
        <v>1</v>
      </c>
      <c r="N145" s="134" t="s">
        <v>38</v>
      </c>
      <c r="P145" s="135">
        <f t="shared" si="1"/>
        <v>0</v>
      </c>
      <c r="Q145" s="135">
        <v>0</v>
      </c>
      <c r="R145" s="135">
        <f t="shared" si="2"/>
        <v>0</v>
      </c>
      <c r="S145" s="135">
        <v>0</v>
      </c>
      <c r="T145" s="136">
        <f t="shared" si="3"/>
        <v>0</v>
      </c>
      <c r="AR145" s="137" t="s">
        <v>179</v>
      </c>
      <c r="AT145" s="137" t="s">
        <v>114</v>
      </c>
      <c r="AU145" s="137" t="s">
        <v>81</v>
      </c>
      <c r="AY145" s="12" t="s">
        <v>113</v>
      </c>
      <c r="BE145" s="138">
        <f t="shared" si="4"/>
        <v>0</v>
      </c>
      <c r="BF145" s="138">
        <f t="shared" si="5"/>
        <v>0</v>
      </c>
      <c r="BG145" s="138">
        <f t="shared" si="6"/>
        <v>0</v>
      </c>
      <c r="BH145" s="138">
        <f t="shared" si="7"/>
        <v>0</v>
      </c>
      <c r="BI145" s="138">
        <f t="shared" si="8"/>
        <v>0</v>
      </c>
      <c r="BJ145" s="12" t="s">
        <v>81</v>
      </c>
      <c r="BK145" s="138">
        <f t="shared" si="9"/>
        <v>0</v>
      </c>
      <c r="BL145" s="12" t="s">
        <v>180</v>
      </c>
      <c r="BM145" s="137" t="s">
        <v>261</v>
      </c>
    </row>
    <row r="146" spans="2:65" s="1" customFormat="1" ht="16.5" customHeight="1">
      <c r="B146" s="123"/>
      <c r="C146" s="124" t="s">
        <v>262</v>
      </c>
      <c r="D146" s="124" t="s">
        <v>114</v>
      </c>
      <c r="E146" s="125" t="s">
        <v>263</v>
      </c>
      <c r="F146" s="126" t="s">
        <v>264</v>
      </c>
      <c r="G146" s="127" t="s">
        <v>154</v>
      </c>
      <c r="H146" s="128">
        <v>1</v>
      </c>
      <c r="I146" s="129"/>
      <c r="J146" s="130">
        <f t="shared" si="0"/>
        <v>0</v>
      </c>
      <c r="K146" s="131"/>
      <c r="L146" s="132"/>
      <c r="M146" s="133" t="s">
        <v>1</v>
      </c>
      <c r="N146" s="134" t="s">
        <v>38</v>
      </c>
      <c r="P146" s="135">
        <f t="shared" si="1"/>
        <v>0</v>
      </c>
      <c r="Q146" s="135">
        <v>0</v>
      </c>
      <c r="R146" s="135">
        <f t="shared" si="2"/>
        <v>0</v>
      </c>
      <c r="S146" s="135">
        <v>0</v>
      </c>
      <c r="T146" s="136">
        <f t="shared" si="3"/>
        <v>0</v>
      </c>
      <c r="AR146" s="137" t="s">
        <v>179</v>
      </c>
      <c r="AT146" s="137" t="s">
        <v>114</v>
      </c>
      <c r="AU146" s="137" t="s">
        <v>81</v>
      </c>
      <c r="AY146" s="12" t="s">
        <v>113</v>
      </c>
      <c r="BE146" s="138">
        <f t="shared" si="4"/>
        <v>0</v>
      </c>
      <c r="BF146" s="138">
        <f t="shared" si="5"/>
        <v>0</v>
      </c>
      <c r="BG146" s="138">
        <f t="shared" si="6"/>
        <v>0</v>
      </c>
      <c r="BH146" s="138">
        <f t="shared" si="7"/>
        <v>0</v>
      </c>
      <c r="BI146" s="138">
        <f t="shared" si="8"/>
        <v>0</v>
      </c>
      <c r="BJ146" s="12" t="s">
        <v>81</v>
      </c>
      <c r="BK146" s="138">
        <f t="shared" si="9"/>
        <v>0</v>
      </c>
      <c r="BL146" s="12" t="s">
        <v>180</v>
      </c>
      <c r="BM146" s="137" t="s">
        <v>265</v>
      </c>
    </row>
    <row r="147" spans="2:65" s="1" customFormat="1" ht="16.5" customHeight="1">
      <c r="B147" s="123"/>
      <c r="C147" s="124" t="s">
        <v>266</v>
      </c>
      <c r="D147" s="124" t="s">
        <v>114</v>
      </c>
      <c r="E147" s="125" t="s">
        <v>267</v>
      </c>
      <c r="F147" s="126" t="s">
        <v>268</v>
      </c>
      <c r="G147" s="127" t="s">
        <v>145</v>
      </c>
      <c r="H147" s="128">
        <v>50</v>
      </c>
      <c r="I147" s="129"/>
      <c r="J147" s="130">
        <f t="shared" si="0"/>
        <v>0</v>
      </c>
      <c r="K147" s="131"/>
      <c r="L147" s="132"/>
      <c r="M147" s="133" t="s">
        <v>1</v>
      </c>
      <c r="N147" s="134" t="s">
        <v>38</v>
      </c>
      <c r="P147" s="135">
        <f t="shared" si="1"/>
        <v>0</v>
      </c>
      <c r="Q147" s="135">
        <v>0</v>
      </c>
      <c r="R147" s="135">
        <f t="shared" si="2"/>
        <v>0</v>
      </c>
      <c r="S147" s="135">
        <v>0</v>
      </c>
      <c r="T147" s="136">
        <f t="shared" si="3"/>
        <v>0</v>
      </c>
      <c r="AR147" s="137" t="s">
        <v>179</v>
      </c>
      <c r="AT147" s="137" t="s">
        <v>114</v>
      </c>
      <c r="AU147" s="137" t="s">
        <v>81</v>
      </c>
      <c r="AY147" s="12" t="s">
        <v>113</v>
      </c>
      <c r="BE147" s="138">
        <f t="shared" si="4"/>
        <v>0</v>
      </c>
      <c r="BF147" s="138">
        <f t="shared" si="5"/>
        <v>0</v>
      </c>
      <c r="BG147" s="138">
        <f t="shared" si="6"/>
        <v>0</v>
      </c>
      <c r="BH147" s="138">
        <f t="shared" si="7"/>
        <v>0</v>
      </c>
      <c r="BI147" s="138">
        <f t="shared" si="8"/>
        <v>0</v>
      </c>
      <c r="BJ147" s="12" t="s">
        <v>81</v>
      </c>
      <c r="BK147" s="138">
        <f t="shared" si="9"/>
        <v>0</v>
      </c>
      <c r="BL147" s="12" t="s">
        <v>180</v>
      </c>
      <c r="BM147" s="137" t="s">
        <v>269</v>
      </c>
    </row>
    <row r="148" spans="2:65" s="1" customFormat="1" ht="16.5" customHeight="1">
      <c r="B148" s="123"/>
      <c r="C148" s="124" t="s">
        <v>270</v>
      </c>
      <c r="D148" s="124" t="s">
        <v>114</v>
      </c>
      <c r="E148" s="125" t="s">
        <v>271</v>
      </c>
      <c r="F148" s="126" t="s">
        <v>272</v>
      </c>
      <c r="G148" s="127" t="s">
        <v>205</v>
      </c>
      <c r="H148" s="128">
        <v>1</v>
      </c>
      <c r="I148" s="129"/>
      <c r="J148" s="130">
        <f t="shared" si="0"/>
        <v>0</v>
      </c>
      <c r="K148" s="131"/>
      <c r="L148" s="132"/>
      <c r="M148" s="133" t="s">
        <v>1</v>
      </c>
      <c r="N148" s="134" t="s">
        <v>38</v>
      </c>
      <c r="P148" s="135">
        <f t="shared" si="1"/>
        <v>0</v>
      </c>
      <c r="Q148" s="135">
        <v>0</v>
      </c>
      <c r="R148" s="135">
        <f t="shared" si="2"/>
        <v>0</v>
      </c>
      <c r="S148" s="135">
        <v>0</v>
      </c>
      <c r="T148" s="136">
        <f t="shared" si="3"/>
        <v>0</v>
      </c>
      <c r="AR148" s="137" t="s">
        <v>179</v>
      </c>
      <c r="AT148" s="137" t="s">
        <v>114</v>
      </c>
      <c r="AU148" s="137" t="s">
        <v>81</v>
      </c>
      <c r="AY148" s="12" t="s">
        <v>113</v>
      </c>
      <c r="BE148" s="138">
        <f t="shared" si="4"/>
        <v>0</v>
      </c>
      <c r="BF148" s="138">
        <f t="shared" si="5"/>
        <v>0</v>
      </c>
      <c r="BG148" s="138">
        <f t="shared" si="6"/>
        <v>0</v>
      </c>
      <c r="BH148" s="138">
        <f t="shared" si="7"/>
        <v>0</v>
      </c>
      <c r="BI148" s="138">
        <f t="shared" si="8"/>
        <v>0</v>
      </c>
      <c r="BJ148" s="12" t="s">
        <v>81</v>
      </c>
      <c r="BK148" s="138">
        <f t="shared" si="9"/>
        <v>0</v>
      </c>
      <c r="BL148" s="12" t="s">
        <v>180</v>
      </c>
      <c r="BM148" s="137" t="s">
        <v>273</v>
      </c>
    </row>
    <row r="149" spans="2:65" s="1" customFormat="1" ht="16.5" customHeight="1">
      <c r="B149" s="123"/>
      <c r="C149" s="124" t="s">
        <v>274</v>
      </c>
      <c r="D149" s="124" t="s">
        <v>114</v>
      </c>
      <c r="E149" s="125" t="s">
        <v>275</v>
      </c>
      <c r="F149" s="126" t="s">
        <v>276</v>
      </c>
      <c r="G149" s="127" t="s">
        <v>145</v>
      </c>
      <c r="H149" s="128">
        <v>100</v>
      </c>
      <c r="I149" s="129"/>
      <c r="J149" s="130">
        <f t="shared" si="0"/>
        <v>0</v>
      </c>
      <c r="K149" s="131"/>
      <c r="L149" s="132"/>
      <c r="M149" s="133" t="s">
        <v>1</v>
      </c>
      <c r="N149" s="134" t="s">
        <v>38</v>
      </c>
      <c r="P149" s="135">
        <f t="shared" si="1"/>
        <v>0</v>
      </c>
      <c r="Q149" s="135">
        <v>0</v>
      </c>
      <c r="R149" s="135">
        <f t="shared" si="2"/>
        <v>0</v>
      </c>
      <c r="S149" s="135">
        <v>0</v>
      </c>
      <c r="T149" s="136">
        <f t="shared" si="3"/>
        <v>0</v>
      </c>
      <c r="AR149" s="137" t="s">
        <v>179</v>
      </c>
      <c r="AT149" s="137" t="s">
        <v>114</v>
      </c>
      <c r="AU149" s="137" t="s">
        <v>81</v>
      </c>
      <c r="AY149" s="12" t="s">
        <v>113</v>
      </c>
      <c r="BE149" s="138">
        <f t="shared" si="4"/>
        <v>0</v>
      </c>
      <c r="BF149" s="138">
        <f t="shared" si="5"/>
        <v>0</v>
      </c>
      <c r="BG149" s="138">
        <f t="shared" si="6"/>
        <v>0</v>
      </c>
      <c r="BH149" s="138">
        <f t="shared" si="7"/>
        <v>0</v>
      </c>
      <c r="BI149" s="138">
        <f t="shared" si="8"/>
        <v>0</v>
      </c>
      <c r="BJ149" s="12" t="s">
        <v>81</v>
      </c>
      <c r="BK149" s="138">
        <f t="shared" si="9"/>
        <v>0</v>
      </c>
      <c r="BL149" s="12" t="s">
        <v>180</v>
      </c>
      <c r="BM149" s="137" t="s">
        <v>277</v>
      </c>
    </row>
    <row r="150" spans="2:65" s="1" customFormat="1" ht="16.5" customHeight="1">
      <c r="B150" s="123"/>
      <c r="C150" s="124" t="s">
        <v>278</v>
      </c>
      <c r="D150" s="124" t="s">
        <v>114</v>
      </c>
      <c r="E150" s="125" t="s">
        <v>279</v>
      </c>
      <c r="F150" s="126" t="s">
        <v>280</v>
      </c>
      <c r="G150" s="127" t="s">
        <v>145</v>
      </c>
      <c r="H150" s="128">
        <v>25</v>
      </c>
      <c r="I150" s="129"/>
      <c r="J150" s="130">
        <f t="shared" si="0"/>
        <v>0</v>
      </c>
      <c r="K150" s="131"/>
      <c r="L150" s="132"/>
      <c r="M150" s="133" t="s">
        <v>1</v>
      </c>
      <c r="N150" s="134" t="s">
        <v>38</v>
      </c>
      <c r="P150" s="135">
        <f t="shared" si="1"/>
        <v>0</v>
      </c>
      <c r="Q150" s="135">
        <v>0</v>
      </c>
      <c r="R150" s="135">
        <f t="shared" si="2"/>
        <v>0</v>
      </c>
      <c r="S150" s="135">
        <v>0</v>
      </c>
      <c r="T150" s="136">
        <f t="shared" si="3"/>
        <v>0</v>
      </c>
      <c r="AR150" s="137" t="s">
        <v>179</v>
      </c>
      <c r="AT150" s="137" t="s">
        <v>114</v>
      </c>
      <c r="AU150" s="137" t="s">
        <v>81</v>
      </c>
      <c r="AY150" s="12" t="s">
        <v>113</v>
      </c>
      <c r="BE150" s="138">
        <f t="shared" si="4"/>
        <v>0</v>
      </c>
      <c r="BF150" s="138">
        <f t="shared" si="5"/>
        <v>0</v>
      </c>
      <c r="BG150" s="138">
        <f t="shared" si="6"/>
        <v>0</v>
      </c>
      <c r="BH150" s="138">
        <f t="shared" si="7"/>
        <v>0</v>
      </c>
      <c r="BI150" s="138">
        <f t="shared" si="8"/>
        <v>0</v>
      </c>
      <c r="BJ150" s="12" t="s">
        <v>81</v>
      </c>
      <c r="BK150" s="138">
        <f t="shared" si="9"/>
        <v>0</v>
      </c>
      <c r="BL150" s="12" t="s">
        <v>180</v>
      </c>
      <c r="BM150" s="137" t="s">
        <v>281</v>
      </c>
    </row>
    <row r="151" spans="2:65" s="10" customFormat="1" ht="25.9" customHeight="1">
      <c r="B151" s="114"/>
      <c r="D151" s="115" t="s">
        <v>72</v>
      </c>
      <c r="E151" s="116" t="s">
        <v>282</v>
      </c>
      <c r="F151" s="116" t="s">
        <v>283</v>
      </c>
      <c r="I151" s="117"/>
      <c r="J151" s="104">
        <f>BK151</f>
        <v>0</v>
      </c>
      <c r="L151" s="114"/>
      <c r="M151" s="118"/>
      <c r="P151" s="119">
        <f>SUM(P152:P156)</f>
        <v>0</v>
      </c>
      <c r="R151" s="119">
        <f>SUM(R152:R156)</f>
        <v>0</v>
      </c>
      <c r="T151" s="120">
        <f>SUM(T152:T156)</f>
        <v>0</v>
      </c>
      <c r="AR151" s="115" t="s">
        <v>112</v>
      </c>
      <c r="AT151" s="121" t="s">
        <v>72</v>
      </c>
      <c r="AU151" s="121" t="s">
        <v>73</v>
      </c>
      <c r="AY151" s="115" t="s">
        <v>113</v>
      </c>
      <c r="BK151" s="122">
        <f>SUM(BK152:BK156)</f>
        <v>0</v>
      </c>
    </row>
    <row r="152" spans="2:65" s="1" customFormat="1" ht="16.5" customHeight="1">
      <c r="B152" s="123"/>
      <c r="C152" s="124" t="s">
        <v>284</v>
      </c>
      <c r="D152" s="124" t="s">
        <v>114</v>
      </c>
      <c r="E152" s="125" t="s">
        <v>285</v>
      </c>
      <c r="F152" s="126" t="s">
        <v>286</v>
      </c>
      <c r="G152" s="127" t="s">
        <v>154</v>
      </c>
      <c r="H152" s="128">
        <v>1</v>
      </c>
      <c r="I152" s="129"/>
      <c r="J152" s="130">
        <f>ROUND(I152*H152,2)</f>
        <v>0</v>
      </c>
      <c r="K152" s="131"/>
      <c r="L152" s="132"/>
      <c r="M152" s="133" t="s">
        <v>1</v>
      </c>
      <c r="N152" s="134" t="s">
        <v>38</v>
      </c>
      <c r="P152" s="135">
        <f>O152*H152</f>
        <v>0</v>
      </c>
      <c r="Q152" s="135">
        <v>0</v>
      </c>
      <c r="R152" s="135">
        <f>Q152*H152</f>
        <v>0</v>
      </c>
      <c r="S152" s="135">
        <v>0</v>
      </c>
      <c r="T152" s="136">
        <f>S152*H152</f>
        <v>0</v>
      </c>
      <c r="AR152" s="137" t="s">
        <v>179</v>
      </c>
      <c r="AT152" s="137" t="s">
        <v>114</v>
      </c>
      <c r="AU152" s="137" t="s">
        <v>81</v>
      </c>
      <c r="AY152" s="12" t="s">
        <v>113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2" t="s">
        <v>81</v>
      </c>
      <c r="BK152" s="138">
        <f>ROUND(I152*H152,2)</f>
        <v>0</v>
      </c>
      <c r="BL152" s="12" t="s">
        <v>180</v>
      </c>
      <c r="BM152" s="137" t="s">
        <v>287</v>
      </c>
    </row>
    <row r="153" spans="2:65" s="1" customFormat="1" ht="16.5" customHeight="1">
      <c r="B153" s="123"/>
      <c r="C153" s="124" t="s">
        <v>288</v>
      </c>
      <c r="D153" s="124" t="s">
        <v>114</v>
      </c>
      <c r="E153" s="125" t="s">
        <v>289</v>
      </c>
      <c r="F153" s="126" t="s">
        <v>290</v>
      </c>
      <c r="G153" s="127" t="s">
        <v>154</v>
      </c>
      <c r="H153" s="128">
        <v>2</v>
      </c>
      <c r="I153" s="129"/>
      <c r="J153" s="130">
        <f>ROUND(I153*H153,2)</f>
        <v>0</v>
      </c>
      <c r="K153" s="131"/>
      <c r="L153" s="132"/>
      <c r="M153" s="133" t="s">
        <v>1</v>
      </c>
      <c r="N153" s="134" t="s">
        <v>38</v>
      </c>
      <c r="P153" s="135">
        <f>O153*H153</f>
        <v>0</v>
      </c>
      <c r="Q153" s="135">
        <v>0</v>
      </c>
      <c r="R153" s="135">
        <f>Q153*H153</f>
        <v>0</v>
      </c>
      <c r="S153" s="135">
        <v>0</v>
      </c>
      <c r="T153" s="136">
        <f>S153*H153</f>
        <v>0</v>
      </c>
      <c r="AR153" s="137" t="s">
        <v>179</v>
      </c>
      <c r="AT153" s="137" t="s">
        <v>114</v>
      </c>
      <c r="AU153" s="137" t="s">
        <v>81</v>
      </c>
      <c r="AY153" s="12" t="s">
        <v>113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2" t="s">
        <v>81</v>
      </c>
      <c r="BK153" s="138">
        <f>ROUND(I153*H153,2)</f>
        <v>0</v>
      </c>
      <c r="BL153" s="12" t="s">
        <v>180</v>
      </c>
      <c r="BM153" s="137" t="s">
        <v>291</v>
      </c>
    </row>
    <row r="154" spans="2:65" s="1" customFormat="1" ht="16.5" customHeight="1">
      <c r="B154" s="123"/>
      <c r="C154" s="124" t="s">
        <v>292</v>
      </c>
      <c r="D154" s="124" t="s">
        <v>114</v>
      </c>
      <c r="E154" s="125" t="s">
        <v>293</v>
      </c>
      <c r="F154" s="126" t="s">
        <v>294</v>
      </c>
      <c r="G154" s="127" t="s">
        <v>154</v>
      </c>
      <c r="H154" s="128">
        <v>1</v>
      </c>
      <c r="I154" s="129"/>
      <c r="J154" s="130">
        <f>ROUND(I154*H154,2)</f>
        <v>0</v>
      </c>
      <c r="K154" s="131"/>
      <c r="L154" s="132"/>
      <c r="M154" s="133" t="s">
        <v>1</v>
      </c>
      <c r="N154" s="134" t="s">
        <v>38</v>
      </c>
      <c r="P154" s="135">
        <f>O154*H154</f>
        <v>0</v>
      </c>
      <c r="Q154" s="135">
        <v>0</v>
      </c>
      <c r="R154" s="135">
        <f>Q154*H154</f>
        <v>0</v>
      </c>
      <c r="S154" s="135">
        <v>0</v>
      </c>
      <c r="T154" s="136">
        <f>S154*H154</f>
        <v>0</v>
      </c>
      <c r="AR154" s="137" t="s">
        <v>179</v>
      </c>
      <c r="AT154" s="137" t="s">
        <v>114</v>
      </c>
      <c r="AU154" s="137" t="s">
        <v>81</v>
      </c>
      <c r="AY154" s="12" t="s">
        <v>113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2" t="s">
        <v>81</v>
      </c>
      <c r="BK154" s="138">
        <f>ROUND(I154*H154,2)</f>
        <v>0</v>
      </c>
      <c r="BL154" s="12" t="s">
        <v>180</v>
      </c>
      <c r="BM154" s="137" t="s">
        <v>295</v>
      </c>
    </row>
    <row r="155" spans="2:65" s="1" customFormat="1" ht="16.5" customHeight="1">
      <c r="B155" s="123"/>
      <c r="C155" s="124" t="s">
        <v>296</v>
      </c>
      <c r="D155" s="124" t="s">
        <v>114</v>
      </c>
      <c r="E155" s="125" t="s">
        <v>297</v>
      </c>
      <c r="F155" s="126" t="s">
        <v>298</v>
      </c>
      <c r="G155" s="127" t="s">
        <v>205</v>
      </c>
      <c r="H155" s="128">
        <v>1</v>
      </c>
      <c r="I155" s="129"/>
      <c r="J155" s="130">
        <f>ROUND(I155*H155,2)</f>
        <v>0</v>
      </c>
      <c r="K155" s="131"/>
      <c r="L155" s="132"/>
      <c r="M155" s="133" t="s">
        <v>1</v>
      </c>
      <c r="N155" s="134" t="s">
        <v>38</v>
      </c>
      <c r="P155" s="135">
        <f>O155*H155</f>
        <v>0</v>
      </c>
      <c r="Q155" s="135">
        <v>0</v>
      </c>
      <c r="R155" s="135">
        <f>Q155*H155</f>
        <v>0</v>
      </c>
      <c r="S155" s="135">
        <v>0</v>
      </c>
      <c r="T155" s="136">
        <f>S155*H155</f>
        <v>0</v>
      </c>
      <c r="AR155" s="137" t="s">
        <v>179</v>
      </c>
      <c r="AT155" s="137" t="s">
        <v>114</v>
      </c>
      <c r="AU155" s="137" t="s">
        <v>81</v>
      </c>
      <c r="AY155" s="12" t="s">
        <v>113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2" t="s">
        <v>81</v>
      </c>
      <c r="BK155" s="138">
        <f>ROUND(I155*H155,2)</f>
        <v>0</v>
      </c>
      <c r="BL155" s="12" t="s">
        <v>180</v>
      </c>
      <c r="BM155" s="137" t="s">
        <v>299</v>
      </c>
    </row>
    <row r="156" spans="2:65" s="1" customFormat="1" ht="16.5" customHeight="1">
      <c r="B156" s="123"/>
      <c r="C156" s="124" t="s">
        <v>300</v>
      </c>
      <c r="D156" s="124" t="s">
        <v>114</v>
      </c>
      <c r="E156" s="125" t="s">
        <v>301</v>
      </c>
      <c r="F156" s="126" t="s">
        <v>302</v>
      </c>
      <c r="G156" s="127" t="s">
        <v>303</v>
      </c>
      <c r="H156" s="128">
        <v>1</v>
      </c>
      <c r="I156" s="129"/>
      <c r="J156" s="130">
        <f>ROUND(I156*H156,2)</f>
        <v>0</v>
      </c>
      <c r="K156" s="131"/>
      <c r="L156" s="132"/>
      <c r="M156" s="133" t="s">
        <v>1</v>
      </c>
      <c r="N156" s="134" t="s">
        <v>38</v>
      </c>
      <c r="P156" s="135">
        <f>O156*H156</f>
        <v>0</v>
      </c>
      <c r="Q156" s="135">
        <v>0</v>
      </c>
      <c r="R156" s="135">
        <f>Q156*H156</f>
        <v>0</v>
      </c>
      <c r="S156" s="135">
        <v>0</v>
      </c>
      <c r="T156" s="136">
        <f>S156*H156</f>
        <v>0</v>
      </c>
      <c r="AR156" s="137" t="s">
        <v>179</v>
      </c>
      <c r="AT156" s="137" t="s">
        <v>114</v>
      </c>
      <c r="AU156" s="137" t="s">
        <v>81</v>
      </c>
      <c r="AY156" s="12" t="s">
        <v>113</v>
      </c>
      <c r="BE156" s="138">
        <f>IF(N156="základní",J156,0)</f>
        <v>0</v>
      </c>
      <c r="BF156" s="138">
        <f>IF(N156="snížená",J156,0)</f>
        <v>0</v>
      </c>
      <c r="BG156" s="138">
        <f>IF(N156="zákl. přenesená",J156,0)</f>
        <v>0</v>
      </c>
      <c r="BH156" s="138">
        <f>IF(N156="sníž. přenesená",J156,0)</f>
        <v>0</v>
      </c>
      <c r="BI156" s="138">
        <f>IF(N156="nulová",J156,0)</f>
        <v>0</v>
      </c>
      <c r="BJ156" s="12" t="s">
        <v>81</v>
      </c>
      <c r="BK156" s="138">
        <f>ROUND(I156*H156,2)</f>
        <v>0</v>
      </c>
      <c r="BL156" s="12" t="s">
        <v>180</v>
      </c>
      <c r="BM156" s="137" t="s">
        <v>304</v>
      </c>
    </row>
    <row r="157" spans="2:65" s="10" customFormat="1" ht="25.9" customHeight="1">
      <c r="B157" s="114"/>
      <c r="D157" s="115" t="s">
        <v>72</v>
      </c>
      <c r="E157" s="116" t="s">
        <v>305</v>
      </c>
      <c r="F157" s="116" t="s">
        <v>306</v>
      </c>
      <c r="I157" s="117"/>
      <c r="J157" s="104">
        <f>BK157</f>
        <v>0</v>
      </c>
      <c r="L157" s="114"/>
      <c r="M157" s="118"/>
      <c r="P157" s="119">
        <f>SUM(P158:P167)</f>
        <v>0</v>
      </c>
      <c r="R157" s="119">
        <f>SUM(R158:R167)</f>
        <v>0</v>
      </c>
      <c r="T157" s="120">
        <f>SUM(T158:T167)</f>
        <v>0</v>
      </c>
      <c r="AR157" s="115" t="s">
        <v>112</v>
      </c>
      <c r="AT157" s="121" t="s">
        <v>72</v>
      </c>
      <c r="AU157" s="121" t="s">
        <v>73</v>
      </c>
      <c r="AY157" s="115" t="s">
        <v>113</v>
      </c>
      <c r="BK157" s="122">
        <f>SUM(BK158:BK167)</f>
        <v>0</v>
      </c>
    </row>
    <row r="158" spans="2:65" s="1" customFormat="1" ht="16.5" customHeight="1">
      <c r="B158" s="123"/>
      <c r="C158" s="139" t="s">
        <v>307</v>
      </c>
      <c r="D158" s="139" t="s">
        <v>156</v>
      </c>
      <c r="E158" s="140" t="s">
        <v>308</v>
      </c>
      <c r="F158" s="141" t="s">
        <v>309</v>
      </c>
      <c r="G158" s="142" t="s">
        <v>205</v>
      </c>
      <c r="H158" s="143">
        <v>1</v>
      </c>
      <c r="I158" s="144"/>
      <c r="J158" s="145">
        <f t="shared" ref="J158:J167" si="10">ROUND(I158*H158,2)</f>
        <v>0</v>
      </c>
      <c r="K158" s="146"/>
      <c r="L158" s="27"/>
      <c r="M158" s="147" t="s">
        <v>1</v>
      </c>
      <c r="N158" s="148" t="s">
        <v>38</v>
      </c>
      <c r="P158" s="135">
        <f t="shared" ref="P158:P167" si="11">O158*H158</f>
        <v>0</v>
      </c>
      <c r="Q158" s="135">
        <v>0</v>
      </c>
      <c r="R158" s="135">
        <f t="shared" ref="R158:R167" si="12">Q158*H158</f>
        <v>0</v>
      </c>
      <c r="S158" s="135">
        <v>0</v>
      </c>
      <c r="T158" s="136">
        <f t="shared" ref="T158:T167" si="13">S158*H158</f>
        <v>0</v>
      </c>
      <c r="AR158" s="137" t="s">
        <v>180</v>
      </c>
      <c r="AT158" s="137" t="s">
        <v>156</v>
      </c>
      <c r="AU158" s="137" t="s">
        <v>81</v>
      </c>
      <c r="AY158" s="12" t="s">
        <v>113</v>
      </c>
      <c r="BE158" s="138">
        <f t="shared" ref="BE158:BE167" si="14">IF(N158="základní",J158,0)</f>
        <v>0</v>
      </c>
      <c r="BF158" s="138">
        <f t="shared" ref="BF158:BF167" si="15">IF(N158="snížená",J158,0)</f>
        <v>0</v>
      </c>
      <c r="BG158" s="138">
        <f t="shared" ref="BG158:BG167" si="16">IF(N158="zákl. přenesená",J158,0)</f>
        <v>0</v>
      </c>
      <c r="BH158" s="138">
        <f t="shared" ref="BH158:BH167" si="17">IF(N158="sníž. přenesená",J158,0)</f>
        <v>0</v>
      </c>
      <c r="BI158" s="138">
        <f t="shared" ref="BI158:BI167" si="18">IF(N158="nulová",J158,0)</f>
        <v>0</v>
      </c>
      <c r="BJ158" s="12" t="s">
        <v>81</v>
      </c>
      <c r="BK158" s="138">
        <f t="shared" ref="BK158:BK167" si="19">ROUND(I158*H158,2)</f>
        <v>0</v>
      </c>
      <c r="BL158" s="12" t="s">
        <v>180</v>
      </c>
      <c r="BM158" s="137" t="s">
        <v>310</v>
      </c>
    </row>
    <row r="159" spans="2:65" s="1" customFormat="1" ht="16.5" customHeight="1">
      <c r="B159" s="123"/>
      <c r="C159" s="139" t="s">
        <v>311</v>
      </c>
      <c r="D159" s="139" t="s">
        <v>156</v>
      </c>
      <c r="E159" s="140" t="s">
        <v>312</v>
      </c>
      <c r="F159" s="141" t="s">
        <v>313</v>
      </c>
      <c r="G159" s="142" t="s">
        <v>314</v>
      </c>
      <c r="H159" s="143">
        <v>650</v>
      </c>
      <c r="I159" s="144"/>
      <c r="J159" s="145">
        <f t="shared" si="10"/>
        <v>0</v>
      </c>
      <c r="K159" s="146"/>
      <c r="L159" s="27"/>
      <c r="M159" s="147" t="s">
        <v>1</v>
      </c>
      <c r="N159" s="148" t="s">
        <v>38</v>
      </c>
      <c r="P159" s="135">
        <f t="shared" si="11"/>
        <v>0</v>
      </c>
      <c r="Q159" s="135">
        <v>0</v>
      </c>
      <c r="R159" s="135">
        <f t="shared" si="12"/>
        <v>0</v>
      </c>
      <c r="S159" s="135">
        <v>0</v>
      </c>
      <c r="T159" s="136">
        <f t="shared" si="13"/>
        <v>0</v>
      </c>
      <c r="AR159" s="137" t="s">
        <v>180</v>
      </c>
      <c r="AT159" s="137" t="s">
        <v>156</v>
      </c>
      <c r="AU159" s="137" t="s">
        <v>81</v>
      </c>
      <c r="AY159" s="12" t="s">
        <v>113</v>
      </c>
      <c r="BE159" s="138">
        <f t="shared" si="14"/>
        <v>0</v>
      </c>
      <c r="BF159" s="138">
        <f t="shared" si="15"/>
        <v>0</v>
      </c>
      <c r="BG159" s="138">
        <f t="shared" si="16"/>
        <v>0</v>
      </c>
      <c r="BH159" s="138">
        <f t="shared" si="17"/>
        <v>0</v>
      </c>
      <c r="BI159" s="138">
        <f t="shared" si="18"/>
        <v>0</v>
      </c>
      <c r="BJ159" s="12" t="s">
        <v>81</v>
      </c>
      <c r="BK159" s="138">
        <f t="shared" si="19"/>
        <v>0</v>
      </c>
      <c r="BL159" s="12" t="s">
        <v>180</v>
      </c>
      <c r="BM159" s="137" t="s">
        <v>315</v>
      </c>
    </row>
    <row r="160" spans="2:65" s="1" customFormat="1" ht="16.5" customHeight="1">
      <c r="B160" s="123"/>
      <c r="C160" s="139" t="s">
        <v>316</v>
      </c>
      <c r="D160" s="139" t="s">
        <v>156</v>
      </c>
      <c r="E160" s="140" t="s">
        <v>317</v>
      </c>
      <c r="F160" s="141" t="s">
        <v>318</v>
      </c>
      <c r="G160" s="142" t="s">
        <v>205</v>
      </c>
      <c r="H160" s="143">
        <v>1</v>
      </c>
      <c r="I160" s="144"/>
      <c r="J160" s="145">
        <f t="shared" si="10"/>
        <v>0</v>
      </c>
      <c r="K160" s="146"/>
      <c r="L160" s="27"/>
      <c r="M160" s="147" t="s">
        <v>1</v>
      </c>
      <c r="N160" s="148" t="s">
        <v>38</v>
      </c>
      <c r="P160" s="135">
        <f t="shared" si="11"/>
        <v>0</v>
      </c>
      <c r="Q160" s="135">
        <v>0</v>
      </c>
      <c r="R160" s="135">
        <f t="shared" si="12"/>
        <v>0</v>
      </c>
      <c r="S160" s="135">
        <v>0</v>
      </c>
      <c r="T160" s="136">
        <f t="shared" si="13"/>
        <v>0</v>
      </c>
      <c r="AR160" s="137" t="s">
        <v>180</v>
      </c>
      <c r="AT160" s="137" t="s">
        <v>156</v>
      </c>
      <c r="AU160" s="137" t="s">
        <v>81</v>
      </c>
      <c r="AY160" s="12" t="s">
        <v>113</v>
      </c>
      <c r="BE160" s="138">
        <f t="shared" si="14"/>
        <v>0</v>
      </c>
      <c r="BF160" s="138">
        <f t="shared" si="15"/>
        <v>0</v>
      </c>
      <c r="BG160" s="138">
        <f t="shared" si="16"/>
        <v>0</v>
      </c>
      <c r="BH160" s="138">
        <f t="shared" si="17"/>
        <v>0</v>
      </c>
      <c r="BI160" s="138">
        <f t="shared" si="18"/>
        <v>0</v>
      </c>
      <c r="BJ160" s="12" t="s">
        <v>81</v>
      </c>
      <c r="BK160" s="138">
        <f t="shared" si="19"/>
        <v>0</v>
      </c>
      <c r="BL160" s="12" t="s">
        <v>180</v>
      </c>
      <c r="BM160" s="137" t="s">
        <v>319</v>
      </c>
    </row>
    <row r="161" spans="2:65" s="1" customFormat="1" ht="16.5" customHeight="1">
      <c r="B161" s="123"/>
      <c r="C161" s="139" t="s">
        <v>320</v>
      </c>
      <c r="D161" s="139" t="s">
        <v>156</v>
      </c>
      <c r="E161" s="140" t="s">
        <v>321</v>
      </c>
      <c r="F161" s="141" t="s">
        <v>322</v>
      </c>
      <c r="G161" s="142" t="s">
        <v>205</v>
      </c>
      <c r="H161" s="143">
        <v>1</v>
      </c>
      <c r="I161" s="144"/>
      <c r="J161" s="145">
        <f t="shared" si="10"/>
        <v>0</v>
      </c>
      <c r="K161" s="146"/>
      <c r="L161" s="27"/>
      <c r="M161" s="147" t="s">
        <v>1</v>
      </c>
      <c r="N161" s="148" t="s">
        <v>38</v>
      </c>
      <c r="P161" s="135">
        <f t="shared" si="11"/>
        <v>0</v>
      </c>
      <c r="Q161" s="135">
        <v>0</v>
      </c>
      <c r="R161" s="135">
        <f t="shared" si="12"/>
        <v>0</v>
      </c>
      <c r="S161" s="135">
        <v>0</v>
      </c>
      <c r="T161" s="136">
        <f t="shared" si="13"/>
        <v>0</v>
      </c>
      <c r="AR161" s="137" t="s">
        <v>180</v>
      </c>
      <c r="AT161" s="137" t="s">
        <v>156</v>
      </c>
      <c r="AU161" s="137" t="s">
        <v>81</v>
      </c>
      <c r="AY161" s="12" t="s">
        <v>113</v>
      </c>
      <c r="BE161" s="138">
        <f t="shared" si="14"/>
        <v>0</v>
      </c>
      <c r="BF161" s="138">
        <f t="shared" si="15"/>
        <v>0</v>
      </c>
      <c r="BG161" s="138">
        <f t="shared" si="16"/>
        <v>0</v>
      </c>
      <c r="BH161" s="138">
        <f t="shared" si="17"/>
        <v>0</v>
      </c>
      <c r="BI161" s="138">
        <f t="shared" si="18"/>
        <v>0</v>
      </c>
      <c r="BJ161" s="12" t="s">
        <v>81</v>
      </c>
      <c r="BK161" s="138">
        <f t="shared" si="19"/>
        <v>0</v>
      </c>
      <c r="BL161" s="12" t="s">
        <v>180</v>
      </c>
      <c r="BM161" s="137" t="s">
        <v>323</v>
      </c>
    </row>
    <row r="162" spans="2:65" s="1" customFormat="1" ht="16.5" customHeight="1">
      <c r="B162" s="123"/>
      <c r="C162" s="139" t="s">
        <v>324</v>
      </c>
      <c r="D162" s="139" t="s">
        <v>156</v>
      </c>
      <c r="E162" s="140" t="s">
        <v>325</v>
      </c>
      <c r="F162" s="141" t="s">
        <v>326</v>
      </c>
      <c r="G162" s="142" t="s">
        <v>205</v>
      </c>
      <c r="H162" s="143">
        <v>1</v>
      </c>
      <c r="I162" s="144"/>
      <c r="J162" s="145">
        <f t="shared" si="10"/>
        <v>0</v>
      </c>
      <c r="K162" s="146"/>
      <c r="L162" s="27"/>
      <c r="M162" s="147" t="s">
        <v>1</v>
      </c>
      <c r="N162" s="148" t="s">
        <v>38</v>
      </c>
      <c r="P162" s="135">
        <f t="shared" si="11"/>
        <v>0</v>
      </c>
      <c r="Q162" s="135">
        <v>0</v>
      </c>
      <c r="R162" s="135">
        <f t="shared" si="12"/>
        <v>0</v>
      </c>
      <c r="S162" s="135">
        <v>0</v>
      </c>
      <c r="T162" s="136">
        <f t="shared" si="13"/>
        <v>0</v>
      </c>
      <c r="AR162" s="137" t="s">
        <v>180</v>
      </c>
      <c r="AT162" s="137" t="s">
        <v>156</v>
      </c>
      <c r="AU162" s="137" t="s">
        <v>81</v>
      </c>
      <c r="AY162" s="12" t="s">
        <v>113</v>
      </c>
      <c r="BE162" s="138">
        <f t="shared" si="14"/>
        <v>0</v>
      </c>
      <c r="BF162" s="138">
        <f t="shared" si="15"/>
        <v>0</v>
      </c>
      <c r="BG162" s="138">
        <f t="shared" si="16"/>
        <v>0</v>
      </c>
      <c r="BH162" s="138">
        <f t="shared" si="17"/>
        <v>0</v>
      </c>
      <c r="BI162" s="138">
        <f t="shared" si="18"/>
        <v>0</v>
      </c>
      <c r="BJ162" s="12" t="s">
        <v>81</v>
      </c>
      <c r="BK162" s="138">
        <f t="shared" si="19"/>
        <v>0</v>
      </c>
      <c r="BL162" s="12" t="s">
        <v>180</v>
      </c>
      <c r="BM162" s="137" t="s">
        <v>327</v>
      </c>
    </row>
    <row r="163" spans="2:65" s="1" customFormat="1" ht="16.5" customHeight="1">
      <c r="B163" s="123"/>
      <c r="C163" s="139" t="s">
        <v>328</v>
      </c>
      <c r="D163" s="139" t="s">
        <v>156</v>
      </c>
      <c r="E163" s="140" t="s">
        <v>329</v>
      </c>
      <c r="F163" s="141" t="s">
        <v>330</v>
      </c>
      <c r="G163" s="142" t="s">
        <v>205</v>
      </c>
      <c r="H163" s="143">
        <v>1</v>
      </c>
      <c r="I163" s="144"/>
      <c r="J163" s="145">
        <f t="shared" si="10"/>
        <v>0</v>
      </c>
      <c r="K163" s="146"/>
      <c r="L163" s="27"/>
      <c r="M163" s="147" t="s">
        <v>1</v>
      </c>
      <c r="N163" s="148" t="s">
        <v>38</v>
      </c>
      <c r="P163" s="135">
        <f t="shared" si="11"/>
        <v>0</v>
      </c>
      <c r="Q163" s="135">
        <v>0</v>
      </c>
      <c r="R163" s="135">
        <f t="shared" si="12"/>
        <v>0</v>
      </c>
      <c r="S163" s="135">
        <v>0</v>
      </c>
      <c r="T163" s="136">
        <f t="shared" si="13"/>
        <v>0</v>
      </c>
      <c r="AR163" s="137" t="s">
        <v>180</v>
      </c>
      <c r="AT163" s="137" t="s">
        <v>156</v>
      </c>
      <c r="AU163" s="137" t="s">
        <v>81</v>
      </c>
      <c r="AY163" s="12" t="s">
        <v>113</v>
      </c>
      <c r="BE163" s="138">
        <f t="shared" si="14"/>
        <v>0</v>
      </c>
      <c r="BF163" s="138">
        <f t="shared" si="15"/>
        <v>0</v>
      </c>
      <c r="BG163" s="138">
        <f t="shared" si="16"/>
        <v>0</v>
      </c>
      <c r="BH163" s="138">
        <f t="shared" si="17"/>
        <v>0</v>
      </c>
      <c r="BI163" s="138">
        <f t="shared" si="18"/>
        <v>0</v>
      </c>
      <c r="BJ163" s="12" t="s">
        <v>81</v>
      </c>
      <c r="BK163" s="138">
        <f t="shared" si="19"/>
        <v>0</v>
      </c>
      <c r="BL163" s="12" t="s">
        <v>180</v>
      </c>
      <c r="BM163" s="137" t="s">
        <v>331</v>
      </c>
    </row>
    <row r="164" spans="2:65" s="1" customFormat="1" ht="16.5" customHeight="1">
      <c r="B164" s="123"/>
      <c r="C164" s="139" t="s">
        <v>332</v>
      </c>
      <c r="D164" s="139" t="s">
        <v>156</v>
      </c>
      <c r="E164" s="140" t="s">
        <v>333</v>
      </c>
      <c r="F164" s="141" t="s">
        <v>334</v>
      </c>
      <c r="G164" s="142" t="s">
        <v>205</v>
      </c>
      <c r="H164" s="143">
        <v>1</v>
      </c>
      <c r="I164" s="144"/>
      <c r="J164" s="145">
        <f t="shared" si="10"/>
        <v>0</v>
      </c>
      <c r="K164" s="146"/>
      <c r="L164" s="27"/>
      <c r="M164" s="147" t="s">
        <v>1</v>
      </c>
      <c r="N164" s="148" t="s">
        <v>38</v>
      </c>
      <c r="P164" s="135">
        <f t="shared" si="11"/>
        <v>0</v>
      </c>
      <c r="Q164" s="135">
        <v>0</v>
      </c>
      <c r="R164" s="135">
        <f t="shared" si="12"/>
        <v>0</v>
      </c>
      <c r="S164" s="135">
        <v>0</v>
      </c>
      <c r="T164" s="136">
        <f t="shared" si="13"/>
        <v>0</v>
      </c>
      <c r="AR164" s="137" t="s">
        <v>180</v>
      </c>
      <c r="AT164" s="137" t="s">
        <v>156</v>
      </c>
      <c r="AU164" s="137" t="s">
        <v>81</v>
      </c>
      <c r="AY164" s="12" t="s">
        <v>113</v>
      </c>
      <c r="BE164" s="138">
        <f t="shared" si="14"/>
        <v>0</v>
      </c>
      <c r="BF164" s="138">
        <f t="shared" si="15"/>
        <v>0</v>
      </c>
      <c r="BG164" s="138">
        <f t="shared" si="16"/>
        <v>0</v>
      </c>
      <c r="BH164" s="138">
        <f t="shared" si="17"/>
        <v>0</v>
      </c>
      <c r="BI164" s="138">
        <f t="shared" si="18"/>
        <v>0</v>
      </c>
      <c r="BJ164" s="12" t="s">
        <v>81</v>
      </c>
      <c r="BK164" s="138">
        <f t="shared" si="19"/>
        <v>0</v>
      </c>
      <c r="BL164" s="12" t="s">
        <v>180</v>
      </c>
      <c r="BM164" s="137" t="s">
        <v>335</v>
      </c>
    </row>
    <row r="165" spans="2:65" s="1" customFormat="1" ht="16.5" customHeight="1">
      <c r="B165" s="123"/>
      <c r="C165" s="139" t="s">
        <v>336</v>
      </c>
      <c r="D165" s="139" t="s">
        <v>156</v>
      </c>
      <c r="E165" s="140" t="s">
        <v>337</v>
      </c>
      <c r="F165" s="141" t="s">
        <v>338</v>
      </c>
      <c r="G165" s="142" t="s">
        <v>205</v>
      </c>
      <c r="H165" s="143">
        <v>1</v>
      </c>
      <c r="I165" s="144"/>
      <c r="J165" s="145">
        <f t="shared" si="10"/>
        <v>0</v>
      </c>
      <c r="K165" s="146"/>
      <c r="L165" s="27"/>
      <c r="M165" s="147" t="s">
        <v>1</v>
      </c>
      <c r="N165" s="148" t="s">
        <v>38</v>
      </c>
      <c r="P165" s="135">
        <f t="shared" si="11"/>
        <v>0</v>
      </c>
      <c r="Q165" s="135">
        <v>0</v>
      </c>
      <c r="R165" s="135">
        <f t="shared" si="12"/>
        <v>0</v>
      </c>
      <c r="S165" s="135">
        <v>0</v>
      </c>
      <c r="T165" s="136">
        <f t="shared" si="13"/>
        <v>0</v>
      </c>
      <c r="AR165" s="137" t="s">
        <v>180</v>
      </c>
      <c r="AT165" s="137" t="s">
        <v>156</v>
      </c>
      <c r="AU165" s="137" t="s">
        <v>81</v>
      </c>
      <c r="AY165" s="12" t="s">
        <v>113</v>
      </c>
      <c r="BE165" s="138">
        <f t="shared" si="14"/>
        <v>0</v>
      </c>
      <c r="BF165" s="138">
        <f t="shared" si="15"/>
        <v>0</v>
      </c>
      <c r="BG165" s="138">
        <f t="shared" si="16"/>
        <v>0</v>
      </c>
      <c r="BH165" s="138">
        <f t="shared" si="17"/>
        <v>0</v>
      </c>
      <c r="BI165" s="138">
        <f t="shared" si="18"/>
        <v>0</v>
      </c>
      <c r="BJ165" s="12" t="s">
        <v>81</v>
      </c>
      <c r="BK165" s="138">
        <f t="shared" si="19"/>
        <v>0</v>
      </c>
      <c r="BL165" s="12" t="s">
        <v>180</v>
      </c>
      <c r="BM165" s="137" t="s">
        <v>339</v>
      </c>
    </row>
    <row r="166" spans="2:65" s="1" customFormat="1" ht="16.5" customHeight="1">
      <c r="B166" s="123"/>
      <c r="C166" s="139" t="s">
        <v>340</v>
      </c>
      <c r="D166" s="139" t="s">
        <v>156</v>
      </c>
      <c r="E166" s="140" t="s">
        <v>341</v>
      </c>
      <c r="F166" s="141" t="s">
        <v>342</v>
      </c>
      <c r="G166" s="142" t="s">
        <v>205</v>
      </c>
      <c r="H166" s="143">
        <v>1</v>
      </c>
      <c r="I166" s="144"/>
      <c r="J166" s="145">
        <f t="shared" si="10"/>
        <v>0</v>
      </c>
      <c r="K166" s="146"/>
      <c r="L166" s="27"/>
      <c r="M166" s="147" t="s">
        <v>1</v>
      </c>
      <c r="N166" s="148" t="s">
        <v>38</v>
      </c>
      <c r="P166" s="135">
        <f t="shared" si="11"/>
        <v>0</v>
      </c>
      <c r="Q166" s="135">
        <v>0</v>
      </c>
      <c r="R166" s="135">
        <f t="shared" si="12"/>
        <v>0</v>
      </c>
      <c r="S166" s="135">
        <v>0</v>
      </c>
      <c r="T166" s="136">
        <f t="shared" si="13"/>
        <v>0</v>
      </c>
      <c r="AR166" s="137" t="s">
        <v>180</v>
      </c>
      <c r="AT166" s="137" t="s">
        <v>156</v>
      </c>
      <c r="AU166" s="137" t="s">
        <v>81</v>
      </c>
      <c r="AY166" s="12" t="s">
        <v>113</v>
      </c>
      <c r="BE166" s="138">
        <f t="shared" si="14"/>
        <v>0</v>
      </c>
      <c r="BF166" s="138">
        <f t="shared" si="15"/>
        <v>0</v>
      </c>
      <c r="BG166" s="138">
        <f t="shared" si="16"/>
        <v>0</v>
      </c>
      <c r="BH166" s="138">
        <f t="shared" si="17"/>
        <v>0</v>
      </c>
      <c r="BI166" s="138">
        <f t="shared" si="18"/>
        <v>0</v>
      </c>
      <c r="BJ166" s="12" t="s">
        <v>81</v>
      </c>
      <c r="BK166" s="138">
        <f t="shared" si="19"/>
        <v>0</v>
      </c>
      <c r="BL166" s="12" t="s">
        <v>180</v>
      </c>
      <c r="BM166" s="137" t="s">
        <v>343</v>
      </c>
    </row>
    <row r="167" spans="2:65" s="1" customFormat="1" ht="16.5" customHeight="1">
      <c r="B167" s="123"/>
      <c r="C167" s="139" t="s">
        <v>344</v>
      </c>
      <c r="D167" s="139" t="s">
        <v>156</v>
      </c>
      <c r="E167" s="140" t="s">
        <v>345</v>
      </c>
      <c r="F167" s="141" t="s">
        <v>346</v>
      </c>
      <c r="G167" s="142" t="s">
        <v>205</v>
      </c>
      <c r="H167" s="143">
        <v>1</v>
      </c>
      <c r="I167" s="144"/>
      <c r="J167" s="145">
        <f t="shared" si="10"/>
        <v>0</v>
      </c>
      <c r="K167" s="146"/>
      <c r="L167" s="27"/>
      <c r="M167" s="147" t="s">
        <v>1</v>
      </c>
      <c r="N167" s="148" t="s">
        <v>38</v>
      </c>
      <c r="P167" s="135">
        <f t="shared" si="11"/>
        <v>0</v>
      </c>
      <c r="Q167" s="135">
        <v>0</v>
      </c>
      <c r="R167" s="135">
        <f t="shared" si="12"/>
        <v>0</v>
      </c>
      <c r="S167" s="135">
        <v>0</v>
      </c>
      <c r="T167" s="136">
        <f t="shared" si="13"/>
        <v>0</v>
      </c>
      <c r="AR167" s="137" t="s">
        <v>180</v>
      </c>
      <c r="AT167" s="137" t="s">
        <v>156</v>
      </c>
      <c r="AU167" s="137" t="s">
        <v>81</v>
      </c>
      <c r="AY167" s="12" t="s">
        <v>113</v>
      </c>
      <c r="BE167" s="138">
        <f t="shared" si="14"/>
        <v>0</v>
      </c>
      <c r="BF167" s="138">
        <f t="shared" si="15"/>
        <v>0</v>
      </c>
      <c r="BG167" s="138">
        <f t="shared" si="16"/>
        <v>0</v>
      </c>
      <c r="BH167" s="138">
        <f t="shared" si="17"/>
        <v>0</v>
      </c>
      <c r="BI167" s="138">
        <f t="shared" si="18"/>
        <v>0</v>
      </c>
      <c r="BJ167" s="12" t="s">
        <v>81</v>
      </c>
      <c r="BK167" s="138">
        <f t="shared" si="19"/>
        <v>0</v>
      </c>
      <c r="BL167" s="12" t="s">
        <v>180</v>
      </c>
      <c r="BM167" s="137" t="s">
        <v>347</v>
      </c>
    </row>
    <row r="168" spans="2:65" s="1" customFormat="1" ht="49.9" customHeight="1">
      <c r="B168" s="27"/>
      <c r="E168" s="116" t="s">
        <v>168</v>
      </c>
      <c r="F168" s="116" t="s">
        <v>169</v>
      </c>
      <c r="J168" s="104">
        <f>BK168</f>
        <v>0</v>
      </c>
      <c r="L168" s="27"/>
      <c r="M168" s="149"/>
      <c r="T168" s="51"/>
      <c r="AT168" s="12" t="s">
        <v>72</v>
      </c>
      <c r="AU168" s="12" t="s">
        <v>73</v>
      </c>
      <c r="AY168" s="12" t="s">
        <v>170</v>
      </c>
      <c r="BK168" s="138">
        <f>BK169</f>
        <v>0</v>
      </c>
    </row>
    <row r="169" spans="2:65" s="1" customFormat="1" ht="16.350000000000001" customHeight="1">
      <c r="B169" s="27"/>
      <c r="C169" s="150" t="s">
        <v>1</v>
      </c>
      <c r="D169" s="150" t="s">
        <v>156</v>
      </c>
      <c r="E169" s="151" t="s">
        <v>1</v>
      </c>
      <c r="F169" s="152" t="s">
        <v>1</v>
      </c>
      <c r="G169" s="153" t="s">
        <v>1</v>
      </c>
      <c r="H169" s="154"/>
      <c r="I169" s="155"/>
      <c r="J169" s="156">
        <f>BK169</f>
        <v>0</v>
      </c>
      <c r="K169" s="157"/>
      <c r="L169" s="27"/>
      <c r="M169" s="158" t="s">
        <v>1</v>
      </c>
      <c r="N169" s="159" t="s">
        <v>38</v>
      </c>
      <c r="O169" s="160"/>
      <c r="P169" s="160"/>
      <c r="Q169" s="160"/>
      <c r="R169" s="160"/>
      <c r="S169" s="160"/>
      <c r="T169" s="161"/>
      <c r="AT169" s="12" t="s">
        <v>170</v>
      </c>
      <c r="AU169" s="12" t="s">
        <v>81</v>
      </c>
      <c r="AY169" s="12" t="s">
        <v>170</v>
      </c>
      <c r="BE169" s="138">
        <f>IF(N169="základní",J169,0)</f>
        <v>0</v>
      </c>
      <c r="BF169" s="138">
        <f>IF(N169="snížená",J169,0)</f>
        <v>0</v>
      </c>
      <c r="BG169" s="138">
        <f>IF(N169="zákl. přenesená",J169,0)</f>
        <v>0</v>
      </c>
      <c r="BH169" s="138">
        <f>IF(N169="sníž. přenesená",J169,0)</f>
        <v>0</v>
      </c>
      <c r="BI169" s="138">
        <f>IF(N169="nulová",J169,0)</f>
        <v>0</v>
      </c>
      <c r="BJ169" s="12" t="s">
        <v>81</v>
      </c>
      <c r="BK169" s="138">
        <f>I169*H169</f>
        <v>0</v>
      </c>
    </row>
    <row r="170" spans="2:65" s="1" customFormat="1" ht="6.95" customHeight="1">
      <c r="B170" s="39"/>
      <c r="C170" s="40"/>
      <c r="D170" s="40"/>
      <c r="E170" s="40"/>
      <c r="F170" s="40"/>
      <c r="G170" s="40"/>
      <c r="H170" s="40"/>
      <c r="I170" s="40"/>
      <c r="J170" s="40"/>
      <c r="K170" s="40"/>
      <c r="L170" s="27"/>
    </row>
  </sheetData>
  <autoFilter ref="C119:K169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169:D170" xr:uid="{00000000-0002-0000-0200-000000000000}">
      <formula1>"K, M"</formula1>
    </dataValidation>
    <dataValidation type="list" allowBlank="1" showInputMessage="1" showErrorMessage="1" error="Povoleny jsou hodnoty základní, snížená, zákl. přenesená, sníž. přenesená, nulová." sqref="N169:N170" xr:uid="{00000000-0002-0000-0200-000001000000}">
      <formula1>"základní, snížená, zákl. přenesená, sníž. přenesená,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OB-202309-08 - Pelhřimov ...</vt:lpstr>
      <vt:lpstr>2024-07-04-a - Pelhřimov ...</vt:lpstr>
      <vt:lpstr>'2024-07-04-a - Pelhřimov ...'!Názvy_tisku</vt:lpstr>
      <vt:lpstr>'OB-202309-08 - Pelhřimov ...'!Názvy_tisku</vt:lpstr>
      <vt:lpstr>'Rekapitulace stavby'!Názvy_tisku</vt:lpstr>
      <vt:lpstr>'2024-07-04-a - Pelhřimov ...'!Oblast_tisku</vt:lpstr>
      <vt:lpstr>'OB-202309-08 - Pelhřimov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Švára</dc:creator>
  <cp:lastModifiedBy>Hörnerova</cp:lastModifiedBy>
  <dcterms:created xsi:type="dcterms:W3CDTF">2024-09-06T10:05:41Z</dcterms:created>
  <dcterms:modified xsi:type="dcterms:W3CDTF">2024-11-12T05:19:49Z</dcterms:modified>
</cp:coreProperties>
</file>