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S:\_ts_\3xxx\3314_Fyzikální ústav\3314-12_Posílení kabelu NN\Projekt\Rozpočet\240222_Rozpočet\"/>
    </mc:Choice>
  </mc:AlternateContent>
  <bookViews>
    <workbookView xWindow="0" yWindow="0" windowWidth="0" windowHeight="0"/>
  </bookViews>
  <sheets>
    <sheet name="Rekapitulace stavby" sheetId="1" r:id="rId1"/>
    <sheet name="M - Montážní práce PS" sheetId="2" r:id="rId2"/>
    <sheet name="M - Zemní a montážní prác..." sheetId="3" r:id="rId3"/>
    <sheet name="STAV - Stavební část SO" sheetId="4" r:id="rId4"/>
    <sheet name="OST - Ostatní náklady PS" sheetId="5" r:id="rId5"/>
  </sheets>
  <definedNames>
    <definedName name="_xlnm.Print_Area" localSheetId="0">'Rekapitulace stavby'!$D$4:$AO$76,'Rekapitulace stavby'!$C$82:$AQ$103</definedName>
    <definedName name="_xlnm.Print_Titles" localSheetId="0">'Rekapitulace stavby'!$92:$92</definedName>
    <definedName name="_xlnm._FilterDatabase" localSheetId="1" hidden="1">'M - Montážní práce PS'!$C$121:$K$197</definedName>
    <definedName name="_xlnm.Print_Area" localSheetId="1">'M - Montážní práce PS'!$C$4:$J$76,'M - Montážní práce PS'!$C$82:$J$101,'M - Montážní práce PS'!$C$107:$J$197</definedName>
    <definedName name="_xlnm.Print_Titles" localSheetId="1">'M - Montážní práce PS'!$121:$121</definedName>
    <definedName name="_xlnm._FilterDatabase" localSheetId="2" hidden="1">'M - Zemní a montážní prác...'!$C$128:$K$235</definedName>
    <definedName name="_xlnm.Print_Area" localSheetId="2">'M - Zemní a montážní prác...'!$C$4:$J$76,'M - Zemní a montážní prác...'!$C$82:$J$108,'M - Zemní a montážní prác...'!$C$114:$J$235</definedName>
    <definedName name="_xlnm.Print_Titles" localSheetId="2">'M - Zemní a montážní prác...'!$128:$128</definedName>
    <definedName name="_xlnm._FilterDatabase" localSheetId="3" hidden="1">'STAV - Stavební část SO'!$C$137:$K$237</definedName>
    <definedName name="_xlnm.Print_Area" localSheetId="3">'STAV - Stavební část SO'!$C$4:$J$76,'STAV - Stavební část SO'!$C$82:$J$117,'STAV - Stavební část SO'!$C$123:$J$237</definedName>
    <definedName name="_xlnm.Print_Titles" localSheetId="3">'STAV - Stavební část SO'!$137:$137</definedName>
    <definedName name="_xlnm._FilterDatabase" localSheetId="4" hidden="1">'OST - Ostatní náklady PS'!$C$120:$K$125</definedName>
    <definedName name="_xlnm.Print_Area" localSheetId="4">'OST - Ostatní náklady PS'!$C$4:$J$76,'OST - Ostatní náklady PS'!$C$82:$J$100,'OST - Ostatní náklady PS'!$C$106:$J$125</definedName>
    <definedName name="_xlnm.Print_Titles" localSheetId="4">'OST - Ostatní náklady PS'!$120:$120</definedName>
  </definedNames>
  <calcPr/>
</workbook>
</file>

<file path=xl/calcChain.xml><?xml version="1.0" encoding="utf-8"?>
<calcChain xmlns="http://schemas.openxmlformats.org/spreadsheetml/2006/main">
  <c i="5" l="1" r="R122"/>
  <c r="R121"/>
  <c r="J39"/>
  <c r="J38"/>
  <c i="1" r="AY102"/>
  <c i="5" r="J37"/>
  <c i="1" r="AX102"/>
  <c i="5"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J118"/>
  <c r="J117"/>
  <c r="F117"/>
  <c r="F115"/>
  <c r="E113"/>
  <c r="J94"/>
  <c r="J93"/>
  <c r="F93"/>
  <c r="F91"/>
  <c r="E89"/>
  <c r="J20"/>
  <c r="E20"/>
  <c r="F118"/>
  <c r="J19"/>
  <c r="J14"/>
  <c r="J115"/>
  <c r="E7"/>
  <c r="E109"/>
  <c i="4" r="J39"/>
  <c r="J38"/>
  <c i="1" r="AY100"/>
  <c i="4" r="J37"/>
  <c i="1" r="AX100"/>
  <c i="4"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17"/>
  <c r="BH217"/>
  <c r="BG217"/>
  <c r="BF217"/>
  <c r="T217"/>
  <c r="T216"/>
  <c r="R217"/>
  <c r="R216"/>
  <c r="P217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3"/>
  <c r="BH183"/>
  <c r="BG183"/>
  <c r="BF183"/>
  <c r="T183"/>
  <c r="T182"/>
  <c r="R183"/>
  <c r="R182"/>
  <c r="P183"/>
  <c r="P182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4"/>
  <c r="BH164"/>
  <c r="BG164"/>
  <c r="BF164"/>
  <c r="T164"/>
  <c r="R164"/>
  <c r="P164"/>
  <c r="BI158"/>
  <c r="BH158"/>
  <c r="BG158"/>
  <c r="BF158"/>
  <c r="T158"/>
  <c r="R158"/>
  <c r="P158"/>
  <c r="BI156"/>
  <c r="BH156"/>
  <c r="BG156"/>
  <c r="BF156"/>
  <c r="T156"/>
  <c r="R156"/>
  <c r="P156"/>
  <c r="BI153"/>
  <c r="BH153"/>
  <c r="BG153"/>
  <c r="BF153"/>
  <c r="T153"/>
  <c r="R153"/>
  <c r="P153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J135"/>
  <c r="J134"/>
  <c r="F134"/>
  <c r="F132"/>
  <c r="E130"/>
  <c r="J94"/>
  <c r="J93"/>
  <c r="F93"/>
  <c r="F91"/>
  <c r="E89"/>
  <c r="J20"/>
  <c r="E20"/>
  <c r="F94"/>
  <c r="J19"/>
  <c r="J14"/>
  <c r="J91"/>
  <c r="E7"/>
  <c r="E126"/>
  <c i="3" r="J39"/>
  <c r="J38"/>
  <c i="1" r="AY98"/>
  <c i="3" r="J37"/>
  <c i="1" r="AX98"/>
  <c i="3"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1"/>
  <c r="BH161"/>
  <c r="BG161"/>
  <c r="BF161"/>
  <c r="T161"/>
  <c r="R161"/>
  <c r="P161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J126"/>
  <c r="J125"/>
  <c r="F125"/>
  <c r="F123"/>
  <c r="E121"/>
  <c r="J94"/>
  <c r="J93"/>
  <c r="F93"/>
  <c r="F91"/>
  <c r="E89"/>
  <c r="J20"/>
  <c r="E20"/>
  <c r="F94"/>
  <c r="J19"/>
  <c r="J14"/>
  <c r="J91"/>
  <c r="E7"/>
  <c r="E117"/>
  <c i="2" r="J39"/>
  <c r="J38"/>
  <c i="1" r="AY96"/>
  <c i="2" r="J37"/>
  <c i="1" r="AX96"/>
  <c i="2"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9"/>
  <c r="J118"/>
  <c r="F118"/>
  <c r="F116"/>
  <c r="E114"/>
  <c r="J94"/>
  <c r="J93"/>
  <c r="F93"/>
  <c r="F91"/>
  <c r="E89"/>
  <c r="J20"/>
  <c r="E20"/>
  <c r="F119"/>
  <c r="J19"/>
  <c r="J14"/>
  <c r="J116"/>
  <c r="E7"/>
  <c r="E110"/>
  <c i="1" r="L90"/>
  <c r="AM90"/>
  <c r="AM89"/>
  <c r="L89"/>
  <c r="AM87"/>
  <c r="L87"/>
  <c r="L85"/>
  <c r="L84"/>
  <c i="2" r="BK145"/>
  <c r="J186"/>
  <c r="J168"/>
  <c r="J134"/>
  <c r="BK188"/>
  <c r="J154"/>
  <c r="J139"/>
  <c r="BK130"/>
  <c r="BK196"/>
  <c r="J194"/>
  <c r="BK186"/>
  <c r="J179"/>
  <c r="BK172"/>
  <c r="J165"/>
  <c r="J156"/>
  <c r="BK141"/>
  <c i="1" r="AS101"/>
  <c i="3" r="J204"/>
  <c r="J212"/>
  <c r="J185"/>
  <c r="J152"/>
  <c r="J147"/>
  <c r="J154"/>
  <c r="J208"/>
  <c r="J178"/>
  <c r="BK146"/>
  <c r="J206"/>
  <c r="J180"/>
  <c r="BK149"/>
  <c r="J220"/>
  <c r="BK144"/>
  <c r="J173"/>
  <c r="J209"/>
  <c r="BK132"/>
  <c r="J168"/>
  <c r="BK165"/>
  <c r="J210"/>
  <c i="4" r="J199"/>
  <c r="J206"/>
  <c r="J187"/>
  <c r="J225"/>
  <c r="J231"/>
  <c r="BK189"/>
  <c i="2" r="J188"/>
  <c r="BK153"/>
  <c r="J143"/>
  <c r="F38"/>
  <c r="BK163"/>
  <c r="BK152"/>
  <c i="3" r="BK188"/>
  <c r="BK225"/>
  <c r="BK179"/>
  <c r="J151"/>
  <c r="BK193"/>
  <c r="J224"/>
  <c r="BK166"/>
  <c r="BK214"/>
  <c r="J149"/>
  <c r="J189"/>
  <c r="BK168"/>
  <c r="BK140"/>
  <c r="BK200"/>
  <c r="BK209"/>
  <c r="BK220"/>
  <c r="J164"/>
  <c r="BK172"/>
  <c r="J190"/>
  <c r="J213"/>
  <c r="J135"/>
  <c i="4" r="BK187"/>
  <c r="BK224"/>
  <c r="BK179"/>
  <c r="BK144"/>
  <c r="J201"/>
  <c i="2" r="J173"/>
  <c r="J125"/>
  <c r="J171"/>
  <c r="J133"/>
  <c r="BK162"/>
  <c r="J152"/>
  <c r="J141"/>
  <c r="J132"/>
  <c i="1" r="AS99"/>
  <c i="2" r="J191"/>
  <c r="BK180"/>
  <c r="J176"/>
  <c r="BK173"/>
  <c r="J167"/>
  <c r="J162"/>
  <c r="BK146"/>
  <c r="BK134"/>
  <c i="3" r="J225"/>
  <c r="J146"/>
  <c r="BK196"/>
  <c r="BK170"/>
  <c r="BK203"/>
  <c r="BK167"/>
  <c r="BK207"/>
  <c r="J136"/>
  <c r="BK180"/>
  <c r="J141"/>
  <c r="J175"/>
  <c r="BK141"/>
  <c r="J177"/>
  <c r="J188"/>
  <c r="J170"/>
  <c r="J172"/>
  <c r="BK233"/>
  <c r="BK231"/>
  <c r="J144"/>
  <c r="J211"/>
  <c i="4" r="BK231"/>
  <c r="J183"/>
  <c r="BK209"/>
  <c r="J208"/>
  <c r="BK153"/>
  <c i="2" r="BK140"/>
  <c r="J189"/>
  <c r="J135"/>
  <c r="BK197"/>
  <c r="BK156"/>
  <c r="J148"/>
  <c r="BK136"/>
  <c r="J126"/>
  <c r="BK191"/>
  <c r="BK182"/>
  <c r="J175"/>
  <c r="BK165"/>
  <c r="BK158"/>
  <c r="BK143"/>
  <c r="F37"/>
  <c i="3" r="J183"/>
  <c r="BK153"/>
  <c r="J201"/>
  <c r="J196"/>
  <c r="J235"/>
  <c r="J165"/>
  <c r="J197"/>
  <c r="J219"/>
  <c r="J199"/>
  <c i="4" r="J203"/>
  <c r="BK185"/>
  <c r="BK164"/>
  <c r="BK180"/>
  <c r="J200"/>
  <c r="BK142"/>
  <c r="BK178"/>
  <c r="BK213"/>
  <c r="BK237"/>
  <c r="J146"/>
  <c r="J178"/>
  <c r="BK225"/>
  <c r="J189"/>
  <c r="J153"/>
  <c i="5" r="BK123"/>
  <c i="2" r="J160"/>
  <c r="J187"/>
  <c r="BK170"/>
  <c r="BK144"/>
  <c i="1" r="AS95"/>
  <c i="2" r="J158"/>
  <c r="BK151"/>
  <c r="BK137"/>
  <c r="BK125"/>
  <c r="J193"/>
  <c r="J184"/>
  <c r="BK178"/>
  <c r="BK171"/>
  <c r="J163"/>
  <c r="BK157"/>
  <c r="BK142"/>
  <c i="3" r="BK228"/>
  <c r="BK190"/>
  <c r="J132"/>
  <c r="J195"/>
  <c r="BK135"/>
  <c r="J169"/>
  <c r="BK217"/>
  <c r="BK226"/>
  <c r="J167"/>
  <c r="J148"/>
  <c r="J182"/>
  <c r="J156"/>
  <c r="J222"/>
  <c r="J153"/>
  <c r="BK211"/>
  <c r="J138"/>
  <c r="BK152"/>
  <c r="BK169"/>
  <c r="BK227"/>
  <c r="J143"/>
  <c r="BK145"/>
  <c i="4" r="BK188"/>
  <c r="BK230"/>
  <c r="J177"/>
  <c r="J152"/>
  <c r="BK214"/>
  <c r="J158"/>
  <c r="J180"/>
  <c r="BK196"/>
  <c r="J214"/>
  <c r="BK236"/>
  <c r="BK177"/>
  <c r="BK146"/>
  <c i="5" r="BK124"/>
  <c i="2" r="J150"/>
  <c r="J128"/>
  <c r="BK148"/>
  <c r="BK132"/>
  <c r="BK160"/>
  <c r="BK149"/>
  <c r="BK133"/>
  <c r="J124"/>
  <c r="J195"/>
  <c r="BK187"/>
  <c r="J180"/>
  <c r="J174"/>
  <c r="BK167"/>
  <c r="J153"/>
  <c r="J129"/>
  <c i="3" r="BK192"/>
  <c r="BK137"/>
  <c r="J200"/>
  <c r="BK177"/>
  <c r="BK184"/>
  <c r="BK218"/>
  <c r="BK150"/>
  <c r="BK182"/>
  <c r="J161"/>
  <c r="J207"/>
  <c r="BK173"/>
  <c r="J233"/>
  <c r="J171"/>
  <c r="BK222"/>
  <c r="J163"/>
  <c r="J202"/>
  <c r="J218"/>
  <c r="BK232"/>
  <c r="J155"/>
  <c r="BK224"/>
  <c r="J192"/>
  <c i="4" r="BK215"/>
  <c r="J170"/>
  <c r="J179"/>
  <c r="BK217"/>
  <c r="J217"/>
  <c r="J232"/>
  <c r="BK143"/>
  <c r="BK204"/>
  <c r="BK176"/>
  <c r="J210"/>
  <c r="J230"/>
  <c r="BK235"/>
  <c r="J215"/>
  <c r="J205"/>
  <c r="BK173"/>
  <c i="5" r="BK125"/>
  <c i="2" r="J151"/>
  <c r="BK184"/>
  <c r="BK169"/>
  <c r="J146"/>
  <c r="BK124"/>
  <c r="BK155"/>
  <c r="J138"/>
  <c i="1" r="AS97"/>
  <c i="2" r="BK194"/>
  <c r="BK179"/>
  <c r="BK174"/>
  <c r="J170"/>
  <c r="J164"/>
  <c r="J155"/>
  <c r="J136"/>
  <c i="3" r="BK215"/>
  <c r="BK142"/>
  <c r="J215"/>
  <c r="BK186"/>
  <c r="BK155"/>
  <c r="BK202"/>
  <c r="BK156"/>
  <c r="BK164"/>
  <c r="BK219"/>
  <c r="J179"/>
  <c r="BK158"/>
  <c r="BK208"/>
  <c r="J158"/>
  <c r="BK213"/>
  <c r="BK136"/>
  <c r="BK176"/>
  <c r="BK234"/>
  <c r="BK235"/>
  <c r="J228"/>
  <c r="J139"/>
  <c r="BK189"/>
  <c i="4" r="BK195"/>
  <c r="J236"/>
  <c r="BK226"/>
  <c r="BK141"/>
  <c r="BK197"/>
  <c r="J164"/>
  <c r="J174"/>
  <c r="BK149"/>
  <c r="J156"/>
  <c r="BK174"/>
  <c r="BK156"/>
  <c i="2" r="BK176"/>
  <c r="J169"/>
  <c r="J159"/>
  <c r="J140"/>
  <c i="3" r="J226"/>
  <c r="BK185"/>
  <c r="J133"/>
  <c r="J187"/>
  <c r="BK134"/>
  <c r="BK199"/>
  <c r="BK148"/>
  <c r="BK175"/>
  <c r="J230"/>
  <c r="J181"/>
  <c r="BK154"/>
  <c r="BK187"/>
  <c r="BK161"/>
  <c r="J232"/>
  <c r="J176"/>
  <c r="BK210"/>
  <c r="BK139"/>
  <c r="J184"/>
  <c i="4" r="BK199"/>
  <c r="J141"/>
  <c r="J175"/>
  <c r="BK152"/>
  <c r="J176"/>
  <c r="BK203"/>
  <c r="J209"/>
  <c r="J142"/>
  <c i="5" r="J123"/>
  <c i="2" r="J197"/>
  <c r="BK126"/>
  <c r="J130"/>
  <c r="J147"/>
  <c r="J131"/>
  <c r="BK159"/>
  <c r="J145"/>
  <c r="BK129"/>
  <c r="BK195"/>
  <c r="BK189"/>
  <c r="J181"/>
  <c r="J178"/>
  <c r="J172"/>
  <c r="J166"/>
  <c r="J157"/>
  <c r="BK139"/>
  <c r="J36"/>
  <c i="3" r="BK197"/>
  <c r="J137"/>
  <c r="BK204"/>
  <c r="J227"/>
  <c r="J134"/>
  <c r="BK201"/>
  <c r="J145"/>
  <c r="J150"/>
  <c r="BK151"/>
  <c r="BK212"/>
  <c r="BK143"/>
  <c i="4" r="BK200"/>
  <c r="BK186"/>
  <c r="J196"/>
  <c r="BK206"/>
  <c r="BK170"/>
  <c r="BK232"/>
  <c r="J185"/>
  <c r="J192"/>
  <c r="J143"/>
  <c r="J171"/>
  <c r="BK210"/>
  <c r="J226"/>
  <c r="BK201"/>
  <c r="BK183"/>
  <c r="BK158"/>
  <c i="5" r="J124"/>
  <c i="2" r="J142"/>
  <c r="F39"/>
  <c r="BK166"/>
  <c r="BK161"/>
  <c r="J144"/>
  <c r="BK131"/>
  <c i="3" r="BK206"/>
  <c r="BK138"/>
  <c r="J203"/>
  <c r="BK178"/>
  <c r="J217"/>
  <c r="BK183"/>
  <c r="J186"/>
  <c r="J193"/>
  <c r="BK163"/>
  <c r="J214"/>
  <c r="BK181"/>
  <c r="J234"/>
  <c i="4" r="BK205"/>
  <c r="J149"/>
  <c r="J213"/>
  <c r="J195"/>
  <c r="J188"/>
  <c r="J224"/>
  <c r="BK175"/>
  <c i="5" r="J125"/>
  <c i="2" r="BK147"/>
  <c r="J182"/>
  <c r="J149"/>
  <c r="J137"/>
  <c r="J161"/>
  <c r="BK150"/>
  <c r="BK135"/>
  <c r="BK128"/>
  <c r="J196"/>
  <c r="BK193"/>
  <c r="BK181"/>
  <c r="BK175"/>
  <c r="BK168"/>
  <c r="BK164"/>
  <c r="BK154"/>
  <c r="BK138"/>
  <c r="F36"/>
  <c i="3" r="BK171"/>
  <c r="BK230"/>
  <c r="BK147"/>
  <c r="J142"/>
  <c r="J166"/>
  <c r="J231"/>
  <c r="BK133"/>
  <c r="J140"/>
  <c r="BK195"/>
  <c i="4" r="J204"/>
  <c r="BK208"/>
  <c r="J235"/>
  <c r="J197"/>
  <c r="BK171"/>
  <c r="J173"/>
  <c r="J144"/>
  <c r="J237"/>
  <c r="J186"/>
  <c r="BK192"/>
  <c i="2" l="1" r="BK190"/>
  <c r="J190"/>
  <c r="J100"/>
  <c i="3" r="BK131"/>
  <c r="J131"/>
  <c r="J100"/>
  <c r="P174"/>
  <c r="BK216"/>
  <c r="J216"/>
  <c r="J107"/>
  <c i="4" r="BK191"/>
  <c r="J191"/>
  <c r="J108"/>
  <c i="2" r="T190"/>
  <c r="T123"/>
  <c r="T122"/>
  <c i="3" r="T160"/>
  <c r="R194"/>
  <c r="R205"/>
  <c i="4" r="R145"/>
  <c r="R157"/>
  <c r="BK184"/>
  <c r="J184"/>
  <c r="J106"/>
  <c r="P202"/>
  <c r="BK234"/>
  <c r="BK233"/>
  <c r="J233"/>
  <c r="J115"/>
  <c i="3" r="BK174"/>
  <c r="J174"/>
  <c r="J103"/>
  <c r="T194"/>
  <c r="T205"/>
  <c i="4" r="BK145"/>
  <c r="J145"/>
  <c r="J101"/>
  <c r="T151"/>
  <c r="P172"/>
  <c r="R184"/>
  <c r="T202"/>
  <c r="BK229"/>
  <c r="BK228"/>
  <c r="J228"/>
  <c r="J113"/>
  <c r="R234"/>
  <c r="R233"/>
  <c i="2" r="P190"/>
  <c r="P123"/>
  <c r="P122"/>
  <c i="1" r="AU96"/>
  <c i="3" r="T174"/>
  <c r="R198"/>
  <c i="2" r="R190"/>
  <c r="R123"/>
  <c r="R122"/>
  <c i="4" r="P140"/>
  <c r="P151"/>
  <c r="T172"/>
  <c r="BK202"/>
  <c r="J202"/>
  <c r="J109"/>
  <c r="T229"/>
  <c i="3" r="T131"/>
  <c r="R216"/>
  <c i="4" r="R140"/>
  <c r="BK157"/>
  <c r="J157"/>
  <c r="J103"/>
  <c r="R191"/>
  <c r="P207"/>
  <c r="BK223"/>
  <c r="J223"/>
  <c r="J112"/>
  <c r="P234"/>
  <c r="P233"/>
  <c i="3" r="P160"/>
  <c r="BK194"/>
  <c r="J194"/>
  <c r="J104"/>
  <c r="BK205"/>
  <c r="J205"/>
  <c r="J106"/>
  <c i="4" r="P145"/>
  <c r="R151"/>
  <c r="R172"/>
  <c r="T184"/>
  <c r="BK207"/>
  <c r="J207"/>
  <c r="J110"/>
  <c r="P229"/>
  <c r="P228"/>
  <c i="3" r="R160"/>
  <c r="P194"/>
  <c r="T198"/>
  <c i="4" r="BK151"/>
  <c r="J151"/>
  <c r="J102"/>
  <c r="BK172"/>
  <c r="J172"/>
  <c r="J104"/>
  <c r="P191"/>
  <c r="T207"/>
  <c r="R223"/>
  <c i="3" r="BK160"/>
  <c r="P216"/>
  <c r="R174"/>
  <c r="P198"/>
  <c i="4" r="BK140"/>
  <c r="J140"/>
  <c r="J100"/>
  <c r="T145"/>
  <c r="P157"/>
  <c r="T191"/>
  <c r="R207"/>
  <c r="P223"/>
  <c r="R229"/>
  <c i="5" r="P122"/>
  <c r="P121"/>
  <c i="1" r="AU102"/>
  <c i="3" r="P131"/>
  <c r="T216"/>
  <c r="R131"/>
  <c r="BK198"/>
  <c r="J198"/>
  <c r="J105"/>
  <c r="P205"/>
  <c i="4" r="T140"/>
  <c r="T157"/>
  <c r="P184"/>
  <c r="R202"/>
  <c r="T223"/>
  <c r="T234"/>
  <c r="T233"/>
  <c i="5" r="BK122"/>
  <c r="J122"/>
  <c r="J99"/>
  <c r="T122"/>
  <c r="T121"/>
  <c i="4" r="BK216"/>
  <c r="J216"/>
  <c r="J111"/>
  <c i="2" r="BK123"/>
  <c r="J123"/>
  <c r="J99"/>
  <c i="4" r="BK182"/>
  <c r="J182"/>
  <c r="J105"/>
  <c i="5" r="J91"/>
  <c r="BE125"/>
  <c r="F94"/>
  <c i="4" r="J229"/>
  <c r="J114"/>
  <c i="5" r="BE123"/>
  <c i="4" r="BK139"/>
  <c r="J139"/>
  <c r="J99"/>
  <c r="J234"/>
  <c r="J116"/>
  <c i="5" r="E85"/>
  <c r="BE124"/>
  <c i="4" r="BK190"/>
  <c r="J190"/>
  <c r="J107"/>
  <c r="BE142"/>
  <c r="BE170"/>
  <c r="BE173"/>
  <c r="BE149"/>
  <c r="BE176"/>
  <c r="BE195"/>
  <c r="BE203"/>
  <c r="BE206"/>
  <c r="BE217"/>
  <c r="BE230"/>
  <c r="J132"/>
  <c r="BE146"/>
  <c r="BE152"/>
  <c r="BE175"/>
  <c r="BE179"/>
  <c r="BE189"/>
  <c r="F135"/>
  <c r="BE178"/>
  <c r="BE186"/>
  <c r="BE201"/>
  <c r="BE225"/>
  <c r="BE226"/>
  <c r="BE231"/>
  <c r="BE141"/>
  <c r="BE153"/>
  <c r="BE174"/>
  <c r="BE224"/>
  <c r="BE232"/>
  <c r="BE235"/>
  <c r="BE236"/>
  <c r="BE237"/>
  <c i="3" r="J160"/>
  <c r="J102"/>
  <c i="4" r="E85"/>
  <c r="BE164"/>
  <c r="BE188"/>
  <c r="BE199"/>
  <c r="BE204"/>
  <c r="BE208"/>
  <c r="BE214"/>
  <c r="BE209"/>
  <c r="BE156"/>
  <c r="BE185"/>
  <c r="BE187"/>
  <c r="BE192"/>
  <c r="BE205"/>
  <c r="BE143"/>
  <c r="BE158"/>
  <c r="BE177"/>
  <c r="BE180"/>
  <c r="BE144"/>
  <c r="BE183"/>
  <c r="BE197"/>
  <c r="BE213"/>
  <c r="BE171"/>
  <c r="BE196"/>
  <c r="BE200"/>
  <c r="BE215"/>
  <c r="BE210"/>
  <c i="3" r="E85"/>
  <c r="F126"/>
  <c r="BE136"/>
  <c r="BE140"/>
  <c r="BE151"/>
  <c r="BE154"/>
  <c r="BE158"/>
  <c r="BE172"/>
  <c r="BE178"/>
  <c r="BE200"/>
  <c r="J123"/>
  <c r="BE132"/>
  <c r="BE137"/>
  <c r="BE156"/>
  <c r="BE192"/>
  <c r="BE197"/>
  <c r="BE202"/>
  <c r="BE212"/>
  <c r="BE220"/>
  <c r="BE233"/>
  <c r="BE135"/>
  <c r="BE152"/>
  <c r="BE161"/>
  <c r="BE201"/>
  <c r="BE208"/>
  <c r="BE227"/>
  <c r="BE234"/>
  <c r="BE177"/>
  <c r="BE180"/>
  <c r="BE181"/>
  <c r="BE207"/>
  <c r="BE210"/>
  <c r="BE231"/>
  <c r="BE232"/>
  <c i="2" r="BK122"/>
  <c r="J122"/>
  <c r="J98"/>
  <c i="3" r="BE146"/>
  <c r="BE149"/>
  <c r="BE155"/>
  <c r="BE164"/>
  <c r="BE171"/>
  <c r="BE185"/>
  <c r="BE218"/>
  <c r="BE143"/>
  <c r="BE145"/>
  <c r="BE148"/>
  <c r="BE163"/>
  <c r="BE184"/>
  <c r="BE186"/>
  <c r="BE196"/>
  <c r="BE206"/>
  <c r="BE214"/>
  <c r="BE224"/>
  <c r="BE235"/>
  <c r="BE134"/>
  <c r="BE142"/>
  <c r="BE150"/>
  <c r="BE165"/>
  <c r="BE190"/>
  <c r="BE203"/>
  <c r="BE215"/>
  <c r="BE225"/>
  <c r="BE139"/>
  <c r="BE168"/>
  <c r="BE175"/>
  <c r="BE187"/>
  <c r="BE199"/>
  <c r="BE209"/>
  <c r="BE211"/>
  <c r="BE138"/>
  <c r="BE147"/>
  <c r="BE167"/>
  <c r="BE169"/>
  <c r="BE183"/>
  <c r="BE189"/>
  <c r="BE195"/>
  <c r="BE228"/>
  <c r="BE133"/>
  <c r="BE141"/>
  <c r="BE179"/>
  <c r="BE213"/>
  <c r="BE230"/>
  <c r="BE188"/>
  <c r="BE204"/>
  <c r="BE226"/>
  <c r="BE144"/>
  <c r="BE153"/>
  <c r="BE166"/>
  <c r="BE170"/>
  <c r="BE173"/>
  <c r="BE176"/>
  <c r="BE182"/>
  <c r="BE193"/>
  <c r="BE217"/>
  <c r="BE219"/>
  <c r="BE222"/>
  <c i="2" r="BE130"/>
  <c r="BE142"/>
  <c r="BE144"/>
  <c r="BE147"/>
  <c r="BE148"/>
  <c r="BE153"/>
  <c r="BE155"/>
  <c r="BE161"/>
  <c r="BE162"/>
  <c r="BE163"/>
  <c r="BE164"/>
  <c r="BE165"/>
  <c r="BE166"/>
  <c r="BE167"/>
  <c r="BE170"/>
  <c r="BE171"/>
  <c r="BE172"/>
  <c r="BE173"/>
  <c r="BE174"/>
  <c r="BE175"/>
  <c r="BE176"/>
  <c r="BE178"/>
  <c r="BE179"/>
  <c r="BE180"/>
  <c r="BE181"/>
  <c r="BE182"/>
  <c r="BE186"/>
  <c r="BE189"/>
  <c r="BE191"/>
  <c r="BE193"/>
  <c r="BE194"/>
  <c r="BE195"/>
  <c r="BE196"/>
  <c i="1" r="BB96"/>
  <c r="BA96"/>
  <c r="AW96"/>
  <c i="2" r="J91"/>
  <c r="F94"/>
  <c r="BE131"/>
  <c r="BE143"/>
  <c r="BE145"/>
  <c r="BE152"/>
  <c r="BE154"/>
  <c r="BE157"/>
  <c r="BE158"/>
  <c r="BE159"/>
  <c r="BE160"/>
  <c r="BE188"/>
  <c i="1" r="BC96"/>
  <c i="2" r="E85"/>
  <c r="BE125"/>
  <c r="BE126"/>
  <c r="BE128"/>
  <c r="BE129"/>
  <c r="BE132"/>
  <c r="BE134"/>
  <c r="BE135"/>
  <c r="BE136"/>
  <c r="BE137"/>
  <c r="BE139"/>
  <c r="BE140"/>
  <c r="BE150"/>
  <c r="BE151"/>
  <c r="BE168"/>
  <c r="BE169"/>
  <c r="BE197"/>
  <c r="BE184"/>
  <c r="BE187"/>
  <c r="BE124"/>
  <c r="BE133"/>
  <c r="BE138"/>
  <c r="BE141"/>
  <c r="BE146"/>
  <c r="BE149"/>
  <c r="BE156"/>
  <c i="1" r="BD96"/>
  <c i="3" r="F38"/>
  <c i="1" r="BC98"/>
  <c r="BC97"/>
  <c r="AY97"/>
  <c r="BC95"/>
  <c i="4" r="J36"/>
  <c i="1" r="AW100"/>
  <c r="BB95"/>
  <c i="4" r="F39"/>
  <c i="1" r="BD100"/>
  <c r="BD99"/>
  <c i="5" r="F39"/>
  <c i="1" r="BD102"/>
  <c r="BD101"/>
  <c i="3" r="J36"/>
  <c i="1" r="AW98"/>
  <c r="AS94"/>
  <c i="4" r="F36"/>
  <c i="1" r="BA100"/>
  <c r="BA99"/>
  <c r="AW99"/>
  <c r="AU101"/>
  <c r="BA95"/>
  <c i="3" r="F37"/>
  <c i="1" r="BB98"/>
  <c r="BB97"/>
  <c r="AX97"/>
  <c i="4" r="F37"/>
  <c i="1" r="BB100"/>
  <c r="BB99"/>
  <c r="AX99"/>
  <c i="5" r="F36"/>
  <c i="1" r="BA102"/>
  <c r="BA101"/>
  <c r="AW101"/>
  <c i="3" r="F39"/>
  <c i="1" r="BD98"/>
  <c r="BD97"/>
  <c i="3" r="F36"/>
  <c i="1" r="BA98"/>
  <c r="BA97"/>
  <c r="AW97"/>
  <c i="4" r="F38"/>
  <c i="1" r="BC100"/>
  <c r="BC99"/>
  <c r="AY99"/>
  <c i="5" r="J36"/>
  <c i="1" r="AW102"/>
  <c i="5" r="F38"/>
  <c i="1" r="BC102"/>
  <c r="BC101"/>
  <c r="AY101"/>
  <c i="5" r="F37"/>
  <c i="1" r="BB102"/>
  <c r="BB101"/>
  <c r="AX101"/>
  <c r="AU95"/>
  <c r="BD95"/>
  <c i="4" l="1" r="R139"/>
  <c r="P139"/>
  <c r="T139"/>
  <c r="P190"/>
  <c i="3" r="P159"/>
  <c r="P130"/>
  <c r="P129"/>
  <c i="1" r="AU98"/>
  <c i="4" r="T228"/>
  <c r="T190"/>
  <c r="R190"/>
  <c r="R228"/>
  <c i="3" r="R159"/>
  <c r="R130"/>
  <c r="R129"/>
  <c r="BK159"/>
  <c r="J159"/>
  <c r="J101"/>
  <c r="T159"/>
  <c r="T130"/>
  <c r="T129"/>
  <c i="5" r="BK121"/>
  <c r="J121"/>
  <c r="J98"/>
  <c i="4" r="BK138"/>
  <c r="J138"/>
  <c i="1" r="AU97"/>
  <c r="AW95"/>
  <c i="4" r="F35"/>
  <c i="1" r="AZ100"/>
  <c r="AZ99"/>
  <c r="AV99"/>
  <c r="AT99"/>
  <c r="AY95"/>
  <c i="4" r="J35"/>
  <c i="1" r="AV100"/>
  <c r="AT100"/>
  <c r="AX95"/>
  <c i="3" r="F35"/>
  <c i="1" r="AZ98"/>
  <c r="AZ97"/>
  <c r="AV97"/>
  <c r="AT97"/>
  <c i="2" r="F35"/>
  <c i="1" r="AZ96"/>
  <c r="AZ95"/>
  <c i="2" r="J32"/>
  <c i="1" r="AG96"/>
  <c r="AG95"/>
  <c i="4" r="J32"/>
  <c i="1" r="AG100"/>
  <c r="AG99"/>
  <c i="5" r="F35"/>
  <c i="1" r="AZ102"/>
  <c r="AZ101"/>
  <c r="AV101"/>
  <c r="AT101"/>
  <c r="BA94"/>
  <c r="W30"/>
  <c r="BC94"/>
  <c r="AY94"/>
  <c i="3" r="J35"/>
  <c i="1" r="AV98"/>
  <c r="AT98"/>
  <c i="2" r="J35"/>
  <c i="1" r="AV96"/>
  <c r="AT96"/>
  <c r="BD94"/>
  <c r="W33"/>
  <c r="BB94"/>
  <c r="W31"/>
  <c i="5" r="J35"/>
  <c i="1" r="AV102"/>
  <c r="AT102"/>
  <c i="4" l="1" r="T138"/>
  <c r="P138"/>
  <c i="1" r="AU100"/>
  <c i="4" r="R138"/>
  <c i="3" r="BK130"/>
  <c r="BK129"/>
  <c r="J129"/>
  <c i="1" r="AN99"/>
  <c r="AN100"/>
  <c i="4" r="J98"/>
  <c r="J41"/>
  <c i="1" r="AN96"/>
  <c i="2" r="J41"/>
  <c i="1" r="AU99"/>
  <c i="5" r="J32"/>
  <c i="1" r="AG102"/>
  <c r="AG101"/>
  <c i="3" r="J32"/>
  <c i="1" r="AG98"/>
  <c r="AG97"/>
  <c r="AG94"/>
  <c r="AK26"/>
  <c r="AV95"/>
  <c r="AT95"/>
  <c r="AN95"/>
  <c r="AW94"/>
  <c r="AK30"/>
  <c r="AX94"/>
  <c r="AZ94"/>
  <c r="W29"/>
  <c r="W32"/>
  <c l="1" r="AN97"/>
  <c i="3" r="J41"/>
  <c i="5" r="J41"/>
  <c i="3" r="J98"/>
  <c r="J130"/>
  <c r="J99"/>
  <c i="1" r="AN101"/>
  <c r="AN98"/>
  <c r="AN102"/>
  <c r="AV94"/>
  <c r="AK29"/>
  <c r="AK35"/>
  <c r="AU94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<sst xmlns="http://schemas.openxmlformats.org/spreadsheetml/2006/main">
  <si>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</si>
  <si>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</si>
  <si>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</si>
  <si>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</si>
  <si>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</si>
  <si>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{c2261734-c410-4e18-a802-c9c33319b8c5}</t>
  </si>
  <si>
    <t>0,01</t>
  </si>
  <si>
    <t>21</t>
  </si>
  <si>
    <t>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</si>
  <si>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</si>
  <si>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</si>
  <si>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</si>
  <si>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</si>
  <si>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</si>
  <si>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</si>
  <si>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3314-12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</si>
  <si>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</si>
  <si>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</si>
  <si>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Posílení výkonu kabely NN</t>
  </si>
  <si>
    <t>0,1</t>
  </si>
  <si>
    <t>KSO:</t>
  </si>
  <si>
    <t>CC-CZ:</t>
  </si>
  <si>
    <t>Místo:</t>
  </si>
  <si>
    <t>Praha 6, Cukrovarnická 112/10</t>
  </si>
  <si>
    <t>Datum:</t>
  </si>
  <si>
    <t>6. 7. 2022</t>
  </si>
  <si>
    <t>10</t>
  </si>
  <si>
    <t>100</t>
  </si>
  <si>
    <t>Zadavatel:</t>
  </si>
  <si>
    <t>IČ:</t>
  </si>
  <si>
    <t>68378271</t>
  </si>
  <si>
    <t xml:space="preserve">FYZIKÁLNÍ  ÚSTAV AV ČR, v.v.i.</t>
  </si>
  <si>
    <t>DIČ:</t>
  </si>
  <si>
    <t>CZ68378271</t>
  </si>
  <si>
    <t>Uchazeč:</t>
  </si>
  <si>
    <t>Vyplň údaj</t>
  </si>
  <si>
    <t>Projektant:</t>
  </si>
  <si>
    <t>44794274</t>
  </si>
  <si>
    <t>VOLTCOM, spol. s.r.o.</t>
  </si>
  <si>
    <t>CZ44794274</t>
  </si>
  <si>
    <t>True</t>
  </si>
  <si>
    <t>Zpracovatel:</t>
  </si>
  <si>
    <t>Hošek, Rozsypal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</si>
  <si>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</si>
  <si>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</si>
  <si>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</si>
  <si>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</si>
  <si>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</si>
  <si>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</si>
  <si>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</si>
  <si>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</si>
  <si>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</si>
  <si>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</si>
  <si>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</si>
  <si>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</si>
  <si>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</si>
  <si>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</si>
  <si>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</si>
  <si>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</si>
  <si>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</si>
  <si>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</si>
  <si>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</si>
  <si>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</si>
  <si>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</si>
  <si>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</si>
  <si>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</si>
  <si>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</si>
  <si>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</si>
  <si>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</si>
  <si>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</si>
  <si>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</si>
  <si>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</si>
  <si>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</si>
  <si>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</si>
  <si>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</si>
  <si>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</si>
  <si>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</si>
  <si>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</si>
  <si>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</si>
  <si>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</si>
  <si>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</si>
  <si>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</si>
  <si>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</si>
  <si>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</si>
  <si>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</si>
  <si>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</si>
  <si>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</si>
  <si>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</si>
  <si>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PS01</t>
  </si>
  <si>
    <t>Technologie</t>
  </si>
  <si>
    <t>STA</t>
  </si>
  <si>
    <t>{e4cd96c6-1773-4de6-a60a-5dae9af3627f}</t>
  </si>
  <si>
    <t>2</t>
  </si>
  <si>
    <t>/</t>
  </si>
  <si>
    <t>M</t>
  </si>
  <si>
    <t>Montážní práce PS</t>
  </si>
  <si>
    <t>Soupis</t>
  </si>
  <si>
    <t>{85ddf307-5dab-4b2d-ac90-f45a2d74eff9}</t>
  </si>
  <si>
    <t>IS01</t>
  </si>
  <si>
    <t>Kabelové vedení</t>
  </si>
  <si>
    <t>{adc2f9aa-3d26-4ab3-bbbe-5bdab70228e7}</t>
  </si>
  <si>
    <t>Zemní a montážní práce IS</t>
  </si>
  <si>
    <t>{0675e5bc-52cd-48d8-bd25-38c6d48d21a8}</t>
  </si>
  <si>
    <t>SO01</t>
  </si>
  <si>
    <t>Stavební část</t>
  </si>
  <si>
    <t>{d7c407ec-8075-4bd1-9674-1e2afcf94ec8}</t>
  </si>
  <si>
    <t>STAV</t>
  </si>
  <si>
    <t>Stavební část SO</t>
  </si>
  <si>
    <t>{cb6fb9a7-2224-4bb2-924c-8ac9916379d4}</t>
  </si>
  <si>
    <t>OSTN</t>
  </si>
  <si>
    <t>Ostatní náklady</t>
  </si>
  <si>
    <t>{1179e89f-3752-48b1-ba83-63199638e03b}</t>
  </si>
  <si>
    <t>OST</t>
  </si>
  <si>
    <t>Ostatní náklady PS</t>
  </si>
  <si>
    <t>{ca64bd10-52f5-46b9-946e-5898af436cfb}</t>
  </si>
  <si>
    <t>KRYCÍ LIST SOUPISU PRACÍ</t>
  </si>
  <si>
    <t>Objekt:</t>
  </si>
  <si>
    <t>PS01 - Technologie</t>
  </si>
  <si>
    <t>Soupis:</t>
  </si>
  <si>
    <t>M - Montážní práce PS</t>
  </si>
  <si>
    <t>REKAPITULACE ČLENĚNÍ SOUPISU PRACÍ</t>
  </si>
  <si>
    <t>Kód dílu - Popis</t>
  </si>
  <si>
    <t>Cena celkem [CZK]</t>
  </si>
  <si>
    <t>Náklady ze soupisu prací</t>
  </si>
  <si>
    <t>-1</t>
  </si>
  <si>
    <t>M - Práce a dodávky M</t>
  </si>
  <si>
    <t xml:space="preserve">    21-M - Demontáže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</si>
  <si>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</si>
  <si>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</si>
  <si>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</si>
  <si>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</si>
  <si>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</si>
  <si>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</si>
  <si>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</si>
  <si>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</si>
  <si>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</si>
  <si>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</si>
  <si>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</si>
  <si>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</si>
  <si>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</si>
  <si>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Práce a dodávky M</t>
  </si>
  <si>
    <t>3</t>
  </si>
  <si>
    <t>ROZPOCET</t>
  </si>
  <si>
    <t>167</t>
  </si>
  <si>
    <t>K</t>
  </si>
  <si>
    <t>210190453.V1</t>
  </si>
  <si>
    <t>Závoz technologie</t>
  </si>
  <si>
    <t>kpl</t>
  </si>
  <si>
    <t>64</t>
  </si>
  <si>
    <t>928025342</t>
  </si>
  <si>
    <t>169</t>
  </si>
  <si>
    <t>210190053.P2</t>
  </si>
  <si>
    <t>Montáž rozvaděčů nn skříňových nebo panelových pole do 200 kg</t>
  </si>
  <si>
    <t>kus</t>
  </si>
  <si>
    <t>-2035162739</t>
  </si>
  <si>
    <t>320</t>
  </si>
  <si>
    <t>000121910.V03</t>
  </si>
  <si>
    <t xml:space="preserve">Rozvaděč RH 1600 - 3 pole , 1000+1000+800x1900x600  ( š x v x h )</t>
  </si>
  <si>
    <t>128</t>
  </si>
  <si>
    <t>1895918982</t>
  </si>
  <si>
    <t>P</t>
  </si>
  <si>
    <t>Poznámka k položce:_x000d_
Rozvaděč tři pole In 1600 A</t>
  </si>
  <si>
    <t>205</t>
  </si>
  <si>
    <t>210192731.P</t>
  </si>
  <si>
    <t>Položení dielektrického koberce</t>
  </si>
  <si>
    <t>m2</t>
  </si>
  <si>
    <t>-1622917894</t>
  </si>
  <si>
    <t>138</t>
  </si>
  <si>
    <t>000999032</t>
  </si>
  <si>
    <t>Dielektrický koberec A601 do 50kV, šířka 1000mm, síla 4,5mm</t>
  </si>
  <si>
    <t>m</t>
  </si>
  <si>
    <t>1455932394</t>
  </si>
  <si>
    <t>296</t>
  </si>
  <si>
    <t>210100193.P</t>
  </si>
  <si>
    <t>Ukončení kabelů smršťovací rozdělovací hlavou nebo páskou se zapojením žíly do 3x240+120 mm2</t>
  </si>
  <si>
    <t>-1401675821</t>
  </si>
  <si>
    <t>200</t>
  </si>
  <si>
    <t>000118373</t>
  </si>
  <si>
    <t>čepička smršťovací SKK 55/25 - GPH</t>
  </si>
  <si>
    <t>ks</t>
  </si>
  <si>
    <t>-471495779</t>
  </si>
  <si>
    <t>201</t>
  </si>
  <si>
    <t>000109863</t>
  </si>
  <si>
    <t>spray odmašťovací Nr.121/400ml</t>
  </si>
  <si>
    <t>-1112366610</t>
  </si>
  <si>
    <t>311</t>
  </si>
  <si>
    <t>210021051.P</t>
  </si>
  <si>
    <t>Montáž příchytek dřevných nebo plastových do 4 otvorů</t>
  </si>
  <si>
    <t>1498988795</t>
  </si>
  <si>
    <t>48</t>
  </si>
  <si>
    <t>000999028</t>
  </si>
  <si>
    <t xml:space="preserve">příchytka kabel. ( plast)  3 otvorová</t>
  </si>
  <si>
    <t>1998693628</t>
  </si>
  <si>
    <t>312</t>
  </si>
  <si>
    <t>210021053.P</t>
  </si>
  <si>
    <t>Montáž příchytek dřevných nebo plastových do 8 otvorů</t>
  </si>
  <si>
    <t>2029456402</t>
  </si>
  <si>
    <t>310</t>
  </si>
  <si>
    <t>000999120</t>
  </si>
  <si>
    <t>příchytka kabelová (dřevo) 4 otvorová</t>
  </si>
  <si>
    <t>-507386132</t>
  </si>
  <si>
    <t>269</t>
  </si>
  <si>
    <t>210810151.P</t>
  </si>
  <si>
    <t>Montáž měděných kabelů YY, CSOA, CY, CYA, CYY, HO5V, HO7V, NYM, NYY 1 kV 1x120 mm2 uložených pevně</t>
  </si>
  <si>
    <t>2108292830</t>
  </si>
  <si>
    <t>270</t>
  </si>
  <si>
    <t>000108213.V</t>
  </si>
  <si>
    <t>kabel 1-NSGAFOU 1x240-černý</t>
  </si>
  <si>
    <t>-1375163616</t>
  </si>
  <si>
    <t>183</t>
  </si>
  <si>
    <t>210100294.P</t>
  </si>
  <si>
    <t>Ukončení vodičů izolovaných nalisováním kabelového oka s páskou průřezu žíly do 240 mm2</t>
  </si>
  <si>
    <t>-537995185</t>
  </si>
  <si>
    <t>274</t>
  </si>
  <si>
    <t>000112519</t>
  </si>
  <si>
    <t>oko kabel. Cu lis.120x12 KU-V</t>
  </si>
  <si>
    <t>-828958641</t>
  </si>
  <si>
    <t>313</t>
  </si>
  <si>
    <t>000103611</t>
  </si>
  <si>
    <t xml:space="preserve">oko kabel. Al lis. plné  35x10 ALU-F</t>
  </si>
  <si>
    <t>320203285</t>
  </si>
  <si>
    <t>182</t>
  </si>
  <si>
    <t>000113159</t>
  </si>
  <si>
    <t>oko kabel. Cu lis.240x16 KU-V</t>
  </si>
  <si>
    <t>-1119462334</t>
  </si>
  <si>
    <t>314</t>
  </si>
  <si>
    <t>000113533</t>
  </si>
  <si>
    <t xml:space="preserve">oko kabel. Al lis. plné  25x10 ALU-F</t>
  </si>
  <si>
    <t>-1641346536</t>
  </si>
  <si>
    <t>308</t>
  </si>
  <si>
    <t>953961214</t>
  </si>
  <si>
    <t>Kotvy chemickou patronou M 16 hl 125 mm do betonu, ŽB nebo kamene s vyvrtáním otvoru</t>
  </si>
  <si>
    <t>-1977500541</t>
  </si>
  <si>
    <t>309</t>
  </si>
  <si>
    <t>953965131</t>
  </si>
  <si>
    <t>Kotevní šroub pro chemické kotvy M 16 dl 190 mm</t>
  </si>
  <si>
    <t>139738351</t>
  </si>
  <si>
    <t>8</t>
  </si>
  <si>
    <t>210020133.V9</t>
  </si>
  <si>
    <t>Montáž roštů a lávek typových ostatních šířky do 600 mm</t>
  </si>
  <si>
    <t>-15159333</t>
  </si>
  <si>
    <t>202</t>
  </si>
  <si>
    <t>6340075.V10.1</t>
  </si>
  <si>
    <t xml:space="preserve">Lávka kabelová  60X600x3000mm</t>
  </si>
  <si>
    <t>1571847266</t>
  </si>
  <si>
    <t>276</t>
  </si>
  <si>
    <t>6340075.V10.2</t>
  </si>
  <si>
    <t>Stropní profil</t>
  </si>
  <si>
    <t>1971624578</t>
  </si>
  <si>
    <t>298</t>
  </si>
  <si>
    <t>6340075.V10.3</t>
  </si>
  <si>
    <t>Montážní profil těžký 2000mm</t>
  </si>
  <si>
    <t>-233912472</t>
  </si>
  <si>
    <t>304</t>
  </si>
  <si>
    <t>210020661.P</t>
  </si>
  <si>
    <t>Montáž se zhotovením konstrukce pro rozvodny z profilů válcovaných</t>
  </si>
  <si>
    <t>kg</t>
  </si>
  <si>
    <t>346837301</t>
  </si>
  <si>
    <t>299</t>
  </si>
  <si>
    <t>6340075.V10.4</t>
  </si>
  <si>
    <t>Montážní profil těžký 3000mm</t>
  </si>
  <si>
    <t>926523814</t>
  </si>
  <si>
    <t>305</t>
  </si>
  <si>
    <t>767871110</t>
  </si>
  <si>
    <t>Montáž podpěrných konstrukcí pro vedení v kolektorech hmotnosti do 100 kg</t>
  </si>
  <si>
    <t>-1442746734</t>
  </si>
  <si>
    <t>300</t>
  </si>
  <si>
    <t>6340075.V10.5</t>
  </si>
  <si>
    <t>Hlavice montážního profilu</t>
  </si>
  <si>
    <t>1315291921</t>
  </si>
  <si>
    <t>301</t>
  </si>
  <si>
    <t>6340075.V10.6</t>
  </si>
  <si>
    <t>Držák těžký</t>
  </si>
  <si>
    <t>1591106987</t>
  </si>
  <si>
    <t>302</t>
  </si>
  <si>
    <t>6340075.V10.7</t>
  </si>
  <si>
    <t>Profil SPU těžký</t>
  </si>
  <si>
    <t>-1690777784</t>
  </si>
  <si>
    <t>275</t>
  </si>
  <si>
    <t>6340075.V10</t>
  </si>
  <si>
    <t>Profilová lišta 2000x40x22,5</t>
  </si>
  <si>
    <t>-185447795</t>
  </si>
  <si>
    <t>203</t>
  </si>
  <si>
    <t>6340075.V11</t>
  </si>
  <si>
    <t>Drobný montážní materiál</t>
  </si>
  <si>
    <t>-239227237</t>
  </si>
  <si>
    <t>206</t>
  </si>
  <si>
    <t>210220001.P</t>
  </si>
  <si>
    <t>Montáž uzemňovacího vedení vodičů FeZn pomocí svorek na povrchu páskou do 120 mm2</t>
  </si>
  <si>
    <t>-1967981273</t>
  </si>
  <si>
    <t>207</t>
  </si>
  <si>
    <t>000102316</t>
  </si>
  <si>
    <t>pásek zemnicí - pozink 30x4mm</t>
  </si>
  <si>
    <t>-533686122</t>
  </si>
  <si>
    <t>208</t>
  </si>
  <si>
    <t>354416400</t>
  </si>
  <si>
    <t>podpěra vedení PV42 FeZn do zdiva pro zemní pásek 30x4</t>
  </si>
  <si>
    <t>-1955139259</t>
  </si>
  <si>
    <t>84</t>
  </si>
  <si>
    <t>210800631.P</t>
  </si>
  <si>
    <t>Montáž měděných vodičů CYA 50 mm2 uložených volně</t>
  </si>
  <si>
    <t>1587590381</t>
  </si>
  <si>
    <t>215</t>
  </si>
  <si>
    <t>PKB.611930</t>
  </si>
  <si>
    <t>H07V-K 50 ZZ</t>
  </si>
  <si>
    <t>-1396109309</t>
  </si>
  <si>
    <t>248</t>
  </si>
  <si>
    <t>000108675</t>
  </si>
  <si>
    <t xml:space="preserve">oko kabel. Cu lis.  50x12  KU-L</t>
  </si>
  <si>
    <t>127844767</t>
  </si>
  <si>
    <t>212</t>
  </si>
  <si>
    <t>210220302.P</t>
  </si>
  <si>
    <t>Montáž svorek typu ST, SJ, SK, SZ, SR 01, 02 se 3 a více šrouby</t>
  </si>
  <si>
    <t>872692047</t>
  </si>
  <si>
    <t>213</t>
  </si>
  <si>
    <t>000103710</t>
  </si>
  <si>
    <t>svorka zemnicí SR 02 (pásek-pásek)</t>
  </si>
  <si>
    <t>-1951341253</t>
  </si>
  <si>
    <t>216</t>
  </si>
  <si>
    <t>210300011.P</t>
  </si>
  <si>
    <t>Zhotovení nátěru 1 složkového základního povrchů technologických zařízení členitých</t>
  </si>
  <si>
    <t>1095432854</t>
  </si>
  <si>
    <t>217</t>
  </si>
  <si>
    <t>246215250.V11.1</t>
  </si>
  <si>
    <t>barva syntetická zelená na lehké kovy S 2003 (á 10 kg)</t>
  </si>
  <si>
    <t>843409635</t>
  </si>
  <si>
    <t>218</t>
  </si>
  <si>
    <t>210300021.P</t>
  </si>
  <si>
    <t>Písmomalířské práce - číslice a písmena výšky do 40 mm</t>
  </si>
  <si>
    <t>-2037327848</t>
  </si>
  <si>
    <t>220</t>
  </si>
  <si>
    <t>PRE004000.P</t>
  </si>
  <si>
    <t>Montáž tabla se schematem a dodání plastových výstražných tabulek</t>
  </si>
  <si>
    <t>1952367328</t>
  </si>
  <si>
    <t>221</t>
  </si>
  <si>
    <t>210020951.P</t>
  </si>
  <si>
    <t>Montáž tabulky výstražné formát A3 až A4</t>
  </si>
  <si>
    <t>-450963168</t>
  </si>
  <si>
    <t>222</t>
  </si>
  <si>
    <t>000999031</t>
  </si>
  <si>
    <t>Tabulka výstražná bezpečnostní</t>
  </si>
  <si>
    <t>-831608630</t>
  </si>
  <si>
    <t>231</t>
  </si>
  <si>
    <t>-835152889</t>
  </si>
  <si>
    <t>91</t>
  </si>
  <si>
    <t>210950101.P</t>
  </si>
  <si>
    <t>Další štítek označovací na kabel vč. štítku</t>
  </si>
  <si>
    <t>83827695</t>
  </si>
  <si>
    <t>92</t>
  </si>
  <si>
    <t>000105031</t>
  </si>
  <si>
    <t>štítek kabelový s tiskem</t>
  </si>
  <si>
    <t>-688111951</t>
  </si>
  <si>
    <t>93</t>
  </si>
  <si>
    <t>000106265</t>
  </si>
  <si>
    <t>řemínek upevňovací</t>
  </si>
  <si>
    <t>-1694341630</t>
  </si>
  <si>
    <t>262</t>
  </si>
  <si>
    <t>210320001.V15</t>
  </si>
  <si>
    <t>Připojení a provoz záložního zdroje po dobu odpojení UPS</t>
  </si>
  <si>
    <t>2129692982</t>
  </si>
  <si>
    <t>Poznámka k položce:_x000d_
Připojení a provoz záložního zdroje po dobu odpojení UPS_x000d_
DA 50kVA_x000d_
doprava_x000d_
včetně pronájmu 2 dny_x000d_
nafta 48h</t>
  </si>
  <si>
    <t>286</t>
  </si>
  <si>
    <t>460510055.V18</t>
  </si>
  <si>
    <t>Montáž vrapované chráničky DN60</t>
  </si>
  <si>
    <t>2051399682</t>
  </si>
  <si>
    <t>285</t>
  </si>
  <si>
    <t>000999106</t>
  </si>
  <si>
    <t>chránička trubka vrapovaná,červená pr.60 dle KP</t>
  </si>
  <si>
    <t>-1037840254</t>
  </si>
  <si>
    <t>315</t>
  </si>
  <si>
    <t>210901071.P</t>
  </si>
  <si>
    <t xml:space="preserve">Montáž hliníkových kabelů AYKY, 1kV 4x35 mm2 volně uložených
</t>
  </si>
  <si>
    <t>1161318931</t>
  </si>
  <si>
    <t>317</t>
  </si>
  <si>
    <t>34113122</t>
  </si>
  <si>
    <t>kabel silový jádro Al izolace PVC plášť PVC 0,6/1kV (1-AYKY) 4x35mm2</t>
  </si>
  <si>
    <t>1940973608</t>
  </si>
  <si>
    <t>280</t>
  </si>
  <si>
    <t>210320001.V16</t>
  </si>
  <si>
    <t>Úprava stávajícího rozvaděče RH pole č.1</t>
  </si>
  <si>
    <t>-277377235</t>
  </si>
  <si>
    <t>Poznámka k položce:_x000d_
 demontáž ATS, úprava dveří</t>
  </si>
  <si>
    <t>279</t>
  </si>
  <si>
    <t>210320001.P</t>
  </si>
  <si>
    <t>Ostatní práce nezahrnuté v katalogu - HZS</t>
  </si>
  <si>
    <t>1911225294</t>
  </si>
  <si>
    <t>Poznámka k položce:_x000d_
Práce montérů při dohledávání kabelů_x000d_
vyhledání vývodů do podružných rozvaděčů_x000d_
zkoušky při zapínání a vypínání_x000d_
odborná manipulace na rozvaděči NN vč. ostatních zařízení</t>
  </si>
  <si>
    <t>157</t>
  </si>
  <si>
    <t>PPV</t>
  </si>
  <si>
    <t>Podíl přidružených výkonů</t>
  </si>
  <si>
    <t>%</t>
  </si>
  <si>
    <t>372129633</t>
  </si>
  <si>
    <t>158</t>
  </si>
  <si>
    <t>ZV</t>
  </si>
  <si>
    <t>Zednické výpomoci</t>
  </si>
  <si>
    <t>1077345805</t>
  </si>
  <si>
    <t>318</t>
  </si>
  <si>
    <t>210280003.P</t>
  </si>
  <si>
    <t xml:space="preserve">Zkoušky a prohlídky el rozvodů a  zařízení celková prohlídka pro objem mtž prací do 1 000 000 Kč</t>
  </si>
  <si>
    <t>922947401</t>
  </si>
  <si>
    <t>319</t>
  </si>
  <si>
    <t>210280008.V</t>
  </si>
  <si>
    <t>Měření hluku (před a po rekonstrukci)</t>
  </si>
  <si>
    <t>-1271515477</t>
  </si>
  <si>
    <t>21-M</t>
  </si>
  <si>
    <t>Demontáže</t>
  </si>
  <si>
    <t>321</t>
  </si>
  <si>
    <t>210000DMT.D</t>
  </si>
  <si>
    <t>Odvoz a likvidace demontovaného materiálu</t>
  </si>
  <si>
    <t>-1104574320</t>
  </si>
  <si>
    <t>Poznámka k položce:_x000d_
V případě ekologické likvidace je nutné doložit protokol o ekologické likvidaci materiálu.</t>
  </si>
  <si>
    <t>322</t>
  </si>
  <si>
    <t>210021051.D</t>
  </si>
  <si>
    <t>Demontáž příchytek dřevěných nebo plastových do 4 otvorů</t>
  </si>
  <si>
    <t>1982690004</t>
  </si>
  <si>
    <t>324</t>
  </si>
  <si>
    <t>210100193.D</t>
  </si>
  <si>
    <t>Demontáž ukončení kabelu NN do 3x 240 +120 mm2 ve skříni nebo rozvaděči NN</t>
  </si>
  <si>
    <t>2013213251</t>
  </si>
  <si>
    <t>323</t>
  </si>
  <si>
    <t>210810054.D</t>
  </si>
  <si>
    <t>Demontáž měděných kabelů CYKY, NYM, NYY, YSLY 1 kV do 3x240mm2 uložených pevně</t>
  </si>
  <si>
    <t>-1346090261</t>
  </si>
  <si>
    <t>325</t>
  </si>
  <si>
    <t>210901075.D</t>
  </si>
  <si>
    <t xml:space="preserve">Demontáž hliníkových kabelů  plastových 1kV do 3x120+70 mm2 volně uložených</t>
  </si>
  <si>
    <t>-1819410233</t>
  </si>
  <si>
    <t>326</t>
  </si>
  <si>
    <t>767871110.VD</t>
  </si>
  <si>
    <t>Demontáž podpěrných konstrukcí pro vedení v kolektorech hmotnosti do 100 kg</t>
  </si>
  <si>
    <t>-1840767555</t>
  </si>
  <si>
    <t>IS01 - Kabelové vedení</t>
  </si>
  <si>
    <t>M - Zemní a montážní práce IS</t>
  </si>
  <si>
    <t xml:space="preserve">    21-M - Elektromontáže</t>
  </si>
  <si>
    <t xml:space="preserve">    46-M - Zemní práce při extr.mont.pracích</t>
  </si>
  <si>
    <t xml:space="preserve">      46-M1 - Zemní práce – povrchy</t>
  </si>
  <si>
    <t xml:space="preserve">      46-M2 - Zemní práce – výkopy</t>
  </si>
  <si>
    <t xml:space="preserve">      1-1 - Demontáže</t>
  </si>
  <si>
    <t xml:space="preserve">      HYD - Zemní práce - Hydroizolace</t>
  </si>
  <si>
    <t xml:space="preserve">      46-M3 - Zemní práce – uložení kabelů, skříně</t>
  </si>
  <si>
    <t xml:space="preserve">      46-M4 - Zemní práce – ostatní</t>
  </si>
  <si>
    <t>Elektromontáže</t>
  </si>
  <si>
    <t>605</t>
  </si>
  <si>
    <t>210901078.P</t>
  </si>
  <si>
    <t>Montáž hliníkových kabelů AYKY 1kV 3x240+120 mm2 volně uložených</t>
  </si>
  <si>
    <t>-1503508239</t>
  </si>
  <si>
    <t>790</t>
  </si>
  <si>
    <t>210901098.P</t>
  </si>
  <si>
    <t>Montáž hliníkových kabelů AYKY 1kV 3x240+120 mm2 pevně uložených</t>
  </si>
  <si>
    <t>-2083232795</t>
  </si>
  <si>
    <t>932</t>
  </si>
  <si>
    <t>34113241</t>
  </si>
  <si>
    <t>kabel silový jádro Al izolace PVC plášť PVC 0,6/1kV (1-AYKY) 3x240+120mm2</t>
  </si>
  <si>
    <t>416061440</t>
  </si>
  <si>
    <t>606</t>
  </si>
  <si>
    <t>-165050938</t>
  </si>
  <si>
    <t>607</t>
  </si>
  <si>
    <t>000102987</t>
  </si>
  <si>
    <t>příchytka kabel.KHF 35-54</t>
  </si>
  <si>
    <t>1142437686</t>
  </si>
  <si>
    <t>608</t>
  </si>
  <si>
    <t>210021057.P</t>
  </si>
  <si>
    <t>Montáž příchytek kovových typ Sonap profil do 74 mm</t>
  </si>
  <si>
    <t>1613926373</t>
  </si>
  <si>
    <t>609</t>
  </si>
  <si>
    <t>35432555</t>
  </si>
  <si>
    <t>příchytka kabelová 55-74 mm</t>
  </si>
  <si>
    <t>183024219</t>
  </si>
  <si>
    <t>854</t>
  </si>
  <si>
    <t>210100193</t>
  </si>
  <si>
    <t>Ukončení kabelů smršťovací záklopkou nebo páskou se zapojením bez letování žíly do 3x240+120 mm2</t>
  </si>
  <si>
    <t>1664273365</t>
  </si>
  <si>
    <t>621</t>
  </si>
  <si>
    <t>000118374</t>
  </si>
  <si>
    <t xml:space="preserve">čepička smršťovací SKK 80/40 </t>
  </si>
  <si>
    <t>-2047062135</t>
  </si>
  <si>
    <t>855</t>
  </si>
  <si>
    <t>444830175</t>
  </si>
  <si>
    <t>618</t>
  </si>
  <si>
    <t>000120961</t>
  </si>
  <si>
    <t xml:space="preserve">koncovka rozděl. SKR5 100/40 </t>
  </si>
  <si>
    <t>-506674772</t>
  </si>
  <si>
    <t>589</t>
  </si>
  <si>
    <t>-1799705410</t>
  </si>
  <si>
    <t>787</t>
  </si>
  <si>
    <t>210101238.P</t>
  </si>
  <si>
    <t xml:space="preserve">Propojení kabelů celoplastových spojkou do 1 kVsmršťovací do 3x240+120, včetně propojení optotrubičky (bez materiálu 2m pásky Scotch a 0,5m trubky HFFR)
</t>
  </si>
  <si>
    <t>1394855677</t>
  </si>
  <si>
    <t>853</t>
  </si>
  <si>
    <t>000103222</t>
  </si>
  <si>
    <t>spojka smršťovací SMH4 95-300/042</t>
  </si>
  <si>
    <t>-1580225845</t>
  </si>
  <si>
    <t>783</t>
  </si>
  <si>
    <t>001.V</t>
  </si>
  <si>
    <t>Šroubovací spojovač ARGUS 150-240</t>
  </si>
  <si>
    <t>-550235682</t>
  </si>
  <si>
    <t>784</t>
  </si>
  <si>
    <t>002.V</t>
  </si>
  <si>
    <t>Šroubovací spojovač ARGUS 35-185</t>
  </si>
  <si>
    <t>-1292234467</t>
  </si>
  <si>
    <t>785</t>
  </si>
  <si>
    <t>000114103</t>
  </si>
  <si>
    <t>spojka smršťovací 1SSU-4L 95-240</t>
  </si>
  <si>
    <t>-886902644</t>
  </si>
  <si>
    <t>786</t>
  </si>
  <si>
    <t>000114102</t>
  </si>
  <si>
    <t>spojka smršťovací 1SSU-3L 70-150</t>
  </si>
  <si>
    <t>-817406354</t>
  </si>
  <si>
    <t>426</t>
  </si>
  <si>
    <t>210120102.P</t>
  </si>
  <si>
    <t>Montáž pojistkových patron nožových</t>
  </si>
  <si>
    <t>553028023</t>
  </si>
  <si>
    <t>933</t>
  </si>
  <si>
    <t>000119107</t>
  </si>
  <si>
    <t xml:space="preserve">pojistka výkonová 400V gG NH2, 250A </t>
  </si>
  <si>
    <t>-1699133459</t>
  </si>
  <si>
    <t>933266985</t>
  </si>
  <si>
    <t>49</t>
  </si>
  <si>
    <t>-879702484</t>
  </si>
  <si>
    <t>594</t>
  </si>
  <si>
    <t>-118353109</t>
  </si>
  <si>
    <t>851</t>
  </si>
  <si>
    <t>PRE001340.P</t>
  </si>
  <si>
    <t xml:space="preserve">Upevnění kabelu polyesterovou pletenou šňůrou PES 6mm s jádrem, 1,5m
</t>
  </si>
  <si>
    <t>-49462327</t>
  </si>
  <si>
    <t>852</t>
  </si>
  <si>
    <t>675431100</t>
  </si>
  <si>
    <t>lano pracovní statické bílé D 6 mm z polyamidových vláken</t>
  </si>
  <si>
    <t>1266212117</t>
  </si>
  <si>
    <t>Poznámka k položce:_x000d_
https://www.manutan.cz/cs/mcz/nylonove-lano-6-mm-150891?gclid=Cj0KCQjwnJaKBhDgARIsAHmvz6fKfwYFfbzq7H9ET2OI-rahnjt9mfPkRGP-NkcpnZvyPsvnZbQeQYIaAkhqEALw_wcB</t>
  </si>
  <si>
    <t>927</t>
  </si>
  <si>
    <t>210280003.V10.01</t>
  </si>
  <si>
    <t xml:space="preserve">Zkoušky a prohlídky el rozvodů a  zařízení</t>
  </si>
  <si>
    <t>-949486278</t>
  </si>
  <si>
    <t>46-M</t>
  </si>
  <si>
    <t>Zemní práce při extr.mont.pracích</t>
  </si>
  <si>
    <t>46-M1</t>
  </si>
  <si>
    <t>Zemní práce – povrchy</t>
  </si>
  <si>
    <t>862</t>
  </si>
  <si>
    <t>460030031.P</t>
  </si>
  <si>
    <t>Rozebrání dlažeb ručně z kostek velkých, zámkové dlažby do písku spáry nezalité</t>
  </si>
  <si>
    <t>1598159420</t>
  </si>
  <si>
    <t>Poznámka k položce:_x000d_
Velké kostky</t>
  </si>
  <si>
    <t>918</t>
  </si>
  <si>
    <t>460650176.P</t>
  </si>
  <si>
    <t>Očištění dlaždic betonových tvarovaných nebo zámkových z rozebraných dlažeb</t>
  </si>
  <si>
    <t>1481799658</t>
  </si>
  <si>
    <t>857</t>
  </si>
  <si>
    <t>460030141.P</t>
  </si>
  <si>
    <t>Odstranění podkladu nebo krytu komunikace z kameniva tloušťky do 10 cm</t>
  </si>
  <si>
    <t>1273203115</t>
  </si>
  <si>
    <t>863</t>
  </si>
  <si>
    <t>460030142.P</t>
  </si>
  <si>
    <t>Odstranění podkladu nebo krytu komunikace z kameniva tloušťky do 20 cm</t>
  </si>
  <si>
    <t>1311364568</t>
  </si>
  <si>
    <t>860</t>
  </si>
  <si>
    <t>460650052.P</t>
  </si>
  <si>
    <t>Zřízení podkladní vrstvy vozovky a chodníku ze štěrkodrti se zhutněním tloušťky do 10 cm</t>
  </si>
  <si>
    <t>-771722051</t>
  </si>
  <si>
    <t>861</t>
  </si>
  <si>
    <t>460650081.P</t>
  </si>
  <si>
    <t>Zřízení podkladní vrstvy vozovky nebo chodníku z betonu prostého tloušťky do 10 cm</t>
  </si>
  <si>
    <t>2081018081</t>
  </si>
  <si>
    <t>867</t>
  </si>
  <si>
    <t>460650083.P</t>
  </si>
  <si>
    <t>Zřízení podkladní vrstvy vozovky z betonu prostého tloušťky do 20 cm</t>
  </si>
  <si>
    <t>747579703</t>
  </si>
  <si>
    <t>868</t>
  </si>
  <si>
    <t>000999079</t>
  </si>
  <si>
    <t>Betonová dlažba, zámková dlažba</t>
  </si>
  <si>
    <t>1824435212</t>
  </si>
  <si>
    <t>866</t>
  </si>
  <si>
    <t>460650162.P</t>
  </si>
  <si>
    <t>Kladení dlažby z dlaždic betonových tvarovaných a zámkových do lože z kameniva těženého</t>
  </si>
  <si>
    <t>-1760251910</t>
  </si>
  <si>
    <t>864</t>
  </si>
  <si>
    <t>997006512.P</t>
  </si>
  <si>
    <t>Vodorovná doprava kostek a dlažby na mezideponii s naložením na dopravní prostředek a složením přes 100 m do 1 km</t>
  </si>
  <si>
    <t>t</t>
  </si>
  <si>
    <t>1697387438</t>
  </si>
  <si>
    <t>865</t>
  </si>
  <si>
    <t>997006519.P</t>
  </si>
  <si>
    <t>Příplatek k vodorovnému přemístění suti na skládku ZKD 1 km přes 1 km</t>
  </si>
  <si>
    <t>145086980</t>
  </si>
  <si>
    <t>870</t>
  </si>
  <si>
    <t>PRE000550.P</t>
  </si>
  <si>
    <t xml:space="preserve">Znovuosazení poklopu
</t>
  </si>
  <si>
    <t>21049067</t>
  </si>
  <si>
    <t>46-M2</t>
  </si>
  <si>
    <t>Zemní práce – výkopy</t>
  </si>
  <si>
    <t>900</t>
  </si>
  <si>
    <t>460200643.P</t>
  </si>
  <si>
    <t>Hloubení kabelových zapažených a nezapažených rýh ručně š 65 cm, hl 80 cm, v hornině tř 3</t>
  </si>
  <si>
    <t>-1256509463</t>
  </si>
  <si>
    <t>901</t>
  </si>
  <si>
    <t>460560623.P</t>
  </si>
  <si>
    <t xml:space="preserve">Zásyp rýh ručně šířky 65 cm, hloubky 60 cm, z horniny třídy 3
</t>
  </si>
  <si>
    <t>-1361224183</t>
  </si>
  <si>
    <t>902</t>
  </si>
  <si>
    <t>460200683.P</t>
  </si>
  <si>
    <t>Hloubení kabelových zapažených a nezapažených rýh ručně š 65 cm, hl 120 cm, v hornině tř 3</t>
  </si>
  <si>
    <t>-1607050409</t>
  </si>
  <si>
    <t>903</t>
  </si>
  <si>
    <t>460560653.P</t>
  </si>
  <si>
    <t>Zásyp rýh ručně šířky 65 cm, hloubky 90 cm, z horniny třídy 3</t>
  </si>
  <si>
    <t>-161760001</t>
  </si>
  <si>
    <t>875</t>
  </si>
  <si>
    <t>460400021.P</t>
  </si>
  <si>
    <t>Pažení příložné plné výkopů rýh kabelových hloubky do 2 m</t>
  </si>
  <si>
    <t>-37794231</t>
  </si>
  <si>
    <t>876</t>
  </si>
  <si>
    <t>460400121.P</t>
  </si>
  <si>
    <t>Odstranění pažení příložného plného výkopů rýh kabelových hloubky do 2 m</t>
  </si>
  <si>
    <t>-1722510330</t>
  </si>
  <si>
    <t>904</t>
  </si>
  <si>
    <t>460230301.P</t>
  </si>
  <si>
    <t xml:space="preserve">Hloubení jam (sondy, startovací jámy, rýhy pod obruby...) ručně v hornině tř.  3</t>
  </si>
  <si>
    <t>m3</t>
  </si>
  <si>
    <t>-120687913</t>
  </si>
  <si>
    <t>874</t>
  </si>
  <si>
    <t>460561601.P</t>
  </si>
  <si>
    <t>Zásyp jam (sondy startovací jámy) ručně, z horniny třídy 3</t>
  </si>
  <si>
    <t>-590672831</t>
  </si>
  <si>
    <t>697</t>
  </si>
  <si>
    <t>460010024.P</t>
  </si>
  <si>
    <t>Vytyčení trati vedení kabelového podzemního v zástavbě</t>
  </si>
  <si>
    <t>km</t>
  </si>
  <si>
    <t>250533587</t>
  </si>
  <si>
    <t>698</t>
  </si>
  <si>
    <t>460010031.P</t>
  </si>
  <si>
    <t>Vytyčení a vypískání poduličního zařízení trasy vedení cizí firmou</t>
  </si>
  <si>
    <t>585105300</t>
  </si>
  <si>
    <t>884</t>
  </si>
  <si>
    <t>460600023.P</t>
  </si>
  <si>
    <t>Vodorovné přemístění horniny jakékoliv třídy do 1000 m</t>
  </si>
  <si>
    <t>1956063784</t>
  </si>
  <si>
    <t>694</t>
  </si>
  <si>
    <t>460600031.P</t>
  </si>
  <si>
    <t>Příplatek k vodorovnému přemístění horniny za každých dalších 1000 m (km x m3)</t>
  </si>
  <si>
    <t>-782934342</t>
  </si>
  <si>
    <t>695</t>
  </si>
  <si>
    <t>460600082.P</t>
  </si>
  <si>
    <t>Poplatek za skládku zeminy</t>
  </si>
  <si>
    <t>-837986717</t>
  </si>
  <si>
    <t>888</t>
  </si>
  <si>
    <t>460600083.P</t>
  </si>
  <si>
    <t>Poplatek za skládku betonu a sutě</t>
  </si>
  <si>
    <t>213821020</t>
  </si>
  <si>
    <t>849</t>
  </si>
  <si>
    <t>460680305.P</t>
  </si>
  <si>
    <t>Utěsnění průchodu zdivem kabelů do 1 kV systémem HRD - HRD100</t>
  </si>
  <si>
    <t>1210220576</t>
  </si>
  <si>
    <t>911</t>
  </si>
  <si>
    <t>000999097.V01</t>
  </si>
  <si>
    <t xml:space="preserve">Těsnění  pro kabely NN 18-65</t>
  </si>
  <si>
    <t>772294232</t>
  </si>
  <si>
    <t>Poznámka k položce:_x000d_
Vícenásobná pažnice HRD 6x100 FUF/200/0_x000d_
Těsnění 6x HSD100 SSG 11x18-65</t>
  </si>
  <si>
    <t>924</t>
  </si>
  <si>
    <t>460680282.P</t>
  </si>
  <si>
    <t>Utěsnění průchodu zdivem kabelů do 1 kV systémem systémové víko HSI 90-D3</t>
  </si>
  <si>
    <t>-1775050626</t>
  </si>
  <si>
    <t>923</t>
  </si>
  <si>
    <t>000999048</t>
  </si>
  <si>
    <t>HSI 90-D1/75 KS</t>
  </si>
  <si>
    <t>-509304623</t>
  </si>
  <si>
    <t>1-1</t>
  </si>
  <si>
    <t>934</t>
  </si>
  <si>
    <t>-1126095633</t>
  </si>
  <si>
    <t>935</t>
  </si>
  <si>
    <t>210021073.D</t>
  </si>
  <si>
    <t>Demontáž příchytek plastových jednoduchých KHF 33-43 mm</t>
  </si>
  <si>
    <t>1982416587</t>
  </si>
  <si>
    <t>936</t>
  </si>
  <si>
    <t>210901078.D</t>
  </si>
  <si>
    <t xml:space="preserve">Demontáž hliníkových kabelů  plastových 1kV do 3x240+120 mm2 volně uložených</t>
  </si>
  <si>
    <t>-1024788956</t>
  </si>
  <si>
    <t>HYD</t>
  </si>
  <si>
    <t>Zemní práce - Hydroizolace</t>
  </si>
  <si>
    <t>919</t>
  </si>
  <si>
    <t>460200323.P</t>
  </si>
  <si>
    <t>Hloubení kabelových zapažených a nezapažených rýh ručně š 50 cm, hl 140 cm, v hornině tř 3</t>
  </si>
  <si>
    <t>-695132760</t>
  </si>
  <si>
    <t>922</t>
  </si>
  <si>
    <t>460560293.P</t>
  </si>
  <si>
    <t>Zásyp rýh ručně šířky 50 cm, hloubky 110 cm, z horniny třídy 3</t>
  </si>
  <si>
    <t>1731344246</t>
  </si>
  <si>
    <t>920</t>
  </si>
  <si>
    <t>-1129674814</t>
  </si>
  <si>
    <t>921</t>
  </si>
  <si>
    <t>1307003561</t>
  </si>
  <si>
    <t>925</t>
  </si>
  <si>
    <t>460400091.P</t>
  </si>
  <si>
    <t>Pažení stěn rýh nebo jam - rozepření</t>
  </si>
  <si>
    <t>327062190</t>
  </si>
  <si>
    <t>926</t>
  </si>
  <si>
    <t>460400191.P</t>
  </si>
  <si>
    <t>Odstranění rozepření stěn rýh nebo jam</t>
  </si>
  <si>
    <t>1122663343</t>
  </si>
  <si>
    <t>46-M3</t>
  </si>
  <si>
    <t>Zemní práce – uložení kabelů, skříně</t>
  </si>
  <si>
    <t>905</t>
  </si>
  <si>
    <t>460421143.P</t>
  </si>
  <si>
    <t>Lože kabelů písek, štěrkopísek tl 10 cm nad kabel, beton nebo plast deska 50x25 cm, š lože do 75 cm</t>
  </si>
  <si>
    <t>1760630515</t>
  </si>
  <si>
    <t>906</t>
  </si>
  <si>
    <t>460421142.P</t>
  </si>
  <si>
    <t>Lože kabelů písek, štěrkopísek tl 10 cm nad kabel, beton nebo plast deska 50x25 cm, š lože do 50 cm</t>
  </si>
  <si>
    <t>-748298905</t>
  </si>
  <si>
    <t>909</t>
  </si>
  <si>
    <t>460510054.P</t>
  </si>
  <si>
    <t>Kabelové prostupy z trub plastových do rýhy bez obsypu, průměru do 10 cm (pro chráničky 110)</t>
  </si>
  <si>
    <t>276046047</t>
  </si>
  <si>
    <t>910</t>
  </si>
  <si>
    <t>000999107</t>
  </si>
  <si>
    <t>chránička trubka vrapovaná,červená pr.110 dle KP</t>
  </si>
  <si>
    <t>1513932366</t>
  </si>
  <si>
    <t>881</t>
  </si>
  <si>
    <t>000999105</t>
  </si>
  <si>
    <t>pěna montážní PUR 750ml</t>
  </si>
  <si>
    <t>1665667190</t>
  </si>
  <si>
    <t>288</t>
  </si>
  <si>
    <t>460510281.P</t>
  </si>
  <si>
    <t>Kanály zapuštěné do terénu neasfaltované z prefabrikovaných betonových žlabů typ TK 1, vč. podsypu pískem</t>
  </si>
  <si>
    <t>1033663119</t>
  </si>
  <si>
    <t>915</t>
  </si>
  <si>
    <t>000111978</t>
  </si>
  <si>
    <t xml:space="preserve">deska zákrytová PVC 300x1000x2-CWS potisk  např:Kabelové vedení pod napětím (Neni PREdi!!)</t>
  </si>
  <si>
    <t>6788752</t>
  </si>
  <si>
    <t>912</t>
  </si>
  <si>
    <t>460470001.P</t>
  </si>
  <si>
    <t>Provizorní zajištění potrubí ve výkopech při křížení s kabelem</t>
  </si>
  <si>
    <t>1120396975</t>
  </si>
  <si>
    <t>913</t>
  </si>
  <si>
    <t>460470011.P</t>
  </si>
  <si>
    <t>Provizorní zajištění kabelů ve výkopech při jejich křížení</t>
  </si>
  <si>
    <t>-372005828</t>
  </si>
  <si>
    <t>914</t>
  </si>
  <si>
    <t>460470012.P</t>
  </si>
  <si>
    <t>Provizorní zajištění kabelů ve výkopech při jejich souběhu</t>
  </si>
  <si>
    <t>-1374440273</t>
  </si>
  <si>
    <t>46-M4</t>
  </si>
  <si>
    <t>Zemní práce – ostatní</t>
  </si>
  <si>
    <t>931</t>
  </si>
  <si>
    <t>000020031.P</t>
  </si>
  <si>
    <t>Vytýčení nových povrchů prováděných v celé šíři komunikací - povrchy do 200 m2</t>
  </si>
  <si>
    <t>-2059681977</t>
  </si>
  <si>
    <t>890</t>
  </si>
  <si>
    <t>119002121.P</t>
  </si>
  <si>
    <t>Přechodová lávka do 2m včetně zábradlí - zřízení</t>
  </si>
  <si>
    <t>-1632055676</t>
  </si>
  <si>
    <t>891</t>
  </si>
  <si>
    <t>119002122.P</t>
  </si>
  <si>
    <t>Přechodová lávka do 2m včetně zábradlí - odstranění</t>
  </si>
  <si>
    <t>625499166</t>
  </si>
  <si>
    <t>916</t>
  </si>
  <si>
    <t>119002121.V02</t>
  </si>
  <si>
    <t>Přejezdová lávka do 2x3m</t>
  </si>
  <si>
    <t>-59319088</t>
  </si>
  <si>
    <t>Poznámka k položce:_x000d_
Čtyři dny na založení chrániček a obnovu povrchů</t>
  </si>
  <si>
    <t>917</t>
  </si>
  <si>
    <t>210310004.V03</t>
  </si>
  <si>
    <t>Doprava mechanizace na stavbu a zpět
 (auto s rukou)</t>
  </si>
  <si>
    <t>-23359525</t>
  </si>
  <si>
    <t>Poznámka k položce:_x000d_
2*19km dojezdová vzdálenost+4x6h práce (složení kabelových bubnů+položení a naložení žel.přejezdových lávek)</t>
  </si>
  <si>
    <t>895</t>
  </si>
  <si>
    <t>119003131</t>
  </si>
  <si>
    <t>Výstražná páska pro zabezpečení výkopu zřízení</t>
  </si>
  <si>
    <t>-1042478053</t>
  </si>
  <si>
    <t>896</t>
  </si>
  <si>
    <t>119003132</t>
  </si>
  <si>
    <t>Výstražná páska pro zabezpečení výkopu odstranění</t>
  </si>
  <si>
    <t>-20063451</t>
  </si>
  <si>
    <t>892</t>
  </si>
  <si>
    <t>119003215.P</t>
  </si>
  <si>
    <t>Mobilní trubková zábrana výšky do 1,5 m pro zabezpečení výkopu - zřízení</t>
  </si>
  <si>
    <t>-1517044882</t>
  </si>
  <si>
    <t>893</t>
  </si>
  <si>
    <t>119003216.P</t>
  </si>
  <si>
    <t>Mobilní trubková zábrana výšky do 1,5 m pro zabezpečení výkopu - odstranění</t>
  </si>
  <si>
    <t>-1988948921</t>
  </si>
  <si>
    <t>894</t>
  </si>
  <si>
    <t>913121111.P</t>
  </si>
  <si>
    <t>Montáž a demontáž dočasné dopravní značky kompletní základní vč. podstavce a sloupku</t>
  </si>
  <si>
    <t>-1721563223</t>
  </si>
  <si>
    <t>Poznámka k položce:_x000d_
V dopravním značení je započítáné značení v ulici ke Hradu kvůli stěhování transformátoru(jeřáb)</t>
  </si>
  <si>
    <t>929</t>
  </si>
  <si>
    <t>PRE003010.P</t>
  </si>
  <si>
    <t>Geodetické zaměření spojek NN samostatně prováděných</t>
  </si>
  <si>
    <t>645652499</t>
  </si>
  <si>
    <t>897</t>
  </si>
  <si>
    <t>-1678412335</t>
  </si>
  <si>
    <t>898</t>
  </si>
  <si>
    <t>-606068378</t>
  </si>
  <si>
    <t>899</t>
  </si>
  <si>
    <t>73534510</t>
  </si>
  <si>
    <t>tabulka bezpečnostní s tiskem 2 barvy A4 210x297mm</t>
  </si>
  <si>
    <t>-870147301</t>
  </si>
  <si>
    <t>928</t>
  </si>
  <si>
    <t>000020011.P</t>
  </si>
  <si>
    <t>Geodetické a geometrické zaměření kabelové trasy do 100 m</t>
  </si>
  <si>
    <t>-255418247</t>
  </si>
  <si>
    <t>930</t>
  </si>
  <si>
    <t>000020022.P</t>
  </si>
  <si>
    <t>Vytýčení hranice pozemku - trasa nad 100 m</t>
  </si>
  <si>
    <t>863712576</t>
  </si>
  <si>
    <t>SO01 - Stavební část</t>
  </si>
  <si>
    <t>STAV - Stavební část SO</t>
  </si>
  <si>
    <t>HSV - Práce a dodávky HSV</t>
  </si>
  <si>
    <t xml:space="preserve">    MTU - Jádrové vrty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</si>
  <si>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</si>
  <si>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</si>
  <si>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</si>
  <si>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</si>
  <si>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</si>
  <si>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</si>
  <si>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</si>
  <si>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</si>
  <si>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</si>
  <si>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767 - Konstrukce zámečnické</t>
  </si>
  <si>
    <t xml:space="preserve">    784 - Dokončovací práce, malby a nátěry</t>
  </si>
  <si>
    <t xml:space="preserve">    789 - Povrchové úpravy ocelových konstrukcí a technologických zařízení</t>
  </si>
  <si>
    <t>HSV</t>
  </si>
  <si>
    <t>Práce a dodávky HSV</t>
  </si>
  <si>
    <t>MTU</t>
  </si>
  <si>
    <t>Jádrové vrty</t>
  </si>
  <si>
    <t>41</t>
  </si>
  <si>
    <t>PRE001360.P</t>
  </si>
  <si>
    <t>Jádrové vrty - doprava stroje na stavbu</t>
  </si>
  <si>
    <t>4</t>
  </si>
  <si>
    <t>992573417</t>
  </si>
  <si>
    <t>42</t>
  </si>
  <si>
    <t>PRE001380.P</t>
  </si>
  <si>
    <t>Jádrové vrty - příprava a kotvení stroje</t>
  </si>
  <si>
    <t>1677210527</t>
  </si>
  <si>
    <t>43</t>
  </si>
  <si>
    <t>PRE001400.P</t>
  </si>
  <si>
    <t>Jádrové vrty - vrt vodorovný prům. 120 mm délky 0,8m</t>
  </si>
  <si>
    <t>-1324287907</t>
  </si>
  <si>
    <t>44</t>
  </si>
  <si>
    <t>PRE001420.P</t>
  </si>
  <si>
    <t>Jádrové vrty - vrt vodorovný prům. 100 mm délky 0,25m</t>
  </si>
  <si>
    <t>2125123796</t>
  </si>
  <si>
    <t>Zakládání</t>
  </si>
  <si>
    <t>213141133</t>
  </si>
  <si>
    <t>Zřízení vrstvy z geotextilie (ochrana izolačních vrstev)</t>
  </si>
  <si>
    <t>1527899850</t>
  </si>
  <si>
    <t>VV</t>
  </si>
  <si>
    <t>3*39</t>
  </si>
  <si>
    <t>Součet</t>
  </si>
  <si>
    <t>693110040</t>
  </si>
  <si>
    <t>geotextilie tkaná (polypropylen) 230 g/m2</t>
  </si>
  <si>
    <t>1517059519</t>
  </si>
  <si>
    <t>117*1,15 'Přepočtené koeficientem množství</t>
  </si>
  <si>
    <t>Svislé a kompletní konstrukce</t>
  </si>
  <si>
    <t>15</t>
  </si>
  <si>
    <t>317121251</t>
  </si>
  <si>
    <t>Montáž překladů do rýh světlosti otvoru přes 1050 do 1800 mm</t>
  </si>
  <si>
    <t>511474069</t>
  </si>
  <si>
    <t>16</t>
  </si>
  <si>
    <t>13010972</t>
  </si>
  <si>
    <t>ocel profilová jakost S235JR (11 375) průřez HEB 120</t>
  </si>
  <si>
    <t>-1673863091</t>
  </si>
  <si>
    <t>26,7*3*0,001</t>
  </si>
  <si>
    <t>17</t>
  </si>
  <si>
    <t>319201321</t>
  </si>
  <si>
    <t>Vyrovnání nerovného povrchu zdiva tl do 30 mm maltou</t>
  </si>
  <si>
    <t>1980808277</t>
  </si>
  <si>
    <t>6</t>
  </si>
  <si>
    <t>Úpravy povrchů, podlahy a osazování výplní</t>
  </si>
  <si>
    <t>18</t>
  </si>
  <si>
    <t>611325411</t>
  </si>
  <si>
    <t>Oprava vnitřní vápenocementové hladké omítky stropů v rozsahu plochy do 10%</t>
  </si>
  <si>
    <t>1084258119</t>
  </si>
  <si>
    <t>rozvodna</t>
  </si>
  <si>
    <t>43,45</t>
  </si>
  <si>
    <t>technologie</t>
  </si>
  <si>
    <t>9,12</t>
  </si>
  <si>
    <t>19</t>
  </si>
  <si>
    <t>612325411</t>
  </si>
  <si>
    <t>Oprava vnitřní vápenocementové hladké omítky stěn v rozsahu plochy do 10%</t>
  </si>
  <si>
    <t>852645468</t>
  </si>
  <si>
    <t>(26,44*2,64)</t>
  </si>
  <si>
    <t>12,8*2,64</t>
  </si>
  <si>
    <t>20</t>
  </si>
  <si>
    <t>632681117</t>
  </si>
  <si>
    <t>Vyspravení betonových podlah rychletuhnoucím polymerem - vysprávka D 1000 mm a tl 100 mm</t>
  </si>
  <si>
    <t>1835963031</t>
  </si>
  <si>
    <t>31</t>
  </si>
  <si>
    <t>641951321</t>
  </si>
  <si>
    <t>Osazování dřevěných nebo kovových slepých rámů do 4 m2 na MC</t>
  </si>
  <si>
    <t>57426184</t>
  </si>
  <si>
    <t>9</t>
  </si>
  <si>
    <t>Ostatní konstrukce a práce, bourání</t>
  </si>
  <si>
    <t>12500000_V</t>
  </si>
  <si>
    <t>Čištění stávajícího kabelového kanálu, drobné zednické vysprávky - doplnění mazanin, dobetonávky</t>
  </si>
  <si>
    <t>1929909171</t>
  </si>
  <si>
    <t>22</t>
  </si>
  <si>
    <t>952901221</t>
  </si>
  <si>
    <t>Vyčištění budov průmyslových objektů při jakékoliv výšce podlaží</t>
  </si>
  <si>
    <t>560010585</t>
  </si>
  <si>
    <t>23</t>
  </si>
  <si>
    <t>971033351</t>
  </si>
  <si>
    <t>Vybourání otvorů ve zdivu cihelném pl do 0,09 m2 na MVC nebo MV tl do 450 mm</t>
  </si>
  <si>
    <t>1231669055</t>
  </si>
  <si>
    <t>24</t>
  </si>
  <si>
    <t>985131311</t>
  </si>
  <si>
    <t>Ruční dočištění ploch stěn, rubu kleneb a podlah ocelových kartáči</t>
  </si>
  <si>
    <t>-1302683574</t>
  </si>
  <si>
    <t>25</t>
  </si>
  <si>
    <t>985211111</t>
  </si>
  <si>
    <t>Vyklínování uvolněných kamenů ve zdivu se spárami dl do 6 m/m2</t>
  </si>
  <si>
    <t>-1512407286</t>
  </si>
  <si>
    <t>26</t>
  </si>
  <si>
    <t>985231112</t>
  </si>
  <si>
    <t>Spárování zdiva aktivovanou maltou spára hl do 40 mm dl do 12 m/m2</t>
  </si>
  <si>
    <t>134990578</t>
  </si>
  <si>
    <t>27</t>
  </si>
  <si>
    <t>231516210</t>
  </si>
  <si>
    <t>silikon hydrofobizační, bal. 30 kg</t>
  </si>
  <si>
    <t>479040514</t>
  </si>
  <si>
    <t>28</t>
  </si>
  <si>
    <t>985411111</t>
  </si>
  <si>
    <t>Beztlakové zalití trhlin a dutin ve zdivu aktivovanou maltou</t>
  </si>
  <si>
    <t>1301583149</t>
  </si>
  <si>
    <t>3,1428*(0,12*0,12)*0,8*6</t>
  </si>
  <si>
    <t>99</t>
  </si>
  <si>
    <t>Přesun hmot</t>
  </si>
  <si>
    <t>29</t>
  </si>
  <si>
    <t>999281111</t>
  </si>
  <si>
    <t>Přesun hmot pro opravy a údržbu budov v do 25 m</t>
  </si>
  <si>
    <t>-2099583550</t>
  </si>
  <si>
    <t>997</t>
  </si>
  <si>
    <t>Přesun sutě</t>
  </si>
  <si>
    <t>36</t>
  </si>
  <si>
    <t>997006006</t>
  </si>
  <si>
    <t>Drcení stavebního odpadu z demolic ze zdiva z betonu prostého s dopravou do 100 m a naložením</t>
  </si>
  <si>
    <t>-2069150635</t>
  </si>
  <si>
    <t>37</t>
  </si>
  <si>
    <t>997006511</t>
  </si>
  <si>
    <t>Vodorovná doprava suti s naložením a složením na skládku do 100 m</t>
  </si>
  <si>
    <t>1497905526</t>
  </si>
  <si>
    <t>38</t>
  </si>
  <si>
    <t>997006519</t>
  </si>
  <si>
    <t>-1264459357</t>
  </si>
  <si>
    <t>39</t>
  </si>
  <si>
    <t>997006551</t>
  </si>
  <si>
    <t>Hrubé urovnání suti na skládce bez zhutnění</t>
  </si>
  <si>
    <t>-1240118326</t>
  </si>
  <si>
    <t>40</t>
  </si>
  <si>
    <t>997013831</t>
  </si>
  <si>
    <t>Poplatek za uložení na skládce (skládkovné) stavebního odpadu směsného kód odpadu 170 904</t>
  </si>
  <si>
    <t>1791368433</t>
  </si>
  <si>
    <t>PSV</t>
  </si>
  <si>
    <t>Práce a dodávky PSV</t>
  </si>
  <si>
    <t>711</t>
  </si>
  <si>
    <t>Izolace proti vodě, vlhkosti a plynům</t>
  </si>
  <si>
    <t>711113125</t>
  </si>
  <si>
    <t>Izolace proti zemní vlhkosti na svislé ploše za studena těsnicí hmotou COMBIFLEX-C2</t>
  </si>
  <si>
    <t>-1828207787</t>
  </si>
  <si>
    <t>38,85</t>
  </si>
  <si>
    <t>711493122</t>
  </si>
  <si>
    <t>Izolace proti podpovrchové a tlakové vodě svislá SCHOMBURG těsnicí stěrkou AQUAFIN-1K</t>
  </si>
  <si>
    <t>-1679918680</t>
  </si>
  <si>
    <t>5</t>
  </si>
  <si>
    <t>711713416</t>
  </si>
  <si>
    <t>Izolace proti vodě provedení detailů spár 20 x 100mm za studena tmelem</t>
  </si>
  <si>
    <t>-639063381</t>
  </si>
  <si>
    <t>111632600</t>
  </si>
  <si>
    <t>tmel asfaltový LUTEX ATS bubny</t>
  </si>
  <si>
    <t>32</t>
  </si>
  <si>
    <t>261703904</t>
  </si>
  <si>
    <t>38,85*0,0026 'Přepočtené koeficientem množství</t>
  </si>
  <si>
    <t>7</t>
  </si>
  <si>
    <t>711792620</t>
  </si>
  <si>
    <t>Izolace proti zemní vlhkosti TECHNODREN krycí lišta pro překrytí okraje izolace</t>
  </si>
  <si>
    <t>385352434</t>
  </si>
  <si>
    <t>711792721</t>
  </si>
  <si>
    <t>Izolace proti zemní vlhkosti TECHNODREN utěsnění spár elastickým tmelem</t>
  </si>
  <si>
    <t>829442541</t>
  </si>
  <si>
    <t>998711101</t>
  </si>
  <si>
    <t>Přesun hmot tonážní pro izolace proti vodě, vlhkosti a plynům v objektech výšky do 6 m</t>
  </si>
  <si>
    <t>-1017963691</t>
  </si>
  <si>
    <t>713</t>
  </si>
  <si>
    <t>Izolace tepelné</t>
  </si>
  <si>
    <t>585211130_V1</t>
  </si>
  <si>
    <t>Požárně ochranná malta, bal. 25kg</t>
  </si>
  <si>
    <t>-362293107</t>
  </si>
  <si>
    <t>11</t>
  </si>
  <si>
    <t>71352111_V</t>
  </si>
  <si>
    <t>Montáž izolace tepelné protipožárním obkladem 1 vrstva</t>
  </si>
  <si>
    <t>-498509349</t>
  </si>
  <si>
    <t>54879000_V1</t>
  </si>
  <si>
    <t>protipožární kabelová přepážka měkká</t>
  </si>
  <si>
    <t>-1276792546</t>
  </si>
  <si>
    <t>13</t>
  </si>
  <si>
    <t>998713101</t>
  </si>
  <si>
    <t>Přesun hmot tonážní pro izolace tepelné v objektech v do 6 m</t>
  </si>
  <si>
    <t>554346388</t>
  </si>
  <si>
    <t>767</t>
  </si>
  <si>
    <t>Konstrukce zámečnické</t>
  </si>
  <si>
    <t>767510111</t>
  </si>
  <si>
    <t>Montáž osazení kanálového krytu</t>
  </si>
  <si>
    <t>416219986</t>
  </si>
  <si>
    <t>33</t>
  </si>
  <si>
    <t>13611220</t>
  </si>
  <si>
    <t>plech ocelový hladký jakost S 235 JR tl 6mm tabule</t>
  </si>
  <si>
    <t>283249140</t>
  </si>
  <si>
    <t>34</t>
  </si>
  <si>
    <t>767590190</t>
  </si>
  <si>
    <t>Příplatek k montáži podlahového roštu za vyřezání a úpravu otvoru v podlaze</t>
  </si>
  <si>
    <t>-1328747000</t>
  </si>
  <si>
    <t>35</t>
  </si>
  <si>
    <t>767995111</t>
  </si>
  <si>
    <t>Montáž atypických zámečnických konstrukcí hmotnosti do 5 kg</t>
  </si>
  <si>
    <t>180719102</t>
  </si>
  <si>
    <t>30</t>
  </si>
  <si>
    <t>145640741</t>
  </si>
  <si>
    <t>profil ocelový čtvercový tažený jakost 11320.0 40x3 mm</t>
  </si>
  <si>
    <t>-1004669279</t>
  </si>
  <si>
    <t>54</t>
  </si>
  <si>
    <t>998767101</t>
  </si>
  <si>
    <t>Přesun hmot tonážní pro zámečnické konstrukce v objektech v do 6 m</t>
  </si>
  <si>
    <t>-1944995629</t>
  </si>
  <si>
    <t>Dokončovací práce, malby a nátěry</t>
  </si>
  <si>
    <t>14</t>
  </si>
  <si>
    <t>784453631_V</t>
  </si>
  <si>
    <t>Malby tekuté disperzní bílé otěruvzdorné dvojnásobné s penetrací místnost v do 3,8 m</t>
  </si>
  <si>
    <t>484110102</t>
  </si>
  <si>
    <t>(26,44*2,64)+43,45</t>
  </si>
  <si>
    <t>12,8*2,64+9,12</t>
  </si>
  <si>
    <t>789</t>
  </si>
  <si>
    <t>Povrchové úpravy ocelových konstrukcí a technologických zařízení</t>
  </si>
  <si>
    <t>45</t>
  </si>
  <si>
    <t>789111153</t>
  </si>
  <si>
    <t>Čištění ručním nářadím nečlenitých zařízení stupeň přípravy podkladu St 2 stupeň zrezivění D</t>
  </si>
  <si>
    <t>-1023101343</t>
  </si>
  <si>
    <t>46</t>
  </si>
  <si>
    <t>789321211</t>
  </si>
  <si>
    <t>Zhotovení nátěru ocelových konstrukcí třídy I 2složkového základního a mezivrstvy tl do 80 µm</t>
  </si>
  <si>
    <t>-1099913676</t>
  </si>
  <si>
    <t>47</t>
  </si>
  <si>
    <t>246121020</t>
  </si>
  <si>
    <t>lak syntetický univerzální lesklý</t>
  </si>
  <si>
    <t>-1691807189</t>
  </si>
  <si>
    <t>Poznámka k položce:_x000d_
Spotřeba: 0,08-0,1 kg/m2</t>
  </si>
  <si>
    <t>RMAT0001</t>
  </si>
  <si>
    <t>průchodka TK 108/12,5; délka 800mm</t>
  </si>
  <si>
    <t>-667054097</t>
  </si>
  <si>
    <t>210070102</t>
  </si>
  <si>
    <t>Montáž průchodek vnitřních pro holé vodiče do 10 kV hmotnosti přes 15 kg</t>
  </si>
  <si>
    <t>202457445</t>
  </si>
  <si>
    <t>50</t>
  </si>
  <si>
    <t>460741141</t>
  </si>
  <si>
    <t>Osazení kabelových prostupů z trub betonových do otvoru ve zdivu průměru do 15 cm</t>
  </si>
  <si>
    <t>-1064846264</t>
  </si>
  <si>
    <t>51</t>
  </si>
  <si>
    <t>460680151.P</t>
  </si>
  <si>
    <t>Vybourání otvorů ve zdivu kamenném plochy do 0,25 m2, tloušťky do 45 cm</t>
  </si>
  <si>
    <t>-550043955</t>
  </si>
  <si>
    <t>52</t>
  </si>
  <si>
    <t>1890404141</t>
  </si>
  <si>
    <t>53</t>
  </si>
  <si>
    <t>000999115</t>
  </si>
  <si>
    <t>HSD100-SSG 18-65 SL</t>
  </si>
  <si>
    <t>1249996213</t>
  </si>
  <si>
    <t>OSTN - Ostatní náklady</t>
  </si>
  <si>
    <t>OST - Ostatní náklady PS</t>
  </si>
  <si>
    <t>OST - Ostatní</t>
  </si>
  <si>
    <t>Ostatní</t>
  </si>
  <si>
    <t>000010031.P</t>
  </si>
  <si>
    <t>Vypracování dokumentace skutečného provedení stavby</t>
  </si>
  <si>
    <t>262144</t>
  </si>
  <si>
    <t>1630531977</t>
  </si>
  <si>
    <t>000010901.P</t>
  </si>
  <si>
    <t>Inženýrská a kompletační činnost při realizaci stavby</t>
  </si>
  <si>
    <t>976249076</t>
  </si>
  <si>
    <t>VRN</t>
  </si>
  <si>
    <t>Vedlejší rozpočtové náklady (mimostaveništní doprava, zařízení staveniště, provozní vlivy)</t>
  </si>
  <si>
    <t>1690027583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</si>
</sst>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="1" customFormat="1" ht="24.96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13</v>
      </c>
    </row>
    <row r="5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16</v>
      </c>
      <c r="BS5" s="17" t="s">
        <v>6</v>
      </c>
    </row>
    <row r="6" s="1" customFormat="1" ht="36.96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19</v>
      </c>
    </row>
    <row r="7" s="1" customFormat="1" ht="12" customHeight="1">
      <c r="B7" s="21"/>
      <c r="C7" s="22"/>
      <c r="D7" s="32" t="s">
        <v>20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8</v>
      </c>
    </row>
    <row r="8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="1" customFormat="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30</v>
      </c>
      <c r="AO10" s="22"/>
      <c r="AP10" s="22"/>
      <c r="AQ10" s="22"/>
      <c r="AR10" s="20"/>
      <c r="BE10" s="31"/>
      <c r="BS10" s="17" t="s">
        <v>19</v>
      </c>
    </row>
    <row r="11" s="1" customFormat="1" ht="18.48" customHeight="1">
      <c r="B11" s="21"/>
      <c r="C11" s="22"/>
      <c r="D11" s="22"/>
      <c r="E11" s="27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32</v>
      </c>
      <c r="AL11" s="22"/>
      <c r="AM11" s="22"/>
      <c r="AN11" s="27" t="s">
        <v>33</v>
      </c>
      <c r="AO11" s="22"/>
      <c r="AP11" s="22"/>
      <c r="AQ11" s="22"/>
      <c r="AR11" s="20"/>
      <c r="BE11" s="31"/>
      <c r="BS11" s="17" t="s">
        <v>19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19</v>
      </c>
    </row>
    <row r="13" s="1" customFormat="1" ht="12" customHeight="1">
      <c r="B13" s="21"/>
      <c r="C13" s="22"/>
      <c r="D13" s="32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35</v>
      </c>
      <c r="AO13" s="22"/>
      <c r="AP13" s="22"/>
      <c r="AQ13" s="22"/>
      <c r="AR13" s="20"/>
      <c r="BE13" s="31"/>
      <c r="BS13" s="17" t="s">
        <v>19</v>
      </c>
    </row>
    <row r="14">
      <c r="B14" s="21"/>
      <c r="C14" s="22"/>
      <c r="D14" s="22"/>
      <c r="E14" s="34" t="s">
        <v>35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32</v>
      </c>
      <c r="AL14" s="22"/>
      <c r="AM14" s="22"/>
      <c r="AN14" s="34" t="s">
        <v>35</v>
      </c>
      <c r="AO14" s="22"/>
      <c r="AP14" s="22"/>
      <c r="AQ14" s="22"/>
      <c r="AR14" s="20"/>
      <c r="BE14" s="31"/>
      <c r="BS14" s="17" t="s">
        <v>19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37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32</v>
      </c>
      <c r="AL17" s="22"/>
      <c r="AM17" s="22"/>
      <c r="AN17" s="27" t="s">
        <v>39</v>
      </c>
      <c r="AO17" s="22"/>
      <c r="AP17" s="22"/>
      <c r="AQ17" s="22"/>
      <c r="AR17" s="20"/>
      <c r="BE17" s="31"/>
      <c r="BS17" s="17" t="s">
        <v>40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8</v>
      </c>
    </row>
    <row r="19" s="1" customFormat="1" ht="12" customHeight="1">
      <c r="B19" s="21"/>
      <c r="C19" s="22"/>
      <c r="D19" s="32" t="s">
        <v>41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8</v>
      </c>
    </row>
    <row r="20" s="1" customFormat="1" ht="18.48" customHeight="1">
      <c r="B20" s="21"/>
      <c r="C20" s="22"/>
      <c r="D20" s="22"/>
      <c r="E20" s="27" t="s">
        <v>42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32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40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43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44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ROUND(AG94,0)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48</v>
      </c>
      <c r="E29" s="47"/>
      <c r="F29" s="32" t="s">
        <v>49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0)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0)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50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0)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0)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51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0)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52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0)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53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0)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54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55</v>
      </c>
      <c r="U35" s="54"/>
      <c r="V35" s="54"/>
      <c r="W35" s="54"/>
      <c r="X35" s="56" t="s">
        <v>56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60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59</v>
      </c>
      <c r="AI60" s="42"/>
      <c r="AJ60" s="42"/>
      <c r="AK60" s="42"/>
      <c r="AL60" s="42"/>
      <c r="AM60" s="64" t="s">
        <v>60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61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60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59</v>
      </c>
      <c r="AI75" s="42"/>
      <c r="AJ75" s="42"/>
      <c r="AK75" s="42"/>
      <c r="AL75" s="42"/>
      <c r="AM75" s="64" t="s">
        <v>60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63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3314-12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Posílení výkonu kabely NN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Praha 6, Cukrovarnická 112/10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 "","",AN8)</f>
        <v>6. 7. 2022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28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FYZIKÁLNÍ  ÚSTAV AV ČR, v.v.i.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36</v>
      </c>
      <c r="AJ89" s="40"/>
      <c r="AK89" s="40"/>
      <c r="AL89" s="40"/>
      <c r="AM89" s="80" t="str">
        <f>IF(E17="","",E17)</f>
        <v>VOLTCOM, spol. s.r.o.</v>
      </c>
      <c r="AN89" s="71"/>
      <c r="AO89" s="71"/>
      <c r="AP89" s="71"/>
      <c r="AQ89" s="40"/>
      <c r="AR89" s="44"/>
      <c r="AS89" s="81" t="s">
        <v>64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34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41</v>
      </c>
      <c r="AJ90" s="40"/>
      <c r="AK90" s="40"/>
      <c r="AL90" s="40"/>
      <c r="AM90" s="80" t="str">
        <f>IF(E20="","",E20)</f>
        <v>Hošek, Rozsypal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65</v>
      </c>
      <c r="D92" s="94"/>
      <c r="E92" s="94"/>
      <c r="F92" s="94"/>
      <c r="G92" s="94"/>
      <c r="H92" s="95"/>
      <c r="I92" s="96" t="s">
        <v>66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67</v>
      </c>
      <c r="AH92" s="94"/>
      <c r="AI92" s="94"/>
      <c r="AJ92" s="94"/>
      <c r="AK92" s="94"/>
      <c r="AL92" s="94"/>
      <c r="AM92" s="94"/>
      <c r="AN92" s="96" t="s">
        <v>68</v>
      </c>
      <c r="AO92" s="94"/>
      <c r="AP92" s="98"/>
      <c r="AQ92" s="99" t="s">
        <v>69</v>
      </c>
      <c r="AR92" s="44"/>
      <c r="AS92" s="100" t="s">
        <v>70</v>
      </c>
      <c r="AT92" s="101" t="s">
        <v>71</v>
      </c>
      <c r="AU92" s="101" t="s">
        <v>72</v>
      </c>
      <c r="AV92" s="101" t="s">
        <v>73</v>
      </c>
      <c r="AW92" s="101" t="s">
        <v>74</v>
      </c>
      <c r="AX92" s="101" t="s">
        <v>75</v>
      </c>
      <c r="AY92" s="101" t="s">
        <v>76</v>
      </c>
      <c r="AZ92" s="101" t="s">
        <v>77</v>
      </c>
      <c r="BA92" s="101" t="s">
        <v>78</v>
      </c>
      <c r="BB92" s="101" t="s">
        <v>79</v>
      </c>
      <c r="BC92" s="101" t="s">
        <v>80</v>
      </c>
      <c r="BD92" s="102" t="s">
        <v>81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82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ROUND(AG95+AG97+AG99+AG101,0)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ROUND(AS95+AS97+AS99+AS101,0)</f>
        <v>0</v>
      </c>
      <c r="AT94" s="114">
        <f>ROUND(SUM(AV94:AW94),0)</f>
        <v>0</v>
      </c>
      <c r="AU94" s="115">
        <f>ROUND(AU95+AU97+AU99+AU101,5)</f>
        <v>0</v>
      </c>
      <c r="AV94" s="114">
        <f>ROUND(AZ94*L29,0)</f>
        <v>0</v>
      </c>
      <c r="AW94" s="114">
        <f>ROUND(BA94*L30,0)</f>
        <v>0</v>
      </c>
      <c r="AX94" s="114">
        <f>ROUND(BB94*L29,0)</f>
        <v>0</v>
      </c>
      <c r="AY94" s="114">
        <f>ROUND(BC94*L30,0)</f>
        <v>0</v>
      </c>
      <c r="AZ94" s="114">
        <f>ROUND(AZ95+AZ97+AZ99+AZ101,0)</f>
        <v>0</v>
      </c>
      <c r="BA94" s="114">
        <f>ROUND(BA95+BA97+BA99+BA101,0)</f>
        <v>0</v>
      </c>
      <c r="BB94" s="114">
        <f>ROUND(BB95+BB97+BB99+BB101,0)</f>
        <v>0</v>
      </c>
      <c r="BC94" s="114">
        <f>ROUND(BC95+BC97+BC99+BC101,0)</f>
        <v>0</v>
      </c>
      <c r="BD94" s="116">
        <f>ROUND(BD95+BD97+BD99+BD101,0)</f>
        <v>0</v>
      </c>
      <c r="BE94" s="6"/>
      <c r="BS94" s="117" t="s">
        <v>83</v>
      </c>
      <c r="BT94" s="117" t="s">
        <v>84</v>
      </c>
      <c r="BU94" s="118" t="s">
        <v>85</v>
      </c>
      <c r="BV94" s="117" t="s">
        <v>86</v>
      </c>
      <c r="BW94" s="117" t="s">
        <v>5</v>
      </c>
      <c r="BX94" s="117" t="s">
        <v>87</v>
      </c>
      <c r="CL94" s="117" t="s">
        <v>1</v>
      </c>
    </row>
    <row r="95" s="7" customFormat="1" ht="16.5" customHeight="1">
      <c r="A95" s="7"/>
      <c r="B95" s="119"/>
      <c r="C95" s="120"/>
      <c r="D95" s="121" t="s">
        <v>88</v>
      </c>
      <c r="E95" s="121"/>
      <c r="F95" s="121"/>
      <c r="G95" s="121"/>
      <c r="H95" s="121"/>
      <c r="I95" s="122"/>
      <c r="J95" s="121" t="s">
        <v>89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ROUND(AG96,0)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90</v>
      </c>
      <c r="AR95" s="126"/>
      <c r="AS95" s="127">
        <f>ROUND(AS96,0)</f>
        <v>0</v>
      </c>
      <c r="AT95" s="128">
        <f>ROUND(SUM(AV95:AW95),0)</f>
        <v>0</v>
      </c>
      <c r="AU95" s="129">
        <f>ROUND(AU96,5)</f>
        <v>0</v>
      </c>
      <c r="AV95" s="128">
        <f>ROUND(AZ95*L29,0)</f>
        <v>0</v>
      </c>
      <c r="AW95" s="128">
        <f>ROUND(BA95*L30,0)</f>
        <v>0</v>
      </c>
      <c r="AX95" s="128">
        <f>ROUND(BB95*L29,0)</f>
        <v>0</v>
      </c>
      <c r="AY95" s="128">
        <f>ROUND(BC95*L30,0)</f>
        <v>0</v>
      </c>
      <c r="AZ95" s="128">
        <f>ROUND(AZ96,0)</f>
        <v>0</v>
      </c>
      <c r="BA95" s="128">
        <f>ROUND(BA96,0)</f>
        <v>0</v>
      </c>
      <c r="BB95" s="128">
        <f>ROUND(BB96,0)</f>
        <v>0</v>
      </c>
      <c r="BC95" s="128">
        <f>ROUND(BC96,0)</f>
        <v>0</v>
      </c>
      <c r="BD95" s="130">
        <f>ROUND(BD96,0)</f>
        <v>0</v>
      </c>
      <c r="BE95" s="7"/>
      <c r="BS95" s="131" t="s">
        <v>83</v>
      </c>
      <c r="BT95" s="131" t="s">
        <v>8</v>
      </c>
      <c r="BU95" s="131" t="s">
        <v>85</v>
      </c>
      <c r="BV95" s="131" t="s">
        <v>86</v>
      </c>
      <c r="BW95" s="131" t="s">
        <v>91</v>
      </c>
      <c r="BX95" s="131" t="s">
        <v>5</v>
      </c>
      <c r="CL95" s="131" t="s">
        <v>1</v>
      </c>
      <c r="CM95" s="131" t="s">
        <v>92</v>
      </c>
    </row>
    <row r="96" s="4" customFormat="1" ht="16.5" customHeight="1">
      <c r="A96" s="132" t="s">
        <v>93</v>
      </c>
      <c r="B96" s="70"/>
      <c r="C96" s="133"/>
      <c r="D96" s="133"/>
      <c r="E96" s="134" t="s">
        <v>94</v>
      </c>
      <c r="F96" s="134"/>
      <c r="G96" s="134"/>
      <c r="H96" s="134"/>
      <c r="I96" s="134"/>
      <c r="J96" s="133"/>
      <c r="K96" s="134" t="s">
        <v>95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'M - Montážní práce PS'!J32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96</v>
      </c>
      <c r="AR96" s="72"/>
      <c r="AS96" s="137">
        <v>0</v>
      </c>
      <c r="AT96" s="138">
        <f>ROUND(SUM(AV96:AW96),0)</f>
        <v>0</v>
      </c>
      <c r="AU96" s="139">
        <f>'M - Montážní práce PS'!P122</f>
        <v>0</v>
      </c>
      <c r="AV96" s="138">
        <f>'M - Montážní práce PS'!J35</f>
        <v>0</v>
      </c>
      <c r="AW96" s="138">
        <f>'M - Montážní práce PS'!J36</f>
        <v>0</v>
      </c>
      <c r="AX96" s="138">
        <f>'M - Montážní práce PS'!J37</f>
        <v>0</v>
      </c>
      <c r="AY96" s="138">
        <f>'M - Montážní práce PS'!J38</f>
        <v>0</v>
      </c>
      <c r="AZ96" s="138">
        <f>'M - Montážní práce PS'!F35</f>
        <v>0</v>
      </c>
      <c r="BA96" s="138">
        <f>'M - Montážní práce PS'!F36</f>
        <v>0</v>
      </c>
      <c r="BB96" s="138">
        <f>'M - Montážní práce PS'!F37</f>
        <v>0</v>
      </c>
      <c r="BC96" s="138">
        <f>'M - Montážní práce PS'!F38</f>
        <v>0</v>
      </c>
      <c r="BD96" s="140">
        <f>'M - Montážní práce PS'!F39</f>
        <v>0</v>
      </c>
      <c r="BE96" s="4"/>
      <c r="BT96" s="141" t="s">
        <v>92</v>
      </c>
      <c r="BV96" s="141" t="s">
        <v>86</v>
      </c>
      <c r="BW96" s="141" t="s">
        <v>97</v>
      </c>
      <c r="BX96" s="141" t="s">
        <v>91</v>
      </c>
      <c r="CL96" s="141" t="s">
        <v>1</v>
      </c>
    </row>
    <row r="97" s="7" customFormat="1" ht="16.5" customHeight="1">
      <c r="A97" s="7"/>
      <c r="B97" s="119"/>
      <c r="C97" s="120"/>
      <c r="D97" s="121" t="s">
        <v>98</v>
      </c>
      <c r="E97" s="121"/>
      <c r="F97" s="121"/>
      <c r="G97" s="121"/>
      <c r="H97" s="121"/>
      <c r="I97" s="122"/>
      <c r="J97" s="121" t="s">
        <v>99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ROUND(AG98,0)</f>
        <v>0</v>
      </c>
      <c r="AH97" s="122"/>
      <c r="AI97" s="122"/>
      <c r="AJ97" s="122"/>
      <c r="AK97" s="122"/>
      <c r="AL97" s="122"/>
      <c r="AM97" s="122"/>
      <c r="AN97" s="124">
        <f>SUM(AG97,AT97)</f>
        <v>0</v>
      </c>
      <c r="AO97" s="122"/>
      <c r="AP97" s="122"/>
      <c r="AQ97" s="125" t="s">
        <v>90</v>
      </c>
      <c r="AR97" s="126"/>
      <c r="AS97" s="127">
        <f>ROUND(AS98,0)</f>
        <v>0</v>
      </c>
      <c r="AT97" s="128">
        <f>ROUND(SUM(AV97:AW97),0)</f>
        <v>0</v>
      </c>
      <c r="AU97" s="129">
        <f>ROUND(AU98,5)</f>
        <v>0</v>
      </c>
      <c r="AV97" s="128">
        <f>ROUND(AZ97*L29,0)</f>
        <v>0</v>
      </c>
      <c r="AW97" s="128">
        <f>ROUND(BA97*L30,0)</f>
        <v>0</v>
      </c>
      <c r="AX97" s="128">
        <f>ROUND(BB97*L29,0)</f>
        <v>0</v>
      </c>
      <c r="AY97" s="128">
        <f>ROUND(BC97*L30,0)</f>
        <v>0</v>
      </c>
      <c r="AZ97" s="128">
        <f>ROUND(AZ98,0)</f>
        <v>0</v>
      </c>
      <c r="BA97" s="128">
        <f>ROUND(BA98,0)</f>
        <v>0</v>
      </c>
      <c r="BB97" s="128">
        <f>ROUND(BB98,0)</f>
        <v>0</v>
      </c>
      <c r="BC97" s="128">
        <f>ROUND(BC98,0)</f>
        <v>0</v>
      </c>
      <c r="BD97" s="130">
        <f>ROUND(BD98,0)</f>
        <v>0</v>
      </c>
      <c r="BE97" s="7"/>
      <c r="BS97" s="131" t="s">
        <v>83</v>
      </c>
      <c r="BT97" s="131" t="s">
        <v>8</v>
      </c>
      <c r="BU97" s="131" t="s">
        <v>85</v>
      </c>
      <c r="BV97" s="131" t="s">
        <v>86</v>
      </c>
      <c r="BW97" s="131" t="s">
        <v>100</v>
      </c>
      <c r="BX97" s="131" t="s">
        <v>5</v>
      </c>
      <c r="CL97" s="131" t="s">
        <v>1</v>
      </c>
      <c r="CM97" s="131" t="s">
        <v>92</v>
      </c>
    </row>
    <row r="98" s="4" customFormat="1" ht="16.5" customHeight="1">
      <c r="A98" s="132" t="s">
        <v>93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101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'M - Zemní a montážní prác...'!J32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96</v>
      </c>
      <c r="AR98" s="72"/>
      <c r="AS98" s="137">
        <v>0</v>
      </c>
      <c r="AT98" s="138">
        <f>ROUND(SUM(AV98:AW98),0)</f>
        <v>0</v>
      </c>
      <c r="AU98" s="139">
        <f>'M - Zemní a montážní prác...'!P129</f>
        <v>0</v>
      </c>
      <c r="AV98" s="138">
        <f>'M - Zemní a montážní prác...'!J35</f>
        <v>0</v>
      </c>
      <c r="AW98" s="138">
        <f>'M - Zemní a montážní prác...'!J36</f>
        <v>0</v>
      </c>
      <c r="AX98" s="138">
        <f>'M - Zemní a montážní prác...'!J37</f>
        <v>0</v>
      </c>
      <c r="AY98" s="138">
        <f>'M - Zemní a montážní prác...'!J38</f>
        <v>0</v>
      </c>
      <c r="AZ98" s="138">
        <f>'M - Zemní a montážní prác...'!F35</f>
        <v>0</v>
      </c>
      <c r="BA98" s="138">
        <f>'M - Zemní a montážní prác...'!F36</f>
        <v>0</v>
      </c>
      <c r="BB98" s="138">
        <f>'M - Zemní a montážní prác...'!F37</f>
        <v>0</v>
      </c>
      <c r="BC98" s="138">
        <f>'M - Zemní a montážní prác...'!F38</f>
        <v>0</v>
      </c>
      <c r="BD98" s="140">
        <f>'M - Zemní a montážní prác...'!F39</f>
        <v>0</v>
      </c>
      <c r="BE98" s="4"/>
      <c r="BT98" s="141" t="s">
        <v>92</v>
      </c>
      <c r="BV98" s="141" t="s">
        <v>86</v>
      </c>
      <c r="BW98" s="141" t="s">
        <v>102</v>
      </c>
      <c r="BX98" s="141" t="s">
        <v>100</v>
      </c>
      <c r="CL98" s="141" t="s">
        <v>1</v>
      </c>
    </row>
    <row r="99" s="7" customFormat="1" ht="16.5" customHeight="1">
      <c r="A99" s="7"/>
      <c r="B99" s="119"/>
      <c r="C99" s="120"/>
      <c r="D99" s="121" t="s">
        <v>103</v>
      </c>
      <c r="E99" s="121"/>
      <c r="F99" s="121"/>
      <c r="G99" s="121"/>
      <c r="H99" s="121"/>
      <c r="I99" s="122"/>
      <c r="J99" s="121" t="s">
        <v>104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ROUND(AG100,0)</f>
        <v>0</v>
      </c>
      <c r="AH99" s="122"/>
      <c r="AI99" s="122"/>
      <c r="AJ99" s="122"/>
      <c r="AK99" s="122"/>
      <c r="AL99" s="122"/>
      <c r="AM99" s="122"/>
      <c r="AN99" s="124">
        <f>SUM(AG99,AT99)</f>
        <v>0</v>
      </c>
      <c r="AO99" s="122"/>
      <c r="AP99" s="122"/>
      <c r="AQ99" s="125" t="s">
        <v>90</v>
      </c>
      <c r="AR99" s="126"/>
      <c r="AS99" s="127">
        <f>ROUND(AS100,0)</f>
        <v>0</v>
      </c>
      <c r="AT99" s="128">
        <f>ROUND(SUM(AV99:AW99),0)</f>
        <v>0</v>
      </c>
      <c r="AU99" s="129">
        <f>ROUND(AU100,5)</f>
        <v>0</v>
      </c>
      <c r="AV99" s="128">
        <f>ROUND(AZ99*L29,0)</f>
        <v>0</v>
      </c>
      <c r="AW99" s="128">
        <f>ROUND(BA99*L30,0)</f>
        <v>0</v>
      </c>
      <c r="AX99" s="128">
        <f>ROUND(BB99*L29,0)</f>
        <v>0</v>
      </c>
      <c r="AY99" s="128">
        <f>ROUND(BC99*L30,0)</f>
        <v>0</v>
      </c>
      <c r="AZ99" s="128">
        <f>ROUND(AZ100,0)</f>
        <v>0</v>
      </c>
      <c r="BA99" s="128">
        <f>ROUND(BA100,0)</f>
        <v>0</v>
      </c>
      <c r="BB99" s="128">
        <f>ROUND(BB100,0)</f>
        <v>0</v>
      </c>
      <c r="BC99" s="128">
        <f>ROUND(BC100,0)</f>
        <v>0</v>
      </c>
      <c r="BD99" s="130">
        <f>ROUND(BD100,0)</f>
        <v>0</v>
      </c>
      <c r="BE99" s="7"/>
      <c r="BS99" s="131" t="s">
        <v>83</v>
      </c>
      <c r="BT99" s="131" t="s">
        <v>8</v>
      </c>
      <c r="BU99" s="131" t="s">
        <v>85</v>
      </c>
      <c r="BV99" s="131" t="s">
        <v>86</v>
      </c>
      <c r="BW99" s="131" t="s">
        <v>105</v>
      </c>
      <c r="BX99" s="131" t="s">
        <v>5</v>
      </c>
      <c r="CL99" s="131" t="s">
        <v>1</v>
      </c>
      <c r="CM99" s="131" t="s">
        <v>92</v>
      </c>
    </row>
    <row r="100" s="4" customFormat="1" ht="16.5" customHeight="1">
      <c r="A100" s="132" t="s">
        <v>93</v>
      </c>
      <c r="B100" s="70"/>
      <c r="C100" s="133"/>
      <c r="D100" s="133"/>
      <c r="E100" s="134" t="s">
        <v>106</v>
      </c>
      <c r="F100" s="134"/>
      <c r="G100" s="134"/>
      <c r="H100" s="134"/>
      <c r="I100" s="134"/>
      <c r="J100" s="133"/>
      <c r="K100" s="134" t="s">
        <v>107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'STAV - Stavební část SO'!J32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96</v>
      </c>
      <c r="AR100" s="72"/>
      <c r="AS100" s="137">
        <v>0</v>
      </c>
      <c r="AT100" s="138">
        <f>ROUND(SUM(AV100:AW100),0)</f>
        <v>0</v>
      </c>
      <c r="AU100" s="139">
        <f>'STAV - Stavební část SO'!P138</f>
        <v>0</v>
      </c>
      <c r="AV100" s="138">
        <f>'STAV - Stavební část SO'!J35</f>
        <v>0</v>
      </c>
      <c r="AW100" s="138">
        <f>'STAV - Stavební část SO'!J36</f>
        <v>0</v>
      </c>
      <c r="AX100" s="138">
        <f>'STAV - Stavební část SO'!J37</f>
        <v>0</v>
      </c>
      <c r="AY100" s="138">
        <f>'STAV - Stavební část SO'!J38</f>
        <v>0</v>
      </c>
      <c r="AZ100" s="138">
        <f>'STAV - Stavební část SO'!F35</f>
        <v>0</v>
      </c>
      <c r="BA100" s="138">
        <f>'STAV - Stavební část SO'!F36</f>
        <v>0</v>
      </c>
      <c r="BB100" s="138">
        <f>'STAV - Stavební část SO'!F37</f>
        <v>0</v>
      </c>
      <c r="BC100" s="138">
        <f>'STAV - Stavební část SO'!F38</f>
        <v>0</v>
      </c>
      <c r="BD100" s="140">
        <f>'STAV - Stavební část SO'!F39</f>
        <v>0</v>
      </c>
      <c r="BE100" s="4"/>
      <c r="BT100" s="141" t="s">
        <v>92</v>
      </c>
      <c r="BV100" s="141" t="s">
        <v>86</v>
      </c>
      <c r="BW100" s="141" t="s">
        <v>108</v>
      </c>
      <c r="BX100" s="141" t="s">
        <v>105</v>
      </c>
      <c r="CL100" s="141" t="s">
        <v>1</v>
      </c>
    </row>
    <row r="101" s="7" customFormat="1" ht="16.5" customHeight="1">
      <c r="A101" s="7"/>
      <c r="B101" s="119"/>
      <c r="C101" s="120"/>
      <c r="D101" s="121" t="s">
        <v>109</v>
      </c>
      <c r="E101" s="121"/>
      <c r="F101" s="121"/>
      <c r="G101" s="121"/>
      <c r="H101" s="121"/>
      <c r="I101" s="122"/>
      <c r="J101" s="121" t="s">
        <v>110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ROUND(AG102,0)</f>
        <v>0</v>
      </c>
      <c r="AH101" s="122"/>
      <c r="AI101" s="122"/>
      <c r="AJ101" s="122"/>
      <c r="AK101" s="122"/>
      <c r="AL101" s="122"/>
      <c r="AM101" s="122"/>
      <c r="AN101" s="124">
        <f>SUM(AG101,AT101)</f>
        <v>0</v>
      </c>
      <c r="AO101" s="122"/>
      <c r="AP101" s="122"/>
      <c r="AQ101" s="125" t="s">
        <v>90</v>
      </c>
      <c r="AR101" s="126"/>
      <c r="AS101" s="127">
        <f>ROUND(AS102,0)</f>
        <v>0</v>
      </c>
      <c r="AT101" s="128">
        <f>ROUND(SUM(AV101:AW101),0)</f>
        <v>0</v>
      </c>
      <c r="AU101" s="129">
        <f>ROUND(AU102,5)</f>
        <v>0</v>
      </c>
      <c r="AV101" s="128">
        <f>ROUND(AZ101*L29,0)</f>
        <v>0</v>
      </c>
      <c r="AW101" s="128">
        <f>ROUND(BA101*L30,0)</f>
        <v>0</v>
      </c>
      <c r="AX101" s="128">
        <f>ROUND(BB101*L29,0)</f>
        <v>0</v>
      </c>
      <c r="AY101" s="128">
        <f>ROUND(BC101*L30,0)</f>
        <v>0</v>
      </c>
      <c r="AZ101" s="128">
        <f>ROUND(AZ102,0)</f>
        <v>0</v>
      </c>
      <c r="BA101" s="128">
        <f>ROUND(BA102,0)</f>
        <v>0</v>
      </c>
      <c r="BB101" s="128">
        <f>ROUND(BB102,0)</f>
        <v>0</v>
      </c>
      <c r="BC101" s="128">
        <f>ROUND(BC102,0)</f>
        <v>0</v>
      </c>
      <c r="BD101" s="130">
        <f>ROUND(BD102,0)</f>
        <v>0</v>
      </c>
      <c r="BE101" s="7"/>
      <c r="BS101" s="131" t="s">
        <v>83</v>
      </c>
      <c r="BT101" s="131" t="s">
        <v>8</v>
      </c>
      <c r="BU101" s="131" t="s">
        <v>85</v>
      </c>
      <c r="BV101" s="131" t="s">
        <v>86</v>
      </c>
      <c r="BW101" s="131" t="s">
        <v>111</v>
      </c>
      <c r="BX101" s="131" t="s">
        <v>5</v>
      </c>
      <c r="CL101" s="131" t="s">
        <v>1</v>
      </c>
      <c r="CM101" s="131" t="s">
        <v>92</v>
      </c>
    </row>
    <row r="102" s="4" customFormat="1" ht="16.5" customHeight="1">
      <c r="A102" s="132" t="s">
        <v>93</v>
      </c>
      <c r="B102" s="70"/>
      <c r="C102" s="133"/>
      <c r="D102" s="133"/>
      <c r="E102" s="134" t="s">
        <v>112</v>
      </c>
      <c r="F102" s="134"/>
      <c r="G102" s="134"/>
      <c r="H102" s="134"/>
      <c r="I102" s="134"/>
      <c r="J102" s="133"/>
      <c r="K102" s="134" t="s">
        <v>113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'OST - Ostatní náklady PS'!J32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96</v>
      </c>
      <c r="AR102" s="72"/>
      <c r="AS102" s="142">
        <v>0</v>
      </c>
      <c r="AT102" s="143">
        <f>ROUND(SUM(AV102:AW102),0)</f>
        <v>0</v>
      </c>
      <c r="AU102" s="144">
        <f>'OST - Ostatní náklady PS'!P121</f>
        <v>0</v>
      </c>
      <c r="AV102" s="143">
        <f>'OST - Ostatní náklady PS'!J35</f>
        <v>0</v>
      </c>
      <c r="AW102" s="143">
        <f>'OST - Ostatní náklady PS'!J36</f>
        <v>0</v>
      </c>
      <c r="AX102" s="143">
        <f>'OST - Ostatní náklady PS'!J37</f>
        <v>0</v>
      </c>
      <c r="AY102" s="143">
        <f>'OST - Ostatní náklady PS'!J38</f>
        <v>0</v>
      </c>
      <c r="AZ102" s="143">
        <f>'OST - Ostatní náklady PS'!F35</f>
        <v>0</v>
      </c>
      <c r="BA102" s="143">
        <f>'OST - Ostatní náklady PS'!F36</f>
        <v>0</v>
      </c>
      <c r="BB102" s="143">
        <f>'OST - Ostatní náklady PS'!F37</f>
        <v>0</v>
      </c>
      <c r="BC102" s="143">
        <f>'OST - Ostatní náklady PS'!F38</f>
        <v>0</v>
      </c>
      <c r="BD102" s="145">
        <f>'OST - Ostatní náklady PS'!F39</f>
        <v>0</v>
      </c>
      <c r="BE102" s="4"/>
      <c r="BT102" s="141" t="s">
        <v>92</v>
      </c>
      <c r="BV102" s="141" t="s">
        <v>86</v>
      </c>
      <c r="BW102" s="141" t="s">
        <v>114</v>
      </c>
      <c r="BX102" s="141" t="s">
        <v>111</v>
      </c>
      <c r="CL102" s="141" t="s">
        <v>1</v>
      </c>
    </row>
    <row r="103" s="2" customFormat="1" ht="30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44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</sheetData>
  <sheetProtection sheet="1" formatColumns="0" formatRows="0" objects="1" scenarios="1" spinCount="100000" saltValue="BBcfKAXq80J5g89QJHpmyfnUQ6KN0UI+9+BPDyUa71gehO7Mn0E0jqGseIN9kOmSV70XP7lG3DHX2pq+KRaTqQ==" hashValue="uJsOcHodStJmpc8TCs/kLztGJfSiwg4+0VlP8oQp3qW1x79YE1O73Z43efyIybtDokJ9M+Lr8xZfytDPcMgW3A==" algorithmName="SHA-512" password="CC35"/>
  <mergeCells count="70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K96:AF96"/>
    <mergeCell ref="AN96:AP96"/>
    <mergeCell ref="AG96:AM96"/>
    <mergeCell ref="E96:I96"/>
    <mergeCell ref="D97:H97"/>
    <mergeCell ref="J97:AF97"/>
    <mergeCell ref="AN97:AP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AN102:AP102"/>
    <mergeCell ref="AG102:AM102"/>
    <mergeCell ref="E102:I102"/>
    <mergeCell ref="K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6" location="'M - Montážní práce PS'!C2" display="/"/>
    <hyperlink ref="A98" location="'M - Zemní a montážní prác...'!C2" display="/"/>
    <hyperlink ref="A100" location="'STAV - Stavební část SO'!C2" display="/"/>
    <hyperlink ref="A102" location="'OST - Ostatní náklady PS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92</v>
      </c>
    </row>
    <row r="4" s="1" customFormat="1" ht="24.96" customHeight="1">
      <c r="B4" s="20"/>
      <c r="D4" s="148" t="s">
        <v>115</v>
      </c>
      <c r="L4" s="20"/>
      <c r="M4" s="149" t="s">
        <v>11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17</v>
      </c>
      <c r="L6" s="20"/>
    </row>
    <row r="7" s="1" customFormat="1" ht="16.5" customHeight="1">
      <c r="B7" s="20"/>
      <c r="E7" s="151" t="str">
        <f>'Rekapitulace stavby'!K6</f>
        <v>Posílení výkonu kabely NN</v>
      </c>
      <c r="F7" s="150"/>
      <c r="G7" s="150"/>
      <c r="H7" s="150"/>
      <c r="L7" s="20"/>
    </row>
    <row r="8" s="1" customFormat="1" ht="12" customHeight="1">
      <c r="B8" s="20"/>
      <c r="D8" s="150" t="s">
        <v>116</v>
      </c>
      <c r="L8" s="20"/>
    </row>
    <row r="9" s="2" customFormat="1" ht="16.5" customHeight="1">
      <c r="A9" s="38"/>
      <c r="B9" s="44"/>
      <c r="C9" s="38"/>
      <c r="D9" s="38"/>
      <c r="E9" s="151" t="s">
        <v>117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119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20</v>
      </c>
      <c r="E13" s="38"/>
      <c r="F13" s="141" t="s">
        <v>1</v>
      </c>
      <c r="G13" s="38"/>
      <c r="H13" s="38"/>
      <c r="I13" s="150" t="s">
        <v>21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6. 7. 2022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">
        <v>30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31</v>
      </c>
      <c r="F17" s="38"/>
      <c r="G17" s="38"/>
      <c r="H17" s="38"/>
      <c r="I17" s="150" t="s">
        <v>32</v>
      </c>
      <c r="J17" s="141" t="s">
        <v>33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34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32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36</v>
      </c>
      <c r="E22" s="38"/>
      <c r="F22" s="38"/>
      <c r="G22" s="38"/>
      <c r="H22" s="38"/>
      <c r="I22" s="150" t="s">
        <v>29</v>
      </c>
      <c r="J22" s="141" t="s">
        <v>37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38</v>
      </c>
      <c r="F23" s="38"/>
      <c r="G23" s="38"/>
      <c r="H23" s="38"/>
      <c r="I23" s="150" t="s">
        <v>32</v>
      </c>
      <c r="J23" s="141" t="s">
        <v>39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41</v>
      </c>
      <c r="E25" s="38"/>
      <c r="F25" s="38"/>
      <c r="G25" s="38"/>
      <c r="H25" s="38"/>
      <c r="I25" s="150" t="s">
        <v>29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42</v>
      </c>
      <c r="F26" s="38"/>
      <c r="G26" s="38"/>
      <c r="H26" s="38"/>
      <c r="I26" s="150" t="s">
        <v>32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43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44</v>
      </c>
      <c r="E32" s="38"/>
      <c r="F32" s="38"/>
      <c r="G32" s="38"/>
      <c r="H32" s="38"/>
      <c r="I32" s="38"/>
      <c r="J32" s="160">
        <f>ROUND(J122, 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46</v>
      </c>
      <c r="G34" s="38"/>
      <c r="H34" s="38"/>
      <c r="I34" s="161" t="s">
        <v>45</v>
      </c>
      <c r="J34" s="161" t="s">
        <v>47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48</v>
      </c>
      <c r="E35" s="150" t="s">
        <v>49</v>
      </c>
      <c r="F35" s="163">
        <f>ROUND((SUM(BE122:BE197)),  0)</f>
        <v>0</v>
      </c>
      <c r="G35" s="38"/>
      <c r="H35" s="38"/>
      <c r="I35" s="164">
        <v>0.20999999999999999</v>
      </c>
      <c r="J35" s="163">
        <f>ROUND(((SUM(BE122:BE197))*I35),  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50</v>
      </c>
      <c r="F36" s="163">
        <f>ROUND((SUM(BF122:BF197)),  0)</f>
        <v>0</v>
      </c>
      <c r="G36" s="38"/>
      <c r="H36" s="38"/>
      <c r="I36" s="164">
        <v>0.12</v>
      </c>
      <c r="J36" s="163">
        <f>ROUND(((SUM(BF122:BF197))*I36),  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51</v>
      </c>
      <c r="F37" s="163">
        <f>ROUND((SUM(BG122:BG197)),  0)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52</v>
      </c>
      <c r="F38" s="163">
        <f>ROUND((SUM(BH122:BH197)),  0)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53</v>
      </c>
      <c r="F39" s="163">
        <f>ROUND((SUM(BI122:BI197)),  0)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54</v>
      </c>
      <c r="E41" s="167"/>
      <c r="F41" s="167"/>
      <c r="G41" s="168" t="s">
        <v>55</v>
      </c>
      <c r="H41" s="169" t="s">
        <v>56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57</v>
      </c>
      <c r="E50" s="173"/>
      <c r="F50" s="173"/>
      <c r="G50" s="172" t="s">
        <v>58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59</v>
      </c>
      <c r="E61" s="175"/>
      <c r="F61" s="176" t="s">
        <v>60</v>
      </c>
      <c r="G61" s="174" t="s">
        <v>59</v>
      </c>
      <c r="H61" s="175"/>
      <c r="I61" s="175"/>
      <c r="J61" s="177" t="s">
        <v>60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61</v>
      </c>
      <c r="E65" s="178"/>
      <c r="F65" s="178"/>
      <c r="G65" s="172" t="s">
        <v>62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59</v>
      </c>
      <c r="E76" s="175"/>
      <c r="F76" s="176" t="s">
        <v>60</v>
      </c>
      <c r="G76" s="174" t="s">
        <v>59</v>
      </c>
      <c r="H76" s="175"/>
      <c r="I76" s="175"/>
      <c r="J76" s="177" t="s">
        <v>60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Posílení výkonu kabely NN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117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M - Montážní práce PS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22</v>
      </c>
      <c r="D91" s="40"/>
      <c r="E91" s="40"/>
      <c r="F91" s="27" t="str">
        <f>F14</f>
        <v>Praha 6, Cukrovarnická 112/10</v>
      </c>
      <c r="G91" s="40"/>
      <c r="H91" s="40"/>
      <c r="I91" s="32" t="s">
        <v>24</v>
      </c>
      <c r="J91" s="79" t="str">
        <f>IF(J14="","",J14)</f>
        <v>6. 7. 2022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28</v>
      </c>
      <c r="D93" s="40"/>
      <c r="E93" s="40"/>
      <c r="F93" s="27" t="str">
        <f>E17</f>
        <v xml:space="preserve">FYZIKÁLNÍ  ÚSTAV AV ČR, v.v.i.</v>
      </c>
      <c r="G93" s="40"/>
      <c r="H93" s="40"/>
      <c r="I93" s="32" t="s">
        <v>36</v>
      </c>
      <c r="J93" s="36" t="str">
        <f>E23</f>
        <v>VOLTCOM, spol.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34</v>
      </c>
      <c r="D94" s="40"/>
      <c r="E94" s="40"/>
      <c r="F94" s="27" t="str">
        <f>IF(E20="","",E20)</f>
        <v>Vyplň údaj</v>
      </c>
      <c r="G94" s="40"/>
      <c r="H94" s="40"/>
      <c r="I94" s="32" t="s">
        <v>41</v>
      </c>
      <c r="J94" s="36" t="str">
        <f>E26</f>
        <v>Hošek, Rozsypal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="9" customFormat="1" ht="24.96" customHeight="1">
      <c r="A99" s="9"/>
      <c r="B99" s="188"/>
      <c r="C99" s="189"/>
      <c r="D99" s="190" t="s">
        <v>125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126</v>
      </c>
      <c r="E100" s="196"/>
      <c r="F100" s="196"/>
      <c r="G100" s="196"/>
      <c r="H100" s="196"/>
      <c r="I100" s="196"/>
      <c r="J100" s="197">
        <f>J190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127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17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183" t="str">
        <f>E7</f>
        <v>Posílení výkonu kabely NN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1" customFormat="1" ht="12" customHeight="1">
      <c r="B111" s="21"/>
      <c r="C111" s="32" t="s">
        <v>116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="2" customFormat="1" ht="16.5" customHeight="1">
      <c r="A112" s="38"/>
      <c r="B112" s="39"/>
      <c r="C112" s="40"/>
      <c r="D112" s="40"/>
      <c r="E112" s="183" t="s">
        <v>117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118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E11</f>
        <v>M - Montážní práce PS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22</v>
      </c>
      <c r="D116" s="40"/>
      <c r="E116" s="40"/>
      <c r="F116" s="27" t="str">
        <f>F14</f>
        <v>Praha 6, Cukrovarnická 112/10</v>
      </c>
      <c r="G116" s="40"/>
      <c r="H116" s="40"/>
      <c r="I116" s="32" t="s">
        <v>24</v>
      </c>
      <c r="J116" s="79" t="str">
        <f>IF(J14="","",J14)</f>
        <v>6. 7. 2022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5.65" customHeight="1">
      <c r="A118" s="38"/>
      <c r="B118" s="39"/>
      <c r="C118" s="32" t="s">
        <v>28</v>
      </c>
      <c r="D118" s="40"/>
      <c r="E118" s="40"/>
      <c r="F118" s="27" t="str">
        <f>E17</f>
        <v xml:space="preserve">FYZIKÁLNÍ  ÚSTAV AV ČR, v.v.i.</v>
      </c>
      <c r="G118" s="40"/>
      <c r="H118" s="40"/>
      <c r="I118" s="32" t="s">
        <v>36</v>
      </c>
      <c r="J118" s="36" t="str">
        <f>E23</f>
        <v>VOLTCOM, spol.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34</v>
      </c>
      <c r="D119" s="40"/>
      <c r="E119" s="40"/>
      <c r="F119" s="27" t="str">
        <f>IF(E20="","",E20)</f>
        <v>Vyplň údaj</v>
      </c>
      <c r="G119" s="40"/>
      <c r="H119" s="40"/>
      <c r="I119" s="32" t="s">
        <v>41</v>
      </c>
      <c r="J119" s="36" t="str">
        <f>E26</f>
        <v>Hošek, Rozsypal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9"/>
      <c r="B121" s="200"/>
      <c r="C121" s="201" t="s">
        <v>128</v>
      </c>
      <c r="D121" s="202" t="s">
        <v>69</v>
      </c>
      <c r="E121" s="202" t="s">
        <v>65</v>
      </c>
      <c r="F121" s="202" t="s">
        <v>66</v>
      </c>
      <c r="G121" s="202" t="s">
        <v>129</v>
      </c>
      <c r="H121" s="202" t="s">
        <v>130</v>
      </c>
      <c r="I121" s="202" t="s">
        <v>131</v>
      </c>
      <c r="J121" s="203" t="s">
        <v>122</v>
      </c>
      <c r="K121" s="204" t="s">
        <v>132</v>
      </c>
      <c r="L121" s="205"/>
      <c r="M121" s="100" t="s">
        <v>1</v>
      </c>
      <c r="N121" s="101" t="s">
        <v>48</v>
      </c>
      <c r="O121" s="101" t="s">
        <v>133</v>
      </c>
      <c r="P121" s="101" t="s">
        <v>134</v>
      </c>
      <c r="Q121" s="101" t="s">
        <v>135</v>
      </c>
      <c r="R121" s="101" t="s">
        <v>136</v>
      </c>
      <c r="S121" s="101" t="s">
        <v>137</v>
      </c>
      <c r="T121" s="102" t="s">
        <v>138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="2" customFormat="1" ht="22.8" customHeight="1">
      <c r="A122" s="38"/>
      <c r="B122" s="39"/>
      <c r="C122" s="107" t="s">
        <v>139</v>
      </c>
      <c r="D122" s="40"/>
      <c r="E122" s="40"/>
      <c r="F122" s="40"/>
      <c r="G122" s="40"/>
      <c r="H122" s="40"/>
      <c r="I122" s="40"/>
      <c r="J122" s="206">
        <f>BK122</f>
        <v>0</v>
      </c>
      <c r="K122" s="40"/>
      <c r="L122" s="44"/>
      <c r="M122" s="103"/>
      <c r="N122" s="207"/>
      <c r="O122" s="104"/>
      <c r="P122" s="208">
        <f>P123</f>
        <v>0</v>
      </c>
      <c r="Q122" s="104"/>
      <c r="R122" s="208">
        <f>R123</f>
        <v>1.2443000000000002</v>
      </c>
      <c r="S122" s="104"/>
      <c r="T122" s="209">
        <f>T123</f>
        <v>0.22999999999999998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83</v>
      </c>
      <c r="AU122" s="17" t="s">
        <v>124</v>
      </c>
      <c r="BK122" s="210">
        <f>BK123</f>
        <v>0</v>
      </c>
    </row>
    <row r="123" s="12" customFormat="1" ht="25.92" customHeight="1">
      <c r="A123" s="12"/>
      <c r="B123" s="211"/>
      <c r="C123" s="212"/>
      <c r="D123" s="213" t="s">
        <v>83</v>
      </c>
      <c r="E123" s="214" t="s">
        <v>94</v>
      </c>
      <c r="F123" s="214" t="s">
        <v>140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P124+SUM(P125:P190)</f>
        <v>0</v>
      </c>
      <c r="Q123" s="219"/>
      <c r="R123" s="220">
        <f>R124+SUM(R125:R190)</f>
        <v>1.2443000000000002</v>
      </c>
      <c r="S123" s="219"/>
      <c r="T123" s="221">
        <f>T124+SUM(T125:T190)</f>
        <v>0.22999999999999998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141</v>
      </c>
      <c r="AT123" s="223" t="s">
        <v>83</v>
      </c>
      <c r="AU123" s="223" t="s">
        <v>84</v>
      </c>
      <c r="AY123" s="222" t="s">
        <v>142</v>
      </c>
      <c r="BK123" s="224">
        <f>BK124+SUM(BK125:BK190)</f>
        <v>0</v>
      </c>
    </row>
    <row r="124" s="2" customFormat="1" ht="16.5" customHeight="1">
      <c r="A124" s="38"/>
      <c r="B124" s="39"/>
      <c r="C124" s="225" t="s">
        <v>143</v>
      </c>
      <c r="D124" s="225" t="s">
        <v>144</v>
      </c>
      <c r="E124" s="226" t="s">
        <v>145</v>
      </c>
      <c r="F124" s="227" t="s">
        <v>146</v>
      </c>
      <c r="G124" s="228" t="s">
        <v>147</v>
      </c>
      <c r="H124" s="229">
        <v>1</v>
      </c>
      <c r="I124" s="230"/>
      <c r="J124" s="231">
        <f>ROUND(I124*H124,0)</f>
        <v>0</v>
      </c>
      <c r="K124" s="232"/>
      <c r="L124" s="44"/>
      <c r="M124" s="233" t="s">
        <v>1</v>
      </c>
      <c r="N124" s="234" t="s">
        <v>49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148</v>
      </c>
      <c r="AT124" s="237" t="s">
        <v>144</v>
      </c>
      <c r="AU124" s="237" t="s">
        <v>8</v>
      </c>
      <c r="AY124" s="17" t="s">
        <v>142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</v>
      </c>
      <c r="BK124" s="238">
        <f>ROUND(I124*H124,0)</f>
        <v>0</v>
      </c>
      <c r="BL124" s="17" t="s">
        <v>148</v>
      </c>
      <c r="BM124" s="237" t="s">
        <v>149</v>
      </c>
    </row>
    <row r="125" s="2" customFormat="1" ht="24.15" customHeight="1">
      <c r="A125" s="38"/>
      <c r="B125" s="39"/>
      <c r="C125" s="225" t="s">
        <v>150</v>
      </c>
      <c r="D125" s="225" t="s">
        <v>144</v>
      </c>
      <c r="E125" s="226" t="s">
        <v>151</v>
      </c>
      <c r="F125" s="227" t="s">
        <v>152</v>
      </c>
      <c r="G125" s="228" t="s">
        <v>153</v>
      </c>
      <c r="H125" s="229">
        <v>3</v>
      </c>
      <c r="I125" s="230"/>
      <c r="J125" s="231">
        <f>ROUND(I125*H125,0)</f>
        <v>0</v>
      </c>
      <c r="K125" s="232"/>
      <c r="L125" s="44"/>
      <c r="M125" s="233" t="s">
        <v>1</v>
      </c>
      <c r="N125" s="234" t="s">
        <v>49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148</v>
      </c>
      <c r="AT125" s="237" t="s">
        <v>144</v>
      </c>
      <c r="AU125" s="237" t="s">
        <v>8</v>
      </c>
      <c r="AY125" s="17" t="s">
        <v>142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</v>
      </c>
      <c r="BK125" s="238">
        <f>ROUND(I125*H125,0)</f>
        <v>0</v>
      </c>
      <c r="BL125" s="17" t="s">
        <v>148</v>
      </c>
      <c r="BM125" s="237" t="s">
        <v>154</v>
      </c>
    </row>
    <row r="126" s="2" customFormat="1" ht="24.15" customHeight="1">
      <c r="A126" s="38"/>
      <c r="B126" s="39"/>
      <c r="C126" s="239" t="s">
        <v>155</v>
      </c>
      <c r="D126" s="239" t="s">
        <v>94</v>
      </c>
      <c r="E126" s="240" t="s">
        <v>156</v>
      </c>
      <c r="F126" s="241" t="s">
        <v>157</v>
      </c>
      <c r="G126" s="242" t="s">
        <v>147</v>
      </c>
      <c r="H126" s="243">
        <v>1</v>
      </c>
      <c r="I126" s="244"/>
      <c r="J126" s="245">
        <f>ROUND(I126*H126,0)</f>
        <v>0</v>
      </c>
      <c r="K126" s="246"/>
      <c r="L126" s="247"/>
      <c r="M126" s="248" t="s">
        <v>1</v>
      </c>
      <c r="N126" s="249" t="s">
        <v>49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158</v>
      </c>
      <c r="AT126" s="237" t="s">
        <v>94</v>
      </c>
      <c r="AU126" s="237" t="s">
        <v>8</v>
      </c>
      <c r="AY126" s="17" t="s">
        <v>142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</v>
      </c>
      <c r="BK126" s="238">
        <f>ROUND(I126*H126,0)</f>
        <v>0</v>
      </c>
      <c r="BL126" s="17" t="s">
        <v>158</v>
      </c>
      <c r="BM126" s="237" t="s">
        <v>159</v>
      </c>
    </row>
    <row r="127" s="2" customFormat="1">
      <c r="A127" s="38"/>
      <c r="B127" s="39"/>
      <c r="C127" s="40"/>
      <c r="D127" s="250" t="s">
        <v>160</v>
      </c>
      <c r="E127" s="40"/>
      <c r="F127" s="251" t="s">
        <v>161</v>
      </c>
      <c r="G127" s="40"/>
      <c r="H127" s="40"/>
      <c r="I127" s="252"/>
      <c r="J127" s="40"/>
      <c r="K127" s="40"/>
      <c r="L127" s="44"/>
      <c r="M127" s="253"/>
      <c r="N127" s="254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160</v>
      </c>
      <c r="AU127" s="17" t="s">
        <v>8</v>
      </c>
    </row>
    <row r="128" s="2" customFormat="1" ht="16.5" customHeight="1">
      <c r="A128" s="38"/>
      <c r="B128" s="39"/>
      <c r="C128" s="225" t="s">
        <v>162</v>
      </c>
      <c r="D128" s="225" t="s">
        <v>144</v>
      </c>
      <c r="E128" s="226" t="s">
        <v>163</v>
      </c>
      <c r="F128" s="227" t="s">
        <v>164</v>
      </c>
      <c r="G128" s="228" t="s">
        <v>165</v>
      </c>
      <c r="H128" s="229">
        <v>3</v>
      </c>
      <c r="I128" s="230"/>
      <c r="J128" s="231">
        <f>ROUND(I128*H128,0)</f>
        <v>0</v>
      </c>
      <c r="K128" s="232"/>
      <c r="L128" s="44"/>
      <c r="M128" s="233" t="s">
        <v>1</v>
      </c>
      <c r="N128" s="234" t="s">
        <v>49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148</v>
      </c>
      <c r="AT128" s="237" t="s">
        <v>144</v>
      </c>
      <c r="AU128" s="237" t="s">
        <v>8</v>
      </c>
      <c r="AY128" s="17" t="s">
        <v>142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</v>
      </c>
      <c r="BK128" s="238">
        <f>ROUND(I128*H128,0)</f>
        <v>0</v>
      </c>
      <c r="BL128" s="17" t="s">
        <v>148</v>
      </c>
      <c r="BM128" s="237" t="s">
        <v>166</v>
      </c>
    </row>
    <row r="129" s="2" customFormat="1" ht="24.15" customHeight="1">
      <c r="A129" s="38"/>
      <c r="B129" s="39"/>
      <c r="C129" s="239" t="s">
        <v>167</v>
      </c>
      <c r="D129" s="239" t="s">
        <v>94</v>
      </c>
      <c r="E129" s="240" t="s">
        <v>168</v>
      </c>
      <c r="F129" s="241" t="s">
        <v>169</v>
      </c>
      <c r="G129" s="242" t="s">
        <v>170</v>
      </c>
      <c r="H129" s="243">
        <v>3</v>
      </c>
      <c r="I129" s="244"/>
      <c r="J129" s="245">
        <f>ROUND(I129*H129,0)</f>
        <v>0</v>
      </c>
      <c r="K129" s="246"/>
      <c r="L129" s="247"/>
      <c r="M129" s="248" t="s">
        <v>1</v>
      </c>
      <c r="N129" s="249" t="s">
        <v>49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158</v>
      </c>
      <c r="AT129" s="237" t="s">
        <v>94</v>
      </c>
      <c r="AU129" s="237" t="s">
        <v>8</v>
      </c>
      <c r="AY129" s="17" t="s">
        <v>142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</v>
      </c>
      <c r="BK129" s="238">
        <f>ROUND(I129*H129,0)</f>
        <v>0</v>
      </c>
      <c r="BL129" s="17" t="s">
        <v>158</v>
      </c>
      <c r="BM129" s="237" t="s">
        <v>171</v>
      </c>
    </row>
    <row r="130" s="2" customFormat="1" ht="33" customHeight="1">
      <c r="A130" s="38"/>
      <c r="B130" s="39"/>
      <c r="C130" s="225" t="s">
        <v>172</v>
      </c>
      <c r="D130" s="225" t="s">
        <v>144</v>
      </c>
      <c r="E130" s="226" t="s">
        <v>173</v>
      </c>
      <c r="F130" s="227" t="s">
        <v>174</v>
      </c>
      <c r="G130" s="228" t="s">
        <v>153</v>
      </c>
      <c r="H130" s="229">
        <v>4</v>
      </c>
      <c r="I130" s="230"/>
      <c r="J130" s="231">
        <f>ROUND(I130*H130,0)</f>
        <v>0</v>
      </c>
      <c r="K130" s="232"/>
      <c r="L130" s="44"/>
      <c r="M130" s="233" t="s">
        <v>1</v>
      </c>
      <c r="N130" s="234" t="s">
        <v>49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148</v>
      </c>
      <c r="AT130" s="237" t="s">
        <v>144</v>
      </c>
      <c r="AU130" s="237" t="s">
        <v>8</v>
      </c>
      <c r="AY130" s="17" t="s">
        <v>142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</v>
      </c>
      <c r="BK130" s="238">
        <f>ROUND(I130*H130,0)</f>
        <v>0</v>
      </c>
      <c r="BL130" s="17" t="s">
        <v>148</v>
      </c>
      <c r="BM130" s="237" t="s">
        <v>175</v>
      </c>
    </row>
    <row r="131" s="2" customFormat="1" ht="16.5" customHeight="1">
      <c r="A131" s="38"/>
      <c r="B131" s="39"/>
      <c r="C131" s="239" t="s">
        <v>176</v>
      </c>
      <c r="D131" s="239" t="s">
        <v>94</v>
      </c>
      <c r="E131" s="240" t="s">
        <v>177</v>
      </c>
      <c r="F131" s="241" t="s">
        <v>178</v>
      </c>
      <c r="G131" s="242" t="s">
        <v>179</v>
      </c>
      <c r="H131" s="243">
        <v>9</v>
      </c>
      <c r="I131" s="244"/>
      <c r="J131" s="245">
        <f>ROUND(I131*H131,0)</f>
        <v>0</v>
      </c>
      <c r="K131" s="246"/>
      <c r="L131" s="247"/>
      <c r="M131" s="248" t="s">
        <v>1</v>
      </c>
      <c r="N131" s="249" t="s">
        <v>49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158</v>
      </c>
      <c r="AT131" s="237" t="s">
        <v>94</v>
      </c>
      <c r="AU131" s="237" t="s">
        <v>8</v>
      </c>
      <c r="AY131" s="17" t="s">
        <v>142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</v>
      </c>
      <c r="BK131" s="238">
        <f>ROUND(I131*H131,0)</f>
        <v>0</v>
      </c>
      <c r="BL131" s="17" t="s">
        <v>158</v>
      </c>
      <c r="BM131" s="237" t="s">
        <v>180</v>
      </c>
    </row>
    <row r="132" s="2" customFormat="1" ht="16.5" customHeight="1">
      <c r="A132" s="38"/>
      <c r="B132" s="39"/>
      <c r="C132" s="239" t="s">
        <v>181</v>
      </c>
      <c r="D132" s="239" t="s">
        <v>94</v>
      </c>
      <c r="E132" s="240" t="s">
        <v>182</v>
      </c>
      <c r="F132" s="241" t="s">
        <v>183</v>
      </c>
      <c r="G132" s="242" t="s">
        <v>179</v>
      </c>
      <c r="H132" s="243">
        <v>1</v>
      </c>
      <c r="I132" s="244"/>
      <c r="J132" s="245">
        <f>ROUND(I132*H132,0)</f>
        <v>0</v>
      </c>
      <c r="K132" s="246"/>
      <c r="L132" s="247"/>
      <c r="M132" s="248" t="s">
        <v>1</v>
      </c>
      <c r="N132" s="249" t="s">
        <v>49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158</v>
      </c>
      <c r="AT132" s="237" t="s">
        <v>94</v>
      </c>
      <c r="AU132" s="237" t="s">
        <v>8</v>
      </c>
      <c r="AY132" s="17" t="s">
        <v>142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</v>
      </c>
      <c r="BK132" s="238">
        <f>ROUND(I132*H132,0)</f>
        <v>0</v>
      </c>
      <c r="BL132" s="17" t="s">
        <v>158</v>
      </c>
      <c r="BM132" s="237" t="s">
        <v>184</v>
      </c>
    </row>
    <row r="133" s="2" customFormat="1" ht="21.75" customHeight="1">
      <c r="A133" s="38"/>
      <c r="B133" s="39"/>
      <c r="C133" s="225" t="s">
        <v>185</v>
      </c>
      <c r="D133" s="225" t="s">
        <v>144</v>
      </c>
      <c r="E133" s="226" t="s">
        <v>186</v>
      </c>
      <c r="F133" s="227" t="s">
        <v>187</v>
      </c>
      <c r="G133" s="228" t="s">
        <v>153</v>
      </c>
      <c r="H133" s="229">
        <v>16</v>
      </c>
      <c r="I133" s="230"/>
      <c r="J133" s="231">
        <f>ROUND(I133*H133,0)</f>
        <v>0</v>
      </c>
      <c r="K133" s="232"/>
      <c r="L133" s="44"/>
      <c r="M133" s="233" t="s">
        <v>1</v>
      </c>
      <c r="N133" s="234" t="s">
        <v>49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148</v>
      </c>
      <c r="AT133" s="237" t="s">
        <v>144</v>
      </c>
      <c r="AU133" s="237" t="s">
        <v>8</v>
      </c>
      <c r="AY133" s="17" t="s">
        <v>142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</v>
      </c>
      <c r="BK133" s="238">
        <f>ROUND(I133*H133,0)</f>
        <v>0</v>
      </c>
      <c r="BL133" s="17" t="s">
        <v>148</v>
      </c>
      <c r="BM133" s="237" t="s">
        <v>188</v>
      </c>
    </row>
    <row r="134" s="2" customFormat="1" ht="16.5" customHeight="1">
      <c r="A134" s="38"/>
      <c r="B134" s="39"/>
      <c r="C134" s="239" t="s">
        <v>189</v>
      </c>
      <c r="D134" s="239" t="s">
        <v>94</v>
      </c>
      <c r="E134" s="240" t="s">
        <v>190</v>
      </c>
      <c r="F134" s="241" t="s">
        <v>191</v>
      </c>
      <c r="G134" s="242" t="s">
        <v>179</v>
      </c>
      <c r="H134" s="243">
        <v>16</v>
      </c>
      <c r="I134" s="244"/>
      <c r="J134" s="245">
        <f>ROUND(I134*H134,0)</f>
        <v>0</v>
      </c>
      <c r="K134" s="246"/>
      <c r="L134" s="247"/>
      <c r="M134" s="248" t="s">
        <v>1</v>
      </c>
      <c r="N134" s="249" t="s">
        <v>49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158</v>
      </c>
      <c r="AT134" s="237" t="s">
        <v>94</v>
      </c>
      <c r="AU134" s="237" t="s">
        <v>8</v>
      </c>
      <c r="AY134" s="17" t="s">
        <v>142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</v>
      </c>
      <c r="BK134" s="238">
        <f>ROUND(I134*H134,0)</f>
        <v>0</v>
      </c>
      <c r="BL134" s="17" t="s">
        <v>158</v>
      </c>
      <c r="BM134" s="237" t="s">
        <v>192</v>
      </c>
    </row>
    <row r="135" s="2" customFormat="1" ht="21.75" customHeight="1">
      <c r="A135" s="38"/>
      <c r="B135" s="39"/>
      <c r="C135" s="225" t="s">
        <v>193</v>
      </c>
      <c r="D135" s="225" t="s">
        <v>144</v>
      </c>
      <c r="E135" s="226" t="s">
        <v>194</v>
      </c>
      <c r="F135" s="227" t="s">
        <v>195</v>
      </c>
      <c r="G135" s="228" t="s">
        <v>153</v>
      </c>
      <c r="H135" s="229">
        <v>12</v>
      </c>
      <c r="I135" s="230"/>
      <c r="J135" s="231">
        <f>ROUND(I135*H135,0)</f>
        <v>0</v>
      </c>
      <c r="K135" s="232"/>
      <c r="L135" s="44"/>
      <c r="M135" s="233" t="s">
        <v>1</v>
      </c>
      <c r="N135" s="234" t="s">
        <v>49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148</v>
      </c>
      <c r="AT135" s="237" t="s">
        <v>144</v>
      </c>
      <c r="AU135" s="237" t="s">
        <v>8</v>
      </c>
      <c r="AY135" s="17" t="s">
        <v>142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</v>
      </c>
      <c r="BK135" s="238">
        <f>ROUND(I135*H135,0)</f>
        <v>0</v>
      </c>
      <c r="BL135" s="17" t="s">
        <v>148</v>
      </c>
      <c r="BM135" s="237" t="s">
        <v>196</v>
      </c>
    </row>
    <row r="136" s="2" customFormat="1" ht="16.5" customHeight="1">
      <c r="A136" s="38"/>
      <c r="B136" s="39"/>
      <c r="C136" s="239" t="s">
        <v>197</v>
      </c>
      <c r="D136" s="239" t="s">
        <v>94</v>
      </c>
      <c r="E136" s="240" t="s">
        <v>198</v>
      </c>
      <c r="F136" s="241" t="s">
        <v>199</v>
      </c>
      <c r="G136" s="242" t="s">
        <v>179</v>
      </c>
      <c r="H136" s="243">
        <v>12</v>
      </c>
      <c r="I136" s="244"/>
      <c r="J136" s="245">
        <f>ROUND(I136*H136,0)</f>
        <v>0</v>
      </c>
      <c r="K136" s="246"/>
      <c r="L136" s="247"/>
      <c r="M136" s="248" t="s">
        <v>1</v>
      </c>
      <c r="N136" s="249" t="s">
        <v>49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158</v>
      </c>
      <c r="AT136" s="237" t="s">
        <v>94</v>
      </c>
      <c r="AU136" s="237" t="s">
        <v>8</v>
      </c>
      <c r="AY136" s="17" t="s">
        <v>142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</v>
      </c>
      <c r="BK136" s="238">
        <f>ROUND(I136*H136,0)</f>
        <v>0</v>
      </c>
      <c r="BL136" s="17" t="s">
        <v>158</v>
      </c>
      <c r="BM136" s="237" t="s">
        <v>200</v>
      </c>
    </row>
    <row r="137" s="2" customFormat="1" ht="37.8" customHeight="1">
      <c r="A137" s="38"/>
      <c r="B137" s="39"/>
      <c r="C137" s="225" t="s">
        <v>201</v>
      </c>
      <c r="D137" s="225" t="s">
        <v>144</v>
      </c>
      <c r="E137" s="226" t="s">
        <v>202</v>
      </c>
      <c r="F137" s="227" t="s">
        <v>203</v>
      </c>
      <c r="G137" s="228" t="s">
        <v>170</v>
      </c>
      <c r="H137" s="229">
        <v>132</v>
      </c>
      <c r="I137" s="230"/>
      <c r="J137" s="231">
        <f>ROUND(I137*H137,0)</f>
        <v>0</v>
      </c>
      <c r="K137" s="232"/>
      <c r="L137" s="44"/>
      <c r="M137" s="233" t="s">
        <v>1</v>
      </c>
      <c r="N137" s="234" t="s">
        <v>49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148</v>
      </c>
      <c r="AT137" s="237" t="s">
        <v>144</v>
      </c>
      <c r="AU137" s="237" t="s">
        <v>8</v>
      </c>
      <c r="AY137" s="17" t="s">
        <v>142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</v>
      </c>
      <c r="BK137" s="238">
        <f>ROUND(I137*H137,0)</f>
        <v>0</v>
      </c>
      <c r="BL137" s="17" t="s">
        <v>148</v>
      </c>
      <c r="BM137" s="237" t="s">
        <v>204</v>
      </c>
    </row>
    <row r="138" s="2" customFormat="1" ht="16.5" customHeight="1">
      <c r="A138" s="38"/>
      <c r="B138" s="39"/>
      <c r="C138" s="239" t="s">
        <v>205</v>
      </c>
      <c r="D138" s="239" t="s">
        <v>94</v>
      </c>
      <c r="E138" s="240" t="s">
        <v>206</v>
      </c>
      <c r="F138" s="241" t="s">
        <v>207</v>
      </c>
      <c r="G138" s="242" t="s">
        <v>170</v>
      </c>
      <c r="H138" s="243">
        <v>104</v>
      </c>
      <c r="I138" s="244"/>
      <c r="J138" s="245">
        <f>ROUND(I138*H138,0)</f>
        <v>0</v>
      </c>
      <c r="K138" s="246"/>
      <c r="L138" s="247"/>
      <c r="M138" s="248" t="s">
        <v>1</v>
      </c>
      <c r="N138" s="249" t="s">
        <v>49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158</v>
      </c>
      <c r="AT138" s="237" t="s">
        <v>94</v>
      </c>
      <c r="AU138" s="237" t="s">
        <v>8</v>
      </c>
      <c r="AY138" s="17" t="s">
        <v>142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</v>
      </c>
      <c r="BK138" s="238">
        <f>ROUND(I138*H138,0)</f>
        <v>0</v>
      </c>
      <c r="BL138" s="17" t="s">
        <v>158</v>
      </c>
      <c r="BM138" s="237" t="s">
        <v>208</v>
      </c>
    </row>
    <row r="139" s="2" customFormat="1" ht="33" customHeight="1">
      <c r="A139" s="38"/>
      <c r="B139" s="39"/>
      <c r="C139" s="225" t="s">
        <v>209</v>
      </c>
      <c r="D139" s="225" t="s">
        <v>144</v>
      </c>
      <c r="E139" s="226" t="s">
        <v>210</v>
      </c>
      <c r="F139" s="227" t="s">
        <v>211</v>
      </c>
      <c r="G139" s="228" t="s">
        <v>153</v>
      </c>
      <c r="H139" s="229">
        <v>44</v>
      </c>
      <c r="I139" s="230"/>
      <c r="J139" s="231">
        <f>ROUND(I139*H139,0)</f>
        <v>0</v>
      </c>
      <c r="K139" s="232"/>
      <c r="L139" s="44"/>
      <c r="M139" s="233" t="s">
        <v>1</v>
      </c>
      <c r="N139" s="234" t="s">
        <v>49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148</v>
      </c>
      <c r="AT139" s="237" t="s">
        <v>144</v>
      </c>
      <c r="AU139" s="237" t="s">
        <v>8</v>
      </c>
      <c r="AY139" s="17" t="s">
        <v>142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</v>
      </c>
      <c r="BK139" s="238">
        <f>ROUND(I139*H139,0)</f>
        <v>0</v>
      </c>
      <c r="BL139" s="17" t="s">
        <v>148</v>
      </c>
      <c r="BM139" s="237" t="s">
        <v>212</v>
      </c>
    </row>
    <row r="140" s="2" customFormat="1" ht="16.5" customHeight="1">
      <c r="A140" s="38"/>
      <c r="B140" s="39"/>
      <c r="C140" s="239" t="s">
        <v>213</v>
      </c>
      <c r="D140" s="239" t="s">
        <v>94</v>
      </c>
      <c r="E140" s="240" t="s">
        <v>214</v>
      </c>
      <c r="F140" s="241" t="s">
        <v>215</v>
      </c>
      <c r="G140" s="242" t="s">
        <v>179</v>
      </c>
      <c r="H140" s="243">
        <v>16</v>
      </c>
      <c r="I140" s="244"/>
      <c r="J140" s="245">
        <f>ROUND(I140*H140,0)</f>
        <v>0</v>
      </c>
      <c r="K140" s="246"/>
      <c r="L140" s="247"/>
      <c r="M140" s="248" t="s">
        <v>1</v>
      </c>
      <c r="N140" s="249" t="s">
        <v>49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158</v>
      </c>
      <c r="AT140" s="237" t="s">
        <v>94</v>
      </c>
      <c r="AU140" s="237" t="s">
        <v>8</v>
      </c>
      <c r="AY140" s="17" t="s">
        <v>142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</v>
      </c>
      <c r="BK140" s="238">
        <f>ROUND(I140*H140,0)</f>
        <v>0</v>
      </c>
      <c r="BL140" s="17" t="s">
        <v>158</v>
      </c>
      <c r="BM140" s="237" t="s">
        <v>216</v>
      </c>
    </row>
    <row r="141" s="2" customFormat="1" ht="16.5" customHeight="1">
      <c r="A141" s="38"/>
      <c r="B141" s="39"/>
      <c r="C141" s="239" t="s">
        <v>217</v>
      </c>
      <c r="D141" s="239" t="s">
        <v>94</v>
      </c>
      <c r="E141" s="240" t="s">
        <v>218</v>
      </c>
      <c r="F141" s="241" t="s">
        <v>219</v>
      </c>
      <c r="G141" s="242" t="s">
        <v>179</v>
      </c>
      <c r="H141" s="243">
        <v>3</v>
      </c>
      <c r="I141" s="244"/>
      <c r="J141" s="245">
        <f>ROUND(I141*H141,0)</f>
        <v>0</v>
      </c>
      <c r="K141" s="246"/>
      <c r="L141" s="247"/>
      <c r="M141" s="248" t="s">
        <v>1</v>
      </c>
      <c r="N141" s="249" t="s">
        <v>49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158</v>
      </c>
      <c r="AT141" s="237" t="s">
        <v>94</v>
      </c>
      <c r="AU141" s="237" t="s">
        <v>8</v>
      </c>
      <c r="AY141" s="17" t="s">
        <v>142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</v>
      </c>
      <c r="BK141" s="238">
        <f>ROUND(I141*H141,0)</f>
        <v>0</v>
      </c>
      <c r="BL141" s="17" t="s">
        <v>158</v>
      </c>
      <c r="BM141" s="237" t="s">
        <v>220</v>
      </c>
    </row>
    <row r="142" s="2" customFormat="1" ht="16.5" customHeight="1">
      <c r="A142" s="38"/>
      <c r="B142" s="39"/>
      <c r="C142" s="239" t="s">
        <v>221</v>
      </c>
      <c r="D142" s="239" t="s">
        <v>94</v>
      </c>
      <c r="E142" s="240" t="s">
        <v>222</v>
      </c>
      <c r="F142" s="241" t="s">
        <v>223</v>
      </c>
      <c r="G142" s="242" t="s">
        <v>179</v>
      </c>
      <c r="H142" s="243">
        <v>24</v>
      </c>
      <c r="I142" s="244"/>
      <c r="J142" s="245">
        <f>ROUND(I142*H142,0)</f>
        <v>0</v>
      </c>
      <c r="K142" s="246"/>
      <c r="L142" s="247"/>
      <c r="M142" s="248" t="s">
        <v>1</v>
      </c>
      <c r="N142" s="249" t="s">
        <v>49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158</v>
      </c>
      <c r="AT142" s="237" t="s">
        <v>94</v>
      </c>
      <c r="AU142" s="237" t="s">
        <v>8</v>
      </c>
      <c r="AY142" s="17" t="s">
        <v>142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</v>
      </c>
      <c r="BK142" s="238">
        <f>ROUND(I142*H142,0)</f>
        <v>0</v>
      </c>
      <c r="BL142" s="17" t="s">
        <v>158</v>
      </c>
      <c r="BM142" s="237" t="s">
        <v>224</v>
      </c>
    </row>
    <row r="143" s="2" customFormat="1" ht="16.5" customHeight="1">
      <c r="A143" s="38"/>
      <c r="B143" s="39"/>
      <c r="C143" s="239" t="s">
        <v>225</v>
      </c>
      <c r="D143" s="239" t="s">
        <v>94</v>
      </c>
      <c r="E143" s="240" t="s">
        <v>226</v>
      </c>
      <c r="F143" s="241" t="s">
        <v>227</v>
      </c>
      <c r="G143" s="242" t="s">
        <v>179</v>
      </c>
      <c r="H143" s="243">
        <v>1</v>
      </c>
      <c r="I143" s="244"/>
      <c r="J143" s="245">
        <f>ROUND(I143*H143,0)</f>
        <v>0</v>
      </c>
      <c r="K143" s="246"/>
      <c r="L143" s="247"/>
      <c r="M143" s="248" t="s">
        <v>1</v>
      </c>
      <c r="N143" s="249" t="s">
        <v>49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158</v>
      </c>
      <c r="AT143" s="237" t="s">
        <v>94</v>
      </c>
      <c r="AU143" s="237" t="s">
        <v>8</v>
      </c>
      <c r="AY143" s="17" t="s">
        <v>142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</v>
      </c>
      <c r="BK143" s="238">
        <f>ROUND(I143*H143,0)</f>
        <v>0</v>
      </c>
      <c r="BL143" s="17" t="s">
        <v>158</v>
      </c>
      <c r="BM143" s="237" t="s">
        <v>228</v>
      </c>
    </row>
    <row r="144" s="2" customFormat="1" ht="24.15" customHeight="1">
      <c r="A144" s="38"/>
      <c r="B144" s="39"/>
      <c r="C144" s="225" t="s">
        <v>229</v>
      </c>
      <c r="D144" s="225" t="s">
        <v>144</v>
      </c>
      <c r="E144" s="226" t="s">
        <v>230</v>
      </c>
      <c r="F144" s="227" t="s">
        <v>231</v>
      </c>
      <c r="G144" s="228" t="s">
        <v>153</v>
      </c>
      <c r="H144" s="229">
        <v>266</v>
      </c>
      <c r="I144" s="230"/>
      <c r="J144" s="231">
        <f>ROUND(I144*H144,0)</f>
        <v>0</v>
      </c>
      <c r="K144" s="232"/>
      <c r="L144" s="44"/>
      <c r="M144" s="233" t="s">
        <v>1</v>
      </c>
      <c r="N144" s="234" t="s">
        <v>49</v>
      </c>
      <c r="O144" s="91"/>
      <c r="P144" s="235">
        <f>O144*H144</f>
        <v>0</v>
      </c>
      <c r="Q144" s="235">
        <v>4.0000000000000003E-05</v>
      </c>
      <c r="R144" s="235">
        <f>Q144*H144</f>
        <v>0.01064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148</v>
      </c>
      <c r="AT144" s="237" t="s">
        <v>144</v>
      </c>
      <c r="AU144" s="237" t="s">
        <v>8</v>
      </c>
      <c r="AY144" s="17" t="s">
        <v>142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</v>
      </c>
      <c r="BK144" s="238">
        <f>ROUND(I144*H144,0)</f>
        <v>0</v>
      </c>
      <c r="BL144" s="17" t="s">
        <v>148</v>
      </c>
      <c r="BM144" s="237" t="s">
        <v>232</v>
      </c>
    </row>
    <row r="145" s="2" customFormat="1" ht="21.75" customHeight="1">
      <c r="A145" s="38"/>
      <c r="B145" s="39"/>
      <c r="C145" s="225" t="s">
        <v>233</v>
      </c>
      <c r="D145" s="225" t="s">
        <v>144</v>
      </c>
      <c r="E145" s="226" t="s">
        <v>234</v>
      </c>
      <c r="F145" s="227" t="s">
        <v>235</v>
      </c>
      <c r="G145" s="228" t="s">
        <v>153</v>
      </c>
      <c r="H145" s="229">
        <v>266</v>
      </c>
      <c r="I145" s="230"/>
      <c r="J145" s="231">
        <f>ROUND(I145*H145,0)</f>
        <v>0</v>
      </c>
      <c r="K145" s="232"/>
      <c r="L145" s="44"/>
      <c r="M145" s="233" t="s">
        <v>1</v>
      </c>
      <c r="N145" s="234" t="s">
        <v>49</v>
      </c>
      <c r="O145" s="91"/>
      <c r="P145" s="235">
        <f>O145*H145</f>
        <v>0</v>
      </c>
      <c r="Q145" s="235">
        <v>0.00027999999999999998</v>
      </c>
      <c r="R145" s="235">
        <f>Q145*H145</f>
        <v>0.074479999999999991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148</v>
      </c>
      <c r="AT145" s="237" t="s">
        <v>144</v>
      </c>
      <c r="AU145" s="237" t="s">
        <v>8</v>
      </c>
      <c r="AY145" s="17" t="s">
        <v>142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</v>
      </c>
      <c r="BK145" s="238">
        <f>ROUND(I145*H145,0)</f>
        <v>0</v>
      </c>
      <c r="BL145" s="17" t="s">
        <v>148</v>
      </c>
      <c r="BM145" s="237" t="s">
        <v>236</v>
      </c>
    </row>
    <row r="146" s="2" customFormat="1" ht="24.15" customHeight="1">
      <c r="A146" s="38"/>
      <c r="B146" s="39"/>
      <c r="C146" s="225" t="s">
        <v>237</v>
      </c>
      <c r="D146" s="225" t="s">
        <v>144</v>
      </c>
      <c r="E146" s="226" t="s">
        <v>238</v>
      </c>
      <c r="F146" s="227" t="s">
        <v>239</v>
      </c>
      <c r="G146" s="228" t="s">
        <v>170</v>
      </c>
      <c r="H146" s="229">
        <v>6</v>
      </c>
      <c r="I146" s="230"/>
      <c r="J146" s="231">
        <f>ROUND(I146*H146,0)</f>
        <v>0</v>
      </c>
      <c r="K146" s="232"/>
      <c r="L146" s="44"/>
      <c r="M146" s="233" t="s">
        <v>1</v>
      </c>
      <c r="N146" s="234" t="s">
        <v>49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148</v>
      </c>
      <c r="AT146" s="237" t="s">
        <v>144</v>
      </c>
      <c r="AU146" s="237" t="s">
        <v>8</v>
      </c>
      <c r="AY146" s="17" t="s">
        <v>142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</v>
      </c>
      <c r="BK146" s="238">
        <f>ROUND(I146*H146,0)</f>
        <v>0</v>
      </c>
      <c r="BL146" s="17" t="s">
        <v>148</v>
      </c>
      <c r="BM146" s="237" t="s">
        <v>240</v>
      </c>
    </row>
    <row r="147" s="2" customFormat="1" ht="16.5" customHeight="1">
      <c r="A147" s="38"/>
      <c r="B147" s="39"/>
      <c r="C147" s="239" t="s">
        <v>241</v>
      </c>
      <c r="D147" s="239" t="s">
        <v>94</v>
      </c>
      <c r="E147" s="240" t="s">
        <v>242</v>
      </c>
      <c r="F147" s="241" t="s">
        <v>243</v>
      </c>
      <c r="G147" s="242" t="s">
        <v>179</v>
      </c>
      <c r="H147" s="243">
        <v>2</v>
      </c>
      <c r="I147" s="244"/>
      <c r="J147" s="245">
        <f>ROUND(I147*H147,0)</f>
        <v>0</v>
      </c>
      <c r="K147" s="246"/>
      <c r="L147" s="247"/>
      <c r="M147" s="248" t="s">
        <v>1</v>
      </c>
      <c r="N147" s="249" t="s">
        <v>49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158</v>
      </c>
      <c r="AT147" s="237" t="s">
        <v>94</v>
      </c>
      <c r="AU147" s="237" t="s">
        <v>8</v>
      </c>
      <c r="AY147" s="17" t="s">
        <v>142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</v>
      </c>
      <c r="BK147" s="238">
        <f>ROUND(I147*H147,0)</f>
        <v>0</v>
      </c>
      <c r="BL147" s="17" t="s">
        <v>158</v>
      </c>
      <c r="BM147" s="237" t="s">
        <v>244</v>
      </c>
    </row>
    <row r="148" s="2" customFormat="1" ht="16.5" customHeight="1">
      <c r="A148" s="38"/>
      <c r="B148" s="39"/>
      <c r="C148" s="239" t="s">
        <v>245</v>
      </c>
      <c r="D148" s="239" t="s">
        <v>94</v>
      </c>
      <c r="E148" s="240" t="s">
        <v>246</v>
      </c>
      <c r="F148" s="241" t="s">
        <v>247</v>
      </c>
      <c r="G148" s="242" t="s">
        <v>179</v>
      </c>
      <c r="H148" s="243">
        <v>20</v>
      </c>
      <c r="I148" s="244"/>
      <c r="J148" s="245">
        <f>ROUND(I148*H148,0)</f>
        <v>0</v>
      </c>
      <c r="K148" s="246"/>
      <c r="L148" s="247"/>
      <c r="M148" s="248" t="s">
        <v>1</v>
      </c>
      <c r="N148" s="249" t="s">
        <v>49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158</v>
      </c>
      <c r="AT148" s="237" t="s">
        <v>94</v>
      </c>
      <c r="AU148" s="237" t="s">
        <v>8</v>
      </c>
      <c r="AY148" s="17" t="s">
        <v>142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</v>
      </c>
      <c r="BK148" s="238">
        <f>ROUND(I148*H148,0)</f>
        <v>0</v>
      </c>
      <c r="BL148" s="17" t="s">
        <v>158</v>
      </c>
      <c r="BM148" s="237" t="s">
        <v>248</v>
      </c>
    </row>
    <row r="149" s="2" customFormat="1" ht="16.5" customHeight="1">
      <c r="A149" s="38"/>
      <c r="B149" s="39"/>
      <c r="C149" s="239" t="s">
        <v>249</v>
      </c>
      <c r="D149" s="239" t="s">
        <v>94</v>
      </c>
      <c r="E149" s="240" t="s">
        <v>250</v>
      </c>
      <c r="F149" s="241" t="s">
        <v>251</v>
      </c>
      <c r="G149" s="242" t="s">
        <v>179</v>
      </c>
      <c r="H149" s="243">
        <v>34</v>
      </c>
      <c r="I149" s="244"/>
      <c r="J149" s="245">
        <f>ROUND(I149*H149,0)</f>
        <v>0</v>
      </c>
      <c r="K149" s="246"/>
      <c r="L149" s="247"/>
      <c r="M149" s="248" t="s">
        <v>1</v>
      </c>
      <c r="N149" s="249" t="s">
        <v>49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158</v>
      </c>
      <c r="AT149" s="237" t="s">
        <v>94</v>
      </c>
      <c r="AU149" s="237" t="s">
        <v>8</v>
      </c>
      <c r="AY149" s="17" t="s">
        <v>142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</v>
      </c>
      <c r="BK149" s="238">
        <f>ROUND(I149*H149,0)</f>
        <v>0</v>
      </c>
      <c r="BL149" s="17" t="s">
        <v>158</v>
      </c>
      <c r="BM149" s="237" t="s">
        <v>252</v>
      </c>
    </row>
    <row r="150" s="2" customFormat="1" ht="24.15" customHeight="1">
      <c r="A150" s="38"/>
      <c r="B150" s="39"/>
      <c r="C150" s="225" t="s">
        <v>253</v>
      </c>
      <c r="D150" s="225" t="s">
        <v>144</v>
      </c>
      <c r="E150" s="226" t="s">
        <v>254</v>
      </c>
      <c r="F150" s="227" t="s">
        <v>255</v>
      </c>
      <c r="G150" s="228" t="s">
        <v>256</v>
      </c>
      <c r="H150" s="229">
        <v>142</v>
      </c>
      <c r="I150" s="230"/>
      <c r="J150" s="231">
        <f>ROUND(I150*H150,0)</f>
        <v>0</v>
      </c>
      <c r="K150" s="232"/>
      <c r="L150" s="44"/>
      <c r="M150" s="233" t="s">
        <v>1</v>
      </c>
      <c r="N150" s="234" t="s">
        <v>49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148</v>
      </c>
      <c r="AT150" s="237" t="s">
        <v>144</v>
      </c>
      <c r="AU150" s="237" t="s">
        <v>8</v>
      </c>
      <c r="AY150" s="17" t="s">
        <v>142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</v>
      </c>
      <c r="BK150" s="238">
        <f>ROUND(I150*H150,0)</f>
        <v>0</v>
      </c>
      <c r="BL150" s="17" t="s">
        <v>148</v>
      </c>
      <c r="BM150" s="237" t="s">
        <v>257</v>
      </c>
    </row>
    <row r="151" s="2" customFormat="1" ht="16.5" customHeight="1">
      <c r="A151" s="38"/>
      <c r="B151" s="39"/>
      <c r="C151" s="239" t="s">
        <v>258</v>
      </c>
      <c r="D151" s="239" t="s">
        <v>94</v>
      </c>
      <c r="E151" s="240" t="s">
        <v>259</v>
      </c>
      <c r="F151" s="241" t="s">
        <v>260</v>
      </c>
      <c r="G151" s="242" t="s">
        <v>179</v>
      </c>
      <c r="H151" s="243">
        <v>4</v>
      </c>
      <c r="I151" s="244"/>
      <c r="J151" s="245">
        <f>ROUND(I151*H151,0)</f>
        <v>0</v>
      </c>
      <c r="K151" s="246"/>
      <c r="L151" s="247"/>
      <c r="M151" s="248" t="s">
        <v>1</v>
      </c>
      <c r="N151" s="249" t="s">
        <v>49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158</v>
      </c>
      <c r="AT151" s="237" t="s">
        <v>94</v>
      </c>
      <c r="AU151" s="237" t="s">
        <v>8</v>
      </c>
      <c r="AY151" s="17" t="s">
        <v>142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</v>
      </c>
      <c r="BK151" s="238">
        <f>ROUND(I151*H151,0)</f>
        <v>0</v>
      </c>
      <c r="BL151" s="17" t="s">
        <v>158</v>
      </c>
      <c r="BM151" s="237" t="s">
        <v>261</v>
      </c>
    </row>
    <row r="152" s="2" customFormat="1" ht="24.15" customHeight="1">
      <c r="A152" s="38"/>
      <c r="B152" s="39"/>
      <c r="C152" s="225" t="s">
        <v>262</v>
      </c>
      <c r="D152" s="225" t="s">
        <v>144</v>
      </c>
      <c r="E152" s="226" t="s">
        <v>263</v>
      </c>
      <c r="F152" s="227" t="s">
        <v>264</v>
      </c>
      <c r="G152" s="228" t="s">
        <v>256</v>
      </c>
      <c r="H152" s="229">
        <v>142</v>
      </c>
      <c r="I152" s="230"/>
      <c r="J152" s="231">
        <f>ROUND(I152*H152,0)</f>
        <v>0</v>
      </c>
      <c r="K152" s="232"/>
      <c r="L152" s="44"/>
      <c r="M152" s="233" t="s">
        <v>1</v>
      </c>
      <c r="N152" s="234" t="s">
        <v>49</v>
      </c>
      <c r="O152" s="91"/>
      <c r="P152" s="235">
        <f>O152*H152</f>
        <v>0</v>
      </c>
      <c r="Q152" s="235">
        <v>0.00011</v>
      </c>
      <c r="R152" s="235">
        <f>Q152*H152</f>
        <v>0.01562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148</v>
      </c>
      <c r="AT152" s="237" t="s">
        <v>144</v>
      </c>
      <c r="AU152" s="237" t="s">
        <v>8</v>
      </c>
      <c r="AY152" s="17" t="s">
        <v>142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</v>
      </c>
      <c r="BK152" s="238">
        <f>ROUND(I152*H152,0)</f>
        <v>0</v>
      </c>
      <c r="BL152" s="17" t="s">
        <v>148</v>
      </c>
      <c r="BM152" s="237" t="s">
        <v>265</v>
      </c>
    </row>
    <row r="153" s="2" customFormat="1" ht="16.5" customHeight="1">
      <c r="A153" s="38"/>
      <c r="B153" s="39"/>
      <c r="C153" s="239" t="s">
        <v>266</v>
      </c>
      <c r="D153" s="239" t="s">
        <v>94</v>
      </c>
      <c r="E153" s="240" t="s">
        <v>267</v>
      </c>
      <c r="F153" s="241" t="s">
        <v>268</v>
      </c>
      <c r="G153" s="242" t="s">
        <v>179</v>
      </c>
      <c r="H153" s="243">
        <v>27</v>
      </c>
      <c r="I153" s="244"/>
      <c r="J153" s="245">
        <f>ROUND(I153*H153,0)</f>
        <v>0</v>
      </c>
      <c r="K153" s="246"/>
      <c r="L153" s="247"/>
      <c r="M153" s="248" t="s">
        <v>1</v>
      </c>
      <c r="N153" s="249" t="s">
        <v>49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158</v>
      </c>
      <c r="AT153" s="237" t="s">
        <v>94</v>
      </c>
      <c r="AU153" s="237" t="s">
        <v>8</v>
      </c>
      <c r="AY153" s="17" t="s">
        <v>142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</v>
      </c>
      <c r="BK153" s="238">
        <f>ROUND(I153*H153,0)</f>
        <v>0</v>
      </c>
      <c r="BL153" s="17" t="s">
        <v>158</v>
      </c>
      <c r="BM153" s="237" t="s">
        <v>269</v>
      </c>
    </row>
    <row r="154" s="2" customFormat="1" ht="16.5" customHeight="1">
      <c r="A154" s="38"/>
      <c r="B154" s="39"/>
      <c r="C154" s="239" t="s">
        <v>270</v>
      </c>
      <c r="D154" s="239" t="s">
        <v>94</v>
      </c>
      <c r="E154" s="240" t="s">
        <v>271</v>
      </c>
      <c r="F154" s="241" t="s">
        <v>272</v>
      </c>
      <c r="G154" s="242" t="s">
        <v>179</v>
      </c>
      <c r="H154" s="243">
        <v>63</v>
      </c>
      <c r="I154" s="244"/>
      <c r="J154" s="245">
        <f>ROUND(I154*H154,0)</f>
        <v>0</v>
      </c>
      <c r="K154" s="246"/>
      <c r="L154" s="247"/>
      <c r="M154" s="248" t="s">
        <v>1</v>
      </c>
      <c r="N154" s="249" t="s">
        <v>49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158</v>
      </c>
      <c r="AT154" s="237" t="s">
        <v>94</v>
      </c>
      <c r="AU154" s="237" t="s">
        <v>8</v>
      </c>
      <c r="AY154" s="17" t="s">
        <v>142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</v>
      </c>
      <c r="BK154" s="238">
        <f>ROUND(I154*H154,0)</f>
        <v>0</v>
      </c>
      <c r="BL154" s="17" t="s">
        <v>158</v>
      </c>
      <c r="BM154" s="237" t="s">
        <v>273</v>
      </c>
    </row>
    <row r="155" s="2" customFormat="1" ht="16.5" customHeight="1">
      <c r="A155" s="38"/>
      <c r="B155" s="39"/>
      <c r="C155" s="239" t="s">
        <v>274</v>
      </c>
      <c r="D155" s="239" t="s">
        <v>94</v>
      </c>
      <c r="E155" s="240" t="s">
        <v>275</v>
      </c>
      <c r="F155" s="241" t="s">
        <v>276</v>
      </c>
      <c r="G155" s="242" t="s">
        <v>179</v>
      </c>
      <c r="H155" s="243">
        <v>21</v>
      </c>
      <c r="I155" s="244"/>
      <c r="J155" s="245">
        <f>ROUND(I155*H155,0)</f>
        <v>0</v>
      </c>
      <c r="K155" s="246"/>
      <c r="L155" s="247"/>
      <c r="M155" s="248" t="s">
        <v>1</v>
      </c>
      <c r="N155" s="249" t="s">
        <v>49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158</v>
      </c>
      <c r="AT155" s="237" t="s">
        <v>94</v>
      </c>
      <c r="AU155" s="237" t="s">
        <v>8</v>
      </c>
      <c r="AY155" s="17" t="s">
        <v>142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</v>
      </c>
      <c r="BK155" s="238">
        <f>ROUND(I155*H155,0)</f>
        <v>0</v>
      </c>
      <c r="BL155" s="17" t="s">
        <v>158</v>
      </c>
      <c r="BM155" s="237" t="s">
        <v>277</v>
      </c>
    </row>
    <row r="156" s="2" customFormat="1" ht="16.5" customHeight="1">
      <c r="A156" s="38"/>
      <c r="B156" s="39"/>
      <c r="C156" s="239" t="s">
        <v>278</v>
      </c>
      <c r="D156" s="239" t="s">
        <v>94</v>
      </c>
      <c r="E156" s="240" t="s">
        <v>279</v>
      </c>
      <c r="F156" s="241" t="s">
        <v>280</v>
      </c>
      <c r="G156" s="242" t="s">
        <v>170</v>
      </c>
      <c r="H156" s="243">
        <v>8</v>
      </c>
      <c r="I156" s="244"/>
      <c r="J156" s="245">
        <f>ROUND(I156*H156,0)</f>
        <v>0</v>
      </c>
      <c r="K156" s="246"/>
      <c r="L156" s="247"/>
      <c r="M156" s="248" t="s">
        <v>1</v>
      </c>
      <c r="N156" s="249" t="s">
        <v>49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158</v>
      </c>
      <c r="AT156" s="237" t="s">
        <v>94</v>
      </c>
      <c r="AU156" s="237" t="s">
        <v>8</v>
      </c>
      <c r="AY156" s="17" t="s">
        <v>142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</v>
      </c>
      <c r="BK156" s="238">
        <f>ROUND(I156*H156,0)</f>
        <v>0</v>
      </c>
      <c r="BL156" s="17" t="s">
        <v>158</v>
      </c>
      <c r="BM156" s="237" t="s">
        <v>281</v>
      </c>
    </row>
    <row r="157" s="2" customFormat="1" ht="16.5" customHeight="1">
      <c r="A157" s="38"/>
      <c r="B157" s="39"/>
      <c r="C157" s="239" t="s">
        <v>282</v>
      </c>
      <c r="D157" s="239" t="s">
        <v>94</v>
      </c>
      <c r="E157" s="240" t="s">
        <v>283</v>
      </c>
      <c r="F157" s="241" t="s">
        <v>284</v>
      </c>
      <c r="G157" s="242" t="s">
        <v>147</v>
      </c>
      <c r="H157" s="243">
        <v>1</v>
      </c>
      <c r="I157" s="244"/>
      <c r="J157" s="245">
        <f>ROUND(I157*H157,0)</f>
        <v>0</v>
      </c>
      <c r="K157" s="246"/>
      <c r="L157" s="247"/>
      <c r="M157" s="248" t="s">
        <v>1</v>
      </c>
      <c r="N157" s="249" t="s">
        <v>49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158</v>
      </c>
      <c r="AT157" s="237" t="s">
        <v>94</v>
      </c>
      <c r="AU157" s="237" t="s">
        <v>8</v>
      </c>
      <c r="AY157" s="17" t="s">
        <v>142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</v>
      </c>
      <c r="BK157" s="238">
        <f>ROUND(I157*H157,0)</f>
        <v>0</v>
      </c>
      <c r="BL157" s="17" t="s">
        <v>158</v>
      </c>
      <c r="BM157" s="237" t="s">
        <v>285</v>
      </c>
    </row>
    <row r="158" s="2" customFormat="1" ht="33" customHeight="1">
      <c r="A158" s="38"/>
      <c r="B158" s="39"/>
      <c r="C158" s="225" t="s">
        <v>286</v>
      </c>
      <c r="D158" s="225" t="s">
        <v>144</v>
      </c>
      <c r="E158" s="226" t="s">
        <v>287</v>
      </c>
      <c r="F158" s="227" t="s">
        <v>288</v>
      </c>
      <c r="G158" s="228" t="s">
        <v>170</v>
      </c>
      <c r="H158" s="229">
        <v>5</v>
      </c>
      <c r="I158" s="230"/>
      <c r="J158" s="231">
        <f>ROUND(I158*H158,0)</f>
        <v>0</v>
      </c>
      <c r="K158" s="232"/>
      <c r="L158" s="44"/>
      <c r="M158" s="233" t="s">
        <v>1</v>
      </c>
      <c r="N158" s="234" t="s">
        <v>49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148</v>
      </c>
      <c r="AT158" s="237" t="s">
        <v>144</v>
      </c>
      <c r="AU158" s="237" t="s">
        <v>8</v>
      </c>
      <c r="AY158" s="17" t="s">
        <v>142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</v>
      </c>
      <c r="BK158" s="238">
        <f>ROUND(I158*H158,0)</f>
        <v>0</v>
      </c>
      <c r="BL158" s="17" t="s">
        <v>148</v>
      </c>
      <c r="BM158" s="237" t="s">
        <v>289</v>
      </c>
    </row>
    <row r="159" s="2" customFormat="1" ht="16.5" customHeight="1">
      <c r="A159" s="38"/>
      <c r="B159" s="39"/>
      <c r="C159" s="239" t="s">
        <v>290</v>
      </c>
      <c r="D159" s="239" t="s">
        <v>94</v>
      </c>
      <c r="E159" s="240" t="s">
        <v>291</v>
      </c>
      <c r="F159" s="241" t="s">
        <v>292</v>
      </c>
      <c r="G159" s="242" t="s">
        <v>256</v>
      </c>
      <c r="H159" s="243">
        <v>5</v>
      </c>
      <c r="I159" s="244"/>
      <c r="J159" s="245">
        <f>ROUND(I159*H159,0)</f>
        <v>0</v>
      </c>
      <c r="K159" s="246"/>
      <c r="L159" s="247"/>
      <c r="M159" s="248" t="s">
        <v>1</v>
      </c>
      <c r="N159" s="249" t="s">
        <v>49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158</v>
      </c>
      <c r="AT159" s="237" t="s">
        <v>94</v>
      </c>
      <c r="AU159" s="237" t="s">
        <v>8</v>
      </c>
      <c r="AY159" s="17" t="s">
        <v>142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</v>
      </c>
      <c r="BK159" s="238">
        <f>ROUND(I159*H159,0)</f>
        <v>0</v>
      </c>
      <c r="BL159" s="17" t="s">
        <v>158</v>
      </c>
      <c r="BM159" s="237" t="s">
        <v>293</v>
      </c>
    </row>
    <row r="160" s="2" customFormat="1" ht="24.15" customHeight="1">
      <c r="A160" s="38"/>
      <c r="B160" s="39"/>
      <c r="C160" s="239" t="s">
        <v>294</v>
      </c>
      <c r="D160" s="239" t="s">
        <v>94</v>
      </c>
      <c r="E160" s="240" t="s">
        <v>295</v>
      </c>
      <c r="F160" s="241" t="s">
        <v>296</v>
      </c>
      <c r="G160" s="242" t="s">
        <v>153</v>
      </c>
      <c r="H160" s="243">
        <v>2</v>
      </c>
      <c r="I160" s="244"/>
      <c r="J160" s="245">
        <f>ROUND(I160*H160,0)</f>
        <v>0</v>
      </c>
      <c r="K160" s="246"/>
      <c r="L160" s="247"/>
      <c r="M160" s="248" t="s">
        <v>1</v>
      </c>
      <c r="N160" s="249" t="s">
        <v>49</v>
      </c>
      <c r="O160" s="91"/>
      <c r="P160" s="235">
        <f>O160*H160</f>
        <v>0</v>
      </c>
      <c r="Q160" s="235">
        <v>6.9999999999999994E-05</v>
      </c>
      <c r="R160" s="235">
        <f>Q160*H160</f>
        <v>0.00013999999999999999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158</v>
      </c>
      <c r="AT160" s="237" t="s">
        <v>94</v>
      </c>
      <c r="AU160" s="237" t="s">
        <v>8</v>
      </c>
      <c r="AY160" s="17" t="s">
        <v>142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</v>
      </c>
      <c r="BK160" s="238">
        <f>ROUND(I160*H160,0)</f>
        <v>0</v>
      </c>
      <c r="BL160" s="17" t="s">
        <v>158</v>
      </c>
      <c r="BM160" s="237" t="s">
        <v>297</v>
      </c>
    </row>
    <row r="161" s="2" customFormat="1" ht="24.15" customHeight="1">
      <c r="A161" s="38"/>
      <c r="B161" s="39"/>
      <c r="C161" s="225" t="s">
        <v>298</v>
      </c>
      <c r="D161" s="225" t="s">
        <v>144</v>
      </c>
      <c r="E161" s="226" t="s">
        <v>299</v>
      </c>
      <c r="F161" s="227" t="s">
        <v>300</v>
      </c>
      <c r="G161" s="228" t="s">
        <v>170</v>
      </c>
      <c r="H161" s="229">
        <v>2</v>
      </c>
      <c r="I161" s="230"/>
      <c r="J161" s="231">
        <f>ROUND(I161*H161,0)</f>
        <v>0</v>
      </c>
      <c r="K161" s="232"/>
      <c r="L161" s="44"/>
      <c r="M161" s="233" t="s">
        <v>1</v>
      </c>
      <c r="N161" s="234" t="s">
        <v>49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148</v>
      </c>
      <c r="AT161" s="237" t="s">
        <v>144</v>
      </c>
      <c r="AU161" s="237" t="s">
        <v>8</v>
      </c>
      <c r="AY161" s="17" t="s">
        <v>142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</v>
      </c>
      <c r="BK161" s="238">
        <f>ROUND(I161*H161,0)</f>
        <v>0</v>
      </c>
      <c r="BL161" s="17" t="s">
        <v>148</v>
      </c>
      <c r="BM161" s="237" t="s">
        <v>301</v>
      </c>
    </row>
    <row r="162" s="2" customFormat="1" ht="16.5" customHeight="1">
      <c r="A162" s="38"/>
      <c r="B162" s="39"/>
      <c r="C162" s="239" t="s">
        <v>302</v>
      </c>
      <c r="D162" s="239" t="s">
        <v>94</v>
      </c>
      <c r="E162" s="240" t="s">
        <v>303</v>
      </c>
      <c r="F162" s="241" t="s">
        <v>304</v>
      </c>
      <c r="G162" s="242" t="s">
        <v>170</v>
      </c>
      <c r="H162" s="243">
        <v>2</v>
      </c>
      <c r="I162" s="244"/>
      <c r="J162" s="245">
        <f>ROUND(I162*H162,0)</f>
        <v>0</v>
      </c>
      <c r="K162" s="246"/>
      <c r="L162" s="247"/>
      <c r="M162" s="248" t="s">
        <v>1</v>
      </c>
      <c r="N162" s="249" t="s">
        <v>49</v>
      </c>
      <c r="O162" s="91"/>
      <c r="P162" s="235">
        <f>O162*H162</f>
        <v>0</v>
      </c>
      <c r="Q162" s="235">
        <v>0.56000000000000005</v>
      </c>
      <c r="R162" s="235">
        <f>Q162*H162</f>
        <v>1.1200000000000001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158</v>
      </c>
      <c r="AT162" s="237" t="s">
        <v>94</v>
      </c>
      <c r="AU162" s="237" t="s">
        <v>8</v>
      </c>
      <c r="AY162" s="17" t="s">
        <v>142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</v>
      </c>
      <c r="BK162" s="238">
        <f>ROUND(I162*H162,0)</f>
        <v>0</v>
      </c>
      <c r="BL162" s="17" t="s">
        <v>158</v>
      </c>
      <c r="BM162" s="237" t="s">
        <v>305</v>
      </c>
    </row>
    <row r="163" s="2" customFormat="1" ht="16.5" customHeight="1">
      <c r="A163" s="38"/>
      <c r="B163" s="39"/>
      <c r="C163" s="239" t="s">
        <v>306</v>
      </c>
      <c r="D163" s="239" t="s">
        <v>94</v>
      </c>
      <c r="E163" s="240" t="s">
        <v>307</v>
      </c>
      <c r="F163" s="241" t="s">
        <v>308</v>
      </c>
      <c r="G163" s="242" t="s">
        <v>179</v>
      </c>
      <c r="H163" s="243">
        <v>6</v>
      </c>
      <c r="I163" s="244"/>
      <c r="J163" s="245">
        <f>ROUND(I163*H163,0)</f>
        <v>0</v>
      </c>
      <c r="K163" s="246"/>
      <c r="L163" s="247"/>
      <c r="M163" s="248" t="s">
        <v>1</v>
      </c>
      <c r="N163" s="249" t="s">
        <v>49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158</v>
      </c>
      <c r="AT163" s="237" t="s">
        <v>94</v>
      </c>
      <c r="AU163" s="237" t="s">
        <v>8</v>
      </c>
      <c r="AY163" s="17" t="s">
        <v>142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</v>
      </c>
      <c r="BK163" s="238">
        <f>ROUND(I163*H163,0)</f>
        <v>0</v>
      </c>
      <c r="BL163" s="17" t="s">
        <v>158</v>
      </c>
      <c r="BM163" s="237" t="s">
        <v>309</v>
      </c>
    </row>
    <row r="164" s="2" customFormat="1" ht="24.15" customHeight="1">
      <c r="A164" s="38"/>
      <c r="B164" s="39"/>
      <c r="C164" s="225" t="s">
        <v>310</v>
      </c>
      <c r="D164" s="225" t="s">
        <v>144</v>
      </c>
      <c r="E164" s="226" t="s">
        <v>311</v>
      </c>
      <c r="F164" s="227" t="s">
        <v>312</v>
      </c>
      <c r="G164" s="228" t="s">
        <v>153</v>
      </c>
      <c r="H164" s="229">
        <v>2</v>
      </c>
      <c r="I164" s="230"/>
      <c r="J164" s="231">
        <f>ROUND(I164*H164,0)</f>
        <v>0</v>
      </c>
      <c r="K164" s="232"/>
      <c r="L164" s="44"/>
      <c r="M164" s="233" t="s">
        <v>1</v>
      </c>
      <c r="N164" s="234" t="s">
        <v>49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148</v>
      </c>
      <c r="AT164" s="237" t="s">
        <v>144</v>
      </c>
      <c r="AU164" s="237" t="s">
        <v>8</v>
      </c>
      <c r="AY164" s="17" t="s">
        <v>142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</v>
      </c>
      <c r="BK164" s="238">
        <f>ROUND(I164*H164,0)</f>
        <v>0</v>
      </c>
      <c r="BL164" s="17" t="s">
        <v>148</v>
      </c>
      <c r="BM164" s="237" t="s">
        <v>313</v>
      </c>
    </row>
    <row r="165" s="2" customFormat="1" ht="16.5" customHeight="1">
      <c r="A165" s="38"/>
      <c r="B165" s="39"/>
      <c r="C165" s="239" t="s">
        <v>314</v>
      </c>
      <c r="D165" s="239" t="s">
        <v>94</v>
      </c>
      <c r="E165" s="240" t="s">
        <v>315</v>
      </c>
      <c r="F165" s="241" t="s">
        <v>316</v>
      </c>
      <c r="G165" s="242" t="s">
        <v>179</v>
      </c>
      <c r="H165" s="243">
        <v>2</v>
      </c>
      <c r="I165" s="244"/>
      <c r="J165" s="245">
        <f>ROUND(I165*H165,0)</f>
        <v>0</v>
      </c>
      <c r="K165" s="246"/>
      <c r="L165" s="247"/>
      <c r="M165" s="248" t="s">
        <v>1</v>
      </c>
      <c r="N165" s="249" t="s">
        <v>49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158</v>
      </c>
      <c r="AT165" s="237" t="s">
        <v>94</v>
      </c>
      <c r="AU165" s="237" t="s">
        <v>8</v>
      </c>
      <c r="AY165" s="17" t="s">
        <v>142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</v>
      </c>
      <c r="BK165" s="238">
        <f>ROUND(I165*H165,0)</f>
        <v>0</v>
      </c>
      <c r="BL165" s="17" t="s">
        <v>158</v>
      </c>
      <c r="BM165" s="237" t="s">
        <v>317</v>
      </c>
    </row>
    <row r="166" s="2" customFormat="1" ht="24.15" customHeight="1">
      <c r="A166" s="38"/>
      <c r="B166" s="39"/>
      <c r="C166" s="225" t="s">
        <v>318</v>
      </c>
      <c r="D166" s="225" t="s">
        <v>144</v>
      </c>
      <c r="E166" s="226" t="s">
        <v>319</v>
      </c>
      <c r="F166" s="227" t="s">
        <v>320</v>
      </c>
      <c r="G166" s="228" t="s">
        <v>165</v>
      </c>
      <c r="H166" s="229">
        <v>3.5</v>
      </c>
      <c r="I166" s="230"/>
      <c r="J166" s="231">
        <f>ROUND(I166*H166,0)</f>
        <v>0</v>
      </c>
      <c r="K166" s="232"/>
      <c r="L166" s="44"/>
      <c r="M166" s="233" t="s">
        <v>1</v>
      </c>
      <c r="N166" s="234" t="s">
        <v>49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148</v>
      </c>
      <c r="AT166" s="237" t="s">
        <v>144</v>
      </c>
      <c r="AU166" s="237" t="s">
        <v>8</v>
      </c>
      <c r="AY166" s="17" t="s">
        <v>142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</v>
      </c>
      <c r="BK166" s="238">
        <f>ROUND(I166*H166,0)</f>
        <v>0</v>
      </c>
      <c r="BL166" s="17" t="s">
        <v>148</v>
      </c>
      <c r="BM166" s="237" t="s">
        <v>321</v>
      </c>
    </row>
    <row r="167" s="2" customFormat="1" ht="21.75" customHeight="1">
      <c r="A167" s="38"/>
      <c r="B167" s="39"/>
      <c r="C167" s="239" t="s">
        <v>322</v>
      </c>
      <c r="D167" s="239" t="s">
        <v>94</v>
      </c>
      <c r="E167" s="240" t="s">
        <v>323</v>
      </c>
      <c r="F167" s="241" t="s">
        <v>324</v>
      </c>
      <c r="G167" s="242" t="s">
        <v>256</v>
      </c>
      <c r="H167" s="243">
        <v>1</v>
      </c>
      <c r="I167" s="244"/>
      <c r="J167" s="245">
        <f>ROUND(I167*H167,0)</f>
        <v>0</v>
      </c>
      <c r="K167" s="246"/>
      <c r="L167" s="247"/>
      <c r="M167" s="248" t="s">
        <v>1</v>
      </c>
      <c r="N167" s="249" t="s">
        <v>49</v>
      </c>
      <c r="O167" s="91"/>
      <c r="P167" s="235">
        <f>O167*H167</f>
        <v>0</v>
      </c>
      <c r="Q167" s="235">
        <v>0.001</v>
      </c>
      <c r="R167" s="235">
        <f>Q167*H167</f>
        <v>0.001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158</v>
      </c>
      <c r="AT167" s="237" t="s">
        <v>94</v>
      </c>
      <c r="AU167" s="237" t="s">
        <v>8</v>
      </c>
      <c r="AY167" s="17" t="s">
        <v>142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</v>
      </c>
      <c r="BK167" s="238">
        <f>ROUND(I167*H167,0)</f>
        <v>0</v>
      </c>
      <c r="BL167" s="17" t="s">
        <v>158</v>
      </c>
      <c r="BM167" s="237" t="s">
        <v>325</v>
      </c>
    </row>
    <row r="168" s="2" customFormat="1" ht="24.15" customHeight="1">
      <c r="A168" s="38"/>
      <c r="B168" s="39"/>
      <c r="C168" s="225" t="s">
        <v>326</v>
      </c>
      <c r="D168" s="225" t="s">
        <v>144</v>
      </c>
      <c r="E168" s="226" t="s">
        <v>327</v>
      </c>
      <c r="F168" s="227" t="s">
        <v>328</v>
      </c>
      <c r="G168" s="228" t="s">
        <v>153</v>
      </c>
      <c r="H168" s="229">
        <v>40</v>
      </c>
      <c r="I168" s="230"/>
      <c r="J168" s="231">
        <f>ROUND(I168*H168,0)</f>
        <v>0</v>
      </c>
      <c r="K168" s="232"/>
      <c r="L168" s="44"/>
      <c r="M168" s="233" t="s">
        <v>1</v>
      </c>
      <c r="N168" s="234" t="s">
        <v>49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148</v>
      </c>
      <c r="AT168" s="237" t="s">
        <v>144</v>
      </c>
      <c r="AU168" s="237" t="s">
        <v>8</v>
      </c>
      <c r="AY168" s="17" t="s">
        <v>142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</v>
      </c>
      <c r="BK168" s="238">
        <f>ROUND(I168*H168,0)</f>
        <v>0</v>
      </c>
      <c r="BL168" s="17" t="s">
        <v>148</v>
      </c>
      <c r="BM168" s="237" t="s">
        <v>329</v>
      </c>
    </row>
    <row r="169" s="2" customFormat="1" ht="24.15" customHeight="1">
      <c r="A169" s="38"/>
      <c r="B169" s="39"/>
      <c r="C169" s="225" t="s">
        <v>330</v>
      </c>
      <c r="D169" s="225" t="s">
        <v>144</v>
      </c>
      <c r="E169" s="226" t="s">
        <v>331</v>
      </c>
      <c r="F169" s="227" t="s">
        <v>332</v>
      </c>
      <c r="G169" s="228" t="s">
        <v>147</v>
      </c>
      <c r="H169" s="229">
        <v>1</v>
      </c>
      <c r="I169" s="230"/>
      <c r="J169" s="231">
        <f>ROUND(I169*H169,0)</f>
        <v>0</v>
      </c>
      <c r="K169" s="232"/>
      <c r="L169" s="44"/>
      <c r="M169" s="233" t="s">
        <v>1</v>
      </c>
      <c r="N169" s="234" t="s">
        <v>49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148</v>
      </c>
      <c r="AT169" s="237" t="s">
        <v>144</v>
      </c>
      <c r="AU169" s="237" t="s">
        <v>8</v>
      </c>
      <c r="AY169" s="17" t="s">
        <v>142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</v>
      </c>
      <c r="BK169" s="238">
        <f>ROUND(I169*H169,0)</f>
        <v>0</v>
      </c>
      <c r="BL169" s="17" t="s">
        <v>148</v>
      </c>
      <c r="BM169" s="237" t="s">
        <v>333</v>
      </c>
    </row>
    <row r="170" s="2" customFormat="1" ht="16.5" customHeight="1">
      <c r="A170" s="38"/>
      <c r="B170" s="39"/>
      <c r="C170" s="225" t="s">
        <v>334</v>
      </c>
      <c r="D170" s="225" t="s">
        <v>144</v>
      </c>
      <c r="E170" s="226" t="s">
        <v>335</v>
      </c>
      <c r="F170" s="227" t="s">
        <v>336</v>
      </c>
      <c r="G170" s="228" t="s">
        <v>153</v>
      </c>
      <c r="H170" s="229">
        <v>16</v>
      </c>
      <c r="I170" s="230"/>
      <c r="J170" s="231">
        <f>ROUND(I170*H170,0)</f>
        <v>0</v>
      </c>
      <c r="K170" s="232"/>
      <c r="L170" s="44"/>
      <c r="M170" s="233" t="s">
        <v>1</v>
      </c>
      <c r="N170" s="234" t="s">
        <v>49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148</v>
      </c>
      <c r="AT170" s="237" t="s">
        <v>144</v>
      </c>
      <c r="AU170" s="237" t="s">
        <v>8</v>
      </c>
      <c r="AY170" s="17" t="s">
        <v>142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</v>
      </c>
      <c r="BK170" s="238">
        <f>ROUND(I170*H170,0)</f>
        <v>0</v>
      </c>
      <c r="BL170" s="17" t="s">
        <v>148</v>
      </c>
      <c r="BM170" s="237" t="s">
        <v>337</v>
      </c>
    </row>
    <row r="171" s="2" customFormat="1" ht="16.5" customHeight="1">
      <c r="A171" s="38"/>
      <c r="B171" s="39"/>
      <c r="C171" s="239" t="s">
        <v>338</v>
      </c>
      <c r="D171" s="239" t="s">
        <v>94</v>
      </c>
      <c r="E171" s="240" t="s">
        <v>339</v>
      </c>
      <c r="F171" s="241" t="s">
        <v>340</v>
      </c>
      <c r="G171" s="242" t="s">
        <v>179</v>
      </c>
      <c r="H171" s="243">
        <v>16</v>
      </c>
      <c r="I171" s="244"/>
      <c r="J171" s="245">
        <f>ROUND(I171*H171,0)</f>
        <v>0</v>
      </c>
      <c r="K171" s="246"/>
      <c r="L171" s="247"/>
      <c r="M171" s="248" t="s">
        <v>1</v>
      </c>
      <c r="N171" s="249" t="s">
        <v>49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158</v>
      </c>
      <c r="AT171" s="237" t="s">
        <v>94</v>
      </c>
      <c r="AU171" s="237" t="s">
        <v>8</v>
      </c>
      <c r="AY171" s="17" t="s">
        <v>142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</v>
      </c>
      <c r="BK171" s="238">
        <f>ROUND(I171*H171,0)</f>
        <v>0</v>
      </c>
      <c r="BL171" s="17" t="s">
        <v>158</v>
      </c>
      <c r="BM171" s="237" t="s">
        <v>341</v>
      </c>
    </row>
    <row r="172" s="2" customFormat="1" ht="24.15" customHeight="1">
      <c r="A172" s="38"/>
      <c r="B172" s="39"/>
      <c r="C172" s="225" t="s">
        <v>342</v>
      </c>
      <c r="D172" s="225" t="s">
        <v>144</v>
      </c>
      <c r="E172" s="226" t="s">
        <v>331</v>
      </c>
      <c r="F172" s="227" t="s">
        <v>332</v>
      </c>
      <c r="G172" s="228" t="s">
        <v>147</v>
      </c>
      <c r="H172" s="229">
        <v>1</v>
      </c>
      <c r="I172" s="230"/>
      <c r="J172" s="231">
        <f>ROUND(I172*H172,0)</f>
        <v>0</v>
      </c>
      <c r="K172" s="232"/>
      <c r="L172" s="44"/>
      <c r="M172" s="233" t="s">
        <v>1</v>
      </c>
      <c r="N172" s="234" t="s">
        <v>49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148</v>
      </c>
      <c r="AT172" s="237" t="s">
        <v>144</v>
      </c>
      <c r="AU172" s="237" t="s">
        <v>8</v>
      </c>
      <c r="AY172" s="17" t="s">
        <v>142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</v>
      </c>
      <c r="BK172" s="238">
        <f>ROUND(I172*H172,0)</f>
        <v>0</v>
      </c>
      <c r="BL172" s="17" t="s">
        <v>148</v>
      </c>
      <c r="BM172" s="237" t="s">
        <v>343</v>
      </c>
    </row>
    <row r="173" s="2" customFormat="1" ht="16.5" customHeight="1">
      <c r="A173" s="38"/>
      <c r="B173" s="39"/>
      <c r="C173" s="225" t="s">
        <v>344</v>
      </c>
      <c r="D173" s="225" t="s">
        <v>144</v>
      </c>
      <c r="E173" s="226" t="s">
        <v>345</v>
      </c>
      <c r="F173" s="227" t="s">
        <v>346</v>
      </c>
      <c r="G173" s="228" t="s">
        <v>153</v>
      </c>
      <c r="H173" s="229">
        <v>88</v>
      </c>
      <c r="I173" s="230"/>
      <c r="J173" s="231">
        <f>ROUND(I173*H173,0)</f>
        <v>0</v>
      </c>
      <c r="K173" s="232"/>
      <c r="L173" s="44"/>
      <c r="M173" s="233" t="s">
        <v>1</v>
      </c>
      <c r="N173" s="234" t="s">
        <v>49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148</v>
      </c>
      <c r="AT173" s="237" t="s">
        <v>144</v>
      </c>
      <c r="AU173" s="237" t="s">
        <v>8</v>
      </c>
      <c r="AY173" s="17" t="s">
        <v>142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</v>
      </c>
      <c r="BK173" s="238">
        <f>ROUND(I173*H173,0)</f>
        <v>0</v>
      </c>
      <c r="BL173" s="17" t="s">
        <v>148</v>
      </c>
      <c r="BM173" s="237" t="s">
        <v>347</v>
      </c>
    </row>
    <row r="174" s="2" customFormat="1" ht="16.5" customHeight="1">
      <c r="A174" s="38"/>
      <c r="B174" s="39"/>
      <c r="C174" s="239" t="s">
        <v>348</v>
      </c>
      <c r="D174" s="239" t="s">
        <v>94</v>
      </c>
      <c r="E174" s="240" t="s">
        <v>349</v>
      </c>
      <c r="F174" s="241" t="s">
        <v>350</v>
      </c>
      <c r="G174" s="242" t="s">
        <v>179</v>
      </c>
      <c r="H174" s="243">
        <v>88</v>
      </c>
      <c r="I174" s="244"/>
      <c r="J174" s="245">
        <f>ROUND(I174*H174,0)</f>
        <v>0</v>
      </c>
      <c r="K174" s="246"/>
      <c r="L174" s="247"/>
      <c r="M174" s="248" t="s">
        <v>1</v>
      </c>
      <c r="N174" s="249" t="s">
        <v>49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158</v>
      </c>
      <c r="AT174" s="237" t="s">
        <v>94</v>
      </c>
      <c r="AU174" s="237" t="s">
        <v>8</v>
      </c>
      <c r="AY174" s="17" t="s">
        <v>142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</v>
      </c>
      <c r="BK174" s="238">
        <f>ROUND(I174*H174,0)</f>
        <v>0</v>
      </c>
      <c r="BL174" s="17" t="s">
        <v>158</v>
      </c>
      <c r="BM174" s="237" t="s">
        <v>351</v>
      </c>
    </row>
    <row r="175" s="2" customFormat="1" ht="16.5" customHeight="1">
      <c r="A175" s="38"/>
      <c r="B175" s="39"/>
      <c r="C175" s="239" t="s">
        <v>352</v>
      </c>
      <c r="D175" s="239" t="s">
        <v>94</v>
      </c>
      <c r="E175" s="240" t="s">
        <v>353</v>
      </c>
      <c r="F175" s="241" t="s">
        <v>354</v>
      </c>
      <c r="G175" s="242" t="s">
        <v>179</v>
      </c>
      <c r="H175" s="243">
        <v>88</v>
      </c>
      <c r="I175" s="244"/>
      <c r="J175" s="245">
        <f>ROUND(I175*H175,0)</f>
        <v>0</v>
      </c>
      <c r="K175" s="246"/>
      <c r="L175" s="247"/>
      <c r="M175" s="248" t="s">
        <v>1</v>
      </c>
      <c r="N175" s="249" t="s">
        <v>49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158</v>
      </c>
      <c r="AT175" s="237" t="s">
        <v>94</v>
      </c>
      <c r="AU175" s="237" t="s">
        <v>8</v>
      </c>
      <c r="AY175" s="17" t="s">
        <v>142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</v>
      </c>
      <c r="BK175" s="238">
        <f>ROUND(I175*H175,0)</f>
        <v>0</v>
      </c>
      <c r="BL175" s="17" t="s">
        <v>158</v>
      </c>
      <c r="BM175" s="237" t="s">
        <v>355</v>
      </c>
    </row>
    <row r="176" s="2" customFormat="1" ht="24.15" customHeight="1">
      <c r="A176" s="38"/>
      <c r="B176" s="39"/>
      <c r="C176" s="225" t="s">
        <v>356</v>
      </c>
      <c r="D176" s="225" t="s">
        <v>144</v>
      </c>
      <c r="E176" s="226" t="s">
        <v>357</v>
      </c>
      <c r="F176" s="227" t="s">
        <v>358</v>
      </c>
      <c r="G176" s="228" t="s">
        <v>147</v>
      </c>
      <c r="H176" s="229">
        <v>1</v>
      </c>
      <c r="I176" s="230"/>
      <c r="J176" s="231">
        <f>ROUND(I176*H176,0)</f>
        <v>0</v>
      </c>
      <c r="K176" s="232"/>
      <c r="L176" s="44"/>
      <c r="M176" s="233" t="s">
        <v>1</v>
      </c>
      <c r="N176" s="234" t="s">
        <v>49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148</v>
      </c>
      <c r="AT176" s="237" t="s">
        <v>144</v>
      </c>
      <c r="AU176" s="237" t="s">
        <v>8</v>
      </c>
      <c r="AY176" s="17" t="s">
        <v>142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</v>
      </c>
      <c r="BK176" s="238">
        <f>ROUND(I176*H176,0)</f>
        <v>0</v>
      </c>
      <c r="BL176" s="17" t="s">
        <v>148</v>
      </c>
      <c r="BM176" s="237" t="s">
        <v>359</v>
      </c>
    </row>
    <row r="177" s="2" customFormat="1">
      <c r="A177" s="38"/>
      <c r="B177" s="39"/>
      <c r="C177" s="40"/>
      <c r="D177" s="250" t="s">
        <v>160</v>
      </c>
      <c r="E177" s="40"/>
      <c r="F177" s="251" t="s">
        <v>360</v>
      </c>
      <c r="G177" s="40"/>
      <c r="H177" s="40"/>
      <c r="I177" s="252"/>
      <c r="J177" s="40"/>
      <c r="K177" s="40"/>
      <c r="L177" s="44"/>
      <c r="M177" s="253"/>
      <c r="N177" s="254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160</v>
      </c>
      <c r="AU177" s="17" t="s">
        <v>8</v>
      </c>
    </row>
    <row r="178" s="2" customFormat="1" ht="16.5" customHeight="1">
      <c r="A178" s="38"/>
      <c r="B178" s="39"/>
      <c r="C178" s="225" t="s">
        <v>361</v>
      </c>
      <c r="D178" s="225" t="s">
        <v>144</v>
      </c>
      <c r="E178" s="226" t="s">
        <v>362</v>
      </c>
      <c r="F178" s="227" t="s">
        <v>363</v>
      </c>
      <c r="G178" s="228" t="s">
        <v>170</v>
      </c>
      <c r="H178" s="229">
        <v>10</v>
      </c>
      <c r="I178" s="230"/>
      <c r="J178" s="231">
        <f>ROUND(I178*H178,0)</f>
        <v>0</v>
      </c>
      <c r="K178" s="232"/>
      <c r="L178" s="44"/>
      <c r="M178" s="233" t="s">
        <v>1</v>
      </c>
      <c r="N178" s="234" t="s">
        <v>49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0.023</v>
      </c>
      <c r="T178" s="236">
        <f>S178*H178</f>
        <v>0.22999999999999998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148</v>
      </c>
      <c r="AT178" s="237" t="s">
        <v>144</v>
      </c>
      <c r="AU178" s="237" t="s">
        <v>8</v>
      </c>
      <c r="AY178" s="17" t="s">
        <v>142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</v>
      </c>
      <c r="BK178" s="238">
        <f>ROUND(I178*H178,0)</f>
        <v>0</v>
      </c>
      <c r="BL178" s="17" t="s">
        <v>148</v>
      </c>
      <c r="BM178" s="237" t="s">
        <v>364</v>
      </c>
    </row>
    <row r="179" s="2" customFormat="1" ht="16.5" customHeight="1">
      <c r="A179" s="38"/>
      <c r="B179" s="39"/>
      <c r="C179" s="239" t="s">
        <v>365</v>
      </c>
      <c r="D179" s="239" t="s">
        <v>94</v>
      </c>
      <c r="E179" s="240" t="s">
        <v>366</v>
      </c>
      <c r="F179" s="241" t="s">
        <v>367</v>
      </c>
      <c r="G179" s="242" t="s">
        <v>170</v>
      </c>
      <c r="H179" s="243">
        <v>10</v>
      </c>
      <c r="I179" s="244"/>
      <c r="J179" s="245">
        <f>ROUND(I179*H179,0)</f>
        <v>0</v>
      </c>
      <c r="K179" s="246"/>
      <c r="L179" s="247"/>
      <c r="M179" s="248" t="s">
        <v>1</v>
      </c>
      <c r="N179" s="249" t="s">
        <v>49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158</v>
      </c>
      <c r="AT179" s="237" t="s">
        <v>94</v>
      </c>
      <c r="AU179" s="237" t="s">
        <v>8</v>
      </c>
      <c r="AY179" s="17" t="s">
        <v>142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</v>
      </c>
      <c r="BK179" s="238">
        <f>ROUND(I179*H179,0)</f>
        <v>0</v>
      </c>
      <c r="BL179" s="17" t="s">
        <v>158</v>
      </c>
      <c r="BM179" s="237" t="s">
        <v>368</v>
      </c>
    </row>
    <row r="180" s="2" customFormat="1" ht="38.55" customHeight="1">
      <c r="A180" s="38"/>
      <c r="B180" s="39"/>
      <c r="C180" s="225" t="s">
        <v>369</v>
      </c>
      <c r="D180" s="225" t="s">
        <v>144</v>
      </c>
      <c r="E180" s="226" t="s">
        <v>370</v>
      </c>
      <c r="F180" s="227" t="s">
        <v>371</v>
      </c>
      <c r="G180" s="228" t="s">
        <v>170</v>
      </c>
      <c r="H180" s="229">
        <v>18</v>
      </c>
      <c r="I180" s="230"/>
      <c r="J180" s="231">
        <f>ROUND(I180*H180,0)</f>
        <v>0</v>
      </c>
      <c r="K180" s="232"/>
      <c r="L180" s="44"/>
      <c r="M180" s="233" t="s">
        <v>1</v>
      </c>
      <c r="N180" s="234" t="s">
        <v>49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148</v>
      </c>
      <c r="AT180" s="237" t="s">
        <v>144</v>
      </c>
      <c r="AU180" s="237" t="s">
        <v>8</v>
      </c>
      <c r="AY180" s="17" t="s">
        <v>142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</v>
      </c>
      <c r="BK180" s="238">
        <f>ROUND(I180*H180,0)</f>
        <v>0</v>
      </c>
      <c r="BL180" s="17" t="s">
        <v>148</v>
      </c>
      <c r="BM180" s="237" t="s">
        <v>372</v>
      </c>
    </row>
    <row r="181" s="2" customFormat="1" ht="24.15" customHeight="1">
      <c r="A181" s="38"/>
      <c r="B181" s="39"/>
      <c r="C181" s="239" t="s">
        <v>373</v>
      </c>
      <c r="D181" s="239" t="s">
        <v>94</v>
      </c>
      <c r="E181" s="240" t="s">
        <v>374</v>
      </c>
      <c r="F181" s="241" t="s">
        <v>375</v>
      </c>
      <c r="G181" s="242" t="s">
        <v>170</v>
      </c>
      <c r="H181" s="243">
        <v>18</v>
      </c>
      <c r="I181" s="244"/>
      <c r="J181" s="245">
        <f>ROUND(I181*H181,0)</f>
        <v>0</v>
      </c>
      <c r="K181" s="246"/>
      <c r="L181" s="247"/>
      <c r="M181" s="248" t="s">
        <v>1</v>
      </c>
      <c r="N181" s="249" t="s">
        <v>49</v>
      </c>
      <c r="O181" s="91"/>
      <c r="P181" s="235">
        <f>O181*H181</f>
        <v>0</v>
      </c>
      <c r="Q181" s="235">
        <v>0.00093999999999999997</v>
      </c>
      <c r="R181" s="235">
        <f>Q181*H181</f>
        <v>0.016920000000000001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158</v>
      </c>
      <c r="AT181" s="237" t="s">
        <v>94</v>
      </c>
      <c r="AU181" s="237" t="s">
        <v>8</v>
      </c>
      <c r="AY181" s="17" t="s">
        <v>142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</v>
      </c>
      <c r="BK181" s="238">
        <f>ROUND(I181*H181,0)</f>
        <v>0</v>
      </c>
      <c r="BL181" s="17" t="s">
        <v>158</v>
      </c>
      <c r="BM181" s="237" t="s">
        <v>376</v>
      </c>
    </row>
    <row r="182" s="2" customFormat="1" ht="16.5" customHeight="1">
      <c r="A182" s="38"/>
      <c r="B182" s="39"/>
      <c r="C182" s="225" t="s">
        <v>377</v>
      </c>
      <c r="D182" s="225" t="s">
        <v>144</v>
      </c>
      <c r="E182" s="226" t="s">
        <v>378</v>
      </c>
      <c r="F182" s="227" t="s">
        <v>379</v>
      </c>
      <c r="G182" s="228" t="s">
        <v>147</v>
      </c>
      <c r="H182" s="229">
        <v>1</v>
      </c>
      <c r="I182" s="230"/>
      <c r="J182" s="231">
        <f>ROUND(I182*H182,0)</f>
        <v>0</v>
      </c>
      <c r="K182" s="232"/>
      <c r="L182" s="44"/>
      <c r="M182" s="233" t="s">
        <v>1</v>
      </c>
      <c r="N182" s="234" t="s">
        <v>49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148</v>
      </c>
      <c r="AT182" s="237" t="s">
        <v>144</v>
      </c>
      <c r="AU182" s="237" t="s">
        <v>8</v>
      </c>
      <c r="AY182" s="17" t="s">
        <v>142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</v>
      </c>
      <c r="BK182" s="238">
        <f>ROUND(I182*H182,0)</f>
        <v>0</v>
      </c>
      <c r="BL182" s="17" t="s">
        <v>148</v>
      </c>
      <c r="BM182" s="237" t="s">
        <v>380</v>
      </c>
    </row>
    <row r="183" s="2" customFormat="1">
      <c r="A183" s="38"/>
      <c r="B183" s="39"/>
      <c r="C183" s="40"/>
      <c r="D183" s="250" t="s">
        <v>160</v>
      </c>
      <c r="E183" s="40"/>
      <c r="F183" s="251" t="s">
        <v>381</v>
      </c>
      <c r="G183" s="40"/>
      <c r="H183" s="40"/>
      <c r="I183" s="252"/>
      <c r="J183" s="40"/>
      <c r="K183" s="40"/>
      <c r="L183" s="44"/>
      <c r="M183" s="253"/>
      <c r="N183" s="254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160</v>
      </c>
      <c r="AU183" s="17" t="s">
        <v>8</v>
      </c>
    </row>
    <row r="184" s="2" customFormat="1" ht="16.5" customHeight="1">
      <c r="A184" s="38"/>
      <c r="B184" s="39"/>
      <c r="C184" s="225" t="s">
        <v>382</v>
      </c>
      <c r="D184" s="225" t="s">
        <v>144</v>
      </c>
      <c r="E184" s="226" t="s">
        <v>383</v>
      </c>
      <c r="F184" s="227" t="s">
        <v>384</v>
      </c>
      <c r="G184" s="228" t="s">
        <v>147</v>
      </c>
      <c r="H184" s="229">
        <v>1</v>
      </c>
      <c r="I184" s="230"/>
      <c r="J184" s="231">
        <f>ROUND(I184*H184,0)</f>
        <v>0</v>
      </c>
      <c r="K184" s="232"/>
      <c r="L184" s="44"/>
      <c r="M184" s="233" t="s">
        <v>1</v>
      </c>
      <c r="N184" s="234" t="s">
        <v>49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148</v>
      </c>
      <c r="AT184" s="237" t="s">
        <v>144</v>
      </c>
      <c r="AU184" s="237" t="s">
        <v>8</v>
      </c>
      <c r="AY184" s="17" t="s">
        <v>142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</v>
      </c>
      <c r="BK184" s="238">
        <f>ROUND(I184*H184,0)</f>
        <v>0</v>
      </c>
      <c r="BL184" s="17" t="s">
        <v>148</v>
      </c>
      <c r="BM184" s="237" t="s">
        <v>385</v>
      </c>
    </row>
    <row r="185" s="2" customFormat="1">
      <c r="A185" s="38"/>
      <c r="B185" s="39"/>
      <c r="C185" s="40"/>
      <c r="D185" s="250" t="s">
        <v>160</v>
      </c>
      <c r="E185" s="40"/>
      <c r="F185" s="251" t="s">
        <v>386</v>
      </c>
      <c r="G185" s="40"/>
      <c r="H185" s="40"/>
      <c r="I185" s="252"/>
      <c r="J185" s="40"/>
      <c r="K185" s="40"/>
      <c r="L185" s="44"/>
      <c r="M185" s="253"/>
      <c r="N185" s="254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160</v>
      </c>
      <c r="AU185" s="17" t="s">
        <v>8</v>
      </c>
    </row>
    <row r="186" s="2" customFormat="1" ht="16.5" customHeight="1">
      <c r="A186" s="38"/>
      <c r="B186" s="39"/>
      <c r="C186" s="225" t="s">
        <v>387</v>
      </c>
      <c r="D186" s="225" t="s">
        <v>144</v>
      </c>
      <c r="E186" s="226" t="s">
        <v>388</v>
      </c>
      <c r="F186" s="227" t="s">
        <v>389</v>
      </c>
      <c r="G186" s="228" t="s">
        <v>390</v>
      </c>
      <c r="H186" s="255"/>
      <c r="I186" s="230"/>
      <c r="J186" s="231">
        <f>ROUND(I186*H186,0)</f>
        <v>0</v>
      </c>
      <c r="K186" s="232"/>
      <c r="L186" s="44"/>
      <c r="M186" s="233" t="s">
        <v>1</v>
      </c>
      <c r="N186" s="234" t="s">
        <v>49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148</v>
      </c>
      <c r="AT186" s="237" t="s">
        <v>144</v>
      </c>
      <c r="AU186" s="237" t="s">
        <v>8</v>
      </c>
      <c r="AY186" s="17" t="s">
        <v>142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</v>
      </c>
      <c r="BK186" s="238">
        <f>ROUND(I186*H186,0)</f>
        <v>0</v>
      </c>
      <c r="BL186" s="17" t="s">
        <v>148</v>
      </c>
      <c r="BM186" s="237" t="s">
        <v>391</v>
      </c>
    </row>
    <row r="187" s="2" customFormat="1" ht="16.5" customHeight="1">
      <c r="A187" s="38"/>
      <c r="B187" s="39"/>
      <c r="C187" s="225" t="s">
        <v>392</v>
      </c>
      <c r="D187" s="225" t="s">
        <v>144</v>
      </c>
      <c r="E187" s="226" t="s">
        <v>393</v>
      </c>
      <c r="F187" s="227" t="s">
        <v>394</v>
      </c>
      <c r="G187" s="228" t="s">
        <v>390</v>
      </c>
      <c r="H187" s="255"/>
      <c r="I187" s="230"/>
      <c r="J187" s="231">
        <f>ROUND(I187*H187,0)</f>
        <v>0</v>
      </c>
      <c r="K187" s="232"/>
      <c r="L187" s="44"/>
      <c r="M187" s="233" t="s">
        <v>1</v>
      </c>
      <c r="N187" s="234" t="s">
        <v>49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148</v>
      </c>
      <c r="AT187" s="237" t="s">
        <v>144</v>
      </c>
      <c r="AU187" s="237" t="s">
        <v>8</v>
      </c>
      <c r="AY187" s="17" t="s">
        <v>142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</v>
      </c>
      <c r="BK187" s="238">
        <f>ROUND(I187*H187,0)</f>
        <v>0</v>
      </c>
      <c r="BL187" s="17" t="s">
        <v>148</v>
      </c>
      <c r="BM187" s="237" t="s">
        <v>395</v>
      </c>
    </row>
    <row r="188" s="2" customFormat="1" ht="33" customHeight="1">
      <c r="A188" s="38"/>
      <c r="B188" s="39"/>
      <c r="C188" s="225" t="s">
        <v>396</v>
      </c>
      <c r="D188" s="225" t="s">
        <v>144</v>
      </c>
      <c r="E188" s="226" t="s">
        <v>397</v>
      </c>
      <c r="F188" s="227" t="s">
        <v>398</v>
      </c>
      <c r="G188" s="228" t="s">
        <v>153</v>
      </c>
      <c r="H188" s="229">
        <v>1</v>
      </c>
      <c r="I188" s="230"/>
      <c r="J188" s="231">
        <f>ROUND(I188*H188,0)</f>
        <v>0</v>
      </c>
      <c r="K188" s="232"/>
      <c r="L188" s="44"/>
      <c r="M188" s="233" t="s">
        <v>1</v>
      </c>
      <c r="N188" s="234" t="s">
        <v>49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148</v>
      </c>
      <c r="AT188" s="237" t="s">
        <v>144</v>
      </c>
      <c r="AU188" s="237" t="s">
        <v>8</v>
      </c>
      <c r="AY188" s="17" t="s">
        <v>142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</v>
      </c>
      <c r="BK188" s="238">
        <f>ROUND(I188*H188,0)</f>
        <v>0</v>
      </c>
      <c r="BL188" s="17" t="s">
        <v>148</v>
      </c>
      <c r="BM188" s="237" t="s">
        <v>399</v>
      </c>
    </row>
    <row r="189" s="2" customFormat="1" ht="16.5" customHeight="1">
      <c r="A189" s="38"/>
      <c r="B189" s="39"/>
      <c r="C189" s="225" t="s">
        <v>400</v>
      </c>
      <c r="D189" s="225" t="s">
        <v>144</v>
      </c>
      <c r="E189" s="226" t="s">
        <v>401</v>
      </c>
      <c r="F189" s="227" t="s">
        <v>402</v>
      </c>
      <c r="G189" s="228" t="s">
        <v>147</v>
      </c>
      <c r="H189" s="229">
        <v>2</v>
      </c>
      <c r="I189" s="230"/>
      <c r="J189" s="231">
        <f>ROUND(I189*H189,0)</f>
        <v>0</v>
      </c>
      <c r="K189" s="232"/>
      <c r="L189" s="44"/>
      <c r="M189" s="233" t="s">
        <v>1</v>
      </c>
      <c r="N189" s="234" t="s">
        <v>49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148</v>
      </c>
      <c r="AT189" s="237" t="s">
        <v>144</v>
      </c>
      <c r="AU189" s="237" t="s">
        <v>8</v>
      </c>
      <c r="AY189" s="17" t="s">
        <v>142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</v>
      </c>
      <c r="BK189" s="238">
        <f>ROUND(I189*H189,0)</f>
        <v>0</v>
      </c>
      <c r="BL189" s="17" t="s">
        <v>148</v>
      </c>
      <c r="BM189" s="237" t="s">
        <v>403</v>
      </c>
    </row>
    <row r="190" s="12" customFormat="1" ht="22.8" customHeight="1">
      <c r="A190" s="12"/>
      <c r="B190" s="211"/>
      <c r="C190" s="212"/>
      <c r="D190" s="213" t="s">
        <v>83</v>
      </c>
      <c r="E190" s="256" t="s">
        <v>404</v>
      </c>
      <c r="F190" s="256" t="s">
        <v>405</v>
      </c>
      <c r="G190" s="212"/>
      <c r="H190" s="212"/>
      <c r="I190" s="215"/>
      <c r="J190" s="257">
        <f>BK190</f>
        <v>0</v>
      </c>
      <c r="K190" s="212"/>
      <c r="L190" s="217"/>
      <c r="M190" s="218"/>
      <c r="N190" s="219"/>
      <c r="O190" s="219"/>
      <c r="P190" s="220">
        <f>SUM(P191:P197)</f>
        <v>0</v>
      </c>
      <c r="Q190" s="219"/>
      <c r="R190" s="220">
        <f>SUM(R191:R197)</f>
        <v>0.0055000000000000005</v>
      </c>
      <c r="S190" s="219"/>
      <c r="T190" s="221">
        <f>SUM(T191:T197)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2" t="s">
        <v>141</v>
      </c>
      <c r="AT190" s="223" t="s">
        <v>83</v>
      </c>
      <c r="AU190" s="223" t="s">
        <v>8</v>
      </c>
      <c r="AY190" s="222" t="s">
        <v>142</v>
      </c>
      <c r="BK190" s="224">
        <f>SUM(BK191:BK197)</f>
        <v>0</v>
      </c>
    </row>
    <row r="191" s="2" customFormat="1" ht="16.5" customHeight="1">
      <c r="A191" s="38"/>
      <c r="B191" s="39"/>
      <c r="C191" s="225" t="s">
        <v>406</v>
      </c>
      <c r="D191" s="225" t="s">
        <v>144</v>
      </c>
      <c r="E191" s="226" t="s">
        <v>407</v>
      </c>
      <c r="F191" s="227" t="s">
        <v>408</v>
      </c>
      <c r="G191" s="228" t="s">
        <v>147</v>
      </c>
      <c r="H191" s="229">
        <v>1</v>
      </c>
      <c r="I191" s="230"/>
      <c r="J191" s="231">
        <f>ROUND(I191*H191,0)</f>
        <v>0</v>
      </c>
      <c r="K191" s="232"/>
      <c r="L191" s="44"/>
      <c r="M191" s="233" t="s">
        <v>1</v>
      </c>
      <c r="N191" s="234" t="s">
        <v>49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148</v>
      </c>
      <c r="AT191" s="237" t="s">
        <v>144</v>
      </c>
      <c r="AU191" s="237" t="s">
        <v>92</v>
      </c>
      <c r="AY191" s="17" t="s">
        <v>142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</v>
      </c>
      <c r="BK191" s="238">
        <f>ROUND(I191*H191,0)</f>
        <v>0</v>
      </c>
      <c r="BL191" s="17" t="s">
        <v>148</v>
      </c>
      <c r="BM191" s="237" t="s">
        <v>409</v>
      </c>
    </row>
    <row r="192" s="2" customFormat="1">
      <c r="A192" s="38"/>
      <c r="B192" s="39"/>
      <c r="C192" s="40"/>
      <c r="D192" s="250" t="s">
        <v>160</v>
      </c>
      <c r="E192" s="40"/>
      <c r="F192" s="251" t="s">
        <v>410</v>
      </c>
      <c r="G192" s="40"/>
      <c r="H192" s="40"/>
      <c r="I192" s="252"/>
      <c r="J192" s="40"/>
      <c r="K192" s="40"/>
      <c r="L192" s="44"/>
      <c r="M192" s="253"/>
      <c r="N192" s="254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160</v>
      </c>
      <c r="AU192" s="17" t="s">
        <v>92</v>
      </c>
    </row>
    <row r="193" s="2" customFormat="1" ht="24.15" customHeight="1">
      <c r="A193" s="38"/>
      <c r="B193" s="39"/>
      <c r="C193" s="225" t="s">
        <v>411</v>
      </c>
      <c r="D193" s="225" t="s">
        <v>144</v>
      </c>
      <c r="E193" s="226" t="s">
        <v>412</v>
      </c>
      <c r="F193" s="227" t="s">
        <v>413</v>
      </c>
      <c r="G193" s="228" t="s">
        <v>153</v>
      </c>
      <c r="H193" s="229">
        <v>16</v>
      </c>
      <c r="I193" s="230"/>
      <c r="J193" s="231">
        <f>ROUND(I193*H193,0)</f>
        <v>0</v>
      </c>
      <c r="K193" s="232"/>
      <c r="L193" s="44"/>
      <c r="M193" s="233" t="s">
        <v>1</v>
      </c>
      <c r="N193" s="234" t="s">
        <v>49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148</v>
      </c>
      <c r="AT193" s="237" t="s">
        <v>144</v>
      </c>
      <c r="AU193" s="237" t="s">
        <v>92</v>
      </c>
      <c r="AY193" s="17" t="s">
        <v>142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</v>
      </c>
      <c r="BK193" s="238">
        <f>ROUND(I193*H193,0)</f>
        <v>0</v>
      </c>
      <c r="BL193" s="17" t="s">
        <v>148</v>
      </c>
      <c r="BM193" s="237" t="s">
        <v>414</v>
      </c>
    </row>
    <row r="194" s="2" customFormat="1" ht="24.15" customHeight="1">
      <c r="A194" s="38"/>
      <c r="B194" s="39"/>
      <c r="C194" s="225" t="s">
        <v>415</v>
      </c>
      <c r="D194" s="225" t="s">
        <v>144</v>
      </c>
      <c r="E194" s="226" t="s">
        <v>416</v>
      </c>
      <c r="F194" s="227" t="s">
        <v>417</v>
      </c>
      <c r="G194" s="228" t="s">
        <v>147</v>
      </c>
      <c r="H194" s="229">
        <v>28</v>
      </c>
      <c r="I194" s="230"/>
      <c r="J194" s="231">
        <f>ROUND(I194*H194,0)</f>
        <v>0</v>
      </c>
      <c r="K194" s="232"/>
      <c r="L194" s="44"/>
      <c r="M194" s="233" t="s">
        <v>1</v>
      </c>
      <c r="N194" s="234" t="s">
        <v>49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148</v>
      </c>
      <c r="AT194" s="237" t="s">
        <v>144</v>
      </c>
      <c r="AU194" s="237" t="s">
        <v>92</v>
      </c>
      <c r="AY194" s="17" t="s">
        <v>142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</v>
      </c>
      <c r="BK194" s="238">
        <f>ROUND(I194*H194,0)</f>
        <v>0</v>
      </c>
      <c r="BL194" s="17" t="s">
        <v>148</v>
      </c>
      <c r="BM194" s="237" t="s">
        <v>418</v>
      </c>
    </row>
    <row r="195" s="2" customFormat="1" ht="24.15" customHeight="1">
      <c r="A195" s="38"/>
      <c r="B195" s="39"/>
      <c r="C195" s="225" t="s">
        <v>419</v>
      </c>
      <c r="D195" s="225" t="s">
        <v>144</v>
      </c>
      <c r="E195" s="226" t="s">
        <v>420</v>
      </c>
      <c r="F195" s="227" t="s">
        <v>421</v>
      </c>
      <c r="G195" s="228" t="s">
        <v>170</v>
      </c>
      <c r="H195" s="229">
        <v>124</v>
      </c>
      <c r="I195" s="230"/>
      <c r="J195" s="231">
        <f>ROUND(I195*H195,0)</f>
        <v>0</v>
      </c>
      <c r="K195" s="232"/>
      <c r="L195" s="44"/>
      <c r="M195" s="233" t="s">
        <v>1</v>
      </c>
      <c r="N195" s="234" t="s">
        <v>49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148</v>
      </c>
      <c r="AT195" s="237" t="s">
        <v>144</v>
      </c>
      <c r="AU195" s="237" t="s">
        <v>92</v>
      </c>
      <c r="AY195" s="17" t="s">
        <v>142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</v>
      </c>
      <c r="BK195" s="238">
        <f>ROUND(I195*H195,0)</f>
        <v>0</v>
      </c>
      <c r="BL195" s="17" t="s">
        <v>148</v>
      </c>
      <c r="BM195" s="237" t="s">
        <v>422</v>
      </c>
    </row>
    <row r="196" s="2" customFormat="1" ht="24.15" customHeight="1">
      <c r="A196" s="38"/>
      <c r="B196" s="39"/>
      <c r="C196" s="225" t="s">
        <v>423</v>
      </c>
      <c r="D196" s="225" t="s">
        <v>144</v>
      </c>
      <c r="E196" s="226" t="s">
        <v>424</v>
      </c>
      <c r="F196" s="227" t="s">
        <v>425</v>
      </c>
      <c r="G196" s="228" t="s">
        <v>170</v>
      </c>
      <c r="H196" s="229">
        <v>31</v>
      </c>
      <c r="I196" s="230"/>
      <c r="J196" s="231">
        <f>ROUND(I196*H196,0)</f>
        <v>0</v>
      </c>
      <c r="K196" s="232"/>
      <c r="L196" s="44"/>
      <c r="M196" s="233" t="s">
        <v>1</v>
      </c>
      <c r="N196" s="234" t="s">
        <v>49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148</v>
      </c>
      <c r="AT196" s="237" t="s">
        <v>144</v>
      </c>
      <c r="AU196" s="237" t="s">
        <v>92</v>
      </c>
      <c r="AY196" s="17" t="s">
        <v>142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</v>
      </c>
      <c r="BK196" s="238">
        <f>ROUND(I196*H196,0)</f>
        <v>0</v>
      </c>
      <c r="BL196" s="17" t="s">
        <v>148</v>
      </c>
      <c r="BM196" s="237" t="s">
        <v>426</v>
      </c>
    </row>
    <row r="197" s="2" customFormat="1" ht="24.15" customHeight="1">
      <c r="A197" s="38"/>
      <c r="B197" s="39"/>
      <c r="C197" s="225" t="s">
        <v>427</v>
      </c>
      <c r="D197" s="225" t="s">
        <v>144</v>
      </c>
      <c r="E197" s="226" t="s">
        <v>428</v>
      </c>
      <c r="F197" s="227" t="s">
        <v>429</v>
      </c>
      <c r="G197" s="228" t="s">
        <v>256</v>
      </c>
      <c r="H197" s="229">
        <v>50</v>
      </c>
      <c r="I197" s="230"/>
      <c r="J197" s="231">
        <f>ROUND(I197*H197,0)</f>
        <v>0</v>
      </c>
      <c r="K197" s="232"/>
      <c r="L197" s="44"/>
      <c r="M197" s="258" t="s">
        <v>1</v>
      </c>
      <c r="N197" s="259" t="s">
        <v>49</v>
      </c>
      <c r="O197" s="260"/>
      <c r="P197" s="261">
        <f>O197*H197</f>
        <v>0</v>
      </c>
      <c r="Q197" s="261">
        <v>0.00011</v>
      </c>
      <c r="R197" s="261">
        <f>Q197*H197</f>
        <v>0.0055000000000000005</v>
      </c>
      <c r="S197" s="261">
        <v>0</v>
      </c>
      <c r="T197" s="26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158</v>
      </c>
      <c r="AT197" s="237" t="s">
        <v>144</v>
      </c>
      <c r="AU197" s="237" t="s">
        <v>92</v>
      </c>
      <c r="AY197" s="17" t="s">
        <v>142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</v>
      </c>
      <c r="BK197" s="238">
        <f>ROUND(I197*H197,0)</f>
        <v>0</v>
      </c>
      <c r="BL197" s="17" t="s">
        <v>158</v>
      </c>
      <c r="BM197" s="237" t="s">
        <v>430</v>
      </c>
    </row>
    <row r="198" s="2" customFormat="1" ht="6.96" customHeight="1">
      <c r="A198" s="38"/>
      <c r="B198" s="66"/>
      <c r="C198" s="67"/>
      <c r="D198" s="67"/>
      <c r="E198" s="67"/>
      <c r="F198" s="67"/>
      <c r="G198" s="67"/>
      <c r="H198" s="67"/>
      <c r="I198" s="67"/>
      <c r="J198" s="67"/>
      <c r="K198" s="67"/>
      <c r="L198" s="44"/>
      <c r="M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</sheetData>
  <sheetProtection sheet="1" autoFilter="0" formatColumns="0" formatRows="0" objects="1" scenarios="1" spinCount="100000" saltValue="1bXc7xl3O5cnMs7FYlY/jXy/20m5Lkz5MhTZGUYYPLRejq31zAOl4S46lTXh2FuJEJ/VhMLjrzEXc9BQjF9uFw==" hashValue="V/nWjhyuS0oVdKC58+cVSkBbKQ66lPAA7HDzYGryvzzgjjTSECbiFUfdKRbsPlNVu9UnIxzas3qwEynF0PwKfw==" algorithmName="SHA-512" password="CC35"/>
  <autoFilter ref="C121:K19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92</v>
      </c>
    </row>
    <row r="4" s="1" customFormat="1" ht="24.96" customHeight="1">
      <c r="B4" s="20"/>
      <c r="D4" s="148" t="s">
        <v>115</v>
      </c>
      <c r="L4" s="20"/>
      <c r="M4" s="149" t="s">
        <v>11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17</v>
      </c>
      <c r="L6" s="20"/>
    </row>
    <row r="7" s="1" customFormat="1" ht="16.5" customHeight="1">
      <c r="B7" s="20"/>
      <c r="E7" s="151" t="str">
        <f>'Rekapitulace stavby'!K6</f>
        <v>Posílení výkonu kabely NN</v>
      </c>
      <c r="F7" s="150"/>
      <c r="G7" s="150"/>
      <c r="H7" s="150"/>
      <c r="L7" s="20"/>
    </row>
    <row r="8" s="1" customFormat="1" ht="12" customHeight="1">
      <c r="B8" s="20"/>
      <c r="D8" s="150" t="s">
        <v>116</v>
      </c>
      <c r="L8" s="20"/>
    </row>
    <row r="9" s="2" customFormat="1" ht="16.5" customHeight="1">
      <c r="A9" s="38"/>
      <c r="B9" s="44"/>
      <c r="C9" s="38"/>
      <c r="D9" s="38"/>
      <c r="E9" s="151" t="s">
        <v>431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432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20</v>
      </c>
      <c r="E13" s="38"/>
      <c r="F13" s="141" t="s">
        <v>1</v>
      </c>
      <c r="G13" s="38"/>
      <c r="H13" s="38"/>
      <c r="I13" s="150" t="s">
        <v>21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6. 7. 2022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">
        <v>30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31</v>
      </c>
      <c r="F17" s="38"/>
      <c r="G17" s="38"/>
      <c r="H17" s="38"/>
      <c r="I17" s="150" t="s">
        <v>32</v>
      </c>
      <c r="J17" s="141" t="s">
        <v>33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34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32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36</v>
      </c>
      <c r="E22" s="38"/>
      <c r="F22" s="38"/>
      <c r="G22" s="38"/>
      <c r="H22" s="38"/>
      <c r="I22" s="150" t="s">
        <v>29</v>
      </c>
      <c r="J22" s="141" t="s">
        <v>37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38</v>
      </c>
      <c r="F23" s="38"/>
      <c r="G23" s="38"/>
      <c r="H23" s="38"/>
      <c r="I23" s="150" t="s">
        <v>32</v>
      </c>
      <c r="J23" s="141" t="s">
        <v>39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41</v>
      </c>
      <c r="E25" s="38"/>
      <c r="F25" s="38"/>
      <c r="G25" s="38"/>
      <c r="H25" s="38"/>
      <c r="I25" s="150" t="s">
        <v>29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42</v>
      </c>
      <c r="F26" s="38"/>
      <c r="G26" s="38"/>
      <c r="H26" s="38"/>
      <c r="I26" s="150" t="s">
        <v>32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43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44</v>
      </c>
      <c r="E32" s="38"/>
      <c r="F32" s="38"/>
      <c r="G32" s="38"/>
      <c r="H32" s="38"/>
      <c r="I32" s="38"/>
      <c r="J32" s="160">
        <f>ROUND(J129, 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46</v>
      </c>
      <c r="G34" s="38"/>
      <c r="H34" s="38"/>
      <c r="I34" s="161" t="s">
        <v>45</v>
      </c>
      <c r="J34" s="161" t="s">
        <v>47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48</v>
      </c>
      <c r="E35" s="150" t="s">
        <v>49</v>
      </c>
      <c r="F35" s="163">
        <f>ROUND((SUM(BE129:BE235)),  0)</f>
        <v>0</v>
      </c>
      <c r="G35" s="38"/>
      <c r="H35" s="38"/>
      <c r="I35" s="164">
        <v>0.20999999999999999</v>
      </c>
      <c r="J35" s="163">
        <f>ROUND(((SUM(BE129:BE235))*I35),  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50</v>
      </c>
      <c r="F36" s="163">
        <f>ROUND((SUM(BF129:BF235)),  0)</f>
        <v>0</v>
      </c>
      <c r="G36" s="38"/>
      <c r="H36" s="38"/>
      <c r="I36" s="164">
        <v>0.12</v>
      </c>
      <c r="J36" s="163">
        <f>ROUND(((SUM(BF129:BF235))*I36),  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51</v>
      </c>
      <c r="F37" s="163">
        <f>ROUND((SUM(BG129:BG235)),  0)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52</v>
      </c>
      <c r="F38" s="163">
        <f>ROUND((SUM(BH129:BH235)),  0)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53</v>
      </c>
      <c r="F39" s="163">
        <f>ROUND((SUM(BI129:BI235)),  0)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54</v>
      </c>
      <c r="E41" s="167"/>
      <c r="F41" s="167"/>
      <c r="G41" s="168" t="s">
        <v>55</v>
      </c>
      <c r="H41" s="169" t="s">
        <v>56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57</v>
      </c>
      <c r="E50" s="173"/>
      <c r="F50" s="173"/>
      <c r="G50" s="172" t="s">
        <v>58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59</v>
      </c>
      <c r="E61" s="175"/>
      <c r="F61" s="176" t="s">
        <v>60</v>
      </c>
      <c r="G61" s="174" t="s">
        <v>59</v>
      </c>
      <c r="H61" s="175"/>
      <c r="I61" s="175"/>
      <c r="J61" s="177" t="s">
        <v>60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61</v>
      </c>
      <c r="E65" s="178"/>
      <c r="F65" s="178"/>
      <c r="G65" s="172" t="s">
        <v>62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59</v>
      </c>
      <c r="E76" s="175"/>
      <c r="F76" s="176" t="s">
        <v>60</v>
      </c>
      <c r="G76" s="174" t="s">
        <v>59</v>
      </c>
      <c r="H76" s="175"/>
      <c r="I76" s="175"/>
      <c r="J76" s="177" t="s">
        <v>60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Posílení výkonu kabely NN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431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M - Zemní a montážní práce IS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22</v>
      </c>
      <c r="D91" s="40"/>
      <c r="E91" s="40"/>
      <c r="F91" s="27" t="str">
        <f>F14</f>
        <v>Praha 6, Cukrovarnická 112/10</v>
      </c>
      <c r="G91" s="40"/>
      <c r="H91" s="40"/>
      <c r="I91" s="32" t="s">
        <v>24</v>
      </c>
      <c r="J91" s="79" t="str">
        <f>IF(J14="","",J14)</f>
        <v>6. 7. 2022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28</v>
      </c>
      <c r="D93" s="40"/>
      <c r="E93" s="40"/>
      <c r="F93" s="27" t="str">
        <f>E17</f>
        <v xml:space="preserve">FYZIKÁLNÍ  ÚSTAV AV ČR, v.v.i.</v>
      </c>
      <c r="G93" s="40"/>
      <c r="H93" s="40"/>
      <c r="I93" s="32" t="s">
        <v>36</v>
      </c>
      <c r="J93" s="36" t="str">
        <f>E23</f>
        <v>VOLTCOM, spol.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34</v>
      </c>
      <c r="D94" s="40"/>
      <c r="E94" s="40"/>
      <c r="F94" s="27" t="str">
        <f>IF(E20="","",E20)</f>
        <v>Vyplň údaj</v>
      </c>
      <c r="G94" s="40"/>
      <c r="H94" s="40"/>
      <c r="I94" s="32" t="s">
        <v>41</v>
      </c>
      <c r="J94" s="36" t="str">
        <f>E26</f>
        <v>Hošek, Rozsypal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="9" customFormat="1" ht="24.96" customHeight="1">
      <c r="A99" s="9"/>
      <c r="B99" s="188"/>
      <c r="C99" s="189"/>
      <c r="D99" s="190" t="s">
        <v>125</v>
      </c>
      <c r="E99" s="191"/>
      <c r="F99" s="191"/>
      <c r="G99" s="191"/>
      <c r="H99" s="191"/>
      <c r="I99" s="191"/>
      <c r="J99" s="192">
        <f>J130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433</v>
      </c>
      <c r="E100" s="196"/>
      <c r="F100" s="196"/>
      <c r="G100" s="196"/>
      <c r="H100" s="196"/>
      <c r="I100" s="196"/>
      <c r="J100" s="197">
        <f>J131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434</v>
      </c>
      <c r="E101" s="196"/>
      <c r="F101" s="196"/>
      <c r="G101" s="196"/>
      <c r="H101" s="196"/>
      <c r="I101" s="196"/>
      <c r="J101" s="197">
        <f>J159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4.88" customHeight="1">
      <c r="A102" s="10"/>
      <c r="B102" s="194"/>
      <c r="C102" s="133"/>
      <c r="D102" s="195" t="s">
        <v>435</v>
      </c>
      <c r="E102" s="196"/>
      <c r="F102" s="196"/>
      <c r="G102" s="196"/>
      <c r="H102" s="196"/>
      <c r="I102" s="196"/>
      <c r="J102" s="197">
        <f>J160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4.88" customHeight="1">
      <c r="A103" s="10"/>
      <c r="B103" s="194"/>
      <c r="C103" s="133"/>
      <c r="D103" s="195" t="s">
        <v>436</v>
      </c>
      <c r="E103" s="196"/>
      <c r="F103" s="196"/>
      <c r="G103" s="196"/>
      <c r="H103" s="196"/>
      <c r="I103" s="196"/>
      <c r="J103" s="197">
        <f>J174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4.88" customHeight="1">
      <c r="A104" s="10"/>
      <c r="B104" s="194"/>
      <c r="C104" s="133"/>
      <c r="D104" s="195" t="s">
        <v>437</v>
      </c>
      <c r="E104" s="196"/>
      <c r="F104" s="196"/>
      <c r="G104" s="196"/>
      <c r="H104" s="196"/>
      <c r="I104" s="196"/>
      <c r="J104" s="197">
        <f>J194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4.88" customHeight="1">
      <c r="A105" s="10"/>
      <c r="B105" s="194"/>
      <c r="C105" s="133"/>
      <c r="D105" s="195" t="s">
        <v>438</v>
      </c>
      <c r="E105" s="196"/>
      <c r="F105" s="196"/>
      <c r="G105" s="196"/>
      <c r="H105" s="196"/>
      <c r="I105" s="196"/>
      <c r="J105" s="197">
        <f>J198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4.88" customHeight="1">
      <c r="A106" s="10"/>
      <c r="B106" s="194"/>
      <c r="C106" s="133"/>
      <c r="D106" s="195" t="s">
        <v>439</v>
      </c>
      <c r="E106" s="196"/>
      <c r="F106" s="196"/>
      <c r="G106" s="196"/>
      <c r="H106" s="196"/>
      <c r="I106" s="196"/>
      <c r="J106" s="197">
        <f>J205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4.88" customHeight="1">
      <c r="A107" s="10"/>
      <c r="B107" s="194"/>
      <c r="C107" s="133"/>
      <c r="D107" s="195" t="s">
        <v>440</v>
      </c>
      <c r="E107" s="196"/>
      <c r="F107" s="196"/>
      <c r="G107" s="196"/>
      <c r="H107" s="196"/>
      <c r="I107" s="196"/>
      <c r="J107" s="197">
        <f>J216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127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17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183" t="str">
        <f>E7</f>
        <v>Posílení výkonu kabely NN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" customFormat="1" ht="12" customHeight="1">
      <c r="B118" s="21"/>
      <c r="C118" s="32" t="s">
        <v>116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="2" customFormat="1" ht="16.5" customHeight="1">
      <c r="A119" s="38"/>
      <c r="B119" s="39"/>
      <c r="C119" s="40"/>
      <c r="D119" s="40"/>
      <c r="E119" s="183" t="s">
        <v>431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118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E11</f>
        <v>M - Zemní a montážní práce IS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22</v>
      </c>
      <c r="D123" s="40"/>
      <c r="E123" s="40"/>
      <c r="F123" s="27" t="str">
        <f>F14</f>
        <v>Praha 6, Cukrovarnická 112/10</v>
      </c>
      <c r="G123" s="40"/>
      <c r="H123" s="40"/>
      <c r="I123" s="32" t="s">
        <v>24</v>
      </c>
      <c r="J123" s="79" t="str">
        <f>IF(J14="","",J14)</f>
        <v>6. 7. 2022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25.65" customHeight="1">
      <c r="A125" s="38"/>
      <c r="B125" s="39"/>
      <c r="C125" s="32" t="s">
        <v>28</v>
      </c>
      <c r="D125" s="40"/>
      <c r="E125" s="40"/>
      <c r="F125" s="27" t="str">
        <f>E17</f>
        <v xml:space="preserve">FYZIKÁLNÍ  ÚSTAV AV ČR, v.v.i.</v>
      </c>
      <c r="G125" s="40"/>
      <c r="H125" s="40"/>
      <c r="I125" s="32" t="s">
        <v>36</v>
      </c>
      <c r="J125" s="36" t="str">
        <f>E23</f>
        <v>VOLTCOM, spol.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34</v>
      </c>
      <c r="D126" s="40"/>
      <c r="E126" s="40"/>
      <c r="F126" s="27" t="str">
        <f>IF(E20="","",E20)</f>
        <v>Vyplň údaj</v>
      </c>
      <c r="G126" s="40"/>
      <c r="H126" s="40"/>
      <c r="I126" s="32" t="s">
        <v>41</v>
      </c>
      <c r="J126" s="36" t="str">
        <f>E26</f>
        <v>Hošek, Rozsypal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199"/>
      <c r="B128" s="200"/>
      <c r="C128" s="201" t="s">
        <v>128</v>
      </c>
      <c r="D128" s="202" t="s">
        <v>69</v>
      </c>
      <c r="E128" s="202" t="s">
        <v>65</v>
      </c>
      <c r="F128" s="202" t="s">
        <v>66</v>
      </c>
      <c r="G128" s="202" t="s">
        <v>129</v>
      </c>
      <c r="H128" s="202" t="s">
        <v>130</v>
      </c>
      <c r="I128" s="202" t="s">
        <v>131</v>
      </c>
      <c r="J128" s="203" t="s">
        <v>122</v>
      </c>
      <c r="K128" s="204" t="s">
        <v>132</v>
      </c>
      <c r="L128" s="205"/>
      <c r="M128" s="100" t="s">
        <v>1</v>
      </c>
      <c r="N128" s="101" t="s">
        <v>48</v>
      </c>
      <c r="O128" s="101" t="s">
        <v>133</v>
      </c>
      <c r="P128" s="101" t="s">
        <v>134</v>
      </c>
      <c r="Q128" s="101" t="s">
        <v>135</v>
      </c>
      <c r="R128" s="101" t="s">
        <v>136</v>
      </c>
      <c r="S128" s="101" t="s">
        <v>137</v>
      </c>
      <c r="T128" s="102" t="s">
        <v>138</v>
      </c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</row>
    <row r="129" s="2" customFormat="1" ht="22.8" customHeight="1">
      <c r="A129" s="38"/>
      <c r="B129" s="39"/>
      <c r="C129" s="107" t="s">
        <v>139</v>
      </c>
      <c r="D129" s="40"/>
      <c r="E129" s="40"/>
      <c r="F129" s="40"/>
      <c r="G129" s="40"/>
      <c r="H129" s="40"/>
      <c r="I129" s="40"/>
      <c r="J129" s="206">
        <f>BK129</f>
        <v>0</v>
      </c>
      <c r="K129" s="40"/>
      <c r="L129" s="44"/>
      <c r="M129" s="103"/>
      <c r="N129" s="207"/>
      <c r="O129" s="104"/>
      <c r="P129" s="208">
        <f>P130</f>
        <v>0</v>
      </c>
      <c r="Q129" s="104"/>
      <c r="R129" s="208">
        <f>R130</f>
        <v>3.21082</v>
      </c>
      <c r="S129" s="104"/>
      <c r="T129" s="209">
        <f>T130</f>
        <v>72.228000000000009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83</v>
      </c>
      <c r="AU129" s="17" t="s">
        <v>124</v>
      </c>
      <c r="BK129" s="210">
        <f>BK130</f>
        <v>0</v>
      </c>
    </row>
    <row r="130" s="12" customFormat="1" ht="25.92" customHeight="1">
      <c r="A130" s="12"/>
      <c r="B130" s="211"/>
      <c r="C130" s="212"/>
      <c r="D130" s="213" t="s">
        <v>83</v>
      </c>
      <c r="E130" s="214" t="s">
        <v>94</v>
      </c>
      <c r="F130" s="214" t="s">
        <v>140</v>
      </c>
      <c r="G130" s="212"/>
      <c r="H130" s="212"/>
      <c r="I130" s="215"/>
      <c r="J130" s="216">
        <f>BK130</f>
        <v>0</v>
      </c>
      <c r="K130" s="212"/>
      <c r="L130" s="217"/>
      <c r="M130" s="218"/>
      <c r="N130" s="219"/>
      <c r="O130" s="219"/>
      <c r="P130" s="220">
        <f>P131+P159</f>
        <v>0</v>
      </c>
      <c r="Q130" s="219"/>
      <c r="R130" s="220">
        <f>R131+R159</f>
        <v>3.21082</v>
      </c>
      <c r="S130" s="219"/>
      <c r="T130" s="221">
        <f>T131+T159</f>
        <v>72.228000000000009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141</v>
      </c>
      <c r="AT130" s="223" t="s">
        <v>83</v>
      </c>
      <c r="AU130" s="223" t="s">
        <v>84</v>
      </c>
      <c r="AY130" s="222" t="s">
        <v>142</v>
      </c>
      <c r="BK130" s="224">
        <f>BK131+BK159</f>
        <v>0</v>
      </c>
    </row>
    <row r="131" s="12" customFormat="1" ht="22.8" customHeight="1">
      <c r="A131" s="12"/>
      <c r="B131" s="211"/>
      <c r="C131" s="212"/>
      <c r="D131" s="213" t="s">
        <v>83</v>
      </c>
      <c r="E131" s="256" t="s">
        <v>404</v>
      </c>
      <c r="F131" s="256" t="s">
        <v>441</v>
      </c>
      <c r="G131" s="212"/>
      <c r="H131" s="212"/>
      <c r="I131" s="215"/>
      <c r="J131" s="257">
        <f>BK131</f>
        <v>0</v>
      </c>
      <c r="K131" s="212"/>
      <c r="L131" s="217"/>
      <c r="M131" s="218"/>
      <c r="N131" s="219"/>
      <c r="O131" s="219"/>
      <c r="P131" s="220">
        <f>SUM(P132:P158)</f>
        <v>0</v>
      </c>
      <c r="Q131" s="219"/>
      <c r="R131" s="220">
        <f>SUM(R132:R158)</f>
        <v>3.1360199999999998</v>
      </c>
      <c r="S131" s="219"/>
      <c r="T131" s="221">
        <f>SUM(T132:T158)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141</v>
      </c>
      <c r="AT131" s="223" t="s">
        <v>83</v>
      </c>
      <c r="AU131" s="223" t="s">
        <v>8</v>
      </c>
      <c r="AY131" s="222" t="s">
        <v>142</v>
      </c>
      <c r="BK131" s="224">
        <f>SUM(BK132:BK158)</f>
        <v>0</v>
      </c>
    </row>
    <row r="132" s="2" customFormat="1" ht="24.15" customHeight="1">
      <c r="A132" s="38"/>
      <c r="B132" s="39"/>
      <c r="C132" s="225" t="s">
        <v>442</v>
      </c>
      <c r="D132" s="225" t="s">
        <v>144</v>
      </c>
      <c r="E132" s="226" t="s">
        <v>443</v>
      </c>
      <c r="F132" s="227" t="s">
        <v>444</v>
      </c>
      <c r="G132" s="228" t="s">
        <v>170</v>
      </c>
      <c r="H132" s="229">
        <v>416</v>
      </c>
      <c r="I132" s="230"/>
      <c r="J132" s="231">
        <f>ROUND(I132*H132,0)</f>
        <v>0</v>
      </c>
      <c r="K132" s="232"/>
      <c r="L132" s="44"/>
      <c r="M132" s="233" t="s">
        <v>1</v>
      </c>
      <c r="N132" s="234" t="s">
        <v>49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148</v>
      </c>
      <c r="AT132" s="237" t="s">
        <v>144</v>
      </c>
      <c r="AU132" s="237" t="s">
        <v>92</v>
      </c>
      <c r="AY132" s="17" t="s">
        <v>142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</v>
      </c>
      <c r="BK132" s="238">
        <f>ROUND(I132*H132,0)</f>
        <v>0</v>
      </c>
      <c r="BL132" s="17" t="s">
        <v>148</v>
      </c>
      <c r="BM132" s="237" t="s">
        <v>445</v>
      </c>
    </row>
    <row r="133" s="2" customFormat="1" ht="24.15" customHeight="1">
      <c r="A133" s="38"/>
      <c r="B133" s="39"/>
      <c r="C133" s="225" t="s">
        <v>446</v>
      </c>
      <c r="D133" s="225" t="s">
        <v>144</v>
      </c>
      <c r="E133" s="226" t="s">
        <v>447</v>
      </c>
      <c r="F133" s="227" t="s">
        <v>448</v>
      </c>
      <c r="G133" s="228" t="s">
        <v>170</v>
      </c>
      <c r="H133" s="229">
        <v>396</v>
      </c>
      <c r="I133" s="230"/>
      <c r="J133" s="231">
        <f>ROUND(I133*H133,0)</f>
        <v>0</v>
      </c>
      <c r="K133" s="232"/>
      <c r="L133" s="44"/>
      <c r="M133" s="233" t="s">
        <v>1</v>
      </c>
      <c r="N133" s="234" t="s">
        <v>49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148</v>
      </c>
      <c r="AT133" s="237" t="s">
        <v>144</v>
      </c>
      <c r="AU133" s="237" t="s">
        <v>92</v>
      </c>
      <c r="AY133" s="17" t="s">
        <v>142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</v>
      </c>
      <c r="BK133" s="238">
        <f>ROUND(I133*H133,0)</f>
        <v>0</v>
      </c>
      <c r="BL133" s="17" t="s">
        <v>148</v>
      </c>
      <c r="BM133" s="237" t="s">
        <v>449</v>
      </c>
    </row>
    <row r="134" s="2" customFormat="1" ht="24.15" customHeight="1">
      <c r="A134" s="38"/>
      <c r="B134" s="39"/>
      <c r="C134" s="239" t="s">
        <v>450</v>
      </c>
      <c r="D134" s="239" t="s">
        <v>94</v>
      </c>
      <c r="E134" s="240" t="s">
        <v>451</v>
      </c>
      <c r="F134" s="241" t="s">
        <v>452</v>
      </c>
      <c r="G134" s="242" t="s">
        <v>170</v>
      </c>
      <c r="H134" s="243">
        <v>812</v>
      </c>
      <c r="I134" s="244"/>
      <c r="J134" s="245">
        <f>ROUND(I134*H134,0)</f>
        <v>0</v>
      </c>
      <c r="K134" s="246"/>
      <c r="L134" s="247"/>
      <c r="M134" s="248" t="s">
        <v>1</v>
      </c>
      <c r="N134" s="249" t="s">
        <v>49</v>
      </c>
      <c r="O134" s="91"/>
      <c r="P134" s="235">
        <f>O134*H134</f>
        <v>0</v>
      </c>
      <c r="Q134" s="235">
        <v>0.00381</v>
      </c>
      <c r="R134" s="235">
        <f>Q134*H134</f>
        <v>3.0937199999999998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158</v>
      </c>
      <c r="AT134" s="237" t="s">
        <v>94</v>
      </c>
      <c r="AU134" s="237" t="s">
        <v>92</v>
      </c>
      <c r="AY134" s="17" t="s">
        <v>142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</v>
      </c>
      <c r="BK134" s="238">
        <f>ROUND(I134*H134,0)</f>
        <v>0</v>
      </c>
      <c r="BL134" s="17" t="s">
        <v>158</v>
      </c>
      <c r="BM134" s="237" t="s">
        <v>453</v>
      </c>
    </row>
    <row r="135" s="2" customFormat="1" ht="21.75" customHeight="1">
      <c r="A135" s="38"/>
      <c r="B135" s="39"/>
      <c r="C135" s="225" t="s">
        <v>454</v>
      </c>
      <c r="D135" s="225" t="s">
        <v>144</v>
      </c>
      <c r="E135" s="226" t="s">
        <v>186</v>
      </c>
      <c r="F135" s="227" t="s">
        <v>187</v>
      </c>
      <c r="G135" s="228" t="s">
        <v>153</v>
      </c>
      <c r="H135" s="229">
        <v>48</v>
      </c>
      <c r="I135" s="230"/>
      <c r="J135" s="231">
        <f>ROUND(I135*H135,0)</f>
        <v>0</v>
      </c>
      <c r="K135" s="232"/>
      <c r="L135" s="44"/>
      <c r="M135" s="233" t="s">
        <v>1</v>
      </c>
      <c r="N135" s="234" t="s">
        <v>49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148</v>
      </c>
      <c r="AT135" s="237" t="s">
        <v>144</v>
      </c>
      <c r="AU135" s="237" t="s">
        <v>92</v>
      </c>
      <c r="AY135" s="17" t="s">
        <v>142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</v>
      </c>
      <c r="BK135" s="238">
        <f>ROUND(I135*H135,0)</f>
        <v>0</v>
      </c>
      <c r="BL135" s="17" t="s">
        <v>148</v>
      </c>
      <c r="BM135" s="237" t="s">
        <v>455</v>
      </c>
    </row>
    <row r="136" s="2" customFormat="1" ht="16.5" customHeight="1">
      <c r="A136" s="38"/>
      <c r="B136" s="39"/>
      <c r="C136" s="239" t="s">
        <v>456</v>
      </c>
      <c r="D136" s="239" t="s">
        <v>94</v>
      </c>
      <c r="E136" s="240" t="s">
        <v>457</v>
      </c>
      <c r="F136" s="241" t="s">
        <v>458</v>
      </c>
      <c r="G136" s="242" t="s">
        <v>179</v>
      </c>
      <c r="H136" s="243">
        <v>48</v>
      </c>
      <c r="I136" s="244"/>
      <c r="J136" s="245">
        <f>ROUND(I136*H136,0)</f>
        <v>0</v>
      </c>
      <c r="K136" s="246"/>
      <c r="L136" s="247"/>
      <c r="M136" s="248" t="s">
        <v>1</v>
      </c>
      <c r="N136" s="249" t="s">
        <v>49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158</v>
      </c>
      <c r="AT136" s="237" t="s">
        <v>94</v>
      </c>
      <c r="AU136" s="237" t="s">
        <v>92</v>
      </c>
      <c r="AY136" s="17" t="s">
        <v>142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</v>
      </c>
      <c r="BK136" s="238">
        <f>ROUND(I136*H136,0)</f>
        <v>0</v>
      </c>
      <c r="BL136" s="17" t="s">
        <v>158</v>
      </c>
      <c r="BM136" s="237" t="s">
        <v>459</v>
      </c>
    </row>
    <row r="137" s="2" customFormat="1" ht="21.75" customHeight="1">
      <c r="A137" s="38"/>
      <c r="B137" s="39"/>
      <c r="C137" s="225" t="s">
        <v>460</v>
      </c>
      <c r="D137" s="225" t="s">
        <v>144</v>
      </c>
      <c r="E137" s="226" t="s">
        <v>461</v>
      </c>
      <c r="F137" s="227" t="s">
        <v>462</v>
      </c>
      <c r="G137" s="228" t="s">
        <v>153</v>
      </c>
      <c r="H137" s="229">
        <v>150</v>
      </c>
      <c r="I137" s="230"/>
      <c r="J137" s="231">
        <f>ROUND(I137*H137,0)</f>
        <v>0</v>
      </c>
      <c r="K137" s="232"/>
      <c r="L137" s="44"/>
      <c r="M137" s="233" t="s">
        <v>1</v>
      </c>
      <c r="N137" s="234" t="s">
        <v>49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148</v>
      </c>
      <c r="AT137" s="237" t="s">
        <v>144</v>
      </c>
      <c r="AU137" s="237" t="s">
        <v>92</v>
      </c>
      <c r="AY137" s="17" t="s">
        <v>142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</v>
      </c>
      <c r="BK137" s="238">
        <f>ROUND(I137*H137,0)</f>
        <v>0</v>
      </c>
      <c r="BL137" s="17" t="s">
        <v>148</v>
      </c>
      <c r="BM137" s="237" t="s">
        <v>463</v>
      </c>
    </row>
    <row r="138" s="2" customFormat="1" ht="16.5" customHeight="1">
      <c r="A138" s="38"/>
      <c r="B138" s="39"/>
      <c r="C138" s="239" t="s">
        <v>464</v>
      </c>
      <c r="D138" s="239" t="s">
        <v>94</v>
      </c>
      <c r="E138" s="240" t="s">
        <v>465</v>
      </c>
      <c r="F138" s="241" t="s">
        <v>466</v>
      </c>
      <c r="G138" s="242" t="s">
        <v>153</v>
      </c>
      <c r="H138" s="243">
        <v>150</v>
      </c>
      <c r="I138" s="244"/>
      <c r="J138" s="245">
        <f>ROUND(I138*H138,0)</f>
        <v>0</v>
      </c>
      <c r="K138" s="246"/>
      <c r="L138" s="247"/>
      <c r="M138" s="248" t="s">
        <v>1</v>
      </c>
      <c r="N138" s="249" t="s">
        <v>49</v>
      </c>
      <c r="O138" s="91"/>
      <c r="P138" s="235">
        <f>O138*H138</f>
        <v>0</v>
      </c>
      <c r="Q138" s="235">
        <v>0.00027</v>
      </c>
      <c r="R138" s="235">
        <f>Q138*H138</f>
        <v>0.040500000000000001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158</v>
      </c>
      <c r="AT138" s="237" t="s">
        <v>94</v>
      </c>
      <c r="AU138" s="237" t="s">
        <v>92</v>
      </c>
      <c r="AY138" s="17" t="s">
        <v>142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</v>
      </c>
      <c r="BK138" s="238">
        <f>ROUND(I138*H138,0)</f>
        <v>0</v>
      </c>
      <c r="BL138" s="17" t="s">
        <v>158</v>
      </c>
      <c r="BM138" s="237" t="s">
        <v>467</v>
      </c>
    </row>
    <row r="139" s="2" customFormat="1" ht="33" customHeight="1">
      <c r="A139" s="38"/>
      <c r="B139" s="39"/>
      <c r="C139" s="225" t="s">
        <v>468</v>
      </c>
      <c r="D139" s="225" t="s">
        <v>144</v>
      </c>
      <c r="E139" s="226" t="s">
        <v>469</v>
      </c>
      <c r="F139" s="227" t="s">
        <v>470</v>
      </c>
      <c r="G139" s="228" t="s">
        <v>153</v>
      </c>
      <c r="H139" s="229">
        <v>18</v>
      </c>
      <c r="I139" s="230"/>
      <c r="J139" s="231">
        <f>ROUND(I139*H139,0)</f>
        <v>0</v>
      </c>
      <c r="K139" s="232"/>
      <c r="L139" s="44"/>
      <c r="M139" s="233" t="s">
        <v>1</v>
      </c>
      <c r="N139" s="234" t="s">
        <v>49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148</v>
      </c>
      <c r="AT139" s="237" t="s">
        <v>144</v>
      </c>
      <c r="AU139" s="237" t="s">
        <v>92</v>
      </c>
      <c r="AY139" s="17" t="s">
        <v>142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</v>
      </c>
      <c r="BK139" s="238">
        <f>ROUND(I139*H139,0)</f>
        <v>0</v>
      </c>
      <c r="BL139" s="17" t="s">
        <v>148</v>
      </c>
      <c r="BM139" s="237" t="s">
        <v>471</v>
      </c>
    </row>
    <row r="140" s="2" customFormat="1" ht="16.5" customHeight="1">
      <c r="A140" s="38"/>
      <c r="B140" s="39"/>
      <c r="C140" s="239" t="s">
        <v>472</v>
      </c>
      <c r="D140" s="239" t="s">
        <v>94</v>
      </c>
      <c r="E140" s="240" t="s">
        <v>473</v>
      </c>
      <c r="F140" s="241" t="s">
        <v>474</v>
      </c>
      <c r="G140" s="242" t="s">
        <v>179</v>
      </c>
      <c r="H140" s="243">
        <v>18</v>
      </c>
      <c r="I140" s="244"/>
      <c r="J140" s="245">
        <f>ROUND(I140*H140,0)</f>
        <v>0</v>
      </c>
      <c r="K140" s="246"/>
      <c r="L140" s="247"/>
      <c r="M140" s="248" t="s">
        <v>1</v>
      </c>
      <c r="N140" s="249" t="s">
        <v>49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158</v>
      </c>
      <c r="AT140" s="237" t="s">
        <v>94</v>
      </c>
      <c r="AU140" s="237" t="s">
        <v>92</v>
      </c>
      <c r="AY140" s="17" t="s">
        <v>142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</v>
      </c>
      <c r="BK140" s="238">
        <f>ROUND(I140*H140,0)</f>
        <v>0</v>
      </c>
      <c r="BL140" s="17" t="s">
        <v>158</v>
      </c>
      <c r="BM140" s="237" t="s">
        <v>475</v>
      </c>
    </row>
    <row r="141" s="2" customFormat="1" ht="33" customHeight="1">
      <c r="A141" s="38"/>
      <c r="B141" s="39"/>
      <c r="C141" s="225" t="s">
        <v>476</v>
      </c>
      <c r="D141" s="225" t="s">
        <v>144</v>
      </c>
      <c r="E141" s="226" t="s">
        <v>173</v>
      </c>
      <c r="F141" s="227" t="s">
        <v>174</v>
      </c>
      <c r="G141" s="228" t="s">
        <v>153</v>
      </c>
      <c r="H141" s="229">
        <v>12</v>
      </c>
      <c r="I141" s="230"/>
      <c r="J141" s="231">
        <f>ROUND(I141*H141,0)</f>
        <v>0</v>
      </c>
      <c r="K141" s="232"/>
      <c r="L141" s="44"/>
      <c r="M141" s="233" t="s">
        <v>1</v>
      </c>
      <c r="N141" s="234" t="s">
        <v>49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148</v>
      </c>
      <c r="AT141" s="237" t="s">
        <v>144</v>
      </c>
      <c r="AU141" s="237" t="s">
        <v>92</v>
      </c>
      <c r="AY141" s="17" t="s">
        <v>142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</v>
      </c>
      <c r="BK141" s="238">
        <f>ROUND(I141*H141,0)</f>
        <v>0</v>
      </c>
      <c r="BL141" s="17" t="s">
        <v>148</v>
      </c>
      <c r="BM141" s="237" t="s">
        <v>477</v>
      </c>
    </row>
    <row r="142" s="2" customFormat="1" ht="16.5" customHeight="1">
      <c r="A142" s="38"/>
      <c r="B142" s="39"/>
      <c r="C142" s="239" t="s">
        <v>478</v>
      </c>
      <c r="D142" s="239" t="s">
        <v>94</v>
      </c>
      <c r="E142" s="240" t="s">
        <v>479</v>
      </c>
      <c r="F142" s="241" t="s">
        <v>480</v>
      </c>
      <c r="G142" s="242" t="s">
        <v>179</v>
      </c>
      <c r="H142" s="243">
        <v>12</v>
      </c>
      <c r="I142" s="244"/>
      <c r="J142" s="245">
        <f>ROUND(I142*H142,0)</f>
        <v>0</v>
      </c>
      <c r="K142" s="246"/>
      <c r="L142" s="247"/>
      <c r="M142" s="248" t="s">
        <v>1</v>
      </c>
      <c r="N142" s="249" t="s">
        <v>49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158</v>
      </c>
      <c r="AT142" s="237" t="s">
        <v>94</v>
      </c>
      <c r="AU142" s="237" t="s">
        <v>92</v>
      </c>
      <c r="AY142" s="17" t="s">
        <v>142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</v>
      </c>
      <c r="BK142" s="238">
        <f>ROUND(I142*H142,0)</f>
        <v>0</v>
      </c>
      <c r="BL142" s="17" t="s">
        <v>158</v>
      </c>
      <c r="BM142" s="237" t="s">
        <v>481</v>
      </c>
    </row>
    <row r="143" s="2" customFormat="1" ht="16.5" customHeight="1">
      <c r="A143" s="38"/>
      <c r="B143" s="39"/>
      <c r="C143" s="239" t="s">
        <v>482</v>
      </c>
      <c r="D143" s="239" t="s">
        <v>94</v>
      </c>
      <c r="E143" s="240" t="s">
        <v>182</v>
      </c>
      <c r="F143" s="241" t="s">
        <v>183</v>
      </c>
      <c r="G143" s="242" t="s">
        <v>179</v>
      </c>
      <c r="H143" s="243">
        <v>12</v>
      </c>
      <c r="I143" s="244"/>
      <c r="J143" s="245">
        <f>ROUND(I143*H143,0)</f>
        <v>0</v>
      </c>
      <c r="K143" s="246"/>
      <c r="L143" s="247"/>
      <c r="M143" s="248" t="s">
        <v>1</v>
      </c>
      <c r="N143" s="249" t="s">
        <v>49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158</v>
      </c>
      <c r="AT143" s="237" t="s">
        <v>94</v>
      </c>
      <c r="AU143" s="237" t="s">
        <v>92</v>
      </c>
      <c r="AY143" s="17" t="s">
        <v>142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</v>
      </c>
      <c r="BK143" s="238">
        <f>ROUND(I143*H143,0)</f>
        <v>0</v>
      </c>
      <c r="BL143" s="17" t="s">
        <v>158</v>
      </c>
      <c r="BM143" s="237" t="s">
        <v>483</v>
      </c>
    </row>
    <row r="144" s="2" customFormat="1" ht="63.45" customHeight="1">
      <c r="A144" s="38"/>
      <c r="B144" s="39"/>
      <c r="C144" s="225" t="s">
        <v>484</v>
      </c>
      <c r="D144" s="225" t="s">
        <v>144</v>
      </c>
      <c r="E144" s="226" t="s">
        <v>485</v>
      </c>
      <c r="F144" s="227" t="s">
        <v>486</v>
      </c>
      <c r="G144" s="228" t="s">
        <v>153</v>
      </c>
      <c r="H144" s="229">
        <v>6</v>
      </c>
      <c r="I144" s="230"/>
      <c r="J144" s="231">
        <f>ROUND(I144*H144,0)</f>
        <v>0</v>
      </c>
      <c r="K144" s="232"/>
      <c r="L144" s="44"/>
      <c r="M144" s="233" t="s">
        <v>1</v>
      </c>
      <c r="N144" s="234" t="s">
        <v>49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148</v>
      </c>
      <c r="AT144" s="237" t="s">
        <v>144</v>
      </c>
      <c r="AU144" s="237" t="s">
        <v>92</v>
      </c>
      <c r="AY144" s="17" t="s">
        <v>142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</v>
      </c>
      <c r="BK144" s="238">
        <f>ROUND(I144*H144,0)</f>
        <v>0</v>
      </c>
      <c r="BL144" s="17" t="s">
        <v>148</v>
      </c>
      <c r="BM144" s="237" t="s">
        <v>487</v>
      </c>
    </row>
    <row r="145" s="2" customFormat="1" ht="16.5" customHeight="1">
      <c r="A145" s="38"/>
      <c r="B145" s="39"/>
      <c r="C145" s="239" t="s">
        <v>488</v>
      </c>
      <c r="D145" s="239" t="s">
        <v>94</v>
      </c>
      <c r="E145" s="240" t="s">
        <v>489</v>
      </c>
      <c r="F145" s="241" t="s">
        <v>490</v>
      </c>
      <c r="G145" s="242" t="s">
        <v>179</v>
      </c>
      <c r="H145" s="243">
        <v>6</v>
      </c>
      <c r="I145" s="244"/>
      <c r="J145" s="245">
        <f>ROUND(I145*H145,0)</f>
        <v>0</v>
      </c>
      <c r="K145" s="246"/>
      <c r="L145" s="247"/>
      <c r="M145" s="248" t="s">
        <v>1</v>
      </c>
      <c r="N145" s="249" t="s">
        <v>49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158</v>
      </c>
      <c r="AT145" s="237" t="s">
        <v>94</v>
      </c>
      <c r="AU145" s="237" t="s">
        <v>92</v>
      </c>
      <c r="AY145" s="17" t="s">
        <v>142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</v>
      </c>
      <c r="BK145" s="238">
        <f>ROUND(I145*H145,0)</f>
        <v>0</v>
      </c>
      <c r="BL145" s="17" t="s">
        <v>158</v>
      </c>
      <c r="BM145" s="237" t="s">
        <v>491</v>
      </c>
    </row>
    <row r="146" s="2" customFormat="1" ht="16.5" customHeight="1">
      <c r="A146" s="38"/>
      <c r="B146" s="39"/>
      <c r="C146" s="239" t="s">
        <v>492</v>
      </c>
      <c r="D146" s="239" t="s">
        <v>94</v>
      </c>
      <c r="E146" s="240" t="s">
        <v>493</v>
      </c>
      <c r="F146" s="241" t="s">
        <v>494</v>
      </c>
      <c r="G146" s="242" t="s">
        <v>179</v>
      </c>
      <c r="H146" s="243">
        <v>18</v>
      </c>
      <c r="I146" s="244"/>
      <c r="J146" s="245">
        <f>ROUND(I146*H146,0)</f>
        <v>0</v>
      </c>
      <c r="K146" s="246"/>
      <c r="L146" s="247"/>
      <c r="M146" s="248" t="s">
        <v>1</v>
      </c>
      <c r="N146" s="249" t="s">
        <v>49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158</v>
      </c>
      <c r="AT146" s="237" t="s">
        <v>94</v>
      </c>
      <c r="AU146" s="237" t="s">
        <v>92</v>
      </c>
      <c r="AY146" s="17" t="s">
        <v>142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</v>
      </c>
      <c r="BK146" s="238">
        <f>ROUND(I146*H146,0)</f>
        <v>0</v>
      </c>
      <c r="BL146" s="17" t="s">
        <v>158</v>
      </c>
      <c r="BM146" s="237" t="s">
        <v>495</v>
      </c>
    </row>
    <row r="147" s="2" customFormat="1" ht="16.5" customHeight="1">
      <c r="A147" s="38"/>
      <c r="B147" s="39"/>
      <c r="C147" s="239" t="s">
        <v>496</v>
      </c>
      <c r="D147" s="239" t="s">
        <v>94</v>
      </c>
      <c r="E147" s="240" t="s">
        <v>497</v>
      </c>
      <c r="F147" s="241" t="s">
        <v>498</v>
      </c>
      <c r="G147" s="242" t="s">
        <v>179</v>
      </c>
      <c r="H147" s="243">
        <v>6</v>
      </c>
      <c r="I147" s="244"/>
      <c r="J147" s="245">
        <f>ROUND(I147*H147,0)</f>
        <v>0</v>
      </c>
      <c r="K147" s="246"/>
      <c r="L147" s="247"/>
      <c r="M147" s="248" t="s">
        <v>1</v>
      </c>
      <c r="N147" s="249" t="s">
        <v>49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158</v>
      </c>
      <c r="AT147" s="237" t="s">
        <v>94</v>
      </c>
      <c r="AU147" s="237" t="s">
        <v>92</v>
      </c>
      <c r="AY147" s="17" t="s">
        <v>142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</v>
      </c>
      <c r="BK147" s="238">
        <f>ROUND(I147*H147,0)</f>
        <v>0</v>
      </c>
      <c r="BL147" s="17" t="s">
        <v>158</v>
      </c>
      <c r="BM147" s="237" t="s">
        <v>499</v>
      </c>
    </row>
    <row r="148" s="2" customFormat="1" ht="16.5" customHeight="1">
      <c r="A148" s="38"/>
      <c r="B148" s="39"/>
      <c r="C148" s="239" t="s">
        <v>500</v>
      </c>
      <c r="D148" s="239" t="s">
        <v>94</v>
      </c>
      <c r="E148" s="240" t="s">
        <v>501</v>
      </c>
      <c r="F148" s="241" t="s">
        <v>502</v>
      </c>
      <c r="G148" s="242" t="s">
        <v>179</v>
      </c>
      <c r="H148" s="243">
        <v>18</v>
      </c>
      <c r="I148" s="244"/>
      <c r="J148" s="245">
        <f>ROUND(I148*H148,0)</f>
        <v>0</v>
      </c>
      <c r="K148" s="246"/>
      <c r="L148" s="247"/>
      <c r="M148" s="248" t="s">
        <v>1</v>
      </c>
      <c r="N148" s="249" t="s">
        <v>49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158</v>
      </c>
      <c r="AT148" s="237" t="s">
        <v>94</v>
      </c>
      <c r="AU148" s="237" t="s">
        <v>92</v>
      </c>
      <c r="AY148" s="17" t="s">
        <v>142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</v>
      </c>
      <c r="BK148" s="238">
        <f>ROUND(I148*H148,0)</f>
        <v>0</v>
      </c>
      <c r="BL148" s="17" t="s">
        <v>158</v>
      </c>
      <c r="BM148" s="237" t="s">
        <v>503</v>
      </c>
    </row>
    <row r="149" s="2" customFormat="1" ht="16.5" customHeight="1">
      <c r="A149" s="38"/>
      <c r="B149" s="39"/>
      <c r="C149" s="239" t="s">
        <v>504</v>
      </c>
      <c r="D149" s="239" t="s">
        <v>94</v>
      </c>
      <c r="E149" s="240" t="s">
        <v>505</v>
      </c>
      <c r="F149" s="241" t="s">
        <v>506</v>
      </c>
      <c r="G149" s="242" t="s">
        <v>179</v>
      </c>
      <c r="H149" s="243">
        <v>6</v>
      </c>
      <c r="I149" s="244"/>
      <c r="J149" s="245">
        <f>ROUND(I149*H149,0)</f>
        <v>0</v>
      </c>
      <c r="K149" s="246"/>
      <c r="L149" s="247"/>
      <c r="M149" s="248" t="s">
        <v>1</v>
      </c>
      <c r="N149" s="249" t="s">
        <v>49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158</v>
      </c>
      <c r="AT149" s="237" t="s">
        <v>94</v>
      </c>
      <c r="AU149" s="237" t="s">
        <v>92</v>
      </c>
      <c r="AY149" s="17" t="s">
        <v>142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</v>
      </c>
      <c r="BK149" s="238">
        <f>ROUND(I149*H149,0)</f>
        <v>0</v>
      </c>
      <c r="BL149" s="17" t="s">
        <v>158</v>
      </c>
      <c r="BM149" s="237" t="s">
        <v>507</v>
      </c>
    </row>
    <row r="150" s="2" customFormat="1" ht="16.5" customHeight="1">
      <c r="A150" s="38"/>
      <c r="B150" s="39"/>
      <c r="C150" s="225" t="s">
        <v>508</v>
      </c>
      <c r="D150" s="225" t="s">
        <v>144</v>
      </c>
      <c r="E150" s="226" t="s">
        <v>509</v>
      </c>
      <c r="F150" s="227" t="s">
        <v>510</v>
      </c>
      <c r="G150" s="228" t="s">
        <v>153</v>
      </c>
      <c r="H150" s="229">
        <v>36</v>
      </c>
      <c r="I150" s="230"/>
      <c r="J150" s="231">
        <f>ROUND(I150*H150,0)</f>
        <v>0</v>
      </c>
      <c r="K150" s="232"/>
      <c r="L150" s="44"/>
      <c r="M150" s="233" t="s">
        <v>1</v>
      </c>
      <c r="N150" s="234" t="s">
        <v>49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148</v>
      </c>
      <c r="AT150" s="237" t="s">
        <v>144</v>
      </c>
      <c r="AU150" s="237" t="s">
        <v>92</v>
      </c>
      <c r="AY150" s="17" t="s">
        <v>142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</v>
      </c>
      <c r="BK150" s="238">
        <f>ROUND(I150*H150,0)</f>
        <v>0</v>
      </c>
      <c r="BL150" s="17" t="s">
        <v>148</v>
      </c>
      <c r="BM150" s="237" t="s">
        <v>511</v>
      </c>
    </row>
    <row r="151" s="2" customFormat="1" ht="16.5" customHeight="1">
      <c r="A151" s="38"/>
      <c r="B151" s="39"/>
      <c r="C151" s="239" t="s">
        <v>512</v>
      </c>
      <c r="D151" s="239" t="s">
        <v>94</v>
      </c>
      <c r="E151" s="240" t="s">
        <v>513</v>
      </c>
      <c r="F151" s="241" t="s">
        <v>514</v>
      </c>
      <c r="G151" s="242" t="s">
        <v>179</v>
      </c>
      <c r="H151" s="243">
        <v>32</v>
      </c>
      <c r="I151" s="244"/>
      <c r="J151" s="245">
        <f>ROUND(I151*H151,0)</f>
        <v>0</v>
      </c>
      <c r="K151" s="246"/>
      <c r="L151" s="247"/>
      <c r="M151" s="248" t="s">
        <v>1</v>
      </c>
      <c r="N151" s="249" t="s">
        <v>49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158</v>
      </c>
      <c r="AT151" s="237" t="s">
        <v>94</v>
      </c>
      <c r="AU151" s="237" t="s">
        <v>92</v>
      </c>
      <c r="AY151" s="17" t="s">
        <v>142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</v>
      </c>
      <c r="BK151" s="238">
        <f>ROUND(I151*H151,0)</f>
        <v>0</v>
      </c>
      <c r="BL151" s="17" t="s">
        <v>158</v>
      </c>
      <c r="BM151" s="237" t="s">
        <v>515</v>
      </c>
    </row>
    <row r="152" s="2" customFormat="1" ht="16.5" customHeight="1">
      <c r="A152" s="38"/>
      <c r="B152" s="39"/>
      <c r="C152" s="225" t="s">
        <v>189</v>
      </c>
      <c r="D152" s="225" t="s">
        <v>144</v>
      </c>
      <c r="E152" s="226" t="s">
        <v>345</v>
      </c>
      <c r="F152" s="227" t="s">
        <v>346</v>
      </c>
      <c r="G152" s="228" t="s">
        <v>153</v>
      </c>
      <c r="H152" s="229">
        <v>132</v>
      </c>
      <c r="I152" s="230"/>
      <c r="J152" s="231">
        <f>ROUND(I152*H152,0)</f>
        <v>0</v>
      </c>
      <c r="K152" s="232"/>
      <c r="L152" s="44"/>
      <c r="M152" s="233" t="s">
        <v>1</v>
      </c>
      <c r="N152" s="234" t="s">
        <v>49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148</v>
      </c>
      <c r="AT152" s="237" t="s">
        <v>144</v>
      </c>
      <c r="AU152" s="237" t="s">
        <v>92</v>
      </c>
      <c r="AY152" s="17" t="s">
        <v>142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</v>
      </c>
      <c r="BK152" s="238">
        <f>ROUND(I152*H152,0)</f>
        <v>0</v>
      </c>
      <c r="BL152" s="17" t="s">
        <v>148</v>
      </c>
      <c r="BM152" s="237" t="s">
        <v>516</v>
      </c>
    </row>
    <row r="153" s="2" customFormat="1" ht="16.5" customHeight="1">
      <c r="A153" s="38"/>
      <c r="B153" s="39"/>
      <c r="C153" s="239" t="s">
        <v>517</v>
      </c>
      <c r="D153" s="239" t="s">
        <v>94</v>
      </c>
      <c r="E153" s="240" t="s">
        <v>349</v>
      </c>
      <c r="F153" s="241" t="s">
        <v>350</v>
      </c>
      <c r="G153" s="242" t="s">
        <v>179</v>
      </c>
      <c r="H153" s="243">
        <v>132</v>
      </c>
      <c r="I153" s="244"/>
      <c r="J153" s="245">
        <f>ROUND(I153*H153,0)</f>
        <v>0</v>
      </c>
      <c r="K153" s="246"/>
      <c r="L153" s="247"/>
      <c r="M153" s="248" t="s">
        <v>1</v>
      </c>
      <c r="N153" s="249" t="s">
        <v>49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158</v>
      </c>
      <c r="AT153" s="237" t="s">
        <v>94</v>
      </c>
      <c r="AU153" s="237" t="s">
        <v>92</v>
      </c>
      <c r="AY153" s="17" t="s">
        <v>142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</v>
      </c>
      <c r="BK153" s="238">
        <f>ROUND(I153*H153,0)</f>
        <v>0</v>
      </c>
      <c r="BL153" s="17" t="s">
        <v>158</v>
      </c>
      <c r="BM153" s="237" t="s">
        <v>518</v>
      </c>
    </row>
    <row r="154" s="2" customFormat="1" ht="16.5" customHeight="1">
      <c r="A154" s="38"/>
      <c r="B154" s="39"/>
      <c r="C154" s="239" t="s">
        <v>519</v>
      </c>
      <c r="D154" s="239" t="s">
        <v>94</v>
      </c>
      <c r="E154" s="240" t="s">
        <v>353</v>
      </c>
      <c r="F154" s="241" t="s">
        <v>354</v>
      </c>
      <c r="G154" s="242" t="s">
        <v>179</v>
      </c>
      <c r="H154" s="243">
        <v>132</v>
      </c>
      <c r="I154" s="244"/>
      <c r="J154" s="245">
        <f>ROUND(I154*H154,0)</f>
        <v>0</v>
      </c>
      <c r="K154" s="246"/>
      <c r="L154" s="247"/>
      <c r="M154" s="248" t="s">
        <v>1</v>
      </c>
      <c r="N154" s="249" t="s">
        <v>49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158</v>
      </c>
      <c r="AT154" s="237" t="s">
        <v>94</v>
      </c>
      <c r="AU154" s="237" t="s">
        <v>92</v>
      </c>
      <c r="AY154" s="17" t="s">
        <v>142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</v>
      </c>
      <c r="BK154" s="238">
        <f>ROUND(I154*H154,0)</f>
        <v>0</v>
      </c>
      <c r="BL154" s="17" t="s">
        <v>158</v>
      </c>
      <c r="BM154" s="237" t="s">
        <v>520</v>
      </c>
    </row>
    <row r="155" s="2" customFormat="1" ht="38.55" customHeight="1">
      <c r="A155" s="38"/>
      <c r="B155" s="39"/>
      <c r="C155" s="225" t="s">
        <v>521</v>
      </c>
      <c r="D155" s="225" t="s">
        <v>144</v>
      </c>
      <c r="E155" s="226" t="s">
        <v>522</v>
      </c>
      <c r="F155" s="227" t="s">
        <v>523</v>
      </c>
      <c r="G155" s="228" t="s">
        <v>153</v>
      </c>
      <c r="H155" s="229">
        <v>30</v>
      </c>
      <c r="I155" s="230"/>
      <c r="J155" s="231">
        <f>ROUND(I155*H155,0)</f>
        <v>0</v>
      </c>
      <c r="K155" s="232"/>
      <c r="L155" s="44"/>
      <c r="M155" s="233" t="s">
        <v>1</v>
      </c>
      <c r="N155" s="234" t="s">
        <v>49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148</v>
      </c>
      <c r="AT155" s="237" t="s">
        <v>144</v>
      </c>
      <c r="AU155" s="237" t="s">
        <v>92</v>
      </c>
      <c r="AY155" s="17" t="s">
        <v>142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</v>
      </c>
      <c r="BK155" s="238">
        <f>ROUND(I155*H155,0)</f>
        <v>0</v>
      </c>
      <c r="BL155" s="17" t="s">
        <v>148</v>
      </c>
      <c r="BM155" s="237" t="s">
        <v>524</v>
      </c>
    </row>
    <row r="156" s="2" customFormat="1" ht="24.15" customHeight="1">
      <c r="A156" s="38"/>
      <c r="B156" s="39"/>
      <c r="C156" s="239" t="s">
        <v>525</v>
      </c>
      <c r="D156" s="239" t="s">
        <v>94</v>
      </c>
      <c r="E156" s="240" t="s">
        <v>526</v>
      </c>
      <c r="F156" s="241" t="s">
        <v>527</v>
      </c>
      <c r="G156" s="242" t="s">
        <v>170</v>
      </c>
      <c r="H156" s="243">
        <v>30</v>
      </c>
      <c r="I156" s="244"/>
      <c r="J156" s="245">
        <f>ROUND(I156*H156,0)</f>
        <v>0</v>
      </c>
      <c r="K156" s="246"/>
      <c r="L156" s="247"/>
      <c r="M156" s="248" t="s">
        <v>1</v>
      </c>
      <c r="N156" s="249" t="s">
        <v>49</v>
      </c>
      <c r="O156" s="91"/>
      <c r="P156" s="235">
        <f>O156*H156</f>
        <v>0</v>
      </c>
      <c r="Q156" s="235">
        <v>6.0000000000000002E-05</v>
      </c>
      <c r="R156" s="235">
        <f>Q156*H156</f>
        <v>0.0018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158</v>
      </c>
      <c r="AT156" s="237" t="s">
        <v>94</v>
      </c>
      <c r="AU156" s="237" t="s">
        <v>92</v>
      </c>
      <c r="AY156" s="17" t="s">
        <v>142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</v>
      </c>
      <c r="BK156" s="238">
        <f>ROUND(I156*H156,0)</f>
        <v>0</v>
      </c>
      <c r="BL156" s="17" t="s">
        <v>158</v>
      </c>
      <c r="BM156" s="237" t="s">
        <v>528</v>
      </c>
    </row>
    <row r="157" s="2" customFormat="1">
      <c r="A157" s="38"/>
      <c r="B157" s="39"/>
      <c r="C157" s="40"/>
      <c r="D157" s="250" t="s">
        <v>160</v>
      </c>
      <c r="E157" s="40"/>
      <c r="F157" s="251" t="s">
        <v>529</v>
      </c>
      <c r="G157" s="40"/>
      <c r="H157" s="40"/>
      <c r="I157" s="252"/>
      <c r="J157" s="40"/>
      <c r="K157" s="40"/>
      <c r="L157" s="44"/>
      <c r="M157" s="253"/>
      <c r="N157" s="254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160</v>
      </c>
      <c r="AU157" s="17" t="s">
        <v>92</v>
      </c>
    </row>
    <row r="158" s="2" customFormat="1" ht="24.15" customHeight="1">
      <c r="A158" s="38"/>
      <c r="B158" s="39"/>
      <c r="C158" s="225" t="s">
        <v>530</v>
      </c>
      <c r="D158" s="225" t="s">
        <v>144</v>
      </c>
      <c r="E158" s="226" t="s">
        <v>531</v>
      </c>
      <c r="F158" s="227" t="s">
        <v>532</v>
      </c>
      <c r="G158" s="228" t="s">
        <v>153</v>
      </c>
      <c r="H158" s="229">
        <v>1</v>
      </c>
      <c r="I158" s="230"/>
      <c r="J158" s="231">
        <f>ROUND(I158*H158,0)</f>
        <v>0</v>
      </c>
      <c r="K158" s="232"/>
      <c r="L158" s="44"/>
      <c r="M158" s="233" t="s">
        <v>1</v>
      </c>
      <c r="N158" s="234" t="s">
        <v>49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148</v>
      </c>
      <c r="AT158" s="237" t="s">
        <v>144</v>
      </c>
      <c r="AU158" s="237" t="s">
        <v>92</v>
      </c>
      <c r="AY158" s="17" t="s">
        <v>142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</v>
      </c>
      <c r="BK158" s="238">
        <f>ROUND(I158*H158,0)</f>
        <v>0</v>
      </c>
      <c r="BL158" s="17" t="s">
        <v>148</v>
      </c>
      <c r="BM158" s="237" t="s">
        <v>533</v>
      </c>
    </row>
    <row r="159" s="12" customFormat="1" ht="22.8" customHeight="1">
      <c r="A159" s="12"/>
      <c r="B159" s="211"/>
      <c r="C159" s="212"/>
      <c r="D159" s="213" t="s">
        <v>83</v>
      </c>
      <c r="E159" s="256" t="s">
        <v>534</v>
      </c>
      <c r="F159" s="256" t="s">
        <v>535</v>
      </c>
      <c r="G159" s="212"/>
      <c r="H159" s="212"/>
      <c r="I159" s="215"/>
      <c r="J159" s="257">
        <f>BK159</f>
        <v>0</v>
      </c>
      <c r="K159" s="212"/>
      <c r="L159" s="217"/>
      <c r="M159" s="218"/>
      <c r="N159" s="219"/>
      <c r="O159" s="219"/>
      <c r="P159" s="220">
        <f>P160+P174+P194+P198+P205+P216</f>
        <v>0</v>
      </c>
      <c r="Q159" s="219"/>
      <c r="R159" s="220">
        <f>R160+R174+R194+R198+R205+R216</f>
        <v>0.074800000000000005</v>
      </c>
      <c r="S159" s="219"/>
      <c r="T159" s="221">
        <f>T160+T174+T194+T198+T205+T216</f>
        <v>72.228000000000009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2" t="s">
        <v>141</v>
      </c>
      <c r="AT159" s="223" t="s">
        <v>83</v>
      </c>
      <c r="AU159" s="223" t="s">
        <v>8</v>
      </c>
      <c r="AY159" s="222" t="s">
        <v>142</v>
      </c>
      <c r="BK159" s="224">
        <f>BK160+BK174+BK194+BK198+BK205+BK216</f>
        <v>0</v>
      </c>
    </row>
    <row r="160" s="12" customFormat="1" ht="20.88" customHeight="1">
      <c r="A160" s="12"/>
      <c r="B160" s="211"/>
      <c r="C160" s="212"/>
      <c r="D160" s="213" t="s">
        <v>83</v>
      </c>
      <c r="E160" s="256" t="s">
        <v>536</v>
      </c>
      <c r="F160" s="256" t="s">
        <v>537</v>
      </c>
      <c r="G160" s="212"/>
      <c r="H160" s="212"/>
      <c r="I160" s="215"/>
      <c r="J160" s="257">
        <f>BK160</f>
        <v>0</v>
      </c>
      <c r="K160" s="212"/>
      <c r="L160" s="217"/>
      <c r="M160" s="218"/>
      <c r="N160" s="219"/>
      <c r="O160" s="219"/>
      <c r="P160" s="220">
        <f>SUM(P161:P173)</f>
        <v>0</v>
      </c>
      <c r="Q160" s="219"/>
      <c r="R160" s="220">
        <f>SUM(R161:R173)</f>
        <v>0</v>
      </c>
      <c r="S160" s="219"/>
      <c r="T160" s="221">
        <f>SUM(T161:T173)</f>
        <v>23.800000000000001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2" t="s">
        <v>141</v>
      </c>
      <c r="AT160" s="223" t="s">
        <v>83</v>
      </c>
      <c r="AU160" s="223" t="s">
        <v>92</v>
      </c>
      <c r="AY160" s="222" t="s">
        <v>142</v>
      </c>
      <c r="BK160" s="224">
        <f>SUM(BK161:BK173)</f>
        <v>0</v>
      </c>
    </row>
    <row r="161" s="2" customFormat="1" ht="24.15" customHeight="1">
      <c r="A161" s="38"/>
      <c r="B161" s="39"/>
      <c r="C161" s="225" t="s">
        <v>538</v>
      </c>
      <c r="D161" s="225" t="s">
        <v>144</v>
      </c>
      <c r="E161" s="226" t="s">
        <v>539</v>
      </c>
      <c r="F161" s="227" t="s">
        <v>540</v>
      </c>
      <c r="G161" s="228" t="s">
        <v>165</v>
      </c>
      <c r="H161" s="229">
        <v>205</v>
      </c>
      <c r="I161" s="230"/>
      <c r="J161" s="231">
        <f>ROUND(I161*H161,0)</f>
        <v>0</v>
      </c>
      <c r="K161" s="232"/>
      <c r="L161" s="44"/>
      <c r="M161" s="233" t="s">
        <v>1</v>
      </c>
      <c r="N161" s="234" t="s">
        <v>49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148</v>
      </c>
      <c r="AT161" s="237" t="s">
        <v>144</v>
      </c>
      <c r="AU161" s="237" t="s">
        <v>141</v>
      </c>
      <c r="AY161" s="17" t="s">
        <v>142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</v>
      </c>
      <c r="BK161" s="238">
        <f>ROUND(I161*H161,0)</f>
        <v>0</v>
      </c>
      <c r="BL161" s="17" t="s">
        <v>148</v>
      </c>
      <c r="BM161" s="237" t="s">
        <v>541</v>
      </c>
    </row>
    <row r="162" s="2" customFormat="1">
      <c r="A162" s="38"/>
      <c r="B162" s="39"/>
      <c r="C162" s="40"/>
      <c r="D162" s="250" t="s">
        <v>160</v>
      </c>
      <c r="E162" s="40"/>
      <c r="F162" s="251" t="s">
        <v>542</v>
      </c>
      <c r="G162" s="40"/>
      <c r="H162" s="40"/>
      <c r="I162" s="252"/>
      <c r="J162" s="40"/>
      <c r="K162" s="40"/>
      <c r="L162" s="44"/>
      <c r="M162" s="253"/>
      <c r="N162" s="254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160</v>
      </c>
      <c r="AU162" s="17" t="s">
        <v>141</v>
      </c>
    </row>
    <row r="163" s="2" customFormat="1" ht="24.15" customHeight="1">
      <c r="A163" s="38"/>
      <c r="B163" s="39"/>
      <c r="C163" s="225" t="s">
        <v>543</v>
      </c>
      <c r="D163" s="225" t="s">
        <v>144</v>
      </c>
      <c r="E163" s="226" t="s">
        <v>544</v>
      </c>
      <c r="F163" s="227" t="s">
        <v>545</v>
      </c>
      <c r="G163" s="228" t="s">
        <v>165</v>
      </c>
      <c r="H163" s="229">
        <v>205</v>
      </c>
      <c r="I163" s="230"/>
      <c r="J163" s="231">
        <f>ROUND(I163*H163,0)</f>
        <v>0</v>
      </c>
      <c r="K163" s="232"/>
      <c r="L163" s="44"/>
      <c r="M163" s="233" t="s">
        <v>1</v>
      </c>
      <c r="N163" s="234" t="s">
        <v>49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148</v>
      </c>
      <c r="AT163" s="237" t="s">
        <v>144</v>
      </c>
      <c r="AU163" s="237" t="s">
        <v>141</v>
      </c>
      <c r="AY163" s="17" t="s">
        <v>142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</v>
      </c>
      <c r="BK163" s="238">
        <f>ROUND(I163*H163,0)</f>
        <v>0</v>
      </c>
      <c r="BL163" s="17" t="s">
        <v>148</v>
      </c>
      <c r="BM163" s="237" t="s">
        <v>546</v>
      </c>
    </row>
    <row r="164" s="2" customFormat="1" ht="24.15" customHeight="1">
      <c r="A164" s="38"/>
      <c r="B164" s="39"/>
      <c r="C164" s="225" t="s">
        <v>547</v>
      </c>
      <c r="D164" s="225" t="s">
        <v>144</v>
      </c>
      <c r="E164" s="226" t="s">
        <v>548</v>
      </c>
      <c r="F164" s="227" t="s">
        <v>549</v>
      </c>
      <c r="G164" s="228" t="s">
        <v>165</v>
      </c>
      <c r="H164" s="229">
        <v>172</v>
      </c>
      <c r="I164" s="230"/>
      <c r="J164" s="231">
        <f>ROUND(I164*H164,0)</f>
        <v>0</v>
      </c>
      <c r="K164" s="232"/>
      <c r="L164" s="44"/>
      <c r="M164" s="233" t="s">
        <v>1</v>
      </c>
      <c r="N164" s="234" t="s">
        <v>49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0.10000000000000001</v>
      </c>
      <c r="T164" s="236">
        <f>S164*H164</f>
        <v>17.199999999999999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148</v>
      </c>
      <c r="AT164" s="237" t="s">
        <v>144</v>
      </c>
      <c r="AU164" s="237" t="s">
        <v>141</v>
      </c>
      <c r="AY164" s="17" t="s">
        <v>142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</v>
      </c>
      <c r="BK164" s="238">
        <f>ROUND(I164*H164,0)</f>
        <v>0</v>
      </c>
      <c r="BL164" s="17" t="s">
        <v>148</v>
      </c>
      <c r="BM164" s="237" t="s">
        <v>550</v>
      </c>
    </row>
    <row r="165" s="2" customFormat="1" ht="24.15" customHeight="1">
      <c r="A165" s="38"/>
      <c r="B165" s="39"/>
      <c r="C165" s="225" t="s">
        <v>551</v>
      </c>
      <c r="D165" s="225" t="s">
        <v>144</v>
      </c>
      <c r="E165" s="226" t="s">
        <v>552</v>
      </c>
      <c r="F165" s="227" t="s">
        <v>553</v>
      </c>
      <c r="G165" s="228" t="s">
        <v>165</v>
      </c>
      <c r="H165" s="229">
        <v>33</v>
      </c>
      <c r="I165" s="230"/>
      <c r="J165" s="231">
        <f>ROUND(I165*H165,0)</f>
        <v>0</v>
      </c>
      <c r="K165" s="232"/>
      <c r="L165" s="44"/>
      <c r="M165" s="233" t="s">
        <v>1</v>
      </c>
      <c r="N165" s="234" t="s">
        <v>49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0.20000000000000001</v>
      </c>
      <c r="T165" s="236">
        <f>S165*H165</f>
        <v>6.6000000000000005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148</v>
      </c>
      <c r="AT165" s="237" t="s">
        <v>144</v>
      </c>
      <c r="AU165" s="237" t="s">
        <v>141</v>
      </c>
      <c r="AY165" s="17" t="s">
        <v>142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</v>
      </c>
      <c r="BK165" s="238">
        <f>ROUND(I165*H165,0)</f>
        <v>0</v>
      </c>
      <c r="BL165" s="17" t="s">
        <v>148</v>
      </c>
      <c r="BM165" s="237" t="s">
        <v>554</v>
      </c>
    </row>
    <row r="166" s="2" customFormat="1" ht="24.15" customHeight="1">
      <c r="A166" s="38"/>
      <c r="B166" s="39"/>
      <c r="C166" s="225" t="s">
        <v>555</v>
      </c>
      <c r="D166" s="225" t="s">
        <v>144</v>
      </c>
      <c r="E166" s="226" t="s">
        <v>556</v>
      </c>
      <c r="F166" s="227" t="s">
        <v>557</v>
      </c>
      <c r="G166" s="228" t="s">
        <v>165</v>
      </c>
      <c r="H166" s="229">
        <v>172</v>
      </c>
      <c r="I166" s="230"/>
      <c r="J166" s="231">
        <f>ROUND(I166*H166,0)</f>
        <v>0</v>
      </c>
      <c r="K166" s="232"/>
      <c r="L166" s="44"/>
      <c r="M166" s="233" t="s">
        <v>1</v>
      </c>
      <c r="N166" s="234" t="s">
        <v>49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148</v>
      </c>
      <c r="AT166" s="237" t="s">
        <v>144</v>
      </c>
      <c r="AU166" s="237" t="s">
        <v>141</v>
      </c>
      <c r="AY166" s="17" t="s">
        <v>142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</v>
      </c>
      <c r="BK166" s="238">
        <f>ROUND(I166*H166,0)</f>
        <v>0</v>
      </c>
      <c r="BL166" s="17" t="s">
        <v>148</v>
      </c>
      <c r="BM166" s="237" t="s">
        <v>558</v>
      </c>
    </row>
    <row r="167" s="2" customFormat="1" ht="24.15" customHeight="1">
      <c r="A167" s="38"/>
      <c r="B167" s="39"/>
      <c r="C167" s="225" t="s">
        <v>559</v>
      </c>
      <c r="D167" s="225" t="s">
        <v>144</v>
      </c>
      <c r="E167" s="226" t="s">
        <v>560</v>
      </c>
      <c r="F167" s="227" t="s">
        <v>561</v>
      </c>
      <c r="G167" s="228" t="s">
        <v>165</v>
      </c>
      <c r="H167" s="229">
        <v>205</v>
      </c>
      <c r="I167" s="230"/>
      <c r="J167" s="231">
        <f>ROUND(I167*H167,0)</f>
        <v>0</v>
      </c>
      <c r="K167" s="232"/>
      <c r="L167" s="44"/>
      <c r="M167" s="233" t="s">
        <v>1</v>
      </c>
      <c r="N167" s="234" t="s">
        <v>49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148</v>
      </c>
      <c r="AT167" s="237" t="s">
        <v>144</v>
      </c>
      <c r="AU167" s="237" t="s">
        <v>141</v>
      </c>
      <c r="AY167" s="17" t="s">
        <v>142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</v>
      </c>
      <c r="BK167" s="238">
        <f>ROUND(I167*H167,0)</f>
        <v>0</v>
      </c>
      <c r="BL167" s="17" t="s">
        <v>148</v>
      </c>
      <c r="BM167" s="237" t="s">
        <v>562</v>
      </c>
    </row>
    <row r="168" s="2" customFormat="1" ht="24.15" customHeight="1">
      <c r="A168" s="38"/>
      <c r="B168" s="39"/>
      <c r="C168" s="225" t="s">
        <v>563</v>
      </c>
      <c r="D168" s="225" t="s">
        <v>144</v>
      </c>
      <c r="E168" s="226" t="s">
        <v>564</v>
      </c>
      <c r="F168" s="227" t="s">
        <v>565</v>
      </c>
      <c r="G168" s="228" t="s">
        <v>165</v>
      </c>
      <c r="H168" s="229">
        <v>33</v>
      </c>
      <c r="I168" s="230"/>
      <c r="J168" s="231">
        <f>ROUND(I168*H168,0)</f>
        <v>0</v>
      </c>
      <c r="K168" s="232"/>
      <c r="L168" s="44"/>
      <c r="M168" s="233" t="s">
        <v>1</v>
      </c>
      <c r="N168" s="234" t="s">
        <v>49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148</v>
      </c>
      <c r="AT168" s="237" t="s">
        <v>144</v>
      </c>
      <c r="AU168" s="237" t="s">
        <v>141</v>
      </c>
      <c r="AY168" s="17" t="s">
        <v>142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</v>
      </c>
      <c r="BK168" s="238">
        <f>ROUND(I168*H168,0)</f>
        <v>0</v>
      </c>
      <c r="BL168" s="17" t="s">
        <v>148</v>
      </c>
      <c r="BM168" s="237" t="s">
        <v>566</v>
      </c>
    </row>
    <row r="169" s="2" customFormat="1" ht="16.5" customHeight="1">
      <c r="A169" s="38"/>
      <c r="B169" s="39"/>
      <c r="C169" s="239" t="s">
        <v>567</v>
      </c>
      <c r="D169" s="239" t="s">
        <v>94</v>
      </c>
      <c r="E169" s="240" t="s">
        <v>568</v>
      </c>
      <c r="F169" s="241" t="s">
        <v>569</v>
      </c>
      <c r="G169" s="242" t="s">
        <v>165</v>
      </c>
      <c r="H169" s="243">
        <v>20.5</v>
      </c>
      <c r="I169" s="244"/>
      <c r="J169" s="245">
        <f>ROUND(I169*H169,0)</f>
        <v>0</v>
      </c>
      <c r="K169" s="246"/>
      <c r="L169" s="247"/>
      <c r="M169" s="248" t="s">
        <v>1</v>
      </c>
      <c r="N169" s="249" t="s">
        <v>49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158</v>
      </c>
      <c r="AT169" s="237" t="s">
        <v>94</v>
      </c>
      <c r="AU169" s="237" t="s">
        <v>141</v>
      </c>
      <c r="AY169" s="17" t="s">
        <v>142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</v>
      </c>
      <c r="BK169" s="238">
        <f>ROUND(I169*H169,0)</f>
        <v>0</v>
      </c>
      <c r="BL169" s="17" t="s">
        <v>158</v>
      </c>
      <c r="BM169" s="237" t="s">
        <v>570</v>
      </c>
    </row>
    <row r="170" s="2" customFormat="1" ht="24.15" customHeight="1">
      <c r="A170" s="38"/>
      <c r="B170" s="39"/>
      <c r="C170" s="225" t="s">
        <v>571</v>
      </c>
      <c r="D170" s="225" t="s">
        <v>144</v>
      </c>
      <c r="E170" s="226" t="s">
        <v>572</v>
      </c>
      <c r="F170" s="227" t="s">
        <v>573</v>
      </c>
      <c r="G170" s="228" t="s">
        <v>165</v>
      </c>
      <c r="H170" s="229">
        <v>205</v>
      </c>
      <c r="I170" s="230"/>
      <c r="J170" s="231">
        <f>ROUND(I170*H170,0)</f>
        <v>0</v>
      </c>
      <c r="K170" s="232"/>
      <c r="L170" s="44"/>
      <c r="M170" s="233" t="s">
        <v>1</v>
      </c>
      <c r="N170" s="234" t="s">
        <v>49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148</v>
      </c>
      <c r="AT170" s="237" t="s">
        <v>144</v>
      </c>
      <c r="AU170" s="237" t="s">
        <v>141</v>
      </c>
      <c r="AY170" s="17" t="s">
        <v>142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</v>
      </c>
      <c r="BK170" s="238">
        <f>ROUND(I170*H170,0)</f>
        <v>0</v>
      </c>
      <c r="BL170" s="17" t="s">
        <v>148</v>
      </c>
      <c r="BM170" s="237" t="s">
        <v>574</v>
      </c>
    </row>
    <row r="171" s="2" customFormat="1" ht="37.8" customHeight="1">
      <c r="A171" s="38"/>
      <c r="B171" s="39"/>
      <c r="C171" s="225" t="s">
        <v>575</v>
      </c>
      <c r="D171" s="225" t="s">
        <v>144</v>
      </c>
      <c r="E171" s="226" t="s">
        <v>576</v>
      </c>
      <c r="F171" s="227" t="s">
        <v>577</v>
      </c>
      <c r="G171" s="228" t="s">
        <v>578</v>
      </c>
      <c r="H171" s="229">
        <v>27.699999999999999</v>
      </c>
      <c r="I171" s="230"/>
      <c r="J171" s="231">
        <f>ROUND(I171*H171,0)</f>
        <v>0</v>
      </c>
      <c r="K171" s="232"/>
      <c r="L171" s="44"/>
      <c r="M171" s="233" t="s">
        <v>1</v>
      </c>
      <c r="N171" s="234" t="s">
        <v>49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148</v>
      </c>
      <c r="AT171" s="237" t="s">
        <v>144</v>
      </c>
      <c r="AU171" s="237" t="s">
        <v>141</v>
      </c>
      <c r="AY171" s="17" t="s">
        <v>142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</v>
      </c>
      <c r="BK171" s="238">
        <f>ROUND(I171*H171,0)</f>
        <v>0</v>
      </c>
      <c r="BL171" s="17" t="s">
        <v>148</v>
      </c>
      <c r="BM171" s="237" t="s">
        <v>579</v>
      </c>
    </row>
    <row r="172" s="2" customFormat="1" ht="24.15" customHeight="1">
      <c r="A172" s="38"/>
      <c r="B172" s="39"/>
      <c r="C172" s="225" t="s">
        <v>580</v>
      </c>
      <c r="D172" s="225" t="s">
        <v>144</v>
      </c>
      <c r="E172" s="226" t="s">
        <v>581</v>
      </c>
      <c r="F172" s="227" t="s">
        <v>582</v>
      </c>
      <c r="G172" s="228" t="s">
        <v>578</v>
      </c>
      <c r="H172" s="229">
        <v>528.79999999999995</v>
      </c>
      <c r="I172" s="230"/>
      <c r="J172" s="231">
        <f>ROUND(I172*H172,0)</f>
        <v>0</v>
      </c>
      <c r="K172" s="232"/>
      <c r="L172" s="44"/>
      <c r="M172" s="233" t="s">
        <v>1</v>
      </c>
      <c r="N172" s="234" t="s">
        <v>49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148</v>
      </c>
      <c r="AT172" s="237" t="s">
        <v>144</v>
      </c>
      <c r="AU172" s="237" t="s">
        <v>141</v>
      </c>
      <c r="AY172" s="17" t="s">
        <v>142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</v>
      </c>
      <c r="BK172" s="238">
        <f>ROUND(I172*H172,0)</f>
        <v>0</v>
      </c>
      <c r="BL172" s="17" t="s">
        <v>148</v>
      </c>
      <c r="BM172" s="237" t="s">
        <v>583</v>
      </c>
    </row>
    <row r="173" s="2" customFormat="1" ht="24.9" customHeight="1">
      <c r="A173" s="38"/>
      <c r="B173" s="39"/>
      <c r="C173" s="225" t="s">
        <v>584</v>
      </c>
      <c r="D173" s="225" t="s">
        <v>144</v>
      </c>
      <c r="E173" s="226" t="s">
        <v>585</v>
      </c>
      <c r="F173" s="227" t="s">
        <v>586</v>
      </c>
      <c r="G173" s="228" t="s">
        <v>153</v>
      </c>
      <c r="H173" s="229">
        <v>1</v>
      </c>
      <c r="I173" s="230"/>
      <c r="J173" s="231">
        <f>ROUND(I173*H173,0)</f>
        <v>0</v>
      </c>
      <c r="K173" s="232"/>
      <c r="L173" s="44"/>
      <c r="M173" s="233" t="s">
        <v>1</v>
      </c>
      <c r="N173" s="234" t="s">
        <v>49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148</v>
      </c>
      <c r="AT173" s="237" t="s">
        <v>144</v>
      </c>
      <c r="AU173" s="237" t="s">
        <v>141</v>
      </c>
      <c r="AY173" s="17" t="s">
        <v>142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</v>
      </c>
      <c r="BK173" s="238">
        <f>ROUND(I173*H173,0)</f>
        <v>0</v>
      </c>
      <c r="BL173" s="17" t="s">
        <v>148</v>
      </c>
      <c r="BM173" s="237" t="s">
        <v>587</v>
      </c>
    </row>
    <row r="174" s="12" customFormat="1" ht="20.88" customHeight="1">
      <c r="A174" s="12"/>
      <c r="B174" s="211"/>
      <c r="C174" s="212"/>
      <c r="D174" s="213" t="s">
        <v>83</v>
      </c>
      <c r="E174" s="256" t="s">
        <v>588</v>
      </c>
      <c r="F174" s="256" t="s">
        <v>589</v>
      </c>
      <c r="G174" s="212"/>
      <c r="H174" s="212"/>
      <c r="I174" s="215"/>
      <c r="J174" s="257">
        <f>BK174</f>
        <v>0</v>
      </c>
      <c r="K174" s="212"/>
      <c r="L174" s="217"/>
      <c r="M174" s="218"/>
      <c r="N174" s="219"/>
      <c r="O174" s="219"/>
      <c r="P174" s="220">
        <f>SUM(P175:P193)</f>
        <v>0</v>
      </c>
      <c r="Q174" s="219"/>
      <c r="R174" s="220">
        <f>SUM(R175:R193)</f>
        <v>0</v>
      </c>
      <c r="S174" s="219"/>
      <c r="T174" s="221">
        <f>SUM(T175:T193)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2" t="s">
        <v>141</v>
      </c>
      <c r="AT174" s="223" t="s">
        <v>83</v>
      </c>
      <c r="AU174" s="223" t="s">
        <v>92</v>
      </c>
      <c r="AY174" s="222" t="s">
        <v>142</v>
      </c>
      <c r="BK174" s="224">
        <f>SUM(BK175:BK193)</f>
        <v>0</v>
      </c>
    </row>
    <row r="175" s="2" customFormat="1" ht="24.15" customHeight="1">
      <c r="A175" s="38"/>
      <c r="B175" s="39"/>
      <c r="C175" s="225" t="s">
        <v>590</v>
      </c>
      <c r="D175" s="225" t="s">
        <v>144</v>
      </c>
      <c r="E175" s="226" t="s">
        <v>591</v>
      </c>
      <c r="F175" s="227" t="s">
        <v>592</v>
      </c>
      <c r="G175" s="228" t="s">
        <v>170</v>
      </c>
      <c r="H175" s="229">
        <v>57</v>
      </c>
      <c r="I175" s="230"/>
      <c r="J175" s="231">
        <f>ROUND(I175*H175,0)</f>
        <v>0</v>
      </c>
      <c r="K175" s="232"/>
      <c r="L175" s="44"/>
      <c r="M175" s="233" t="s">
        <v>1</v>
      </c>
      <c r="N175" s="234" t="s">
        <v>49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148</v>
      </c>
      <c r="AT175" s="237" t="s">
        <v>144</v>
      </c>
      <c r="AU175" s="237" t="s">
        <v>141</v>
      </c>
      <c r="AY175" s="17" t="s">
        <v>142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</v>
      </c>
      <c r="BK175" s="238">
        <f>ROUND(I175*H175,0)</f>
        <v>0</v>
      </c>
      <c r="BL175" s="17" t="s">
        <v>148</v>
      </c>
      <c r="BM175" s="237" t="s">
        <v>593</v>
      </c>
    </row>
    <row r="176" s="2" customFormat="1" ht="38.55" customHeight="1">
      <c r="A176" s="38"/>
      <c r="B176" s="39"/>
      <c r="C176" s="225" t="s">
        <v>594</v>
      </c>
      <c r="D176" s="225" t="s">
        <v>144</v>
      </c>
      <c r="E176" s="226" t="s">
        <v>595</v>
      </c>
      <c r="F176" s="227" t="s">
        <v>596</v>
      </c>
      <c r="G176" s="228" t="s">
        <v>170</v>
      </c>
      <c r="H176" s="229">
        <v>57</v>
      </c>
      <c r="I176" s="230"/>
      <c r="J176" s="231">
        <f>ROUND(I176*H176,0)</f>
        <v>0</v>
      </c>
      <c r="K176" s="232"/>
      <c r="L176" s="44"/>
      <c r="M176" s="233" t="s">
        <v>1</v>
      </c>
      <c r="N176" s="234" t="s">
        <v>49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148</v>
      </c>
      <c r="AT176" s="237" t="s">
        <v>144</v>
      </c>
      <c r="AU176" s="237" t="s">
        <v>141</v>
      </c>
      <c r="AY176" s="17" t="s">
        <v>142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</v>
      </c>
      <c r="BK176" s="238">
        <f>ROUND(I176*H176,0)</f>
        <v>0</v>
      </c>
      <c r="BL176" s="17" t="s">
        <v>148</v>
      </c>
      <c r="BM176" s="237" t="s">
        <v>597</v>
      </c>
    </row>
    <row r="177" s="2" customFormat="1" ht="33" customHeight="1">
      <c r="A177" s="38"/>
      <c r="B177" s="39"/>
      <c r="C177" s="225" t="s">
        <v>598</v>
      </c>
      <c r="D177" s="225" t="s">
        <v>144</v>
      </c>
      <c r="E177" s="226" t="s">
        <v>599</v>
      </c>
      <c r="F177" s="227" t="s">
        <v>600</v>
      </c>
      <c r="G177" s="228" t="s">
        <v>170</v>
      </c>
      <c r="H177" s="229">
        <v>11</v>
      </c>
      <c r="I177" s="230"/>
      <c r="J177" s="231">
        <f>ROUND(I177*H177,0)</f>
        <v>0</v>
      </c>
      <c r="K177" s="232"/>
      <c r="L177" s="44"/>
      <c r="M177" s="233" t="s">
        <v>1</v>
      </c>
      <c r="N177" s="234" t="s">
        <v>49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148</v>
      </c>
      <c r="AT177" s="237" t="s">
        <v>144</v>
      </c>
      <c r="AU177" s="237" t="s">
        <v>141</v>
      </c>
      <c r="AY177" s="17" t="s">
        <v>142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</v>
      </c>
      <c r="BK177" s="238">
        <f>ROUND(I177*H177,0)</f>
        <v>0</v>
      </c>
      <c r="BL177" s="17" t="s">
        <v>148</v>
      </c>
      <c r="BM177" s="237" t="s">
        <v>601</v>
      </c>
    </row>
    <row r="178" s="2" customFormat="1" ht="24.15" customHeight="1">
      <c r="A178" s="38"/>
      <c r="B178" s="39"/>
      <c r="C178" s="225" t="s">
        <v>602</v>
      </c>
      <c r="D178" s="225" t="s">
        <v>144</v>
      </c>
      <c r="E178" s="226" t="s">
        <v>603</v>
      </c>
      <c r="F178" s="227" t="s">
        <v>604</v>
      </c>
      <c r="G178" s="228" t="s">
        <v>170</v>
      </c>
      <c r="H178" s="229">
        <v>11</v>
      </c>
      <c r="I178" s="230"/>
      <c r="J178" s="231">
        <f>ROUND(I178*H178,0)</f>
        <v>0</v>
      </c>
      <c r="K178" s="232"/>
      <c r="L178" s="44"/>
      <c r="M178" s="233" t="s">
        <v>1</v>
      </c>
      <c r="N178" s="234" t="s">
        <v>49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148</v>
      </c>
      <c r="AT178" s="237" t="s">
        <v>144</v>
      </c>
      <c r="AU178" s="237" t="s">
        <v>141</v>
      </c>
      <c r="AY178" s="17" t="s">
        <v>142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</v>
      </c>
      <c r="BK178" s="238">
        <f>ROUND(I178*H178,0)</f>
        <v>0</v>
      </c>
      <c r="BL178" s="17" t="s">
        <v>148</v>
      </c>
      <c r="BM178" s="237" t="s">
        <v>605</v>
      </c>
    </row>
    <row r="179" s="2" customFormat="1" ht="24.15" customHeight="1">
      <c r="A179" s="38"/>
      <c r="B179" s="39"/>
      <c r="C179" s="225" t="s">
        <v>606</v>
      </c>
      <c r="D179" s="225" t="s">
        <v>144</v>
      </c>
      <c r="E179" s="226" t="s">
        <v>607</v>
      </c>
      <c r="F179" s="227" t="s">
        <v>608</v>
      </c>
      <c r="G179" s="228" t="s">
        <v>165</v>
      </c>
      <c r="H179" s="229">
        <v>18</v>
      </c>
      <c r="I179" s="230"/>
      <c r="J179" s="231">
        <f>ROUND(I179*H179,0)</f>
        <v>0</v>
      </c>
      <c r="K179" s="232"/>
      <c r="L179" s="44"/>
      <c r="M179" s="233" t="s">
        <v>1</v>
      </c>
      <c r="N179" s="234" t="s">
        <v>49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148</v>
      </c>
      <c r="AT179" s="237" t="s">
        <v>144</v>
      </c>
      <c r="AU179" s="237" t="s">
        <v>141</v>
      </c>
      <c r="AY179" s="17" t="s">
        <v>142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</v>
      </c>
      <c r="BK179" s="238">
        <f>ROUND(I179*H179,0)</f>
        <v>0</v>
      </c>
      <c r="BL179" s="17" t="s">
        <v>148</v>
      </c>
      <c r="BM179" s="237" t="s">
        <v>609</v>
      </c>
    </row>
    <row r="180" s="2" customFormat="1" ht="24.15" customHeight="1">
      <c r="A180" s="38"/>
      <c r="B180" s="39"/>
      <c r="C180" s="225" t="s">
        <v>610</v>
      </c>
      <c r="D180" s="225" t="s">
        <v>144</v>
      </c>
      <c r="E180" s="226" t="s">
        <v>611</v>
      </c>
      <c r="F180" s="227" t="s">
        <v>612</v>
      </c>
      <c r="G180" s="228" t="s">
        <v>165</v>
      </c>
      <c r="H180" s="229">
        <v>18</v>
      </c>
      <c r="I180" s="230"/>
      <c r="J180" s="231">
        <f>ROUND(I180*H180,0)</f>
        <v>0</v>
      </c>
      <c r="K180" s="232"/>
      <c r="L180" s="44"/>
      <c r="M180" s="233" t="s">
        <v>1</v>
      </c>
      <c r="N180" s="234" t="s">
        <v>49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148</v>
      </c>
      <c r="AT180" s="237" t="s">
        <v>144</v>
      </c>
      <c r="AU180" s="237" t="s">
        <v>141</v>
      </c>
      <c r="AY180" s="17" t="s">
        <v>142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</v>
      </c>
      <c r="BK180" s="238">
        <f>ROUND(I180*H180,0)</f>
        <v>0</v>
      </c>
      <c r="BL180" s="17" t="s">
        <v>148</v>
      </c>
      <c r="BM180" s="237" t="s">
        <v>613</v>
      </c>
    </row>
    <row r="181" s="2" customFormat="1" ht="24.15" customHeight="1">
      <c r="A181" s="38"/>
      <c r="B181" s="39"/>
      <c r="C181" s="225" t="s">
        <v>614</v>
      </c>
      <c r="D181" s="225" t="s">
        <v>144</v>
      </c>
      <c r="E181" s="226" t="s">
        <v>615</v>
      </c>
      <c r="F181" s="227" t="s">
        <v>616</v>
      </c>
      <c r="G181" s="228" t="s">
        <v>617</v>
      </c>
      <c r="H181" s="229">
        <v>9</v>
      </c>
      <c r="I181" s="230"/>
      <c r="J181" s="231">
        <f>ROUND(I181*H181,0)</f>
        <v>0</v>
      </c>
      <c r="K181" s="232"/>
      <c r="L181" s="44"/>
      <c r="M181" s="233" t="s">
        <v>1</v>
      </c>
      <c r="N181" s="234" t="s">
        <v>49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148</v>
      </c>
      <c r="AT181" s="237" t="s">
        <v>144</v>
      </c>
      <c r="AU181" s="237" t="s">
        <v>141</v>
      </c>
      <c r="AY181" s="17" t="s">
        <v>142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</v>
      </c>
      <c r="BK181" s="238">
        <f>ROUND(I181*H181,0)</f>
        <v>0</v>
      </c>
      <c r="BL181" s="17" t="s">
        <v>148</v>
      </c>
      <c r="BM181" s="237" t="s">
        <v>618</v>
      </c>
    </row>
    <row r="182" s="2" customFormat="1" ht="24.15" customHeight="1">
      <c r="A182" s="38"/>
      <c r="B182" s="39"/>
      <c r="C182" s="225" t="s">
        <v>619</v>
      </c>
      <c r="D182" s="225" t="s">
        <v>144</v>
      </c>
      <c r="E182" s="226" t="s">
        <v>620</v>
      </c>
      <c r="F182" s="227" t="s">
        <v>621</v>
      </c>
      <c r="G182" s="228" t="s">
        <v>617</v>
      </c>
      <c r="H182" s="229">
        <v>9</v>
      </c>
      <c r="I182" s="230"/>
      <c r="J182" s="231">
        <f>ROUND(I182*H182,0)</f>
        <v>0</v>
      </c>
      <c r="K182" s="232"/>
      <c r="L182" s="44"/>
      <c r="M182" s="233" t="s">
        <v>1</v>
      </c>
      <c r="N182" s="234" t="s">
        <v>49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148</v>
      </c>
      <c r="AT182" s="237" t="s">
        <v>144</v>
      </c>
      <c r="AU182" s="237" t="s">
        <v>141</v>
      </c>
      <c r="AY182" s="17" t="s">
        <v>142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</v>
      </c>
      <c r="BK182" s="238">
        <f>ROUND(I182*H182,0)</f>
        <v>0</v>
      </c>
      <c r="BL182" s="17" t="s">
        <v>148</v>
      </c>
      <c r="BM182" s="237" t="s">
        <v>622</v>
      </c>
    </row>
    <row r="183" s="2" customFormat="1" ht="24.15" customHeight="1">
      <c r="A183" s="38"/>
      <c r="B183" s="39"/>
      <c r="C183" s="225" t="s">
        <v>623</v>
      </c>
      <c r="D183" s="225" t="s">
        <v>144</v>
      </c>
      <c r="E183" s="226" t="s">
        <v>624</v>
      </c>
      <c r="F183" s="227" t="s">
        <v>625</v>
      </c>
      <c r="G183" s="228" t="s">
        <v>626</v>
      </c>
      <c r="H183" s="229">
        <v>0.10000000000000001</v>
      </c>
      <c r="I183" s="230"/>
      <c r="J183" s="231">
        <f>ROUND(I183*H183,0)</f>
        <v>0</v>
      </c>
      <c r="K183" s="232"/>
      <c r="L183" s="44"/>
      <c r="M183" s="233" t="s">
        <v>1</v>
      </c>
      <c r="N183" s="234" t="s">
        <v>49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148</v>
      </c>
      <c r="AT183" s="237" t="s">
        <v>144</v>
      </c>
      <c r="AU183" s="237" t="s">
        <v>141</v>
      </c>
      <c r="AY183" s="17" t="s">
        <v>142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</v>
      </c>
      <c r="BK183" s="238">
        <f>ROUND(I183*H183,0)</f>
        <v>0</v>
      </c>
      <c r="BL183" s="17" t="s">
        <v>148</v>
      </c>
      <c r="BM183" s="237" t="s">
        <v>627</v>
      </c>
    </row>
    <row r="184" s="2" customFormat="1" ht="24.15" customHeight="1">
      <c r="A184" s="38"/>
      <c r="B184" s="39"/>
      <c r="C184" s="225" t="s">
        <v>628</v>
      </c>
      <c r="D184" s="225" t="s">
        <v>144</v>
      </c>
      <c r="E184" s="226" t="s">
        <v>629</v>
      </c>
      <c r="F184" s="227" t="s">
        <v>630</v>
      </c>
      <c r="G184" s="228" t="s">
        <v>153</v>
      </c>
      <c r="H184" s="229">
        <v>3</v>
      </c>
      <c r="I184" s="230"/>
      <c r="J184" s="231">
        <f>ROUND(I184*H184,0)</f>
        <v>0</v>
      </c>
      <c r="K184" s="232"/>
      <c r="L184" s="44"/>
      <c r="M184" s="233" t="s">
        <v>1</v>
      </c>
      <c r="N184" s="234" t="s">
        <v>49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148</v>
      </c>
      <c r="AT184" s="237" t="s">
        <v>144</v>
      </c>
      <c r="AU184" s="237" t="s">
        <v>141</v>
      </c>
      <c r="AY184" s="17" t="s">
        <v>142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</v>
      </c>
      <c r="BK184" s="238">
        <f>ROUND(I184*H184,0)</f>
        <v>0</v>
      </c>
      <c r="BL184" s="17" t="s">
        <v>148</v>
      </c>
      <c r="BM184" s="237" t="s">
        <v>631</v>
      </c>
    </row>
    <row r="185" s="2" customFormat="1" ht="21.75" customHeight="1">
      <c r="A185" s="38"/>
      <c r="B185" s="39"/>
      <c r="C185" s="225" t="s">
        <v>632</v>
      </c>
      <c r="D185" s="225" t="s">
        <v>144</v>
      </c>
      <c r="E185" s="226" t="s">
        <v>633</v>
      </c>
      <c r="F185" s="227" t="s">
        <v>634</v>
      </c>
      <c r="G185" s="228" t="s">
        <v>617</v>
      </c>
      <c r="H185" s="229">
        <v>72.227999999999994</v>
      </c>
      <c r="I185" s="230"/>
      <c r="J185" s="231">
        <f>ROUND(I185*H185,0)</f>
        <v>0</v>
      </c>
      <c r="K185" s="232"/>
      <c r="L185" s="44"/>
      <c r="M185" s="233" t="s">
        <v>1</v>
      </c>
      <c r="N185" s="234" t="s">
        <v>49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148</v>
      </c>
      <c r="AT185" s="237" t="s">
        <v>144</v>
      </c>
      <c r="AU185" s="237" t="s">
        <v>141</v>
      </c>
      <c r="AY185" s="17" t="s">
        <v>142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</v>
      </c>
      <c r="BK185" s="238">
        <f>ROUND(I185*H185,0)</f>
        <v>0</v>
      </c>
      <c r="BL185" s="17" t="s">
        <v>148</v>
      </c>
      <c r="BM185" s="237" t="s">
        <v>635</v>
      </c>
    </row>
    <row r="186" s="2" customFormat="1" ht="24.15" customHeight="1">
      <c r="A186" s="38"/>
      <c r="B186" s="39"/>
      <c r="C186" s="225" t="s">
        <v>636</v>
      </c>
      <c r="D186" s="225" t="s">
        <v>144</v>
      </c>
      <c r="E186" s="226" t="s">
        <v>637</v>
      </c>
      <c r="F186" s="227" t="s">
        <v>638</v>
      </c>
      <c r="G186" s="228" t="s">
        <v>617</v>
      </c>
      <c r="H186" s="229">
        <v>1371.8</v>
      </c>
      <c r="I186" s="230"/>
      <c r="J186" s="231">
        <f>ROUND(I186*H186,0)</f>
        <v>0</v>
      </c>
      <c r="K186" s="232"/>
      <c r="L186" s="44"/>
      <c r="M186" s="233" t="s">
        <v>1</v>
      </c>
      <c r="N186" s="234" t="s">
        <v>49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148</v>
      </c>
      <c r="AT186" s="237" t="s">
        <v>144</v>
      </c>
      <c r="AU186" s="237" t="s">
        <v>141</v>
      </c>
      <c r="AY186" s="17" t="s">
        <v>142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</v>
      </c>
      <c r="BK186" s="238">
        <f>ROUND(I186*H186,0)</f>
        <v>0</v>
      </c>
      <c r="BL186" s="17" t="s">
        <v>148</v>
      </c>
      <c r="BM186" s="237" t="s">
        <v>639</v>
      </c>
    </row>
    <row r="187" s="2" customFormat="1" ht="16.5" customHeight="1">
      <c r="A187" s="38"/>
      <c r="B187" s="39"/>
      <c r="C187" s="225" t="s">
        <v>640</v>
      </c>
      <c r="D187" s="225" t="s">
        <v>144</v>
      </c>
      <c r="E187" s="226" t="s">
        <v>641</v>
      </c>
      <c r="F187" s="227" t="s">
        <v>642</v>
      </c>
      <c r="G187" s="228" t="s">
        <v>617</v>
      </c>
      <c r="H187" s="229">
        <v>48.427999999999997</v>
      </c>
      <c r="I187" s="230"/>
      <c r="J187" s="231">
        <f>ROUND(I187*H187,0)</f>
        <v>0</v>
      </c>
      <c r="K187" s="232"/>
      <c r="L187" s="44"/>
      <c r="M187" s="233" t="s">
        <v>1</v>
      </c>
      <c r="N187" s="234" t="s">
        <v>49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148</v>
      </c>
      <c r="AT187" s="237" t="s">
        <v>144</v>
      </c>
      <c r="AU187" s="237" t="s">
        <v>141</v>
      </c>
      <c r="AY187" s="17" t="s">
        <v>142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</v>
      </c>
      <c r="BK187" s="238">
        <f>ROUND(I187*H187,0)</f>
        <v>0</v>
      </c>
      <c r="BL187" s="17" t="s">
        <v>148</v>
      </c>
      <c r="BM187" s="237" t="s">
        <v>643</v>
      </c>
    </row>
    <row r="188" s="2" customFormat="1" ht="16.5" customHeight="1">
      <c r="A188" s="38"/>
      <c r="B188" s="39"/>
      <c r="C188" s="225" t="s">
        <v>644</v>
      </c>
      <c r="D188" s="225" t="s">
        <v>144</v>
      </c>
      <c r="E188" s="226" t="s">
        <v>645</v>
      </c>
      <c r="F188" s="227" t="s">
        <v>646</v>
      </c>
      <c r="G188" s="228" t="s">
        <v>617</v>
      </c>
      <c r="H188" s="229">
        <v>23.800000000000001</v>
      </c>
      <c r="I188" s="230"/>
      <c r="J188" s="231">
        <f>ROUND(I188*H188,0)</f>
        <v>0</v>
      </c>
      <c r="K188" s="232"/>
      <c r="L188" s="44"/>
      <c r="M188" s="233" t="s">
        <v>1</v>
      </c>
      <c r="N188" s="234" t="s">
        <v>49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148</v>
      </c>
      <c r="AT188" s="237" t="s">
        <v>144</v>
      </c>
      <c r="AU188" s="237" t="s">
        <v>141</v>
      </c>
      <c r="AY188" s="17" t="s">
        <v>142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</v>
      </c>
      <c r="BK188" s="238">
        <f>ROUND(I188*H188,0)</f>
        <v>0</v>
      </c>
      <c r="BL188" s="17" t="s">
        <v>148</v>
      </c>
      <c r="BM188" s="237" t="s">
        <v>647</v>
      </c>
    </row>
    <row r="189" s="2" customFormat="1" ht="24.15" customHeight="1">
      <c r="A189" s="38"/>
      <c r="B189" s="39"/>
      <c r="C189" s="225" t="s">
        <v>648</v>
      </c>
      <c r="D189" s="225" t="s">
        <v>144</v>
      </c>
      <c r="E189" s="226" t="s">
        <v>649</v>
      </c>
      <c r="F189" s="227" t="s">
        <v>650</v>
      </c>
      <c r="G189" s="228" t="s">
        <v>153</v>
      </c>
      <c r="H189" s="229">
        <v>6</v>
      </c>
      <c r="I189" s="230"/>
      <c r="J189" s="231">
        <f>ROUND(I189*H189,0)</f>
        <v>0</v>
      </c>
      <c r="K189" s="232"/>
      <c r="L189" s="44"/>
      <c r="M189" s="233" t="s">
        <v>1</v>
      </c>
      <c r="N189" s="234" t="s">
        <v>49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148</v>
      </c>
      <c r="AT189" s="237" t="s">
        <v>144</v>
      </c>
      <c r="AU189" s="237" t="s">
        <v>141</v>
      </c>
      <c r="AY189" s="17" t="s">
        <v>142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</v>
      </c>
      <c r="BK189" s="238">
        <f>ROUND(I189*H189,0)</f>
        <v>0</v>
      </c>
      <c r="BL189" s="17" t="s">
        <v>148</v>
      </c>
      <c r="BM189" s="237" t="s">
        <v>651</v>
      </c>
    </row>
    <row r="190" s="2" customFormat="1" ht="16.5" customHeight="1">
      <c r="A190" s="38"/>
      <c r="B190" s="39"/>
      <c r="C190" s="239" t="s">
        <v>652</v>
      </c>
      <c r="D190" s="239" t="s">
        <v>94</v>
      </c>
      <c r="E190" s="240" t="s">
        <v>653</v>
      </c>
      <c r="F190" s="241" t="s">
        <v>654</v>
      </c>
      <c r="G190" s="242" t="s">
        <v>147</v>
      </c>
      <c r="H190" s="243">
        <v>1</v>
      </c>
      <c r="I190" s="244"/>
      <c r="J190" s="245">
        <f>ROUND(I190*H190,0)</f>
        <v>0</v>
      </c>
      <c r="K190" s="246"/>
      <c r="L190" s="247"/>
      <c r="M190" s="248" t="s">
        <v>1</v>
      </c>
      <c r="N190" s="249" t="s">
        <v>49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158</v>
      </c>
      <c r="AT190" s="237" t="s">
        <v>94</v>
      </c>
      <c r="AU190" s="237" t="s">
        <v>141</v>
      </c>
      <c r="AY190" s="17" t="s">
        <v>142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</v>
      </c>
      <c r="BK190" s="238">
        <f>ROUND(I190*H190,0)</f>
        <v>0</v>
      </c>
      <c r="BL190" s="17" t="s">
        <v>158</v>
      </c>
      <c r="BM190" s="237" t="s">
        <v>655</v>
      </c>
    </row>
    <row r="191" s="2" customFormat="1">
      <c r="A191" s="38"/>
      <c r="B191" s="39"/>
      <c r="C191" s="40"/>
      <c r="D191" s="250" t="s">
        <v>160</v>
      </c>
      <c r="E191" s="40"/>
      <c r="F191" s="251" t="s">
        <v>656</v>
      </c>
      <c r="G191" s="40"/>
      <c r="H191" s="40"/>
      <c r="I191" s="252"/>
      <c r="J191" s="40"/>
      <c r="K191" s="40"/>
      <c r="L191" s="44"/>
      <c r="M191" s="253"/>
      <c r="N191" s="254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160</v>
      </c>
      <c r="AU191" s="17" t="s">
        <v>141</v>
      </c>
    </row>
    <row r="192" s="2" customFormat="1" ht="24.15" customHeight="1">
      <c r="A192" s="38"/>
      <c r="B192" s="39"/>
      <c r="C192" s="225" t="s">
        <v>657</v>
      </c>
      <c r="D192" s="225" t="s">
        <v>144</v>
      </c>
      <c r="E192" s="226" t="s">
        <v>658</v>
      </c>
      <c r="F192" s="227" t="s">
        <v>659</v>
      </c>
      <c r="G192" s="228" t="s">
        <v>153</v>
      </c>
      <c r="H192" s="229">
        <v>6</v>
      </c>
      <c r="I192" s="230"/>
      <c r="J192" s="231">
        <f>ROUND(I192*H192,0)</f>
        <v>0</v>
      </c>
      <c r="K192" s="232"/>
      <c r="L192" s="44"/>
      <c r="M192" s="233" t="s">
        <v>1</v>
      </c>
      <c r="N192" s="234" t="s">
        <v>49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148</v>
      </c>
      <c r="AT192" s="237" t="s">
        <v>144</v>
      </c>
      <c r="AU192" s="237" t="s">
        <v>141</v>
      </c>
      <c r="AY192" s="17" t="s">
        <v>142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</v>
      </c>
      <c r="BK192" s="238">
        <f>ROUND(I192*H192,0)</f>
        <v>0</v>
      </c>
      <c r="BL192" s="17" t="s">
        <v>148</v>
      </c>
      <c r="BM192" s="237" t="s">
        <v>660</v>
      </c>
    </row>
    <row r="193" s="2" customFormat="1" ht="16.5" customHeight="1">
      <c r="A193" s="38"/>
      <c r="B193" s="39"/>
      <c r="C193" s="239" t="s">
        <v>661</v>
      </c>
      <c r="D193" s="239" t="s">
        <v>94</v>
      </c>
      <c r="E193" s="240" t="s">
        <v>662</v>
      </c>
      <c r="F193" s="241" t="s">
        <v>663</v>
      </c>
      <c r="G193" s="242" t="s">
        <v>179</v>
      </c>
      <c r="H193" s="243">
        <v>6</v>
      </c>
      <c r="I193" s="244"/>
      <c r="J193" s="245">
        <f>ROUND(I193*H193,0)</f>
        <v>0</v>
      </c>
      <c r="K193" s="246"/>
      <c r="L193" s="247"/>
      <c r="M193" s="248" t="s">
        <v>1</v>
      </c>
      <c r="N193" s="249" t="s">
        <v>49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158</v>
      </c>
      <c r="AT193" s="237" t="s">
        <v>94</v>
      </c>
      <c r="AU193" s="237" t="s">
        <v>141</v>
      </c>
      <c r="AY193" s="17" t="s">
        <v>142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</v>
      </c>
      <c r="BK193" s="238">
        <f>ROUND(I193*H193,0)</f>
        <v>0</v>
      </c>
      <c r="BL193" s="17" t="s">
        <v>158</v>
      </c>
      <c r="BM193" s="237" t="s">
        <v>664</v>
      </c>
    </row>
    <row r="194" s="12" customFormat="1" ht="20.88" customHeight="1">
      <c r="A194" s="12"/>
      <c r="B194" s="211"/>
      <c r="C194" s="212"/>
      <c r="D194" s="213" t="s">
        <v>83</v>
      </c>
      <c r="E194" s="256" t="s">
        <v>665</v>
      </c>
      <c r="F194" s="256" t="s">
        <v>405</v>
      </c>
      <c r="G194" s="212"/>
      <c r="H194" s="212"/>
      <c r="I194" s="215"/>
      <c r="J194" s="257">
        <f>BK194</f>
        <v>0</v>
      </c>
      <c r="K194" s="212"/>
      <c r="L194" s="217"/>
      <c r="M194" s="218"/>
      <c r="N194" s="219"/>
      <c r="O194" s="219"/>
      <c r="P194" s="220">
        <f>SUM(P195:P197)</f>
        <v>0</v>
      </c>
      <c r="Q194" s="219"/>
      <c r="R194" s="220">
        <f>SUM(R195:R197)</f>
        <v>0</v>
      </c>
      <c r="S194" s="219"/>
      <c r="T194" s="221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2" t="s">
        <v>8</v>
      </c>
      <c r="AT194" s="223" t="s">
        <v>83</v>
      </c>
      <c r="AU194" s="223" t="s">
        <v>92</v>
      </c>
      <c r="AY194" s="222" t="s">
        <v>142</v>
      </c>
      <c r="BK194" s="224">
        <f>SUM(BK195:BK197)</f>
        <v>0</v>
      </c>
    </row>
    <row r="195" s="2" customFormat="1" ht="16.5" customHeight="1">
      <c r="A195" s="38"/>
      <c r="B195" s="39"/>
      <c r="C195" s="225" t="s">
        <v>666</v>
      </c>
      <c r="D195" s="225" t="s">
        <v>144</v>
      </c>
      <c r="E195" s="226" t="s">
        <v>407</v>
      </c>
      <c r="F195" s="227" t="s">
        <v>408</v>
      </c>
      <c r="G195" s="228" t="s">
        <v>147</v>
      </c>
      <c r="H195" s="229">
        <v>1</v>
      </c>
      <c r="I195" s="230"/>
      <c r="J195" s="231">
        <f>ROUND(I195*H195,0)</f>
        <v>0</v>
      </c>
      <c r="K195" s="232"/>
      <c r="L195" s="44"/>
      <c r="M195" s="233" t="s">
        <v>1</v>
      </c>
      <c r="N195" s="234" t="s">
        <v>49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148</v>
      </c>
      <c r="AT195" s="237" t="s">
        <v>144</v>
      </c>
      <c r="AU195" s="237" t="s">
        <v>141</v>
      </c>
      <c r="AY195" s="17" t="s">
        <v>142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</v>
      </c>
      <c r="BK195" s="238">
        <f>ROUND(I195*H195,0)</f>
        <v>0</v>
      </c>
      <c r="BL195" s="17" t="s">
        <v>148</v>
      </c>
      <c r="BM195" s="237" t="s">
        <v>667</v>
      </c>
    </row>
    <row r="196" s="2" customFormat="1" ht="24.15" customHeight="1">
      <c r="A196" s="38"/>
      <c r="B196" s="39"/>
      <c r="C196" s="225" t="s">
        <v>668</v>
      </c>
      <c r="D196" s="225" t="s">
        <v>144</v>
      </c>
      <c r="E196" s="226" t="s">
        <v>669</v>
      </c>
      <c r="F196" s="227" t="s">
        <v>670</v>
      </c>
      <c r="G196" s="228" t="s">
        <v>153</v>
      </c>
      <c r="H196" s="229">
        <v>4</v>
      </c>
      <c r="I196" s="230"/>
      <c r="J196" s="231">
        <f>ROUND(I196*H196,0)</f>
        <v>0</v>
      </c>
      <c r="K196" s="232"/>
      <c r="L196" s="44"/>
      <c r="M196" s="233" t="s">
        <v>1</v>
      </c>
      <c r="N196" s="234" t="s">
        <v>49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148</v>
      </c>
      <c r="AT196" s="237" t="s">
        <v>144</v>
      </c>
      <c r="AU196" s="237" t="s">
        <v>141</v>
      </c>
      <c r="AY196" s="17" t="s">
        <v>142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</v>
      </c>
      <c r="BK196" s="238">
        <f>ROUND(I196*H196,0)</f>
        <v>0</v>
      </c>
      <c r="BL196" s="17" t="s">
        <v>148</v>
      </c>
      <c r="BM196" s="237" t="s">
        <v>671</v>
      </c>
    </row>
    <row r="197" s="2" customFormat="1" ht="24.15" customHeight="1">
      <c r="A197" s="38"/>
      <c r="B197" s="39"/>
      <c r="C197" s="225" t="s">
        <v>672</v>
      </c>
      <c r="D197" s="225" t="s">
        <v>144</v>
      </c>
      <c r="E197" s="226" t="s">
        <v>673</v>
      </c>
      <c r="F197" s="227" t="s">
        <v>674</v>
      </c>
      <c r="G197" s="228" t="s">
        <v>170</v>
      </c>
      <c r="H197" s="229">
        <v>12</v>
      </c>
      <c r="I197" s="230"/>
      <c r="J197" s="231">
        <f>ROUND(I197*H197,0)</f>
        <v>0</v>
      </c>
      <c r="K197" s="232"/>
      <c r="L197" s="44"/>
      <c r="M197" s="233" t="s">
        <v>1</v>
      </c>
      <c r="N197" s="234" t="s">
        <v>49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148</v>
      </c>
      <c r="AT197" s="237" t="s">
        <v>144</v>
      </c>
      <c r="AU197" s="237" t="s">
        <v>141</v>
      </c>
      <c r="AY197" s="17" t="s">
        <v>142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</v>
      </c>
      <c r="BK197" s="238">
        <f>ROUND(I197*H197,0)</f>
        <v>0</v>
      </c>
      <c r="BL197" s="17" t="s">
        <v>148</v>
      </c>
      <c r="BM197" s="237" t="s">
        <v>675</v>
      </c>
    </row>
    <row r="198" s="12" customFormat="1" ht="20.88" customHeight="1">
      <c r="A198" s="12"/>
      <c r="B198" s="211"/>
      <c r="C198" s="212"/>
      <c r="D198" s="213" t="s">
        <v>83</v>
      </c>
      <c r="E198" s="256" t="s">
        <v>676</v>
      </c>
      <c r="F198" s="256" t="s">
        <v>677</v>
      </c>
      <c r="G198" s="212"/>
      <c r="H198" s="212"/>
      <c r="I198" s="215"/>
      <c r="J198" s="257">
        <f>BK198</f>
        <v>0</v>
      </c>
      <c r="K198" s="212"/>
      <c r="L198" s="217"/>
      <c r="M198" s="218"/>
      <c r="N198" s="219"/>
      <c r="O198" s="219"/>
      <c r="P198" s="220">
        <f>SUM(P199:P204)</f>
        <v>0</v>
      </c>
      <c r="Q198" s="219"/>
      <c r="R198" s="220">
        <f>SUM(R199:R204)</f>
        <v>0</v>
      </c>
      <c r="S198" s="219"/>
      <c r="T198" s="221">
        <f>SUM(T199:T204)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2" t="s">
        <v>8</v>
      </c>
      <c r="AT198" s="223" t="s">
        <v>83</v>
      </c>
      <c r="AU198" s="223" t="s">
        <v>92</v>
      </c>
      <c r="AY198" s="222" t="s">
        <v>142</v>
      </c>
      <c r="BK198" s="224">
        <f>SUM(BK199:BK204)</f>
        <v>0</v>
      </c>
    </row>
    <row r="199" s="2" customFormat="1" ht="33" customHeight="1">
      <c r="A199" s="38"/>
      <c r="B199" s="39"/>
      <c r="C199" s="225" t="s">
        <v>678</v>
      </c>
      <c r="D199" s="225" t="s">
        <v>144</v>
      </c>
      <c r="E199" s="226" t="s">
        <v>679</v>
      </c>
      <c r="F199" s="227" t="s">
        <v>680</v>
      </c>
      <c r="G199" s="228" t="s">
        <v>170</v>
      </c>
      <c r="H199" s="229">
        <v>40</v>
      </c>
      <c r="I199" s="230"/>
      <c r="J199" s="231">
        <f>ROUND(I199*H199,0)</f>
        <v>0</v>
      </c>
      <c r="K199" s="232"/>
      <c r="L199" s="44"/>
      <c r="M199" s="233" t="s">
        <v>1</v>
      </c>
      <c r="N199" s="234" t="s">
        <v>49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148</v>
      </c>
      <c r="AT199" s="237" t="s">
        <v>144</v>
      </c>
      <c r="AU199" s="237" t="s">
        <v>141</v>
      </c>
      <c r="AY199" s="17" t="s">
        <v>142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</v>
      </c>
      <c r="BK199" s="238">
        <f>ROUND(I199*H199,0)</f>
        <v>0</v>
      </c>
      <c r="BL199" s="17" t="s">
        <v>148</v>
      </c>
      <c r="BM199" s="237" t="s">
        <v>681</v>
      </c>
    </row>
    <row r="200" s="2" customFormat="1" ht="24.15" customHeight="1">
      <c r="A200" s="38"/>
      <c r="B200" s="39"/>
      <c r="C200" s="225" t="s">
        <v>682</v>
      </c>
      <c r="D200" s="225" t="s">
        <v>144</v>
      </c>
      <c r="E200" s="226" t="s">
        <v>683</v>
      </c>
      <c r="F200" s="227" t="s">
        <v>684</v>
      </c>
      <c r="G200" s="228" t="s">
        <v>170</v>
      </c>
      <c r="H200" s="229">
        <v>40</v>
      </c>
      <c r="I200" s="230"/>
      <c r="J200" s="231">
        <f>ROUND(I200*H200,0)</f>
        <v>0</v>
      </c>
      <c r="K200" s="232"/>
      <c r="L200" s="44"/>
      <c r="M200" s="233" t="s">
        <v>1</v>
      </c>
      <c r="N200" s="234" t="s">
        <v>49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148</v>
      </c>
      <c r="AT200" s="237" t="s">
        <v>144</v>
      </c>
      <c r="AU200" s="237" t="s">
        <v>141</v>
      </c>
      <c r="AY200" s="17" t="s">
        <v>142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</v>
      </c>
      <c r="BK200" s="238">
        <f>ROUND(I200*H200,0)</f>
        <v>0</v>
      </c>
      <c r="BL200" s="17" t="s">
        <v>148</v>
      </c>
      <c r="BM200" s="237" t="s">
        <v>685</v>
      </c>
    </row>
    <row r="201" s="2" customFormat="1" ht="24.15" customHeight="1">
      <c r="A201" s="38"/>
      <c r="B201" s="39"/>
      <c r="C201" s="225" t="s">
        <v>686</v>
      </c>
      <c r="D201" s="225" t="s">
        <v>144</v>
      </c>
      <c r="E201" s="226" t="s">
        <v>607</v>
      </c>
      <c r="F201" s="227" t="s">
        <v>608</v>
      </c>
      <c r="G201" s="228" t="s">
        <v>165</v>
      </c>
      <c r="H201" s="229">
        <v>112</v>
      </c>
      <c r="I201" s="230"/>
      <c r="J201" s="231">
        <f>ROUND(I201*H201,0)</f>
        <v>0</v>
      </c>
      <c r="K201" s="232"/>
      <c r="L201" s="44"/>
      <c r="M201" s="233" t="s">
        <v>1</v>
      </c>
      <c r="N201" s="234" t="s">
        <v>49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148</v>
      </c>
      <c r="AT201" s="237" t="s">
        <v>144</v>
      </c>
      <c r="AU201" s="237" t="s">
        <v>141</v>
      </c>
      <c r="AY201" s="17" t="s">
        <v>142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</v>
      </c>
      <c r="BK201" s="238">
        <f>ROUND(I201*H201,0)</f>
        <v>0</v>
      </c>
      <c r="BL201" s="17" t="s">
        <v>148</v>
      </c>
      <c r="BM201" s="237" t="s">
        <v>687</v>
      </c>
    </row>
    <row r="202" s="2" customFormat="1" ht="24.15" customHeight="1">
      <c r="A202" s="38"/>
      <c r="B202" s="39"/>
      <c r="C202" s="225" t="s">
        <v>688</v>
      </c>
      <c r="D202" s="225" t="s">
        <v>144</v>
      </c>
      <c r="E202" s="226" t="s">
        <v>611</v>
      </c>
      <c r="F202" s="227" t="s">
        <v>612</v>
      </c>
      <c r="G202" s="228" t="s">
        <v>165</v>
      </c>
      <c r="H202" s="229">
        <v>112</v>
      </c>
      <c r="I202" s="230"/>
      <c r="J202" s="231">
        <f>ROUND(I202*H202,0)</f>
        <v>0</v>
      </c>
      <c r="K202" s="232"/>
      <c r="L202" s="44"/>
      <c r="M202" s="233" t="s">
        <v>1</v>
      </c>
      <c r="N202" s="234" t="s">
        <v>49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148</v>
      </c>
      <c r="AT202" s="237" t="s">
        <v>144</v>
      </c>
      <c r="AU202" s="237" t="s">
        <v>141</v>
      </c>
      <c r="AY202" s="17" t="s">
        <v>142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</v>
      </c>
      <c r="BK202" s="238">
        <f>ROUND(I202*H202,0)</f>
        <v>0</v>
      </c>
      <c r="BL202" s="17" t="s">
        <v>148</v>
      </c>
      <c r="BM202" s="237" t="s">
        <v>689</v>
      </c>
    </row>
    <row r="203" s="2" customFormat="1" ht="16.5" customHeight="1">
      <c r="A203" s="38"/>
      <c r="B203" s="39"/>
      <c r="C203" s="225" t="s">
        <v>690</v>
      </c>
      <c r="D203" s="225" t="s">
        <v>144</v>
      </c>
      <c r="E203" s="226" t="s">
        <v>691</v>
      </c>
      <c r="F203" s="227" t="s">
        <v>692</v>
      </c>
      <c r="G203" s="228" t="s">
        <v>617</v>
      </c>
      <c r="H203" s="229">
        <v>28</v>
      </c>
      <c r="I203" s="230"/>
      <c r="J203" s="231">
        <f>ROUND(I203*H203,0)</f>
        <v>0</v>
      </c>
      <c r="K203" s="232"/>
      <c r="L203" s="44"/>
      <c r="M203" s="233" t="s">
        <v>1</v>
      </c>
      <c r="N203" s="234" t="s">
        <v>49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148</v>
      </c>
      <c r="AT203" s="237" t="s">
        <v>144</v>
      </c>
      <c r="AU203" s="237" t="s">
        <v>141</v>
      </c>
      <c r="AY203" s="17" t="s">
        <v>142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</v>
      </c>
      <c r="BK203" s="238">
        <f>ROUND(I203*H203,0)</f>
        <v>0</v>
      </c>
      <c r="BL203" s="17" t="s">
        <v>148</v>
      </c>
      <c r="BM203" s="237" t="s">
        <v>693</v>
      </c>
    </row>
    <row r="204" s="2" customFormat="1" ht="16.5" customHeight="1">
      <c r="A204" s="38"/>
      <c r="B204" s="39"/>
      <c r="C204" s="225" t="s">
        <v>694</v>
      </c>
      <c r="D204" s="225" t="s">
        <v>144</v>
      </c>
      <c r="E204" s="226" t="s">
        <v>695</v>
      </c>
      <c r="F204" s="227" t="s">
        <v>696</v>
      </c>
      <c r="G204" s="228" t="s">
        <v>617</v>
      </c>
      <c r="H204" s="229">
        <v>28</v>
      </c>
      <c r="I204" s="230"/>
      <c r="J204" s="231">
        <f>ROUND(I204*H204,0)</f>
        <v>0</v>
      </c>
      <c r="K204" s="232"/>
      <c r="L204" s="44"/>
      <c r="M204" s="233" t="s">
        <v>1</v>
      </c>
      <c r="N204" s="234" t="s">
        <v>49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148</v>
      </c>
      <c r="AT204" s="237" t="s">
        <v>144</v>
      </c>
      <c r="AU204" s="237" t="s">
        <v>141</v>
      </c>
      <c r="AY204" s="17" t="s">
        <v>142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</v>
      </c>
      <c r="BK204" s="238">
        <f>ROUND(I204*H204,0)</f>
        <v>0</v>
      </c>
      <c r="BL204" s="17" t="s">
        <v>148</v>
      </c>
      <c r="BM204" s="237" t="s">
        <v>697</v>
      </c>
    </row>
    <row r="205" s="12" customFormat="1" ht="20.88" customHeight="1">
      <c r="A205" s="12"/>
      <c r="B205" s="211"/>
      <c r="C205" s="212"/>
      <c r="D205" s="213" t="s">
        <v>83</v>
      </c>
      <c r="E205" s="256" t="s">
        <v>698</v>
      </c>
      <c r="F205" s="256" t="s">
        <v>699</v>
      </c>
      <c r="G205" s="212"/>
      <c r="H205" s="212"/>
      <c r="I205" s="215"/>
      <c r="J205" s="257">
        <f>BK205</f>
        <v>0</v>
      </c>
      <c r="K205" s="212"/>
      <c r="L205" s="217"/>
      <c r="M205" s="218"/>
      <c r="N205" s="219"/>
      <c r="O205" s="219"/>
      <c r="P205" s="220">
        <f>SUM(P206:P215)</f>
        <v>0</v>
      </c>
      <c r="Q205" s="219"/>
      <c r="R205" s="220">
        <f>SUM(R206:R215)</f>
        <v>0</v>
      </c>
      <c r="S205" s="219"/>
      <c r="T205" s="221">
        <f>SUM(T206:T215)</f>
        <v>48.428000000000004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2" t="s">
        <v>141</v>
      </c>
      <c r="AT205" s="223" t="s">
        <v>83</v>
      </c>
      <c r="AU205" s="223" t="s">
        <v>92</v>
      </c>
      <c r="AY205" s="222" t="s">
        <v>142</v>
      </c>
      <c r="BK205" s="224">
        <f>SUM(BK206:BK215)</f>
        <v>0</v>
      </c>
    </row>
    <row r="206" s="2" customFormat="1" ht="33" customHeight="1">
      <c r="A206" s="38"/>
      <c r="B206" s="39"/>
      <c r="C206" s="225" t="s">
        <v>700</v>
      </c>
      <c r="D206" s="225" t="s">
        <v>144</v>
      </c>
      <c r="E206" s="226" t="s">
        <v>701</v>
      </c>
      <c r="F206" s="227" t="s">
        <v>702</v>
      </c>
      <c r="G206" s="228" t="s">
        <v>170</v>
      </c>
      <c r="H206" s="229">
        <v>126</v>
      </c>
      <c r="I206" s="230"/>
      <c r="J206" s="231">
        <f>ROUND(I206*H206,0)</f>
        <v>0</v>
      </c>
      <c r="K206" s="232"/>
      <c r="L206" s="44"/>
      <c r="M206" s="233" t="s">
        <v>1</v>
      </c>
      <c r="N206" s="234" t="s">
        <v>49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0.218</v>
      </c>
      <c r="T206" s="236">
        <f>S206*H206</f>
        <v>27.468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148</v>
      </c>
      <c r="AT206" s="237" t="s">
        <v>144</v>
      </c>
      <c r="AU206" s="237" t="s">
        <v>141</v>
      </c>
      <c r="AY206" s="17" t="s">
        <v>142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</v>
      </c>
      <c r="BK206" s="238">
        <f>ROUND(I206*H206,0)</f>
        <v>0</v>
      </c>
      <c r="BL206" s="17" t="s">
        <v>148</v>
      </c>
      <c r="BM206" s="237" t="s">
        <v>703</v>
      </c>
    </row>
    <row r="207" s="2" customFormat="1" ht="33" customHeight="1">
      <c r="A207" s="38"/>
      <c r="B207" s="39"/>
      <c r="C207" s="225" t="s">
        <v>704</v>
      </c>
      <c r="D207" s="225" t="s">
        <v>144</v>
      </c>
      <c r="E207" s="226" t="s">
        <v>705</v>
      </c>
      <c r="F207" s="227" t="s">
        <v>706</v>
      </c>
      <c r="G207" s="228" t="s">
        <v>170</v>
      </c>
      <c r="H207" s="229">
        <v>31</v>
      </c>
      <c r="I207" s="230"/>
      <c r="J207" s="231">
        <f>ROUND(I207*H207,0)</f>
        <v>0</v>
      </c>
      <c r="K207" s="232"/>
      <c r="L207" s="44"/>
      <c r="M207" s="233" t="s">
        <v>1</v>
      </c>
      <c r="N207" s="234" t="s">
        <v>49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0.14599999999999999</v>
      </c>
      <c r="T207" s="236">
        <f>S207*H207</f>
        <v>4.5259999999999998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148</v>
      </c>
      <c r="AT207" s="237" t="s">
        <v>144</v>
      </c>
      <c r="AU207" s="237" t="s">
        <v>141</v>
      </c>
      <c r="AY207" s="17" t="s">
        <v>142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</v>
      </c>
      <c r="BK207" s="238">
        <f>ROUND(I207*H207,0)</f>
        <v>0</v>
      </c>
      <c r="BL207" s="17" t="s">
        <v>148</v>
      </c>
      <c r="BM207" s="237" t="s">
        <v>707</v>
      </c>
    </row>
    <row r="208" s="2" customFormat="1" ht="33" customHeight="1">
      <c r="A208" s="38"/>
      <c r="B208" s="39"/>
      <c r="C208" s="225" t="s">
        <v>708</v>
      </c>
      <c r="D208" s="225" t="s">
        <v>144</v>
      </c>
      <c r="E208" s="226" t="s">
        <v>709</v>
      </c>
      <c r="F208" s="227" t="s">
        <v>710</v>
      </c>
      <c r="G208" s="228" t="s">
        <v>170</v>
      </c>
      <c r="H208" s="229">
        <v>114</v>
      </c>
      <c r="I208" s="230"/>
      <c r="J208" s="231">
        <f>ROUND(I208*H208,0)</f>
        <v>0</v>
      </c>
      <c r="K208" s="232"/>
      <c r="L208" s="44"/>
      <c r="M208" s="233" t="s">
        <v>1</v>
      </c>
      <c r="N208" s="234" t="s">
        <v>49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0.012</v>
      </c>
      <c r="T208" s="236">
        <f>S208*H208</f>
        <v>1.3680000000000001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148</v>
      </c>
      <c r="AT208" s="237" t="s">
        <v>144</v>
      </c>
      <c r="AU208" s="237" t="s">
        <v>141</v>
      </c>
      <c r="AY208" s="17" t="s">
        <v>142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</v>
      </c>
      <c r="BK208" s="238">
        <f>ROUND(I208*H208,0)</f>
        <v>0</v>
      </c>
      <c r="BL208" s="17" t="s">
        <v>148</v>
      </c>
      <c r="BM208" s="237" t="s">
        <v>711</v>
      </c>
    </row>
    <row r="209" s="2" customFormat="1" ht="21.75" customHeight="1">
      <c r="A209" s="38"/>
      <c r="B209" s="39"/>
      <c r="C209" s="239" t="s">
        <v>712</v>
      </c>
      <c r="D209" s="239" t="s">
        <v>94</v>
      </c>
      <c r="E209" s="240" t="s">
        <v>713</v>
      </c>
      <c r="F209" s="241" t="s">
        <v>714</v>
      </c>
      <c r="G209" s="242" t="s">
        <v>170</v>
      </c>
      <c r="H209" s="243">
        <v>114</v>
      </c>
      <c r="I209" s="244"/>
      <c r="J209" s="245">
        <f>ROUND(I209*H209,0)</f>
        <v>0</v>
      </c>
      <c r="K209" s="246"/>
      <c r="L209" s="247"/>
      <c r="M209" s="248" t="s">
        <v>1</v>
      </c>
      <c r="N209" s="249" t="s">
        <v>49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158</v>
      </c>
      <c r="AT209" s="237" t="s">
        <v>94</v>
      </c>
      <c r="AU209" s="237" t="s">
        <v>141</v>
      </c>
      <c r="AY209" s="17" t="s">
        <v>142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</v>
      </c>
      <c r="BK209" s="238">
        <f>ROUND(I209*H209,0)</f>
        <v>0</v>
      </c>
      <c r="BL209" s="17" t="s">
        <v>158</v>
      </c>
      <c r="BM209" s="237" t="s">
        <v>715</v>
      </c>
    </row>
    <row r="210" s="2" customFormat="1" ht="16.5" customHeight="1">
      <c r="A210" s="38"/>
      <c r="B210" s="39"/>
      <c r="C210" s="239" t="s">
        <v>716</v>
      </c>
      <c r="D210" s="239" t="s">
        <v>94</v>
      </c>
      <c r="E210" s="240" t="s">
        <v>717</v>
      </c>
      <c r="F210" s="241" t="s">
        <v>718</v>
      </c>
      <c r="G210" s="242" t="s">
        <v>179</v>
      </c>
      <c r="H210" s="243">
        <v>6</v>
      </c>
      <c r="I210" s="244"/>
      <c r="J210" s="245">
        <f>ROUND(I210*H210,0)</f>
        <v>0</v>
      </c>
      <c r="K210" s="246"/>
      <c r="L210" s="247"/>
      <c r="M210" s="248" t="s">
        <v>1</v>
      </c>
      <c r="N210" s="249" t="s">
        <v>49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158</v>
      </c>
      <c r="AT210" s="237" t="s">
        <v>94</v>
      </c>
      <c r="AU210" s="237" t="s">
        <v>141</v>
      </c>
      <c r="AY210" s="17" t="s">
        <v>142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</v>
      </c>
      <c r="BK210" s="238">
        <f>ROUND(I210*H210,0)</f>
        <v>0</v>
      </c>
      <c r="BL210" s="17" t="s">
        <v>158</v>
      </c>
      <c r="BM210" s="237" t="s">
        <v>719</v>
      </c>
    </row>
    <row r="211" s="2" customFormat="1" ht="37.8" customHeight="1">
      <c r="A211" s="38"/>
      <c r="B211" s="39"/>
      <c r="C211" s="225" t="s">
        <v>720</v>
      </c>
      <c r="D211" s="225" t="s">
        <v>144</v>
      </c>
      <c r="E211" s="226" t="s">
        <v>721</v>
      </c>
      <c r="F211" s="227" t="s">
        <v>722</v>
      </c>
      <c r="G211" s="228" t="s">
        <v>170</v>
      </c>
      <c r="H211" s="229">
        <v>162</v>
      </c>
      <c r="I211" s="230"/>
      <c r="J211" s="231">
        <f>ROUND(I211*H211,0)</f>
        <v>0</v>
      </c>
      <c r="K211" s="232"/>
      <c r="L211" s="44"/>
      <c r="M211" s="233" t="s">
        <v>1</v>
      </c>
      <c r="N211" s="234" t="s">
        <v>49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0.092999999999999999</v>
      </c>
      <c r="T211" s="236">
        <f>S211*H211</f>
        <v>15.066000000000001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148</v>
      </c>
      <c r="AT211" s="237" t="s">
        <v>144</v>
      </c>
      <c r="AU211" s="237" t="s">
        <v>141</v>
      </c>
      <c r="AY211" s="17" t="s">
        <v>142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</v>
      </c>
      <c r="BK211" s="238">
        <f>ROUND(I211*H211,0)</f>
        <v>0</v>
      </c>
      <c r="BL211" s="17" t="s">
        <v>148</v>
      </c>
      <c r="BM211" s="237" t="s">
        <v>723</v>
      </c>
    </row>
    <row r="212" s="2" customFormat="1" ht="33" customHeight="1">
      <c r="A212" s="38"/>
      <c r="B212" s="39"/>
      <c r="C212" s="239" t="s">
        <v>724</v>
      </c>
      <c r="D212" s="239" t="s">
        <v>94</v>
      </c>
      <c r="E212" s="240" t="s">
        <v>725</v>
      </c>
      <c r="F212" s="241" t="s">
        <v>726</v>
      </c>
      <c r="G212" s="242" t="s">
        <v>179</v>
      </c>
      <c r="H212" s="243">
        <v>252</v>
      </c>
      <c r="I212" s="244"/>
      <c r="J212" s="245">
        <f>ROUND(I212*H212,0)</f>
        <v>0</v>
      </c>
      <c r="K212" s="246"/>
      <c r="L212" s="247"/>
      <c r="M212" s="248" t="s">
        <v>1</v>
      </c>
      <c r="N212" s="249" t="s">
        <v>49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158</v>
      </c>
      <c r="AT212" s="237" t="s">
        <v>94</v>
      </c>
      <c r="AU212" s="237" t="s">
        <v>141</v>
      </c>
      <c r="AY212" s="17" t="s">
        <v>142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</v>
      </c>
      <c r="BK212" s="238">
        <f>ROUND(I212*H212,0)</f>
        <v>0</v>
      </c>
      <c r="BL212" s="17" t="s">
        <v>158</v>
      </c>
      <c r="BM212" s="237" t="s">
        <v>727</v>
      </c>
    </row>
    <row r="213" s="2" customFormat="1" ht="24.15" customHeight="1">
      <c r="A213" s="38"/>
      <c r="B213" s="39"/>
      <c r="C213" s="225" t="s">
        <v>728</v>
      </c>
      <c r="D213" s="225" t="s">
        <v>144</v>
      </c>
      <c r="E213" s="226" t="s">
        <v>729</v>
      </c>
      <c r="F213" s="227" t="s">
        <v>730</v>
      </c>
      <c r="G213" s="228" t="s">
        <v>153</v>
      </c>
      <c r="H213" s="229">
        <v>2</v>
      </c>
      <c r="I213" s="230"/>
      <c r="J213" s="231">
        <f>ROUND(I213*H213,0)</f>
        <v>0</v>
      </c>
      <c r="K213" s="232"/>
      <c r="L213" s="44"/>
      <c r="M213" s="233" t="s">
        <v>1</v>
      </c>
      <c r="N213" s="234" t="s">
        <v>49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148</v>
      </c>
      <c r="AT213" s="237" t="s">
        <v>144</v>
      </c>
      <c r="AU213" s="237" t="s">
        <v>141</v>
      </c>
      <c r="AY213" s="17" t="s">
        <v>142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</v>
      </c>
      <c r="BK213" s="238">
        <f>ROUND(I213*H213,0)</f>
        <v>0</v>
      </c>
      <c r="BL213" s="17" t="s">
        <v>148</v>
      </c>
      <c r="BM213" s="237" t="s">
        <v>731</v>
      </c>
    </row>
    <row r="214" s="2" customFormat="1" ht="21.75" customHeight="1">
      <c r="A214" s="38"/>
      <c r="B214" s="39"/>
      <c r="C214" s="225" t="s">
        <v>732</v>
      </c>
      <c r="D214" s="225" t="s">
        <v>144</v>
      </c>
      <c r="E214" s="226" t="s">
        <v>733</v>
      </c>
      <c r="F214" s="227" t="s">
        <v>734</v>
      </c>
      <c r="G214" s="228" t="s">
        <v>153</v>
      </c>
      <c r="H214" s="229">
        <v>8</v>
      </c>
      <c r="I214" s="230"/>
      <c r="J214" s="231">
        <f>ROUND(I214*H214,0)</f>
        <v>0</v>
      </c>
      <c r="K214" s="232"/>
      <c r="L214" s="44"/>
      <c r="M214" s="233" t="s">
        <v>1</v>
      </c>
      <c r="N214" s="234" t="s">
        <v>49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148</v>
      </c>
      <c r="AT214" s="237" t="s">
        <v>144</v>
      </c>
      <c r="AU214" s="237" t="s">
        <v>141</v>
      </c>
      <c r="AY214" s="17" t="s">
        <v>142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</v>
      </c>
      <c r="BK214" s="238">
        <f>ROUND(I214*H214,0)</f>
        <v>0</v>
      </c>
      <c r="BL214" s="17" t="s">
        <v>148</v>
      </c>
      <c r="BM214" s="237" t="s">
        <v>735</v>
      </c>
    </row>
    <row r="215" s="2" customFormat="1" ht="24.15" customHeight="1">
      <c r="A215" s="38"/>
      <c r="B215" s="39"/>
      <c r="C215" s="225" t="s">
        <v>736</v>
      </c>
      <c r="D215" s="225" t="s">
        <v>144</v>
      </c>
      <c r="E215" s="226" t="s">
        <v>737</v>
      </c>
      <c r="F215" s="227" t="s">
        <v>738</v>
      </c>
      <c r="G215" s="228" t="s">
        <v>170</v>
      </c>
      <c r="H215" s="229">
        <v>30</v>
      </c>
      <c r="I215" s="230"/>
      <c r="J215" s="231">
        <f>ROUND(I215*H215,0)</f>
        <v>0</v>
      </c>
      <c r="K215" s="232"/>
      <c r="L215" s="44"/>
      <c r="M215" s="233" t="s">
        <v>1</v>
      </c>
      <c r="N215" s="234" t="s">
        <v>49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148</v>
      </c>
      <c r="AT215" s="237" t="s">
        <v>144</v>
      </c>
      <c r="AU215" s="237" t="s">
        <v>141</v>
      </c>
      <c r="AY215" s="17" t="s">
        <v>142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</v>
      </c>
      <c r="BK215" s="238">
        <f>ROUND(I215*H215,0)</f>
        <v>0</v>
      </c>
      <c r="BL215" s="17" t="s">
        <v>148</v>
      </c>
      <c r="BM215" s="237" t="s">
        <v>739</v>
      </c>
    </row>
    <row r="216" s="12" customFormat="1" ht="20.88" customHeight="1">
      <c r="A216" s="12"/>
      <c r="B216" s="211"/>
      <c r="C216" s="212"/>
      <c r="D216" s="213" t="s">
        <v>83</v>
      </c>
      <c r="E216" s="256" t="s">
        <v>740</v>
      </c>
      <c r="F216" s="256" t="s">
        <v>741</v>
      </c>
      <c r="G216" s="212"/>
      <c r="H216" s="212"/>
      <c r="I216" s="215"/>
      <c r="J216" s="257">
        <f>BK216</f>
        <v>0</v>
      </c>
      <c r="K216" s="212"/>
      <c r="L216" s="217"/>
      <c r="M216" s="218"/>
      <c r="N216" s="219"/>
      <c r="O216" s="219"/>
      <c r="P216" s="220">
        <f>SUM(P217:P235)</f>
        <v>0</v>
      </c>
      <c r="Q216" s="219"/>
      <c r="R216" s="220">
        <f>SUM(R217:R235)</f>
        <v>0.074800000000000005</v>
      </c>
      <c r="S216" s="219"/>
      <c r="T216" s="221">
        <f>SUM(T217:T235)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2" t="s">
        <v>141</v>
      </c>
      <c r="AT216" s="223" t="s">
        <v>83</v>
      </c>
      <c r="AU216" s="223" t="s">
        <v>92</v>
      </c>
      <c r="AY216" s="222" t="s">
        <v>142</v>
      </c>
      <c r="BK216" s="224">
        <f>SUM(BK217:BK235)</f>
        <v>0</v>
      </c>
    </row>
    <row r="217" s="2" customFormat="1" ht="24.15" customHeight="1">
      <c r="A217" s="38"/>
      <c r="B217" s="39"/>
      <c r="C217" s="225" t="s">
        <v>742</v>
      </c>
      <c r="D217" s="225" t="s">
        <v>144</v>
      </c>
      <c r="E217" s="226" t="s">
        <v>743</v>
      </c>
      <c r="F217" s="227" t="s">
        <v>744</v>
      </c>
      <c r="G217" s="228" t="s">
        <v>147</v>
      </c>
      <c r="H217" s="229">
        <v>1</v>
      </c>
      <c r="I217" s="230"/>
      <c r="J217" s="231">
        <f>ROUND(I217*H217,0)</f>
        <v>0</v>
      </c>
      <c r="K217" s="232"/>
      <c r="L217" s="44"/>
      <c r="M217" s="233" t="s">
        <v>1</v>
      </c>
      <c r="N217" s="234" t="s">
        <v>49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148</v>
      </c>
      <c r="AT217" s="237" t="s">
        <v>144</v>
      </c>
      <c r="AU217" s="237" t="s">
        <v>141</v>
      </c>
      <c r="AY217" s="17" t="s">
        <v>142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</v>
      </c>
      <c r="BK217" s="238">
        <f>ROUND(I217*H217,0)</f>
        <v>0</v>
      </c>
      <c r="BL217" s="17" t="s">
        <v>148</v>
      </c>
      <c r="BM217" s="237" t="s">
        <v>745</v>
      </c>
    </row>
    <row r="218" s="2" customFormat="1" ht="21.75" customHeight="1">
      <c r="A218" s="38"/>
      <c r="B218" s="39"/>
      <c r="C218" s="225" t="s">
        <v>746</v>
      </c>
      <c r="D218" s="225" t="s">
        <v>144</v>
      </c>
      <c r="E218" s="226" t="s">
        <v>747</v>
      </c>
      <c r="F218" s="227" t="s">
        <v>748</v>
      </c>
      <c r="G218" s="228" t="s">
        <v>153</v>
      </c>
      <c r="H218" s="229">
        <v>2</v>
      </c>
      <c r="I218" s="230"/>
      <c r="J218" s="231">
        <f>ROUND(I218*H218,0)</f>
        <v>0</v>
      </c>
      <c r="K218" s="232"/>
      <c r="L218" s="44"/>
      <c r="M218" s="233" t="s">
        <v>1</v>
      </c>
      <c r="N218" s="234" t="s">
        <v>49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148</v>
      </c>
      <c r="AT218" s="237" t="s">
        <v>144</v>
      </c>
      <c r="AU218" s="237" t="s">
        <v>141</v>
      </c>
      <c r="AY218" s="17" t="s">
        <v>142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</v>
      </c>
      <c r="BK218" s="238">
        <f>ROUND(I218*H218,0)</f>
        <v>0</v>
      </c>
      <c r="BL218" s="17" t="s">
        <v>148</v>
      </c>
      <c r="BM218" s="237" t="s">
        <v>749</v>
      </c>
    </row>
    <row r="219" s="2" customFormat="1" ht="21.75" customHeight="1">
      <c r="A219" s="38"/>
      <c r="B219" s="39"/>
      <c r="C219" s="225" t="s">
        <v>750</v>
      </c>
      <c r="D219" s="225" t="s">
        <v>144</v>
      </c>
      <c r="E219" s="226" t="s">
        <v>751</v>
      </c>
      <c r="F219" s="227" t="s">
        <v>752</v>
      </c>
      <c r="G219" s="228" t="s">
        <v>153</v>
      </c>
      <c r="H219" s="229">
        <v>2</v>
      </c>
      <c r="I219" s="230"/>
      <c r="J219" s="231">
        <f>ROUND(I219*H219,0)</f>
        <v>0</v>
      </c>
      <c r="K219" s="232"/>
      <c r="L219" s="44"/>
      <c r="M219" s="233" t="s">
        <v>1</v>
      </c>
      <c r="N219" s="234" t="s">
        <v>49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148</v>
      </c>
      <c r="AT219" s="237" t="s">
        <v>144</v>
      </c>
      <c r="AU219" s="237" t="s">
        <v>141</v>
      </c>
      <c r="AY219" s="17" t="s">
        <v>142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</v>
      </c>
      <c r="BK219" s="238">
        <f>ROUND(I219*H219,0)</f>
        <v>0</v>
      </c>
      <c r="BL219" s="17" t="s">
        <v>148</v>
      </c>
      <c r="BM219" s="237" t="s">
        <v>753</v>
      </c>
    </row>
    <row r="220" s="2" customFormat="1" ht="16.5" customHeight="1">
      <c r="A220" s="38"/>
      <c r="B220" s="39"/>
      <c r="C220" s="225" t="s">
        <v>754</v>
      </c>
      <c r="D220" s="225" t="s">
        <v>144</v>
      </c>
      <c r="E220" s="226" t="s">
        <v>755</v>
      </c>
      <c r="F220" s="227" t="s">
        <v>756</v>
      </c>
      <c r="G220" s="228" t="s">
        <v>147</v>
      </c>
      <c r="H220" s="229">
        <v>1</v>
      </c>
      <c r="I220" s="230"/>
      <c r="J220" s="231">
        <f>ROUND(I220*H220,0)</f>
        <v>0</v>
      </c>
      <c r="K220" s="232"/>
      <c r="L220" s="44"/>
      <c r="M220" s="233" t="s">
        <v>1</v>
      </c>
      <c r="N220" s="234" t="s">
        <v>49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148</v>
      </c>
      <c r="AT220" s="237" t="s">
        <v>144</v>
      </c>
      <c r="AU220" s="237" t="s">
        <v>141</v>
      </c>
      <c r="AY220" s="17" t="s">
        <v>142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</v>
      </c>
      <c r="BK220" s="238">
        <f>ROUND(I220*H220,0)</f>
        <v>0</v>
      </c>
      <c r="BL220" s="17" t="s">
        <v>148</v>
      </c>
      <c r="BM220" s="237" t="s">
        <v>757</v>
      </c>
    </row>
    <row r="221" s="2" customFormat="1">
      <c r="A221" s="38"/>
      <c r="B221" s="39"/>
      <c r="C221" s="40"/>
      <c r="D221" s="250" t="s">
        <v>160</v>
      </c>
      <c r="E221" s="40"/>
      <c r="F221" s="251" t="s">
        <v>758</v>
      </c>
      <c r="G221" s="40"/>
      <c r="H221" s="40"/>
      <c r="I221" s="252"/>
      <c r="J221" s="40"/>
      <c r="K221" s="40"/>
      <c r="L221" s="44"/>
      <c r="M221" s="253"/>
      <c r="N221" s="254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160</v>
      </c>
      <c r="AU221" s="17" t="s">
        <v>141</v>
      </c>
    </row>
    <row r="222" s="2" customFormat="1" ht="24.15" customHeight="1">
      <c r="A222" s="38"/>
      <c r="B222" s="39"/>
      <c r="C222" s="225" t="s">
        <v>759</v>
      </c>
      <c r="D222" s="225" t="s">
        <v>144</v>
      </c>
      <c r="E222" s="226" t="s">
        <v>760</v>
      </c>
      <c r="F222" s="227" t="s">
        <v>761</v>
      </c>
      <c r="G222" s="228" t="s">
        <v>147</v>
      </c>
      <c r="H222" s="229">
        <v>1</v>
      </c>
      <c r="I222" s="230"/>
      <c r="J222" s="231">
        <f>ROUND(I222*H222,0)</f>
        <v>0</v>
      </c>
      <c r="K222" s="232"/>
      <c r="L222" s="44"/>
      <c r="M222" s="233" t="s">
        <v>1</v>
      </c>
      <c r="N222" s="234" t="s">
        <v>49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148</v>
      </c>
      <c r="AT222" s="237" t="s">
        <v>144</v>
      </c>
      <c r="AU222" s="237" t="s">
        <v>141</v>
      </c>
      <c r="AY222" s="17" t="s">
        <v>142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</v>
      </c>
      <c r="BK222" s="238">
        <f>ROUND(I222*H222,0)</f>
        <v>0</v>
      </c>
      <c r="BL222" s="17" t="s">
        <v>148</v>
      </c>
      <c r="BM222" s="237" t="s">
        <v>762</v>
      </c>
    </row>
    <row r="223" s="2" customFormat="1">
      <c r="A223" s="38"/>
      <c r="B223" s="39"/>
      <c r="C223" s="40"/>
      <c r="D223" s="250" t="s">
        <v>160</v>
      </c>
      <c r="E223" s="40"/>
      <c r="F223" s="251" t="s">
        <v>763</v>
      </c>
      <c r="G223" s="40"/>
      <c r="H223" s="40"/>
      <c r="I223" s="252"/>
      <c r="J223" s="40"/>
      <c r="K223" s="40"/>
      <c r="L223" s="44"/>
      <c r="M223" s="253"/>
      <c r="N223" s="254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160</v>
      </c>
      <c r="AU223" s="17" t="s">
        <v>141</v>
      </c>
    </row>
    <row r="224" s="2" customFormat="1" ht="16.5" customHeight="1">
      <c r="A224" s="38"/>
      <c r="B224" s="39"/>
      <c r="C224" s="225" t="s">
        <v>764</v>
      </c>
      <c r="D224" s="225" t="s">
        <v>144</v>
      </c>
      <c r="E224" s="226" t="s">
        <v>765</v>
      </c>
      <c r="F224" s="227" t="s">
        <v>766</v>
      </c>
      <c r="G224" s="228" t="s">
        <v>170</v>
      </c>
      <c r="H224" s="229">
        <v>136</v>
      </c>
      <c r="I224" s="230"/>
      <c r="J224" s="231">
        <f>ROUND(I224*H224,0)</f>
        <v>0</v>
      </c>
      <c r="K224" s="232"/>
      <c r="L224" s="44"/>
      <c r="M224" s="233" t="s">
        <v>1</v>
      </c>
      <c r="N224" s="234" t="s">
        <v>49</v>
      </c>
      <c r="O224" s="91"/>
      <c r="P224" s="235">
        <f>O224*H224</f>
        <v>0</v>
      </c>
      <c r="Q224" s="235">
        <v>0.00055000000000000003</v>
      </c>
      <c r="R224" s="235">
        <f>Q224*H224</f>
        <v>0.074800000000000005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148</v>
      </c>
      <c r="AT224" s="237" t="s">
        <v>144</v>
      </c>
      <c r="AU224" s="237" t="s">
        <v>141</v>
      </c>
      <c r="AY224" s="17" t="s">
        <v>142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</v>
      </c>
      <c r="BK224" s="238">
        <f>ROUND(I224*H224,0)</f>
        <v>0</v>
      </c>
      <c r="BL224" s="17" t="s">
        <v>148</v>
      </c>
      <c r="BM224" s="237" t="s">
        <v>767</v>
      </c>
    </row>
    <row r="225" s="2" customFormat="1" ht="21.75" customHeight="1">
      <c r="A225" s="38"/>
      <c r="B225" s="39"/>
      <c r="C225" s="225" t="s">
        <v>768</v>
      </c>
      <c r="D225" s="225" t="s">
        <v>144</v>
      </c>
      <c r="E225" s="226" t="s">
        <v>769</v>
      </c>
      <c r="F225" s="227" t="s">
        <v>770</v>
      </c>
      <c r="G225" s="228" t="s">
        <v>170</v>
      </c>
      <c r="H225" s="229">
        <v>136</v>
      </c>
      <c r="I225" s="230"/>
      <c r="J225" s="231">
        <f>ROUND(I225*H225,0)</f>
        <v>0</v>
      </c>
      <c r="K225" s="232"/>
      <c r="L225" s="44"/>
      <c r="M225" s="233" t="s">
        <v>1</v>
      </c>
      <c r="N225" s="234" t="s">
        <v>49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148</v>
      </c>
      <c r="AT225" s="237" t="s">
        <v>144</v>
      </c>
      <c r="AU225" s="237" t="s">
        <v>141</v>
      </c>
      <c r="AY225" s="17" t="s">
        <v>142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</v>
      </c>
      <c r="BK225" s="238">
        <f>ROUND(I225*H225,0)</f>
        <v>0</v>
      </c>
      <c r="BL225" s="17" t="s">
        <v>148</v>
      </c>
      <c r="BM225" s="237" t="s">
        <v>771</v>
      </c>
    </row>
    <row r="226" s="2" customFormat="1" ht="24.15" customHeight="1">
      <c r="A226" s="38"/>
      <c r="B226" s="39"/>
      <c r="C226" s="225" t="s">
        <v>772</v>
      </c>
      <c r="D226" s="225" t="s">
        <v>144</v>
      </c>
      <c r="E226" s="226" t="s">
        <v>773</v>
      </c>
      <c r="F226" s="227" t="s">
        <v>774</v>
      </c>
      <c r="G226" s="228" t="s">
        <v>170</v>
      </c>
      <c r="H226" s="229">
        <v>136</v>
      </c>
      <c r="I226" s="230"/>
      <c r="J226" s="231">
        <f>ROUND(I226*H226,0)</f>
        <v>0</v>
      </c>
      <c r="K226" s="232"/>
      <c r="L226" s="44"/>
      <c r="M226" s="233" t="s">
        <v>1</v>
      </c>
      <c r="N226" s="234" t="s">
        <v>49</v>
      </c>
      <c r="O226" s="91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148</v>
      </c>
      <c r="AT226" s="237" t="s">
        <v>144</v>
      </c>
      <c r="AU226" s="237" t="s">
        <v>141</v>
      </c>
      <c r="AY226" s="17" t="s">
        <v>142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8</v>
      </c>
      <c r="BK226" s="238">
        <f>ROUND(I226*H226,0)</f>
        <v>0</v>
      </c>
      <c r="BL226" s="17" t="s">
        <v>148</v>
      </c>
      <c r="BM226" s="237" t="s">
        <v>775</v>
      </c>
    </row>
    <row r="227" s="2" customFormat="1" ht="24.15" customHeight="1">
      <c r="A227" s="38"/>
      <c r="B227" s="39"/>
      <c r="C227" s="225" t="s">
        <v>776</v>
      </c>
      <c r="D227" s="225" t="s">
        <v>144</v>
      </c>
      <c r="E227" s="226" t="s">
        <v>777</v>
      </c>
      <c r="F227" s="227" t="s">
        <v>778</v>
      </c>
      <c r="G227" s="228" t="s">
        <v>170</v>
      </c>
      <c r="H227" s="229">
        <v>136</v>
      </c>
      <c r="I227" s="230"/>
      <c r="J227" s="231">
        <f>ROUND(I227*H227,0)</f>
        <v>0</v>
      </c>
      <c r="K227" s="232"/>
      <c r="L227" s="44"/>
      <c r="M227" s="233" t="s">
        <v>1</v>
      </c>
      <c r="N227" s="234" t="s">
        <v>49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148</v>
      </c>
      <c r="AT227" s="237" t="s">
        <v>144</v>
      </c>
      <c r="AU227" s="237" t="s">
        <v>141</v>
      </c>
      <c r="AY227" s="17" t="s">
        <v>142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</v>
      </c>
      <c r="BK227" s="238">
        <f>ROUND(I227*H227,0)</f>
        <v>0</v>
      </c>
      <c r="BL227" s="17" t="s">
        <v>148</v>
      </c>
      <c r="BM227" s="237" t="s">
        <v>779</v>
      </c>
    </row>
    <row r="228" s="2" customFormat="1" ht="24.15" customHeight="1">
      <c r="A228" s="38"/>
      <c r="B228" s="39"/>
      <c r="C228" s="225" t="s">
        <v>780</v>
      </c>
      <c r="D228" s="225" t="s">
        <v>144</v>
      </c>
      <c r="E228" s="226" t="s">
        <v>781</v>
      </c>
      <c r="F228" s="227" t="s">
        <v>782</v>
      </c>
      <c r="G228" s="228" t="s">
        <v>153</v>
      </c>
      <c r="H228" s="229">
        <v>6</v>
      </c>
      <c r="I228" s="230"/>
      <c r="J228" s="231">
        <f>ROUND(I228*H228,0)</f>
        <v>0</v>
      </c>
      <c r="K228" s="232"/>
      <c r="L228" s="44"/>
      <c r="M228" s="233" t="s">
        <v>1</v>
      </c>
      <c r="N228" s="234" t="s">
        <v>49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148</v>
      </c>
      <c r="AT228" s="237" t="s">
        <v>144</v>
      </c>
      <c r="AU228" s="237" t="s">
        <v>141</v>
      </c>
      <c r="AY228" s="17" t="s">
        <v>142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</v>
      </c>
      <c r="BK228" s="238">
        <f>ROUND(I228*H228,0)</f>
        <v>0</v>
      </c>
      <c r="BL228" s="17" t="s">
        <v>148</v>
      </c>
      <c r="BM228" s="237" t="s">
        <v>783</v>
      </c>
    </row>
    <row r="229" s="2" customFormat="1">
      <c r="A229" s="38"/>
      <c r="B229" s="39"/>
      <c r="C229" s="40"/>
      <c r="D229" s="250" t="s">
        <v>160</v>
      </c>
      <c r="E229" s="40"/>
      <c r="F229" s="251" t="s">
        <v>784</v>
      </c>
      <c r="G229" s="40"/>
      <c r="H229" s="40"/>
      <c r="I229" s="252"/>
      <c r="J229" s="40"/>
      <c r="K229" s="40"/>
      <c r="L229" s="44"/>
      <c r="M229" s="253"/>
      <c r="N229" s="254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160</v>
      </c>
      <c r="AU229" s="17" t="s">
        <v>141</v>
      </c>
    </row>
    <row r="230" s="2" customFormat="1" ht="24.15" customHeight="1">
      <c r="A230" s="38"/>
      <c r="B230" s="39"/>
      <c r="C230" s="225" t="s">
        <v>785</v>
      </c>
      <c r="D230" s="225" t="s">
        <v>144</v>
      </c>
      <c r="E230" s="226" t="s">
        <v>786</v>
      </c>
      <c r="F230" s="227" t="s">
        <v>787</v>
      </c>
      <c r="G230" s="228" t="s">
        <v>153</v>
      </c>
      <c r="H230" s="229">
        <v>6</v>
      </c>
      <c r="I230" s="230"/>
      <c r="J230" s="231">
        <f>ROUND(I230*H230,0)</f>
        <v>0</v>
      </c>
      <c r="K230" s="232"/>
      <c r="L230" s="44"/>
      <c r="M230" s="233" t="s">
        <v>1</v>
      </c>
      <c r="N230" s="234" t="s">
        <v>49</v>
      </c>
      <c r="O230" s="91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148</v>
      </c>
      <c r="AT230" s="237" t="s">
        <v>144</v>
      </c>
      <c r="AU230" s="237" t="s">
        <v>141</v>
      </c>
      <c r="AY230" s="17" t="s">
        <v>142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8</v>
      </c>
      <c r="BK230" s="238">
        <f>ROUND(I230*H230,0)</f>
        <v>0</v>
      </c>
      <c r="BL230" s="17" t="s">
        <v>148</v>
      </c>
      <c r="BM230" s="237" t="s">
        <v>788</v>
      </c>
    </row>
    <row r="231" s="2" customFormat="1" ht="24.15" customHeight="1">
      <c r="A231" s="38"/>
      <c r="B231" s="39"/>
      <c r="C231" s="225" t="s">
        <v>789</v>
      </c>
      <c r="D231" s="225" t="s">
        <v>144</v>
      </c>
      <c r="E231" s="226" t="s">
        <v>331</v>
      </c>
      <c r="F231" s="227" t="s">
        <v>332</v>
      </c>
      <c r="G231" s="228" t="s">
        <v>147</v>
      </c>
      <c r="H231" s="229">
        <v>3</v>
      </c>
      <c r="I231" s="230"/>
      <c r="J231" s="231">
        <f>ROUND(I231*H231,0)</f>
        <v>0</v>
      </c>
      <c r="K231" s="232"/>
      <c r="L231" s="44"/>
      <c r="M231" s="233" t="s">
        <v>1</v>
      </c>
      <c r="N231" s="234" t="s">
        <v>49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148</v>
      </c>
      <c r="AT231" s="237" t="s">
        <v>144</v>
      </c>
      <c r="AU231" s="237" t="s">
        <v>141</v>
      </c>
      <c r="AY231" s="17" t="s">
        <v>142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</v>
      </c>
      <c r="BK231" s="238">
        <f>ROUND(I231*H231,0)</f>
        <v>0</v>
      </c>
      <c r="BL231" s="17" t="s">
        <v>148</v>
      </c>
      <c r="BM231" s="237" t="s">
        <v>790</v>
      </c>
    </row>
    <row r="232" s="2" customFormat="1" ht="16.5" customHeight="1">
      <c r="A232" s="38"/>
      <c r="B232" s="39"/>
      <c r="C232" s="239" t="s">
        <v>791</v>
      </c>
      <c r="D232" s="239" t="s">
        <v>94</v>
      </c>
      <c r="E232" s="240" t="s">
        <v>339</v>
      </c>
      <c r="F232" s="241" t="s">
        <v>340</v>
      </c>
      <c r="G232" s="242" t="s">
        <v>179</v>
      </c>
      <c r="H232" s="243">
        <v>3</v>
      </c>
      <c r="I232" s="244"/>
      <c r="J232" s="245">
        <f>ROUND(I232*H232,0)</f>
        <v>0</v>
      </c>
      <c r="K232" s="246"/>
      <c r="L232" s="247"/>
      <c r="M232" s="248" t="s">
        <v>1</v>
      </c>
      <c r="N232" s="249" t="s">
        <v>49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158</v>
      </c>
      <c r="AT232" s="237" t="s">
        <v>94</v>
      </c>
      <c r="AU232" s="237" t="s">
        <v>141</v>
      </c>
      <c r="AY232" s="17" t="s">
        <v>142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</v>
      </c>
      <c r="BK232" s="238">
        <f>ROUND(I232*H232,0)</f>
        <v>0</v>
      </c>
      <c r="BL232" s="17" t="s">
        <v>158</v>
      </c>
      <c r="BM232" s="237" t="s">
        <v>792</v>
      </c>
    </row>
    <row r="233" s="2" customFormat="1" ht="21.75" customHeight="1">
      <c r="A233" s="38"/>
      <c r="B233" s="39"/>
      <c r="C233" s="239" t="s">
        <v>793</v>
      </c>
      <c r="D233" s="239" t="s">
        <v>94</v>
      </c>
      <c r="E233" s="240" t="s">
        <v>794</v>
      </c>
      <c r="F233" s="241" t="s">
        <v>795</v>
      </c>
      <c r="G233" s="242" t="s">
        <v>153</v>
      </c>
      <c r="H233" s="243">
        <v>3</v>
      </c>
      <c r="I233" s="244"/>
      <c r="J233" s="245">
        <f>ROUND(I233*H233,0)</f>
        <v>0</v>
      </c>
      <c r="K233" s="246"/>
      <c r="L233" s="247"/>
      <c r="M233" s="248" t="s">
        <v>1</v>
      </c>
      <c r="N233" s="249" t="s">
        <v>49</v>
      </c>
      <c r="O233" s="91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158</v>
      </c>
      <c r="AT233" s="237" t="s">
        <v>94</v>
      </c>
      <c r="AU233" s="237" t="s">
        <v>141</v>
      </c>
      <c r="AY233" s="17" t="s">
        <v>142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8</v>
      </c>
      <c r="BK233" s="238">
        <f>ROUND(I233*H233,0)</f>
        <v>0</v>
      </c>
      <c r="BL233" s="17" t="s">
        <v>158</v>
      </c>
      <c r="BM233" s="237" t="s">
        <v>796</v>
      </c>
    </row>
    <row r="234" s="2" customFormat="1" ht="24.15" customHeight="1">
      <c r="A234" s="38"/>
      <c r="B234" s="39"/>
      <c r="C234" s="225" t="s">
        <v>797</v>
      </c>
      <c r="D234" s="225" t="s">
        <v>144</v>
      </c>
      <c r="E234" s="226" t="s">
        <v>798</v>
      </c>
      <c r="F234" s="227" t="s">
        <v>799</v>
      </c>
      <c r="G234" s="228" t="s">
        <v>153</v>
      </c>
      <c r="H234" s="229">
        <v>1</v>
      </c>
      <c r="I234" s="230"/>
      <c r="J234" s="231">
        <f>ROUND(I234*H234,0)</f>
        <v>0</v>
      </c>
      <c r="K234" s="232"/>
      <c r="L234" s="44"/>
      <c r="M234" s="233" t="s">
        <v>1</v>
      </c>
      <c r="N234" s="234" t="s">
        <v>49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148</v>
      </c>
      <c r="AT234" s="237" t="s">
        <v>144</v>
      </c>
      <c r="AU234" s="237" t="s">
        <v>141</v>
      </c>
      <c r="AY234" s="17" t="s">
        <v>142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</v>
      </c>
      <c r="BK234" s="238">
        <f>ROUND(I234*H234,0)</f>
        <v>0</v>
      </c>
      <c r="BL234" s="17" t="s">
        <v>148</v>
      </c>
      <c r="BM234" s="237" t="s">
        <v>800</v>
      </c>
    </row>
    <row r="235" s="2" customFormat="1" ht="16.5" customHeight="1">
      <c r="A235" s="38"/>
      <c r="B235" s="39"/>
      <c r="C235" s="225" t="s">
        <v>801</v>
      </c>
      <c r="D235" s="225" t="s">
        <v>144</v>
      </c>
      <c r="E235" s="226" t="s">
        <v>802</v>
      </c>
      <c r="F235" s="227" t="s">
        <v>803</v>
      </c>
      <c r="G235" s="228" t="s">
        <v>626</v>
      </c>
      <c r="H235" s="229">
        <v>0.10000000000000001</v>
      </c>
      <c r="I235" s="230"/>
      <c r="J235" s="231">
        <f>ROUND(I235*H235,0)</f>
        <v>0</v>
      </c>
      <c r="K235" s="232"/>
      <c r="L235" s="44"/>
      <c r="M235" s="258" t="s">
        <v>1</v>
      </c>
      <c r="N235" s="259" t="s">
        <v>49</v>
      </c>
      <c r="O235" s="260"/>
      <c r="P235" s="261">
        <f>O235*H235</f>
        <v>0</v>
      </c>
      <c r="Q235" s="261">
        <v>0</v>
      </c>
      <c r="R235" s="261">
        <f>Q235*H235</f>
        <v>0</v>
      </c>
      <c r="S235" s="261">
        <v>0</v>
      </c>
      <c r="T235" s="26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148</v>
      </c>
      <c r="AT235" s="237" t="s">
        <v>144</v>
      </c>
      <c r="AU235" s="237" t="s">
        <v>141</v>
      </c>
      <c r="AY235" s="17" t="s">
        <v>142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8</v>
      </c>
      <c r="BK235" s="238">
        <f>ROUND(I235*H235,0)</f>
        <v>0</v>
      </c>
      <c r="BL235" s="17" t="s">
        <v>148</v>
      </c>
      <c r="BM235" s="237" t="s">
        <v>804</v>
      </c>
    </row>
    <row r="236" s="2" customFormat="1" ht="6.96" customHeight="1">
      <c r="A236" s="38"/>
      <c r="B236" s="66"/>
      <c r="C236" s="67"/>
      <c r="D236" s="67"/>
      <c r="E236" s="67"/>
      <c r="F236" s="67"/>
      <c r="G236" s="67"/>
      <c r="H236" s="67"/>
      <c r="I236" s="67"/>
      <c r="J236" s="67"/>
      <c r="K236" s="67"/>
      <c r="L236" s="44"/>
      <c r="M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</row>
  </sheetData>
  <sheetProtection sheet="1" autoFilter="0" formatColumns="0" formatRows="0" objects="1" scenarios="1" spinCount="100000" saltValue="Wo427p8P8LogC3XK7fixVkSJKJIB5LgKS+2Y+6mOY4z40mm9VSB9cgqGlohztRasVJQxwXmWRca+QsP4Osca6A==" hashValue="oZm7iFSX2gTWI7A6j4MhSOdj5GKp/nl97Ok+oIj5xATqheH0RD+7ajeCdehPFdCveCpPyZzl/OcS+Xdxf6tErQ==" algorithmName="SHA-512" password="CC35"/>
  <autoFilter ref="C128:K2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92</v>
      </c>
    </row>
    <row r="4" s="1" customFormat="1" ht="24.96" customHeight="1">
      <c r="B4" s="20"/>
      <c r="D4" s="148" t="s">
        <v>115</v>
      </c>
      <c r="L4" s="20"/>
      <c r="M4" s="149" t="s">
        <v>11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17</v>
      </c>
      <c r="L6" s="20"/>
    </row>
    <row r="7" s="1" customFormat="1" ht="16.5" customHeight="1">
      <c r="B7" s="20"/>
      <c r="E7" s="151" t="str">
        <f>'Rekapitulace stavby'!K6</f>
        <v>Posílení výkonu kabely NN</v>
      </c>
      <c r="F7" s="150"/>
      <c r="G7" s="150"/>
      <c r="H7" s="150"/>
      <c r="L7" s="20"/>
    </row>
    <row r="8" s="1" customFormat="1" ht="12" customHeight="1">
      <c r="B8" s="20"/>
      <c r="D8" s="150" t="s">
        <v>116</v>
      </c>
      <c r="L8" s="20"/>
    </row>
    <row r="9" s="2" customFormat="1" ht="16.5" customHeight="1">
      <c r="A9" s="38"/>
      <c r="B9" s="44"/>
      <c r="C9" s="38"/>
      <c r="D9" s="38"/>
      <c r="E9" s="151" t="s">
        <v>805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806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20</v>
      </c>
      <c r="E13" s="38"/>
      <c r="F13" s="141" t="s">
        <v>1</v>
      </c>
      <c r="G13" s="38"/>
      <c r="H13" s="38"/>
      <c r="I13" s="150" t="s">
        <v>21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6. 7. 2022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">
        <v>30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31</v>
      </c>
      <c r="F17" s="38"/>
      <c r="G17" s="38"/>
      <c r="H17" s="38"/>
      <c r="I17" s="150" t="s">
        <v>32</v>
      </c>
      <c r="J17" s="141" t="s">
        <v>33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34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32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36</v>
      </c>
      <c r="E22" s="38"/>
      <c r="F22" s="38"/>
      <c r="G22" s="38"/>
      <c r="H22" s="38"/>
      <c r="I22" s="150" t="s">
        <v>29</v>
      </c>
      <c r="J22" s="141" t="s">
        <v>37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38</v>
      </c>
      <c r="F23" s="38"/>
      <c r="G23" s="38"/>
      <c r="H23" s="38"/>
      <c r="I23" s="150" t="s">
        <v>32</v>
      </c>
      <c r="J23" s="141" t="s">
        <v>39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41</v>
      </c>
      <c r="E25" s="38"/>
      <c r="F25" s="38"/>
      <c r="G25" s="38"/>
      <c r="H25" s="38"/>
      <c r="I25" s="150" t="s">
        <v>29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42</v>
      </c>
      <c r="F26" s="38"/>
      <c r="G26" s="38"/>
      <c r="H26" s="38"/>
      <c r="I26" s="150" t="s">
        <v>32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43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44</v>
      </c>
      <c r="E32" s="38"/>
      <c r="F32" s="38"/>
      <c r="G32" s="38"/>
      <c r="H32" s="38"/>
      <c r="I32" s="38"/>
      <c r="J32" s="160">
        <f>ROUND(J138, 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46</v>
      </c>
      <c r="G34" s="38"/>
      <c r="H34" s="38"/>
      <c r="I34" s="161" t="s">
        <v>45</v>
      </c>
      <c r="J34" s="161" t="s">
        <v>47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48</v>
      </c>
      <c r="E35" s="150" t="s">
        <v>49</v>
      </c>
      <c r="F35" s="163">
        <f>ROUND((SUM(BE138:BE237)),  0)</f>
        <v>0</v>
      </c>
      <c r="G35" s="38"/>
      <c r="H35" s="38"/>
      <c r="I35" s="164">
        <v>0.20999999999999999</v>
      </c>
      <c r="J35" s="163">
        <f>ROUND(((SUM(BE138:BE237))*I35),  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50</v>
      </c>
      <c r="F36" s="163">
        <f>ROUND((SUM(BF138:BF237)),  0)</f>
        <v>0</v>
      </c>
      <c r="G36" s="38"/>
      <c r="H36" s="38"/>
      <c r="I36" s="164">
        <v>0.12</v>
      </c>
      <c r="J36" s="163">
        <f>ROUND(((SUM(BF138:BF237))*I36),  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51</v>
      </c>
      <c r="F37" s="163">
        <f>ROUND((SUM(BG138:BG237)),  0)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52</v>
      </c>
      <c r="F38" s="163">
        <f>ROUND((SUM(BH138:BH237)),  0)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53</v>
      </c>
      <c r="F39" s="163">
        <f>ROUND((SUM(BI138:BI237)),  0)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54</v>
      </c>
      <c r="E41" s="167"/>
      <c r="F41" s="167"/>
      <c r="G41" s="168" t="s">
        <v>55</v>
      </c>
      <c r="H41" s="169" t="s">
        <v>56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57</v>
      </c>
      <c r="E50" s="173"/>
      <c r="F50" s="173"/>
      <c r="G50" s="172" t="s">
        <v>58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59</v>
      </c>
      <c r="E61" s="175"/>
      <c r="F61" s="176" t="s">
        <v>60</v>
      </c>
      <c r="G61" s="174" t="s">
        <v>59</v>
      </c>
      <c r="H61" s="175"/>
      <c r="I61" s="175"/>
      <c r="J61" s="177" t="s">
        <v>60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61</v>
      </c>
      <c r="E65" s="178"/>
      <c r="F65" s="178"/>
      <c r="G65" s="172" t="s">
        <v>62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59</v>
      </c>
      <c r="E76" s="175"/>
      <c r="F76" s="176" t="s">
        <v>60</v>
      </c>
      <c r="G76" s="174" t="s">
        <v>59</v>
      </c>
      <c r="H76" s="175"/>
      <c r="I76" s="175"/>
      <c r="J76" s="177" t="s">
        <v>60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Posílení výkonu kabely NN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805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STAV - Stavební část SO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22</v>
      </c>
      <c r="D91" s="40"/>
      <c r="E91" s="40"/>
      <c r="F91" s="27" t="str">
        <f>F14</f>
        <v>Praha 6, Cukrovarnická 112/10</v>
      </c>
      <c r="G91" s="40"/>
      <c r="H91" s="40"/>
      <c r="I91" s="32" t="s">
        <v>24</v>
      </c>
      <c r="J91" s="79" t="str">
        <f>IF(J14="","",J14)</f>
        <v>6. 7. 2022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28</v>
      </c>
      <c r="D93" s="40"/>
      <c r="E93" s="40"/>
      <c r="F93" s="27" t="str">
        <f>E17</f>
        <v xml:space="preserve">FYZIKÁLNÍ  ÚSTAV AV ČR, v.v.i.</v>
      </c>
      <c r="G93" s="40"/>
      <c r="H93" s="40"/>
      <c r="I93" s="32" t="s">
        <v>36</v>
      </c>
      <c r="J93" s="36" t="str">
        <f>E23</f>
        <v>VOLTCOM, spol.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34</v>
      </c>
      <c r="D94" s="40"/>
      <c r="E94" s="40"/>
      <c r="F94" s="27" t="str">
        <f>IF(E20="","",E20)</f>
        <v>Vyplň údaj</v>
      </c>
      <c r="G94" s="40"/>
      <c r="H94" s="40"/>
      <c r="I94" s="32" t="s">
        <v>41</v>
      </c>
      <c r="J94" s="36" t="str">
        <f>E26</f>
        <v>Hošek, Rozsypal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J138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="9" customFormat="1" ht="24.96" customHeight="1">
      <c r="A99" s="9"/>
      <c r="B99" s="188"/>
      <c r="C99" s="189"/>
      <c r="D99" s="190" t="s">
        <v>807</v>
      </c>
      <c r="E99" s="191"/>
      <c r="F99" s="191"/>
      <c r="G99" s="191"/>
      <c r="H99" s="191"/>
      <c r="I99" s="191"/>
      <c r="J99" s="192">
        <f>J139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808</v>
      </c>
      <c r="E100" s="196"/>
      <c r="F100" s="196"/>
      <c r="G100" s="196"/>
      <c r="H100" s="196"/>
      <c r="I100" s="196"/>
      <c r="J100" s="197">
        <f>J140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809</v>
      </c>
      <c r="E101" s="196"/>
      <c r="F101" s="196"/>
      <c r="G101" s="196"/>
      <c r="H101" s="196"/>
      <c r="I101" s="196"/>
      <c r="J101" s="197">
        <f>J145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810</v>
      </c>
      <c r="E102" s="196"/>
      <c r="F102" s="196"/>
      <c r="G102" s="196"/>
      <c r="H102" s="196"/>
      <c r="I102" s="196"/>
      <c r="J102" s="197">
        <f>J151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4"/>
      <c r="C103" s="133"/>
      <c r="D103" s="195" t="s">
        <v>811</v>
      </c>
      <c r="E103" s="196"/>
      <c r="F103" s="196"/>
      <c r="G103" s="196"/>
      <c r="H103" s="196"/>
      <c r="I103" s="196"/>
      <c r="J103" s="197">
        <f>J157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4"/>
      <c r="C104" s="133"/>
      <c r="D104" s="195" t="s">
        <v>812</v>
      </c>
      <c r="E104" s="196"/>
      <c r="F104" s="196"/>
      <c r="G104" s="196"/>
      <c r="H104" s="196"/>
      <c r="I104" s="196"/>
      <c r="J104" s="197">
        <f>J172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4"/>
      <c r="C105" s="133"/>
      <c r="D105" s="195" t="s">
        <v>813</v>
      </c>
      <c r="E105" s="196"/>
      <c r="F105" s="196"/>
      <c r="G105" s="196"/>
      <c r="H105" s="196"/>
      <c r="I105" s="196"/>
      <c r="J105" s="197">
        <f>J182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4"/>
      <c r="C106" s="133"/>
      <c r="D106" s="195" t="s">
        <v>814</v>
      </c>
      <c r="E106" s="196"/>
      <c r="F106" s="196"/>
      <c r="G106" s="196"/>
      <c r="H106" s="196"/>
      <c r="I106" s="196"/>
      <c r="J106" s="197">
        <f>J184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88"/>
      <c r="C107" s="189"/>
      <c r="D107" s="190" t="s">
        <v>815</v>
      </c>
      <c r="E107" s="191"/>
      <c r="F107" s="191"/>
      <c r="G107" s="191"/>
      <c r="H107" s="191"/>
      <c r="I107" s="191"/>
      <c r="J107" s="192">
        <f>J190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94"/>
      <c r="C108" s="133"/>
      <c r="D108" s="195" t="s">
        <v>816</v>
      </c>
      <c r="E108" s="196"/>
      <c r="F108" s="196"/>
      <c r="G108" s="196"/>
      <c r="H108" s="196"/>
      <c r="I108" s="196"/>
      <c r="J108" s="197">
        <f>J191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4"/>
      <c r="C109" s="133"/>
      <c r="D109" s="195" t="s">
        <v>817</v>
      </c>
      <c r="E109" s="196"/>
      <c r="F109" s="196"/>
      <c r="G109" s="196"/>
      <c r="H109" s="196"/>
      <c r="I109" s="196"/>
      <c r="J109" s="197">
        <f>J202</f>
        <v>0</v>
      </c>
      <c r="K109" s="13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4"/>
      <c r="C110" s="133"/>
      <c r="D110" s="195" t="s">
        <v>818</v>
      </c>
      <c r="E110" s="196"/>
      <c r="F110" s="196"/>
      <c r="G110" s="196"/>
      <c r="H110" s="196"/>
      <c r="I110" s="196"/>
      <c r="J110" s="197">
        <f>J207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4"/>
      <c r="C111" s="133"/>
      <c r="D111" s="195" t="s">
        <v>819</v>
      </c>
      <c r="E111" s="196"/>
      <c r="F111" s="196"/>
      <c r="G111" s="196"/>
      <c r="H111" s="196"/>
      <c r="I111" s="196"/>
      <c r="J111" s="197">
        <f>J216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4"/>
      <c r="C112" s="133"/>
      <c r="D112" s="195" t="s">
        <v>820</v>
      </c>
      <c r="E112" s="196"/>
      <c r="F112" s="196"/>
      <c r="G112" s="196"/>
      <c r="H112" s="196"/>
      <c r="I112" s="196"/>
      <c r="J112" s="197">
        <f>J223</f>
        <v>0</v>
      </c>
      <c r="K112" s="13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88"/>
      <c r="C113" s="189"/>
      <c r="D113" s="190" t="s">
        <v>125</v>
      </c>
      <c r="E113" s="191"/>
      <c r="F113" s="191"/>
      <c r="G113" s="191"/>
      <c r="H113" s="191"/>
      <c r="I113" s="191"/>
      <c r="J113" s="192">
        <f>J228</f>
        <v>0</v>
      </c>
      <c r="K113" s="189"/>
      <c r="L113" s="193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194"/>
      <c r="C114" s="133"/>
      <c r="D114" s="195" t="s">
        <v>433</v>
      </c>
      <c r="E114" s="196"/>
      <c r="F114" s="196"/>
      <c r="G114" s="196"/>
      <c r="H114" s="196"/>
      <c r="I114" s="196"/>
      <c r="J114" s="197">
        <f>J229</f>
        <v>0</v>
      </c>
      <c r="K114" s="133"/>
      <c r="L114" s="19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4"/>
      <c r="C115" s="133"/>
      <c r="D115" s="195" t="s">
        <v>434</v>
      </c>
      <c r="E115" s="196"/>
      <c r="F115" s="196"/>
      <c r="G115" s="196"/>
      <c r="H115" s="196"/>
      <c r="I115" s="196"/>
      <c r="J115" s="197">
        <f>J233</f>
        <v>0</v>
      </c>
      <c r="K115" s="133"/>
      <c r="L115" s="19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4.88" customHeight="1">
      <c r="A116" s="10"/>
      <c r="B116" s="194"/>
      <c r="C116" s="133"/>
      <c r="D116" s="195" t="s">
        <v>439</v>
      </c>
      <c r="E116" s="196"/>
      <c r="F116" s="196"/>
      <c r="G116" s="196"/>
      <c r="H116" s="196"/>
      <c r="I116" s="196"/>
      <c r="J116" s="197">
        <f>J234</f>
        <v>0</v>
      </c>
      <c r="K116" s="133"/>
      <c r="L116" s="19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2" customFormat="1" ht="21.84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22" s="2" customFormat="1" ht="6.96" customHeight="1">
      <c r="A122" s="38"/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24.96" customHeight="1">
      <c r="A123" s="38"/>
      <c r="B123" s="39"/>
      <c r="C123" s="23" t="s">
        <v>127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2" customHeight="1">
      <c r="A125" s="38"/>
      <c r="B125" s="39"/>
      <c r="C125" s="32" t="s">
        <v>17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6.5" customHeight="1">
      <c r="A126" s="38"/>
      <c r="B126" s="39"/>
      <c r="C126" s="40"/>
      <c r="D126" s="40"/>
      <c r="E126" s="183" t="str">
        <f>E7</f>
        <v>Posílení výkonu kabely NN</v>
      </c>
      <c r="F126" s="32"/>
      <c r="G126" s="32"/>
      <c r="H126" s="32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" customFormat="1" ht="12" customHeight="1">
      <c r="B127" s="21"/>
      <c r="C127" s="32" t="s">
        <v>116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="2" customFormat="1" ht="16.5" customHeight="1">
      <c r="A128" s="38"/>
      <c r="B128" s="39"/>
      <c r="C128" s="40"/>
      <c r="D128" s="40"/>
      <c r="E128" s="183" t="s">
        <v>805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2" customHeight="1">
      <c r="A129" s="38"/>
      <c r="B129" s="39"/>
      <c r="C129" s="32" t="s">
        <v>118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6.5" customHeight="1">
      <c r="A130" s="38"/>
      <c r="B130" s="39"/>
      <c r="C130" s="40"/>
      <c r="D130" s="40"/>
      <c r="E130" s="76" t="str">
        <f>E11</f>
        <v>STAV - Stavební část SO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6.96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12" customHeight="1">
      <c r="A132" s="38"/>
      <c r="B132" s="39"/>
      <c r="C132" s="32" t="s">
        <v>22</v>
      </c>
      <c r="D132" s="40"/>
      <c r="E132" s="40"/>
      <c r="F132" s="27" t="str">
        <f>F14</f>
        <v>Praha 6, Cukrovarnická 112/10</v>
      </c>
      <c r="G132" s="40"/>
      <c r="H132" s="40"/>
      <c r="I132" s="32" t="s">
        <v>24</v>
      </c>
      <c r="J132" s="79" t="str">
        <f>IF(J14="","",J14)</f>
        <v>6. 7. 2022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6.96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25.65" customHeight="1">
      <c r="A134" s="38"/>
      <c r="B134" s="39"/>
      <c r="C134" s="32" t="s">
        <v>28</v>
      </c>
      <c r="D134" s="40"/>
      <c r="E134" s="40"/>
      <c r="F134" s="27" t="str">
        <f>E17</f>
        <v xml:space="preserve">FYZIKÁLNÍ  ÚSTAV AV ČR, v.v.i.</v>
      </c>
      <c r="G134" s="40"/>
      <c r="H134" s="40"/>
      <c r="I134" s="32" t="s">
        <v>36</v>
      </c>
      <c r="J134" s="36" t="str">
        <f>E23</f>
        <v>VOLTCOM, spol. s.r.o.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5.15" customHeight="1">
      <c r="A135" s="38"/>
      <c r="B135" s="39"/>
      <c r="C135" s="32" t="s">
        <v>34</v>
      </c>
      <c r="D135" s="40"/>
      <c r="E135" s="40"/>
      <c r="F135" s="27" t="str">
        <f>IF(E20="","",E20)</f>
        <v>Vyplň údaj</v>
      </c>
      <c r="G135" s="40"/>
      <c r="H135" s="40"/>
      <c r="I135" s="32" t="s">
        <v>41</v>
      </c>
      <c r="J135" s="36" t="str">
        <f>E26</f>
        <v>Hošek, Rozsypal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2" customFormat="1" ht="10.32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="11" customFormat="1" ht="29.28" customHeight="1">
      <c r="A137" s="199"/>
      <c r="B137" s="200"/>
      <c r="C137" s="201" t="s">
        <v>128</v>
      </c>
      <c r="D137" s="202" t="s">
        <v>69</v>
      </c>
      <c r="E137" s="202" t="s">
        <v>65</v>
      </c>
      <c r="F137" s="202" t="s">
        <v>66</v>
      </c>
      <c r="G137" s="202" t="s">
        <v>129</v>
      </c>
      <c r="H137" s="202" t="s">
        <v>130</v>
      </c>
      <c r="I137" s="202" t="s">
        <v>131</v>
      </c>
      <c r="J137" s="203" t="s">
        <v>122</v>
      </c>
      <c r="K137" s="204" t="s">
        <v>132</v>
      </c>
      <c r="L137" s="205"/>
      <c r="M137" s="100" t="s">
        <v>1</v>
      </c>
      <c r="N137" s="101" t="s">
        <v>48</v>
      </c>
      <c r="O137" s="101" t="s">
        <v>133</v>
      </c>
      <c r="P137" s="101" t="s">
        <v>134</v>
      </c>
      <c r="Q137" s="101" t="s">
        <v>135</v>
      </c>
      <c r="R137" s="101" t="s">
        <v>136</v>
      </c>
      <c r="S137" s="101" t="s">
        <v>137</v>
      </c>
      <c r="T137" s="102" t="s">
        <v>138</v>
      </c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</row>
    <row r="138" s="2" customFormat="1" ht="22.8" customHeight="1">
      <c r="A138" s="38"/>
      <c r="B138" s="39"/>
      <c r="C138" s="107" t="s">
        <v>139</v>
      </c>
      <c r="D138" s="40"/>
      <c r="E138" s="40"/>
      <c r="F138" s="40"/>
      <c r="G138" s="40"/>
      <c r="H138" s="40"/>
      <c r="I138" s="40"/>
      <c r="J138" s="206">
        <f>BK138</f>
        <v>0</v>
      </c>
      <c r="K138" s="40"/>
      <c r="L138" s="44"/>
      <c r="M138" s="103"/>
      <c r="N138" s="207"/>
      <c r="O138" s="104"/>
      <c r="P138" s="208">
        <f>P139+P190+P228</f>
        <v>0</v>
      </c>
      <c r="Q138" s="104"/>
      <c r="R138" s="208">
        <f>R139+R190+R228</f>
        <v>2.9277987100000007</v>
      </c>
      <c r="S138" s="104"/>
      <c r="T138" s="209">
        <f>T139+T190+T228</f>
        <v>0.14799999999999999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83</v>
      </c>
      <c r="AU138" s="17" t="s">
        <v>124</v>
      </c>
      <c r="BK138" s="210">
        <f>BK139+BK190+BK228</f>
        <v>0</v>
      </c>
    </row>
    <row r="139" s="12" customFormat="1" ht="25.92" customHeight="1">
      <c r="A139" s="12"/>
      <c r="B139" s="211"/>
      <c r="C139" s="212"/>
      <c r="D139" s="213" t="s">
        <v>83</v>
      </c>
      <c r="E139" s="214" t="s">
        <v>821</v>
      </c>
      <c r="F139" s="214" t="s">
        <v>822</v>
      </c>
      <c r="G139" s="212"/>
      <c r="H139" s="212"/>
      <c r="I139" s="215"/>
      <c r="J139" s="216">
        <f>BK139</f>
        <v>0</v>
      </c>
      <c r="K139" s="212"/>
      <c r="L139" s="217"/>
      <c r="M139" s="218"/>
      <c r="N139" s="219"/>
      <c r="O139" s="219"/>
      <c r="P139" s="220">
        <f>P140+P145+P151+P157+P172+P182+P184</f>
        <v>0</v>
      </c>
      <c r="Q139" s="219"/>
      <c r="R139" s="220">
        <f>R140+R145+R151+R157+R172+R182+R184</f>
        <v>2.2094468700000003</v>
      </c>
      <c r="S139" s="219"/>
      <c r="T139" s="221">
        <f>T140+T145+T151+T157+T172+T182+T184</f>
        <v>0.14799999999999999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2" t="s">
        <v>8</v>
      </c>
      <c r="AT139" s="223" t="s">
        <v>83</v>
      </c>
      <c r="AU139" s="223" t="s">
        <v>84</v>
      </c>
      <c r="AY139" s="222" t="s">
        <v>142</v>
      </c>
      <c r="BK139" s="224">
        <f>BK140+BK145+BK151+BK157+BK172+BK182+BK184</f>
        <v>0</v>
      </c>
    </row>
    <row r="140" s="12" customFormat="1" ht="22.8" customHeight="1">
      <c r="A140" s="12"/>
      <c r="B140" s="211"/>
      <c r="C140" s="212"/>
      <c r="D140" s="213" t="s">
        <v>83</v>
      </c>
      <c r="E140" s="256" t="s">
        <v>823</v>
      </c>
      <c r="F140" s="256" t="s">
        <v>824</v>
      </c>
      <c r="G140" s="212"/>
      <c r="H140" s="212"/>
      <c r="I140" s="215"/>
      <c r="J140" s="257">
        <f>BK140</f>
        <v>0</v>
      </c>
      <c r="K140" s="212"/>
      <c r="L140" s="217"/>
      <c r="M140" s="218"/>
      <c r="N140" s="219"/>
      <c r="O140" s="219"/>
      <c r="P140" s="220">
        <f>SUM(P141:P144)</f>
        <v>0</v>
      </c>
      <c r="Q140" s="219"/>
      <c r="R140" s="220">
        <f>SUM(R141:R144)</f>
        <v>0</v>
      </c>
      <c r="S140" s="219"/>
      <c r="T140" s="221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2" t="s">
        <v>8</v>
      </c>
      <c r="AT140" s="223" t="s">
        <v>83</v>
      </c>
      <c r="AU140" s="223" t="s">
        <v>8</v>
      </c>
      <c r="AY140" s="222" t="s">
        <v>142</v>
      </c>
      <c r="BK140" s="224">
        <f>SUM(BK141:BK144)</f>
        <v>0</v>
      </c>
    </row>
    <row r="141" s="2" customFormat="1" ht="16.5" customHeight="1">
      <c r="A141" s="38"/>
      <c r="B141" s="39"/>
      <c r="C141" s="225" t="s">
        <v>825</v>
      </c>
      <c r="D141" s="225" t="s">
        <v>144</v>
      </c>
      <c r="E141" s="226" t="s">
        <v>826</v>
      </c>
      <c r="F141" s="227" t="s">
        <v>827</v>
      </c>
      <c r="G141" s="228" t="s">
        <v>153</v>
      </c>
      <c r="H141" s="229">
        <v>1</v>
      </c>
      <c r="I141" s="230"/>
      <c r="J141" s="231">
        <f>ROUND(I141*H141,0)</f>
        <v>0</v>
      </c>
      <c r="K141" s="232"/>
      <c r="L141" s="44"/>
      <c r="M141" s="233" t="s">
        <v>1</v>
      </c>
      <c r="N141" s="234" t="s">
        <v>49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828</v>
      </c>
      <c r="AT141" s="237" t="s">
        <v>144</v>
      </c>
      <c r="AU141" s="237" t="s">
        <v>92</v>
      </c>
      <c r="AY141" s="17" t="s">
        <v>142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</v>
      </c>
      <c r="BK141" s="238">
        <f>ROUND(I141*H141,0)</f>
        <v>0</v>
      </c>
      <c r="BL141" s="17" t="s">
        <v>828</v>
      </c>
      <c r="BM141" s="237" t="s">
        <v>829</v>
      </c>
    </row>
    <row r="142" s="2" customFormat="1" ht="16.5" customHeight="1">
      <c r="A142" s="38"/>
      <c r="B142" s="39"/>
      <c r="C142" s="225" t="s">
        <v>830</v>
      </c>
      <c r="D142" s="225" t="s">
        <v>144</v>
      </c>
      <c r="E142" s="226" t="s">
        <v>831</v>
      </c>
      <c r="F142" s="227" t="s">
        <v>832</v>
      </c>
      <c r="G142" s="228" t="s">
        <v>153</v>
      </c>
      <c r="H142" s="229">
        <v>12</v>
      </c>
      <c r="I142" s="230"/>
      <c r="J142" s="231">
        <f>ROUND(I142*H142,0)</f>
        <v>0</v>
      </c>
      <c r="K142" s="232"/>
      <c r="L142" s="44"/>
      <c r="M142" s="233" t="s">
        <v>1</v>
      </c>
      <c r="N142" s="234" t="s">
        <v>49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828</v>
      </c>
      <c r="AT142" s="237" t="s">
        <v>144</v>
      </c>
      <c r="AU142" s="237" t="s">
        <v>92</v>
      </c>
      <c r="AY142" s="17" t="s">
        <v>142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</v>
      </c>
      <c r="BK142" s="238">
        <f>ROUND(I142*H142,0)</f>
        <v>0</v>
      </c>
      <c r="BL142" s="17" t="s">
        <v>828</v>
      </c>
      <c r="BM142" s="237" t="s">
        <v>833</v>
      </c>
    </row>
    <row r="143" s="2" customFormat="1" ht="21.75" customHeight="1">
      <c r="A143" s="38"/>
      <c r="B143" s="39"/>
      <c r="C143" s="225" t="s">
        <v>834</v>
      </c>
      <c r="D143" s="225" t="s">
        <v>144</v>
      </c>
      <c r="E143" s="226" t="s">
        <v>835</v>
      </c>
      <c r="F143" s="227" t="s">
        <v>836</v>
      </c>
      <c r="G143" s="228" t="s">
        <v>170</v>
      </c>
      <c r="H143" s="229">
        <v>6</v>
      </c>
      <c r="I143" s="230"/>
      <c r="J143" s="231">
        <f>ROUND(I143*H143,0)</f>
        <v>0</v>
      </c>
      <c r="K143" s="232"/>
      <c r="L143" s="44"/>
      <c r="M143" s="233" t="s">
        <v>1</v>
      </c>
      <c r="N143" s="234" t="s">
        <v>49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828</v>
      </c>
      <c r="AT143" s="237" t="s">
        <v>144</v>
      </c>
      <c r="AU143" s="237" t="s">
        <v>92</v>
      </c>
      <c r="AY143" s="17" t="s">
        <v>142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</v>
      </c>
      <c r="BK143" s="238">
        <f>ROUND(I143*H143,0)</f>
        <v>0</v>
      </c>
      <c r="BL143" s="17" t="s">
        <v>828</v>
      </c>
      <c r="BM143" s="237" t="s">
        <v>837</v>
      </c>
    </row>
    <row r="144" s="2" customFormat="1" ht="21.75" customHeight="1">
      <c r="A144" s="38"/>
      <c r="B144" s="39"/>
      <c r="C144" s="225" t="s">
        <v>838</v>
      </c>
      <c r="D144" s="225" t="s">
        <v>144</v>
      </c>
      <c r="E144" s="226" t="s">
        <v>839</v>
      </c>
      <c r="F144" s="227" t="s">
        <v>840</v>
      </c>
      <c r="G144" s="228" t="s">
        <v>170</v>
      </c>
      <c r="H144" s="229">
        <v>6</v>
      </c>
      <c r="I144" s="230"/>
      <c r="J144" s="231">
        <f>ROUND(I144*H144,0)</f>
        <v>0</v>
      </c>
      <c r="K144" s="232"/>
      <c r="L144" s="44"/>
      <c r="M144" s="233" t="s">
        <v>1</v>
      </c>
      <c r="N144" s="234" t="s">
        <v>49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828</v>
      </c>
      <c r="AT144" s="237" t="s">
        <v>144</v>
      </c>
      <c r="AU144" s="237" t="s">
        <v>92</v>
      </c>
      <c r="AY144" s="17" t="s">
        <v>142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</v>
      </c>
      <c r="BK144" s="238">
        <f>ROUND(I144*H144,0)</f>
        <v>0</v>
      </c>
      <c r="BL144" s="17" t="s">
        <v>828</v>
      </c>
      <c r="BM144" s="237" t="s">
        <v>841</v>
      </c>
    </row>
    <row r="145" s="12" customFormat="1" ht="22.8" customHeight="1">
      <c r="A145" s="12"/>
      <c r="B145" s="211"/>
      <c r="C145" s="212"/>
      <c r="D145" s="213" t="s">
        <v>83</v>
      </c>
      <c r="E145" s="256" t="s">
        <v>92</v>
      </c>
      <c r="F145" s="256" t="s">
        <v>842</v>
      </c>
      <c r="G145" s="212"/>
      <c r="H145" s="212"/>
      <c r="I145" s="215"/>
      <c r="J145" s="257">
        <f>BK145</f>
        <v>0</v>
      </c>
      <c r="K145" s="212"/>
      <c r="L145" s="217"/>
      <c r="M145" s="218"/>
      <c r="N145" s="219"/>
      <c r="O145" s="219"/>
      <c r="P145" s="220">
        <f>SUM(P146:P150)</f>
        <v>0</v>
      </c>
      <c r="Q145" s="219"/>
      <c r="R145" s="220">
        <f>SUM(R146:R150)</f>
        <v>0.056686500000000008</v>
      </c>
      <c r="S145" s="219"/>
      <c r="T145" s="221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</v>
      </c>
      <c r="AT145" s="223" t="s">
        <v>83</v>
      </c>
      <c r="AU145" s="223" t="s">
        <v>8</v>
      </c>
      <c r="AY145" s="222" t="s">
        <v>142</v>
      </c>
      <c r="BK145" s="224">
        <f>SUM(BK146:BK150)</f>
        <v>0</v>
      </c>
    </row>
    <row r="146" s="2" customFormat="1" ht="21.75" customHeight="1">
      <c r="A146" s="38"/>
      <c r="B146" s="39"/>
      <c r="C146" s="225" t="s">
        <v>8</v>
      </c>
      <c r="D146" s="225" t="s">
        <v>144</v>
      </c>
      <c r="E146" s="226" t="s">
        <v>843</v>
      </c>
      <c r="F146" s="227" t="s">
        <v>844</v>
      </c>
      <c r="G146" s="228" t="s">
        <v>165</v>
      </c>
      <c r="H146" s="229">
        <v>117</v>
      </c>
      <c r="I146" s="230"/>
      <c r="J146" s="231">
        <f>ROUND(I146*H146,0)</f>
        <v>0</v>
      </c>
      <c r="K146" s="232"/>
      <c r="L146" s="44"/>
      <c r="M146" s="233" t="s">
        <v>1</v>
      </c>
      <c r="N146" s="234" t="s">
        <v>49</v>
      </c>
      <c r="O146" s="91"/>
      <c r="P146" s="235">
        <f>O146*H146</f>
        <v>0</v>
      </c>
      <c r="Q146" s="235">
        <v>0.00022000000000000001</v>
      </c>
      <c r="R146" s="235">
        <f>Q146*H146</f>
        <v>0.025740000000000002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828</v>
      </c>
      <c r="AT146" s="237" t="s">
        <v>144</v>
      </c>
      <c r="AU146" s="237" t="s">
        <v>92</v>
      </c>
      <c r="AY146" s="17" t="s">
        <v>142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</v>
      </c>
      <c r="BK146" s="238">
        <f>ROUND(I146*H146,0)</f>
        <v>0</v>
      </c>
      <c r="BL146" s="17" t="s">
        <v>828</v>
      </c>
      <c r="BM146" s="237" t="s">
        <v>845</v>
      </c>
    </row>
    <row r="147" s="13" customFormat="1">
      <c r="A147" s="13"/>
      <c r="B147" s="263"/>
      <c r="C147" s="264"/>
      <c r="D147" s="250" t="s">
        <v>846</v>
      </c>
      <c r="E147" s="265" t="s">
        <v>1</v>
      </c>
      <c r="F147" s="266" t="s">
        <v>847</v>
      </c>
      <c r="G147" s="264"/>
      <c r="H147" s="267">
        <v>117</v>
      </c>
      <c r="I147" s="268"/>
      <c r="J147" s="264"/>
      <c r="K147" s="264"/>
      <c r="L147" s="269"/>
      <c r="M147" s="270"/>
      <c r="N147" s="271"/>
      <c r="O147" s="271"/>
      <c r="P147" s="271"/>
      <c r="Q147" s="271"/>
      <c r="R147" s="271"/>
      <c r="S147" s="271"/>
      <c r="T147" s="27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3" t="s">
        <v>846</v>
      </c>
      <c r="AU147" s="273" t="s">
        <v>92</v>
      </c>
      <c r="AV147" s="13" t="s">
        <v>92</v>
      </c>
      <c r="AW147" s="13" t="s">
        <v>40</v>
      </c>
      <c r="AX147" s="13" t="s">
        <v>84</v>
      </c>
      <c r="AY147" s="273" t="s">
        <v>142</v>
      </c>
    </row>
    <row r="148" s="14" customFormat="1">
      <c r="A148" s="14"/>
      <c r="B148" s="274"/>
      <c r="C148" s="275"/>
      <c r="D148" s="250" t="s">
        <v>846</v>
      </c>
      <c r="E148" s="276" t="s">
        <v>1</v>
      </c>
      <c r="F148" s="277" t="s">
        <v>848</v>
      </c>
      <c r="G148" s="275"/>
      <c r="H148" s="278">
        <v>117</v>
      </c>
      <c r="I148" s="279"/>
      <c r="J148" s="275"/>
      <c r="K148" s="275"/>
      <c r="L148" s="280"/>
      <c r="M148" s="281"/>
      <c r="N148" s="282"/>
      <c r="O148" s="282"/>
      <c r="P148" s="282"/>
      <c r="Q148" s="282"/>
      <c r="R148" s="282"/>
      <c r="S148" s="282"/>
      <c r="T148" s="28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4" t="s">
        <v>846</v>
      </c>
      <c r="AU148" s="284" t="s">
        <v>92</v>
      </c>
      <c r="AV148" s="14" t="s">
        <v>828</v>
      </c>
      <c r="AW148" s="14" t="s">
        <v>40</v>
      </c>
      <c r="AX148" s="14" t="s">
        <v>8</v>
      </c>
      <c r="AY148" s="284" t="s">
        <v>142</v>
      </c>
    </row>
    <row r="149" s="2" customFormat="1" ht="16.5" customHeight="1">
      <c r="A149" s="38"/>
      <c r="B149" s="39"/>
      <c r="C149" s="239" t="s">
        <v>92</v>
      </c>
      <c r="D149" s="239" t="s">
        <v>94</v>
      </c>
      <c r="E149" s="240" t="s">
        <v>849</v>
      </c>
      <c r="F149" s="241" t="s">
        <v>850</v>
      </c>
      <c r="G149" s="242" t="s">
        <v>165</v>
      </c>
      <c r="H149" s="243">
        <v>134.55000000000001</v>
      </c>
      <c r="I149" s="244"/>
      <c r="J149" s="245">
        <f>ROUND(I149*H149,0)</f>
        <v>0</v>
      </c>
      <c r="K149" s="246"/>
      <c r="L149" s="247"/>
      <c r="M149" s="248" t="s">
        <v>1</v>
      </c>
      <c r="N149" s="249" t="s">
        <v>49</v>
      </c>
      <c r="O149" s="91"/>
      <c r="P149" s="235">
        <f>O149*H149</f>
        <v>0</v>
      </c>
      <c r="Q149" s="235">
        <v>0.00023000000000000001</v>
      </c>
      <c r="R149" s="235">
        <f>Q149*H149</f>
        <v>0.030946500000000005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237</v>
      </c>
      <c r="AT149" s="237" t="s">
        <v>94</v>
      </c>
      <c r="AU149" s="237" t="s">
        <v>92</v>
      </c>
      <c r="AY149" s="17" t="s">
        <v>142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</v>
      </c>
      <c r="BK149" s="238">
        <f>ROUND(I149*H149,0)</f>
        <v>0</v>
      </c>
      <c r="BL149" s="17" t="s">
        <v>828</v>
      </c>
      <c r="BM149" s="237" t="s">
        <v>851</v>
      </c>
    </row>
    <row r="150" s="13" customFormat="1">
      <c r="A150" s="13"/>
      <c r="B150" s="263"/>
      <c r="C150" s="264"/>
      <c r="D150" s="250" t="s">
        <v>846</v>
      </c>
      <c r="E150" s="264"/>
      <c r="F150" s="266" t="s">
        <v>852</v>
      </c>
      <c r="G150" s="264"/>
      <c r="H150" s="267">
        <v>134.55000000000001</v>
      </c>
      <c r="I150" s="268"/>
      <c r="J150" s="264"/>
      <c r="K150" s="264"/>
      <c r="L150" s="269"/>
      <c r="M150" s="270"/>
      <c r="N150" s="271"/>
      <c r="O150" s="271"/>
      <c r="P150" s="271"/>
      <c r="Q150" s="271"/>
      <c r="R150" s="271"/>
      <c r="S150" s="271"/>
      <c r="T150" s="27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3" t="s">
        <v>846</v>
      </c>
      <c r="AU150" s="273" t="s">
        <v>92</v>
      </c>
      <c r="AV150" s="13" t="s">
        <v>92</v>
      </c>
      <c r="AW150" s="13" t="s">
        <v>4</v>
      </c>
      <c r="AX150" s="13" t="s">
        <v>8</v>
      </c>
      <c r="AY150" s="273" t="s">
        <v>142</v>
      </c>
    </row>
    <row r="151" s="12" customFormat="1" ht="22.8" customHeight="1">
      <c r="A151" s="12"/>
      <c r="B151" s="211"/>
      <c r="C151" s="212"/>
      <c r="D151" s="213" t="s">
        <v>83</v>
      </c>
      <c r="E151" s="256" t="s">
        <v>141</v>
      </c>
      <c r="F151" s="256" t="s">
        <v>853</v>
      </c>
      <c r="G151" s="212"/>
      <c r="H151" s="212"/>
      <c r="I151" s="215"/>
      <c r="J151" s="257">
        <f>BK151</f>
        <v>0</v>
      </c>
      <c r="K151" s="212"/>
      <c r="L151" s="217"/>
      <c r="M151" s="218"/>
      <c r="N151" s="219"/>
      <c r="O151" s="219"/>
      <c r="P151" s="220">
        <f>SUM(P152:P156)</f>
        <v>0</v>
      </c>
      <c r="Q151" s="219"/>
      <c r="R151" s="220">
        <f>SUM(R152:R156)</f>
        <v>0.27461000000000002</v>
      </c>
      <c r="S151" s="219"/>
      <c r="T151" s="221">
        <f>SUM(T152:T156)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2" t="s">
        <v>8</v>
      </c>
      <c r="AT151" s="223" t="s">
        <v>83</v>
      </c>
      <c r="AU151" s="223" t="s">
        <v>8</v>
      </c>
      <c r="AY151" s="222" t="s">
        <v>142</v>
      </c>
      <c r="BK151" s="224">
        <f>SUM(BK152:BK156)</f>
        <v>0</v>
      </c>
    </row>
    <row r="152" s="2" customFormat="1" ht="24.15" customHeight="1">
      <c r="A152" s="38"/>
      <c r="B152" s="39"/>
      <c r="C152" s="225" t="s">
        <v>854</v>
      </c>
      <c r="D152" s="225" t="s">
        <v>144</v>
      </c>
      <c r="E152" s="226" t="s">
        <v>855</v>
      </c>
      <c r="F152" s="227" t="s">
        <v>856</v>
      </c>
      <c r="G152" s="228" t="s">
        <v>153</v>
      </c>
      <c r="H152" s="229">
        <v>2</v>
      </c>
      <c r="I152" s="230"/>
      <c r="J152" s="231">
        <f>ROUND(I152*H152,0)</f>
        <v>0</v>
      </c>
      <c r="K152" s="232"/>
      <c r="L152" s="44"/>
      <c r="M152" s="233" t="s">
        <v>1</v>
      </c>
      <c r="N152" s="234" t="s">
        <v>49</v>
      </c>
      <c r="O152" s="91"/>
      <c r="P152" s="235">
        <f>O152*H152</f>
        <v>0</v>
      </c>
      <c r="Q152" s="235">
        <v>0.02588</v>
      </c>
      <c r="R152" s="235">
        <f>Q152*H152</f>
        <v>0.05176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828</v>
      </c>
      <c r="AT152" s="237" t="s">
        <v>144</v>
      </c>
      <c r="AU152" s="237" t="s">
        <v>92</v>
      </c>
      <c r="AY152" s="17" t="s">
        <v>142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</v>
      </c>
      <c r="BK152" s="238">
        <f>ROUND(I152*H152,0)</f>
        <v>0</v>
      </c>
      <c r="BL152" s="17" t="s">
        <v>828</v>
      </c>
      <c r="BM152" s="237" t="s">
        <v>857</v>
      </c>
    </row>
    <row r="153" s="2" customFormat="1" ht="21.75" customHeight="1">
      <c r="A153" s="38"/>
      <c r="B153" s="39"/>
      <c r="C153" s="239" t="s">
        <v>858</v>
      </c>
      <c r="D153" s="239" t="s">
        <v>94</v>
      </c>
      <c r="E153" s="240" t="s">
        <v>859</v>
      </c>
      <c r="F153" s="241" t="s">
        <v>860</v>
      </c>
      <c r="G153" s="242" t="s">
        <v>578</v>
      </c>
      <c r="H153" s="243">
        <v>0.080000000000000002</v>
      </c>
      <c r="I153" s="244"/>
      <c r="J153" s="245">
        <f>ROUND(I153*H153,0)</f>
        <v>0</v>
      </c>
      <c r="K153" s="246"/>
      <c r="L153" s="247"/>
      <c r="M153" s="248" t="s">
        <v>1</v>
      </c>
      <c r="N153" s="249" t="s">
        <v>49</v>
      </c>
      <c r="O153" s="91"/>
      <c r="P153" s="235">
        <f>O153*H153</f>
        <v>0</v>
      </c>
      <c r="Q153" s="235">
        <v>1</v>
      </c>
      <c r="R153" s="235">
        <f>Q153*H153</f>
        <v>0.080000000000000002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237</v>
      </c>
      <c r="AT153" s="237" t="s">
        <v>94</v>
      </c>
      <c r="AU153" s="237" t="s">
        <v>92</v>
      </c>
      <c r="AY153" s="17" t="s">
        <v>142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</v>
      </c>
      <c r="BK153" s="238">
        <f>ROUND(I153*H153,0)</f>
        <v>0</v>
      </c>
      <c r="BL153" s="17" t="s">
        <v>828</v>
      </c>
      <c r="BM153" s="237" t="s">
        <v>861</v>
      </c>
    </row>
    <row r="154" s="13" customFormat="1">
      <c r="A154" s="13"/>
      <c r="B154" s="263"/>
      <c r="C154" s="264"/>
      <c r="D154" s="250" t="s">
        <v>846</v>
      </c>
      <c r="E154" s="265" t="s">
        <v>1</v>
      </c>
      <c r="F154" s="266" t="s">
        <v>862</v>
      </c>
      <c r="G154" s="264"/>
      <c r="H154" s="267">
        <v>0.080000000000000002</v>
      </c>
      <c r="I154" s="268"/>
      <c r="J154" s="264"/>
      <c r="K154" s="264"/>
      <c r="L154" s="269"/>
      <c r="M154" s="270"/>
      <c r="N154" s="271"/>
      <c r="O154" s="271"/>
      <c r="P154" s="271"/>
      <c r="Q154" s="271"/>
      <c r="R154" s="271"/>
      <c r="S154" s="271"/>
      <c r="T154" s="27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3" t="s">
        <v>846</v>
      </c>
      <c r="AU154" s="273" t="s">
        <v>92</v>
      </c>
      <c r="AV154" s="13" t="s">
        <v>92</v>
      </c>
      <c r="AW154" s="13" t="s">
        <v>40</v>
      </c>
      <c r="AX154" s="13" t="s">
        <v>84</v>
      </c>
      <c r="AY154" s="273" t="s">
        <v>142</v>
      </c>
    </row>
    <row r="155" s="14" customFormat="1">
      <c r="A155" s="14"/>
      <c r="B155" s="274"/>
      <c r="C155" s="275"/>
      <c r="D155" s="250" t="s">
        <v>846</v>
      </c>
      <c r="E155" s="276" t="s">
        <v>1</v>
      </c>
      <c r="F155" s="277" t="s">
        <v>848</v>
      </c>
      <c r="G155" s="275"/>
      <c r="H155" s="278">
        <v>0.080000000000000002</v>
      </c>
      <c r="I155" s="279"/>
      <c r="J155" s="275"/>
      <c r="K155" s="275"/>
      <c r="L155" s="280"/>
      <c r="M155" s="281"/>
      <c r="N155" s="282"/>
      <c r="O155" s="282"/>
      <c r="P155" s="282"/>
      <c r="Q155" s="282"/>
      <c r="R155" s="282"/>
      <c r="S155" s="282"/>
      <c r="T155" s="28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4" t="s">
        <v>846</v>
      </c>
      <c r="AU155" s="284" t="s">
        <v>92</v>
      </c>
      <c r="AV155" s="14" t="s">
        <v>828</v>
      </c>
      <c r="AW155" s="14" t="s">
        <v>40</v>
      </c>
      <c r="AX155" s="14" t="s">
        <v>8</v>
      </c>
      <c r="AY155" s="284" t="s">
        <v>142</v>
      </c>
    </row>
    <row r="156" s="2" customFormat="1" ht="21.75" customHeight="1">
      <c r="A156" s="38"/>
      <c r="B156" s="39"/>
      <c r="C156" s="225" t="s">
        <v>863</v>
      </c>
      <c r="D156" s="225" t="s">
        <v>144</v>
      </c>
      <c r="E156" s="226" t="s">
        <v>864</v>
      </c>
      <c r="F156" s="227" t="s">
        <v>865</v>
      </c>
      <c r="G156" s="228" t="s">
        <v>165</v>
      </c>
      <c r="H156" s="229">
        <v>5</v>
      </c>
      <c r="I156" s="230"/>
      <c r="J156" s="231">
        <f>ROUND(I156*H156,0)</f>
        <v>0</v>
      </c>
      <c r="K156" s="232"/>
      <c r="L156" s="44"/>
      <c r="M156" s="233" t="s">
        <v>1</v>
      </c>
      <c r="N156" s="234" t="s">
        <v>49</v>
      </c>
      <c r="O156" s="91"/>
      <c r="P156" s="235">
        <f>O156*H156</f>
        <v>0</v>
      </c>
      <c r="Q156" s="235">
        <v>0.028570000000000002</v>
      </c>
      <c r="R156" s="235">
        <f>Q156*H156</f>
        <v>0.14285000000000001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828</v>
      </c>
      <c r="AT156" s="237" t="s">
        <v>144</v>
      </c>
      <c r="AU156" s="237" t="s">
        <v>92</v>
      </c>
      <c r="AY156" s="17" t="s">
        <v>142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</v>
      </c>
      <c r="BK156" s="238">
        <f>ROUND(I156*H156,0)</f>
        <v>0</v>
      </c>
      <c r="BL156" s="17" t="s">
        <v>828</v>
      </c>
      <c r="BM156" s="237" t="s">
        <v>866</v>
      </c>
    </row>
    <row r="157" s="12" customFormat="1" ht="22.8" customHeight="1">
      <c r="A157" s="12"/>
      <c r="B157" s="211"/>
      <c r="C157" s="212"/>
      <c r="D157" s="213" t="s">
        <v>83</v>
      </c>
      <c r="E157" s="256" t="s">
        <v>867</v>
      </c>
      <c r="F157" s="256" t="s">
        <v>868</v>
      </c>
      <c r="G157" s="212"/>
      <c r="H157" s="212"/>
      <c r="I157" s="215"/>
      <c r="J157" s="257">
        <f>BK157</f>
        <v>0</v>
      </c>
      <c r="K157" s="212"/>
      <c r="L157" s="217"/>
      <c r="M157" s="218"/>
      <c r="N157" s="219"/>
      <c r="O157" s="219"/>
      <c r="P157" s="220">
        <f>SUM(P158:P171)</f>
        <v>0</v>
      </c>
      <c r="Q157" s="219"/>
      <c r="R157" s="220">
        <f>SUM(R158:R171)</f>
        <v>1.2108758000000002</v>
      </c>
      <c r="S157" s="219"/>
      <c r="T157" s="221">
        <f>SUM(T158:T171)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2" t="s">
        <v>8</v>
      </c>
      <c r="AT157" s="223" t="s">
        <v>83</v>
      </c>
      <c r="AU157" s="223" t="s">
        <v>8</v>
      </c>
      <c r="AY157" s="222" t="s">
        <v>142</v>
      </c>
      <c r="BK157" s="224">
        <f>SUM(BK158:BK171)</f>
        <v>0</v>
      </c>
    </row>
    <row r="158" s="2" customFormat="1" ht="24.15" customHeight="1">
      <c r="A158" s="38"/>
      <c r="B158" s="39"/>
      <c r="C158" s="225" t="s">
        <v>869</v>
      </c>
      <c r="D158" s="225" t="s">
        <v>144</v>
      </c>
      <c r="E158" s="226" t="s">
        <v>870</v>
      </c>
      <c r="F158" s="227" t="s">
        <v>871</v>
      </c>
      <c r="G158" s="228" t="s">
        <v>165</v>
      </c>
      <c r="H158" s="229">
        <v>52.57</v>
      </c>
      <c r="I158" s="230"/>
      <c r="J158" s="231">
        <f>ROUND(I158*H158,0)</f>
        <v>0</v>
      </c>
      <c r="K158" s="232"/>
      <c r="L158" s="44"/>
      <c r="M158" s="233" t="s">
        <v>1</v>
      </c>
      <c r="N158" s="234" t="s">
        <v>49</v>
      </c>
      <c r="O158" s="91"/>
      <c r="P158" s="235">
        <f>O158*H158</f>
        <v>0</v>
      </c>
      <c r="Q158" s="235">
        <v>0.0051000000000000004</v>
      </c>
      <c r="R158" s="235">
        <f>Q158*H158</f>
        <v>0.26810700000000004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828</v>
      </c>
      <c r="AT158" s="237" t="s">
        <v>144</v>
      </c>
      <c r="AU158" s="237" t="s">
        <v>92</v>
      </c>
      <c r="AY158" s="17" t="s">
        <v>142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</v>
      </c>
      <c r="BK158" s="238">
        <f>ROUND(I158*H158,0)</f>
        <v>0</v>
      </c>
      <c r="BL158" s="17" t="s">
        <v>828</v>
      </c>
      <c r="BM158" s="237" t="s">
        <v>872</v>
      </c>
    </row>
    <row r="159" s="15" customFormat="1">
      <c r="A159" s="15"/>
      <c r="B159" s="285"/>
      <c r="C159" s="286"/>
      <c r="D159" s="250" t="s">
        <v>846</v>
      </c>
      <c r="E159" s="287" t="s">
        <v>1</v>
      </c>
      <c r="F159" s="288" t="s">
        <v>873</v>
      </c>
      <c r="G159" s="286"/>
      <c r="H159" s="287" t="s">
        <v>1</v>
      </c>
      <c r="I159" s="289"/>
      <c r="J159" s="286"/>
      <c r="K159" s="286"/>
      <c r="L159" s="290"/>
      <c r="M159" s="291"/>
      <c r="N159" s="292"/>
      <c r="O159" s="292"/>
      <c r="P159" s="292"/>
      <c r="Q159" s="292"/>
      <c r="R159" s="292"/>
      <c r="S159" s="292"/>
      <c r="T159" s="29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4" t="s">
        <v>846</v>
      </c>
      <c r="AU159" s="294" t="s">
        <v>92</v>
      </c>
      <c r="AV159" s="15" t="s">
        <v>8</v>
      </c>
      <c r="AW159" s="15" t="s">
        <v>40</v>
      </c>
      <c r="AX159" s="15" t="s">
        <v>84</v>
      </c>
      <c r="AY159" s="294" t="s">
        <v>142</v>
      </c>
    </row>
    <row r="160" s="13" customFormat="1">
      <c r="A160" s="13"/>
      <c r="B160" s="263"/>
      <c r="C160" s="264"/>
      <c r="D160" s="250" t="s">
        <v>846</v>
      </c>
      <c r="E160" s="265" t="s">
        <v>1</v>
      </c>
      <c r="F160" s="266" t="s">
        <v>874</v>
      </c>
      <c r="G160" s="264"/>
      <c r="H160" s="267">
        <v>43.450000000000003</v>
      </c>
      <c r="I160" s="268"/>
      <c r="J160" s="264"/>
      <c r="K160" s="264"/>
      <c r="L160" s="269"/>
      <c r="M160" s="270"/>
      <c r="N160" s="271"/>
      <c r="O160" s="271"/>
      <c r="P160" s="271"/>
      <c r="Q160" s="271"/>
      <c r="R160" s="271"/>
      <c r="S160" s="271"/>
      <c r="T160" s="27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3" t="s">
        <v>846</v>
      </c>
      <c r="AU160" s="273" t="s">
        <v>92</v>
      </c>
      <c r="AV160" s="13" t="s">
        <v>92</v>
      </c>
      <c r="AW160" s="13" t="s">
        <v>40</v>
      </c>
      <c r="AX160" s="13" t="s">
        <v>84</v>
      </c>
      <c r="AY160" s="273" t="s">
        <v>142</v>
      </c>
    </row>
    <row r="161" s="15" customFormat="1">
      <c r="A161" s="15"/>
      <c r="B161" s="285"/>
      <c r="C161" s="286"/>
      <c r="D161" s="250" t="s">
        <v>846</v>
      </c>
      <c r="E161" s="287" t="s">
        <v>1</v>
      </c>
      <c r="F161" s="288" t="s">
        <v>875</v>
      </c>
      <c r="G161" s="286"/>
      <c r="H161" s="287" t="s">
        <v>1</v>
      </c>
      <c r="I161" s="289"/>
      <c r="J161" s="286"/>
      <c r="K161" s="286"/>
      <c r="L161" s="290"/>
      <c r="M161" s="291"/>
      <c r="N161" s="292"/>
      <c r="O161" s="292"/>
      <c r="P161" s="292"/>
      <c r="Q161" s="292"/>
      <c r="R161" s="292"/>
      <c r="S161" s="292"/>
      <c r="T161" s="29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4" t="s">
        <v>846</v>
      </c>
      <c r="AU161" s="294" t="s">
        <v>92</v>
      </c>
      <c r="AV161" s="15" t="s">
        <v>8</v>
      </c>
      <c r="AW161" s="15" t="s">
        <v>40</v>
      </c>
      <c r="AX161" s="15" t="s">
        <v>84</v>
      </c>
      <c r="AY161" s="294" t="s">
        <v>142</v>
      </c>
    </row>
    <row r="162" s="13" customFormat="1">
      <c r="A162" s="13"/>
      <c r="B162" s="263"/>
      <c r="C162" s="264"/>
      <c r="D162" s="250" t="s">
        <v>846</v>
      </c>
      <c r="E162" s="265" t="s">
        <v>1</v>
      </c>
      <c r="F162" s="266" t="s">
        <v>876</v>
      </c>
      <c r="G162" s="264"/>
      <c r="H162" s="267">
        <v>9.1199999999999992</v>
      </c>
      <c r="I162" s="268"/>
      <c r="J162" s="264"/>
      <c r="K162" s="264"/>
      <c r="L162" s="269"/>
      <c r="M162" s="270"/>
      <c r="N162" s="271"/>
      <c r="O162" s="271"/>
      <c r="P162" s="271"/>
      <c r="Q162" s="271"/>
      <c r="R162" s="271"/>
      <c r="S162" s="271"/>
      <c r="T162" s="27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3" t="s">
        <v>846</v>
      </c>
      <c r="AU162" s="273" t="s">
        <v>92</v>
      </c>
      <c r="AV162" s="13" t="s">
        <v>92</v>
      </c>
      <c r="AW162" s="13" t="s">
        <v>40</v>
      </c>
      <c r="AX162" s="13" t="s">
        <v>84</v>
      </c>
      <c r="AY162" s="273" t="s">
        <v>142</v>
      </c>
    </row>
    <row r="163" s="14" customFormat="1">
      <c r="A163" s="14"/>
      <c r="B163" s="274"/>
      <c r="C163" s="275"/>
      <c r="D163" s="250" t="s">
        <v>846</v>
      </c>
      <c r="E163" s="276" t="s">
        <v>1</v>
      </c>
      <c r="F163" s="277" t="s">
        <v>848</v>
      </c>
      <c r="G163" s="275"/>
      <c r="H163" s="278">
        <v>52.57</v>
      </c>
      <c r="I163" s="279"/>
      <c r="J163" s="275"/>
      <c r="K163" s="275"/>
      <c r="L163" s="280"/>
      <c r="M163" s="281"/>
      <c r="N163" s="282"/>
      <c r="O163" s="282"/>
      <c r="P163" s="282"/>
      <c r="Q163" s="282"/>
      <c r="R163" s="282"/>
      <c r="S163" s="282"/>
      <c r="T163" s="28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4" t="s">
        <v>846</v>
      </c>
      <c r="AU163" s="284" t="s">
        <v>92</v>
      </c>
      <c r="AV163" s="14" t="s">
        <v>828</v>
      </c>
      <c r="AW163" s="14" t="s">
        <v>40</v>
      </c>
      <c r="AX163" s="14" t="s">
        <v>8</v>
      </c>
      <c r="AY163" s="284" t="s">
        <v>142</v>
      </c>
    </row>
    <row r="164" s="2" customFormat="1" ht="24.15" customHeight="1">
      <c r="A164" s="38"/>
      <c r="B164" s="39"/>
      <c r="C164" s="225" t="s">
        <v>877</v>
      </c>
      <c r="D164" s="225" t="s">
        <v>144</v>
      </c>
      <c r="E164" s="226" t="s">
        <v>878</v>
      </c>
      <c r="F164" s="227" t="s">
        <v>879</v>
      </c>
      <c r="G164" s="228" t="s">
        <v>165</v>
      </c>
      <c r="H164" s="229">
        <v>103.59399999999999</v>
      </c>
      <c r="I164" s="230"/>
      <c r="J164" s="231">
        <f>ROUND(I164*H164,0)</f>
        <v>0</v>
      </c>
      <c r="K164" s="232"/>
      <c r="L164" s="44"/>
      <c r="M164" s="233" t="s">
        <v>1</v>
      </c>
      <c r="N164" s="234" t="s">
        <v>49</v>
      </c>
      <c r="O164" s="91"/>
      <c r="P164" s="235">
        <f>O164*H164</f>
        <v>0</v>
      </c>
      <c r="Q164" s="235">
        <v>0.0051999999999999998</v>
      </c>
      <c r="R164" s="235">
        <f>Q164*H164</f>
        <v>0.53868879999999997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828</v>
      </c>
      <c r="AT164" s="237" t="s">
        <v>144</v>
      </c>
      <c r="AU164" s="237" t="s">
        <v>92</v>
      </c>
      <c r="AY164" s="17" t="s">
        <v>142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</v>
      </c>
      <c r="BK164" s="238">
        <f>ROUND(I164*H164,0)</f>
        <v>0</v>
      </c>
      <c r="BL164" s="17" t="s">
        <v>828</v>
      </c>
      <c r="BM164" s="237" t="s">
        <v>880</v>
      </c>
    </row>
    <row r="165" s="15" customFormat="1">
      <c r="A165" s="15"/>
      <c r="B165" s="285"/>
      <c r="C165" s="286"/>
      <c r="D165" s="250" t="s">
        <v>846</v>
      </c>
      <c r="E165" s="287" t="s">
        <v>1</v>
      </c>
      <c r="F165" s="288" t="s">
        <v>873</v>
      </c>
      <c r="G165" s="286"/>
      <c r="H165" s="287" t="s">
        <v>1</v>
      </c>
      <c r="I165" s="289"/>
      <c r="J165" s="286"/>
      <c r="K165" s="286"/>
      <c r="L165" s="290"/>
      <c r="M165" s="291"/>
      <c r="N165" s="292"/>
      <c r="O165" s="292"/>
      <c r="P165" s="292"/>
      <c r="Q165" s="292"/>
      <c r="R165" s="292"/>
      <c r="S165" s="292"/>
      <c r="T165" s="29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4" t="s">
        <v>846</v>
      </c>
      <c r="AU165" s="294" t="s">
        <v>92</v>
      </c>
      <c r="AV165" s="15" t="s">
        <v>8</v>
      </c>
      <c r="AW165" s="15" t="s">
        <v>40</v>
      </c>
      <c r="AX165" s="15" t="s">
        <v>84</v>
      </c>
      <c r="AY165" s="294" t="s">
        <v>142</v>
      </c>
    </row>
    <row r="166" s="13" customFormat="1">
      <c r="A166" s="13"/>
      <c r="B166" s="263"/>
      <c r="C166" s="264"/>
      <c r="D166" s="250" t="s">
        <v>846</v>
      </c>
      <c r="E166" s="265" t="s">
        <v>1</v>
      </c>
      <c r="F166" s="266" t="s">
        <v>881</v>
      </c>
      <c r="G166" s="264"/>
      <c r="H166" s="267">
        <v>69.802000000000007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3" t="s">
        <v>846</v>
      </c>
      <c r="AU166" s="273" t="s">
        <v>92</v>
      </c>
      <c r="AV166" s="13" t="s">
        <v>92</v>
      </c>
      <c r="AW166" s="13" t="s">
        <v>40</v>
      </c>
      <c r="AX166" s="13" t="s">
        <v>84</v>
      </c>
      <c r="AY166" s="273" t="s">
        <v>142</v>
      </c>
    </row>
    <row r="167" s="15" customFormat="1">
      <c r="A167" s="15"/>
      <c r="B167" s="285"/>
      <c r="C167" s="286"/>
      <c r="D167" s="250" t="s">
        <v>846</v>
      </c>
      <c r="E167" s="287" t="s">
        <v>1</v>
      </c>
      <c r="F167" s="288" t="s">
        <v>875</v>
      </c>
      <c r="G167" s="286"/>
      <c r="H167" s="287" t="s">
        <v>1</v>
      </c>
      <c r="I167" s="289"/>
      <c r="J167" s="286"/>
      <c r="K167" s="286"/>
      <c r="L167" s="290"/>
      <c r="M167" s="291"/>
      <c r="N167" s="292"/>
      <c r="O167" s="292"/>
      <c r="P167" s="292"/>
      <c r="Q167" s="292"/>
      <c r="R167" s="292"/>
      <c r="S167" s="292"/>
      <c r="T167" s="29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4" t="s">
        <v>846</v>
      </c>
      <c r="AU167" s="294" t="s">
        <v>92</v>
      </c>
      <c r="AV167" s="15" t="s">
        <v>8</v>
      </c>
      <c r="AW167" s="15" t="s">
        <v>40</v>
      </c>
      <c r="AX167" s="15" t="s">
        <v>84</v>
      </c>
      <c r="AY167" s="294" t="s">
        <v>142</v>
      </c>
    </row>
    <row r="168" s="13" customFormat="1">
      <c r="A168" s="13"/>
      <c r="B168" s="263"/>
      <c r="C168" s="264"/>
      <c r="D168" s="250" t="s">
        <v>846</v>
      </c>
      <c r="E168" s="265" t="s">
        <v>1</v>
      </c>
      <c r="F168" s="266" t="s">
        <v>882</v>
      </c>
      <c r="G168" s="264"/>
      <c r="H168" s="267">
        <v>33.792000000000002</v>
      </c>
      <c r="I168" s="268"/>
      <c r="J168" s="264"/>
      <c r="K168" s="264"/>
      <c r="L168" s="269"/>
      <c r="M168" s="270"/>
      <c r="N168" s="271"/>
      <c r="O168" s="271"/>
      <c r="P168" s="271"/>
      <c r="Q168" s="271"/>
      <c r="R168" s="271"/>
      <c r="S168" s="271"/>
      <c r="T168" s="27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3" t="s">
        <v>846</v>
      </c>
      <c r="AU168" s="273" t="s">
        <v>92</v>
      </c>
      <c r="AV168" s="13" t="s">
        <v>92</v>
      </c>
      <c r="AW168" s="13" t="s">
        <v>40</v>
      </c>
      <c r="AX168" s="13" t="s">
        <v>84</v>
      </c>
      <c r="AY168" s="273" t="s">
        <v>142</v>
      </c>
    </row>
    <row r="169" s="14" customFormat="1">
      <c r="A169" s="14"/>
      <c r="B169" s="274"/>
      <c r="C169" s="275"/>
      <c r="D169" s="250" t="s">
        <v>846</v>
      </c>
      <c r="E169" s="276" t="s">
        <v>1</v>
      </c>
      <c r="F169" s="277" t="s">
        <v>848</v>
      </c>
      <c r="G169" s="275"/>
      <c r="H169" s="278">
        <v>103.59399999999999</v>
      </c>
      <c r="I169" s="279"/>
      <c r="J169" s="275"/>
      <c r="K169" s="275"/>
      <c r="L169" s="280"/>
      <c r="M169" s="281"/>
      <c r="N169" s="282"/>
      <c r="O169" s="282"/>
      <c r="P169" s="282"/>
      <c r="Q169" s="282"/>
      <c r="R169" s="282"/>
      <c r="S169" s="282"/>
      <c r="T169" s="28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4" t="s">
        <v>846</v>
      </c>
      <c r="AU169" s="284" t="s">
        <v>92</v>
      </c>
      <c r="AV169" s="14" t="s">
        <v>828</v>
      </c>
      <c r="AW169" s="14" t="s">
        <v>40</v>
      </c>
      <c r="AX169" s="14" t="s">
        <v>8</v>
      </c>
      <c r="AY169" s="284" t="s">
        <v>142</v>
      </c>
    </row>
    <row r="170" s="2" customFormat="1" ht="33" customHeight="1">
      <c r="A170" s="38"/>
      <c r="B170" s="39"/>
      <c r="C170" s="225" t="s">
        <v>883</v>
      </c>
      <c r="D170" s="225" t="s">
        <v>144</v>
      </c>
      <c r="E170" s="226" t="s">
        <v>884</v>
      </c>
      <c r="F170" s="227" t="s">
        <v>885</v>
      </c>
      <c r="G170" s="228" t="s">
        <v>153</v>
      </c>
      <c r="H170" s="229">
        <v>2</v>
      </c>
      <c r="I170" s="230"/>
      <c r="J170" s="231">
        <f>ROUND(I170*H170,0)</f>
        <v>0</v>
      </c>
      <c r="K170" s="232"/>
      <c r="L170" s="44"/>
      <c r="M170" s="233" t="s">
        <v>1</v>
      </c>
      <c r="N170" s="234" t="s">
        <v>49</v>
      </c>
      <c r="O170" s="91"/>
      <c r="P170" s="235">
        <f>O170*H170</f>
        <v>0</v>
      </c>
      <c r="Q170" s="235">
        <v>0.188</v>
      </c>
      <c r="R170" s="235">
        <f>Q170*H170</f>
        <v>0.376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828</v>
      </c>
      <c r="AT170" s="237" t="s">
        <v>144</v>
      </c>
      <c r="AU170" s="237" t="s">
        <v>92</v>
      </c>
      <c r="AY170" s="17" t="s">
        <v>142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</v>
      </c>
      <c r="BK170" s="238">
        <f>ROUND(I170*H170,0)</f>
        <v>0</v>
      </c>
      <c r="BL170" s="17" t="s">
        <v>828</v>
      </c>
      <c r="BM170" s="237" t="s">
        <v>886</v>
      </c>
    </row>
    <row r="171" s="2" customFormat="1" ht="24.15" customHeight="1">
      <c r="A171" s="38"/>
      <c r="B171" s="39"/>
      <c r="C171" s="225" t="s">
        <v>887</v>
      </c>
      <c r="D171" s="225" t="s">
        <v>144</v>
      </c>
      <c r="E171" s="226" t="s">
        <v>888</v>
      </c>
      <c r="F171" s="227" t="s">
        <v>889</v>
      </c>
      <c r="G171" s="228" t="s">
        <v>153</v>
      </c>
      <c r="H171" s="229">
        <v>1</v>
      </c>
      <c r="I171" s="230"/>
      <c r="J171" s="231">
        <f>ROUND(I171*H171,0)</f>
        <v>0</v>
      </c>
      <c r="K171" s="232"/>
      <c r="L171" s="44"/>
      <c r="M171" s="233" t="s">
        <v>1</v>
      </c>
      <c r="N171" s="234" t="s">
        <v>49</v>
      </c>
      <c r="O171" s="91"/>
      <c r="P171" s="235">
        <f>O171*H171</f>
        <v>0</v>
      </c>
      <c r="Q171" s="235">
        <v>0.028080000000000001</v>
      </c>
      <c r="R171" s="235">
        <f>Q171*H171</f>
        <v>0.028080000000000001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828</v>
      </c>
      <c r="AT171" s="237" t="s">
        <v>144</v>
      </c>
      <c r="AU171" s="237" t="s">
        <v>92</v>
      </c>
      <c r="AY171" s="17" t="s">
        <v>142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</v>
      </c>
      <c r="BK171" s="238">
        <f>ROUND(I171*H171,0)</f>
        <v>0</v>
      </c>
      <c r="BL171" s="17" t="s">
        <v>828</v>
      </c>
      <c r="BM171" s="237" t="s">
        <v>890</v>
      </c>
    </row>
    <row r="172" s="12" customFormat="1" ht="22.8" customHeight="1">
      <c r="A172" s="12"/>
      <c r="B172" s="211"/>
      <c r="C172" s="212"/>
      <c r="D172" s="213" t="s">
        <v>83</v>
      </c>
      <c r="E172" s="256" t="s">
        <v>891</v>
      </c>
      <c r="F172" s="256" t="s">
        <v>892</v>
      </c>
      <c r="G172" s="212"/>
      <c r="H172" s="212"/>
      <c r="I172" s="215"/>
      <c r="J172" s="257">
        <f>BK172</f>
        <v>0</v>
      </c>
      <c r="K172" s="212"/>
      <c r="L172" s="217"/>
      <c r="M172" s="218"/>
      <c r="N172" s="219"/>
      <c r="O172" s="219"/>
      <c r="P172" s="220">
        <f>SUM(P173:P181)</f>
        <v>0</v>
      </c>
      <c r="Q172" s="219"/>
      <c r="R172" s="220">
        <f>SUM(R173:R181)</f>
        <v>0.66727457000000001</v>
      </c>
      <c r="S172" s="219"/>
      <c r="T172" s="221">
        <f>SUM(T173:T181)</f>
        <v>0.14799999999999999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2" t="s">
        <v>8</v>
      </c>
      <c r="AT172" s="223" t="s">
        <v>83</v>
      </c>
      <c r="AU172" s="223" t="s">
        <v>8</v>
      </c>
      <c r="AY172" s="222" t="s">
        <v>142</v>
      </c>
      <c r="BK172" s="224">
        <f>SUM(BK173:BK181)</f>
        <v>0</v>
      </c>
    </row>
    <row r="173" s="2" customFormat="1" ht="33" customHeight="1">
      <c r="A173" s="38"/>
      <c r="B173" s="39"/>
      <c r="C173" s="225" t="s">
        <v>7</v>
      </c>
      <c r="D173" s="225" t="s">
        <v>144</v>
      </c>
      <c r="E173" s="226" t="s">
        <v>893</v>
      </c>
      <c r="F173" s="227" t="s">
        <v>894</v>
      </c>
      <c r="G173" s="228" t="s">
        <v>147</v>
      </c>
      <c r="H173" s="229">
        <v>1</v>
      </c>
      <c r="I173" s="230"/>
      <c r="J173" s="231">
        <f>ROUND(I173*H173,0)</f>
        <v>0</v>
      </c>
      <c r="K173" s="232"/>
      <c r="L173" s="44"/>
      <c r="M173" s="233" t="s">
        <v>1</v>
      </c>
      <c r="N173" s="234" t="s">
        <v>49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828</v>
      </c>
      <c r="AT173" s="237" t="s">
        <v>144</v>
      </c>
      <c r="AU173" s="237" t="s">
        <v>92</v>
      </c>
      <c r="AY173" s="17" t="s">
        <v>142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</v>
      </c>
      <c r="BK173" s="238">
        <f>ROUND(I173*H173,0)</f>
        <v>0</v>
      </c>
      <c r="BL173" s="17" t="s">
        <v>828</v>
      </c>
      <c r="BM173" s="237" t="s">
        <v>895</v>
      </c>
    </row>
    <row r="174" s="2" customFormat="1" ht="24.15" customHeight="1">
      <c r="A174" s="38"/>
      <c r="B174" s="39"/>
      <c r="C174" s="225" t="s">
        <v>896</v>
      </c>
      <c r="D174" s="225" t="s">
        <v>144</v>
      </c>
      <c r="E174" s="226" t="s">
        <v>897</v>
      </c>
      <c r="F174" s="227" t="s">
        <v>898</v>
      </c>
      <c r="G174" s="228" t="s">
        <v>165</v>
      </c>
      <c r="H174" s="229">
        <v>75</v>
      </c>
      <c r="I174" s="230"/>
      <c r="J174" s="231">
        <f>ROUND(I174*H174,0)</f>
        <v>0</v>
      </c>
      <c r="K174" s="232"/>
      <c r="L174" s="44"/>
      <c r="M174" s="233" t="s">
        <v>1</v>
      </c>
      <c r="N174" s="234" t="s">
        <v>49</v>
      </c>
      <c r="O174" s="91"/>
      <c r="P174" s="235">
        <f>O174*H174</f>
        <v>0</v>
      </c>
      <c r="Q174" s="235">
        <v>4.0000000000000003E-05</v>
      </c>
      <c r="R174" s="235">
        <f>Q174*H174</f>
        <v>0.0030000000000000001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828</v>
      </c>
      <c r="AT174" s="237" t="s">
        <v>144</v>
      </c>
      <c r="AU174" s="237" t="s">
        <v>92</v>
      </c>
      <c r="AY174" s="17" t="s">
        <v>142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</v>
      </c>
      <c r="BK174" s="238">
        <f>ROUND(I174*H174,0)</f>
        <v>0</v>
      </c>
      <c r="BL174" s="17" t="s">
        <v>828</v>
      </c>
      <c r="BM174" s="237" t="s">
        <v>899</v>
      </c>
    </row>
    <row r="175" s="2" customFormat="1" ht="24.15" customHeight="1">
      <c r="A175" s="38"/>
      <c r="B175" s="39"/>
      <c r="C175" s="225" t="s">
        <v>900</v>
      </c>
      <c r="D175" s="225" t="s">
        <v>144</v>
      </c>
      <c r="E175" s="226" t="s">
        <v>901</v>
      </c>
      <c r="F175" s="227" t="s">
        <v>902</v>
      </c>
      <c r="G175" s="228" t="s">
        <v>153</v>
      </c>
      <c r="H175" s="229">
        <v>2</v>
      </c>
      <c r="I175" s="230"/>
      <c r="J175" s="231">
        <f>ROUND(I175*H175,0)</f>
        <v>0</v>
      </c>
      <c r="K175" s="232"/>
      <c r="L175" s="44"/>
      <c r="M175" s="233" t="s">
        <v>1</v>
      </c>
      <c r="N175" s="234" t="s">
        <v>49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0.073999999999999996</v>
      </c>
      <c r="T175" s="236">
        <f>S175*H175</f>
        <v>0.14799999999999999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828</v>
      </c>
      <c r="AT175" s="237" t="s">
        <v>144</v>
      </c>
      <c r="AU175" s="237" t="s">
        <v>92</v>
      </c>
      <c r="AY175" s="17" t="s">
        <v>142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</v>
      </c>
      <c r="BK175" s="238">
        <f>ROUND(I175*H175,0)</f>
        <v>0</v>
      </c>
      <c r="BL175" s="17" t="s">
        <v>828</v>
      </c>
      <c r="BM175" s="237" t="s">
        <v>903</v>
      </c>
    </row>
    <row r="176" s="2" customFormat="1" ht="24.15" customHeight="1">
      <c r="A176" s="38"/>
      <c r="B176" s="39"/>
      <c r="C176" s="225" t="s">
        <v>904</v>
      </c>
      <c r="D176" s="225" t="s">
        <v>144</v>
      </c>
      <c r="E176" s="226" t="s">
        <v>905</v>
      </c>
      <c r="F176" s="227" t="s">
        <v>906</v>
      </c>
      <c r="G176" s="228" t="s">
        <v>165</v>
      </c>
      <c r="H176" s="229">
        <v>28</v>
      </c>
      <c r="I176" s="230"/>
      <c r="J176" s="231">
        <f>ROUND(I176*H176,0)</f>
        <v>0</v>
      </c>
      <c r="K176" s="232"/>
      <c r="L176" s="44"/>
      <c r="M176" s="233" t="s">
        <v>1</v>
      </c>
      <c r="N176" s="234" t="s">
        <v>49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828</v>
      </c>
      <c r="AT176" s="237" t="s">
        <v>144</v>
      </c>
      <c r="AU176" s="237" t="s">
        <v>92</v>
      </c>
      <c r="AY176" s="17" t="s">
        <v>142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</v>
      </c>
      <c r="BK176" s="238">
        <f>ROUND(I176*H176,0)</f>
        <v>0</v>
      </c>
      <c r="BL176" s="17" t="s">
        <v>828</v>
      </c>
      <c r="BM176" s="237" t="s">
        <v>907</v>
      </c>
    </row>
    <row r="177" s="2" customFormat="1" ht="24.15" customHeight="1">
      <c r="A177" s="38"/>
      <c r="B177" s="39"/>
      <c r="C177" s="225" t="s">
        <v>908</v>
      </c>
      <c r="D177" s="225" t="s">
        <v>144</v>
      </c>
      <c r="E177" s="226" t="s">
        <v>909</v>
      </c>
      <c r="F177" s="227" t="s">
        <v>910</v>
      </c>
      <c r="G177" s="228" t="s">
        <v>165</v>
      </c>
      <c r="H177" s="229">
        <v>14</v>
      </c>
      <c r="I177" s="230"/>
      <c r="J177" s="231">
        <f>ROUND(I177*H177,0)</f>
        <v>0</v>
      </c>
      <c r="K177" s="232"/>
      <c r="L177" s="44"/>
      <c r="M177" s="233" t="s">
        <v>1</v>
      </c>
      <c r="N177" s="234" t="s">
        <v>49</v>
      </c>
      <c r="O177" s="91"/>
      <c r="P177" s="235">
        <f>O177*H177</f>
        <v>0</v>
      </c>
      <c r="Q177" s="235">
        <v>0.0085500000000000003</v>
      </c>
      <c r="R177" s="235">
        <f>Q177*H177</f>
        <v>0.1197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828</v>
      </c>
      <c r="AT177" s="237" t="s">
        <v>144</v>
      </c>
      <c r="AU177" s="237" t="s">
        <v>92</v>
      </c>
      <c r="AY177" s="17" t="s">
        <v>142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</v>
      </c>
      <c r="BK177" s="238">
        <f>ROUND(I177*H177,0)</f>
        <v>0</v>
      </c>
      <c r="BL177" s="17" t="s">
        <v>828</v>
      </c>
      <c r="BM177" s="237" t="s">
        <v>911</v>
      </c>
    </row>
    <row r="178" s="2" customFormat="1" ht="24.15" customHeight="1">
      <c r="A178" s="38"/>
      <c r="B178" s="39"/>
      <c r="C178" s="225" t="s">
        <v>912</v>
      </c>
      <c r="D178" s="225" t="s">
        <v>144</v>
      </c>
      <c r="E178" s="226" t="s">
        <v>913</v>
      </c>
      <c r="F178" s="227" t="s">
        <v>914</v>
      </c>
      <c r="G178" s="228" t="s">
        <v>165</v>
      </c>
      <c r="H178" s="229">
        <v>7.5</v>
      </c>
      <c r="I178" s="230"/>
      <c r="J178" s="231">
        <f>ROUND(I178*H178,0)</f>
        <v>0</v>
      </c>
      <c r="K178" s="232"/>
      <c r="L178" s="44"/>
      <c r="M178" s="233" t="s">
        <v>1</v>
      </c>
      <c r="N178" s="234" t="s">
        <v>49</v>
      </c>
      <c r="O178" s="91"/>
      <c r="P178" s="235">
        <f>O178*H178</f>
        <v>0</v>
      </c>
      <c r="Q178" s="235">
        <v>0.02324</v>
      </c>
      <c r="R178" s="235">
        <f>Q178*H178</f>
        <v>0.17430000000000001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828</v>
      </c>
      <c r="AT178" s="237" t="s">
        <v>144</v>
      </c>
      <c r="AU178" s="237" t="s">
        <v>92</v>
      </c>
      <c r="AY178" s="17" t="s">
        <v>142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</v>
      </c>
      <c r="BK178" s="238">
        <f>ROUND(I178*H178,0)</f>
        <v>0</v>
      </c>
      <c r="BL178" s="17" t="s">
        <v>828</v>
      </c>
      <c r="BM178" s="237" t="s">
        <v>915</v>
      </c>
    </row>
    <row r="179" s="2" customFormat="1" ht="16.5" customHeight="1">
      <c r="A179" s="38"/>
      <c r="B179" s="39"/>
      <c r="C179" s="239" t="s">
        <v>916</v>
      </c>
      <c r="D179" s="239" t="s">
        <v>94</v>
      </c>
      <c r="E179" s="240" t="s">
        <v>917</v>
      </c>
      <c r="F179" s="241" t="s">
        <v>918</v>
      </c>
      <c r="G179" s="242" t="s">
        <v>256</v>
      </c>
      <c r="H179" s="243">
        <v>15</v>
      </c>
      <c r="I179" s="244"/>
      <c r="J179" s="245">
        <f>ROUND(I179*H179,0)</f>
        <v>0</v>
      </c>
      <c r="K179" s="246"/>
      <c r="L179" s="247"/>
      <c r="M179" s="248" t="s">
        <v>1</v>
      </c>
      <c r="N179" s="249" t="s">
        <v>49</v>
      </c>
      <c r="O179" s="91"/>
      <c r="P179" s="235">
        <f>O179*H179</f>
        <v>0</v>
      </c>
      <c r="Q179" s="235">
        <v>0.001</v>
      </c>
      <c r="R179" s="235">
        <f>Q179*H179</f>
        <v>0.014999999999999999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237</v>
      </c>
      <c r="AT179" s="237" t="s">
        <v>94</v>
      </c>
      <c r="AU179" s="237" t="s">
        <v>92</v>
      </c>
      <c r="AY179" s="17" t="s">
        <v>142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</v>
      </c>
      <c r="BK179" s="238">
        <f>ROUND(I179*H179,0)</f>
        <v>0</v>
      </c>
      <c r="BL179" s="17" t="s">
        <v>828</v>
      </c>
      <c r="BM179" s="237" t="s">
        <v>919</v>
      </c>
    </row>
    <row r="180" s="2" customFormat="1" ht="24.15" customHeight="1">
      <c r="A180" s="38"/>
      <c r="B180" s="39"/>
      <c r="C180" s="225" t="s">
        <v>920</v>
      </c>
      <c r="D180" s="225" t="s">
        <v>144</v>
      </c>
      <c r="E180" s="226" t="s">
        <v>921</v>
      </c>
      <c r="F180" s="227" t="s">
        <v>922</v>
      </c>
      <c r="G180" s="228" t="s">
        <v>617</v>
      </c>
      <c r="H180" s="229">
        <v>0.217</v>
      </c>
      <c r="I180" s="230"/>
      <c r="J180" s="231">
        <f>ROUND(I180*H180,0)</f>
        <v>0</v>
      </c>
      <c r="K180" s="232"/>
      <c r="L180" s="44"/>
      <c r="M180" s="233" t="s">
        <v>1</v>
      </c>
      <c r="N180" s="234" t="s">
        <v>49</v>
      </c>
      <c r="O180" s="91"/>
      <c r="P180" s="235">
        <f>O180*H180</f>
        <v>0</v>
      </c>
      <c r="Q180" s="235">
        <v>1.6372100000000001</v>
      </c>
      <c r="R180" s="235">
        <f>Q180*H180</f>
        <v>0.35527457000000001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828</v>
      </c>
      <c r="AT180" s="237" t="s">
        <v>144</v>
      </c>
      <c r="AU180" s="237" t="s">
        <v>92</v>
      </c>
      <c r="AY180" s="17" t="s">
        <v>142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</v>
      </c>
      <c r="BK180" s="238">
        <f>ROUND(I180*H180,0)</f>
        <v>0</v>
      </c>
      <c r="BL180" s="17" t="s">
        <v>828</v>
      </c>
      <c r="BM180" s="237" t="s">
        <v>923</v>
      </c>
    </row>
    <row r="181" s="13" customFormat="1">
      <c r="A181" s="13"/>
      <c r="B181" s="263"/>
      <c r="C181" s="264"/>
      <c r="D181" s="250" t="s">
        <v>846</v>
      </c>
      <c r="E181" s="265" t="s">
        <v>1</v>
      </c>
      <c r="F181" s="266" t="s">
        <v>924</v>
      </c>
      <c r="G181" s="264"/>
      <c r="H181" s="267">
        <v>0.217</v>
      </c>
      <c r="I181" s="268"/>
      <c r="J181" s="264"/>
      <c r="K181" s="264"/>
      <c r="L181" s="269"/>
      <c r="M181" s="270"/>
      <c r="N181" s="271"/>
      <c r="O181" s="271"/>
      <c r="P181" s="271"/>
      <c r="Q181" s="271"/>
      <c r="R181" s="271"/>
      <c r="S181" s="271"/>
      <c r="T181" s="27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3" t="s">
        <v>846</v>
      </c>
      <c r="AU181" s="273" t="s">
        <v>92</v>
      </c>
      <c r="AV181" s="13" t="s">
        <v>92</v>
      </c>
      <c r="AW181" s="13" t="s">
        <v>40</v>
      </c>
      <c r="AX181" s="13" t="s">
        <v>8</v>
      </c>
      <c r="AY181" s="273" t="s">
        <v>142</v>
      </c>
    </row>
    <row r="182" s="12" customFormat="1" ht="22.8" customHeight="1">
      <c r="A182" s="12"/>
      <c r="B182" s="211"/>
      <c r="C182" s="212"/>
      <c r="D182" s="213" t="s">
        <v>83</v>
      </c>
      <c r="E182" s="256" t="s">
        <v>925</v>
      </c>
      <c r="F182" s="256" t="s">
        <v>926</v>
      </c>
      <c r="G182" s="212"/>
      <c r="H182" s="212"/>
      <c r="I182" s="215"/>
      <c r="J182" s="257">
        <f>BK182</f>
        <v>0</v>
      </c>
      <c r="K182" s="212"/>
      <c r="L182" s="217"/>
      <c r="M182" s="218"/>
      <c r="N182" s="219"/>
      <c r="O182" s="219"/>
      <c r="P182" s="220">
        <f>P183</f>
        <v>0</v>
      </c>
      <c r="Q182" s="219"/>
      <c r="R182" s="220">
        <f>R183</f>
        <v>0</v>
      </c>
      <c r="S182" s="219"/>
      <c r="T182" s="221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2" t="s">
        <v>8</v>
      </c>
      <c r="AT182" s="223" t="s">
        <v>83</v>
      </c>
      <c r="AU182" s="223" t="s">
        <v>8</v>
      </c>
      <c r="AY182" s="222" t="s">
        <v>142</v>
      </c>
      <c r="BK182" s="224">
        <f>BK183</f>
        <v>0</v>
      </c>
    </row>
    <row r="183" s="2" customFormat="1" ht="21.75" customHeight="1">
      <c r="A183" s="38"/>
      <c r="B183" s="39"/>
      <c r="C183" s="225" t="s">
        <v>927</v>
      </c>
      <c r="D183" s="225" t="s">
        <v>144</v>
      </c>
      <c r="E183" s="226" t="s">
        <v>928</v>
      </c>
      <c r="F183" s="227" t="s">
        <v>929</v>
      </c>
      <c r="G183" s="228" t="s">
        <v>578</v>
      </c>
      <c r="H183" s="229">
        <v>2.2090000000000001</v>
      </c>
      <c r="I183" s="230"/>
      <c r="J183" s="231">
        <f>ROUND(I183*H183,0)</f>
        <v>0</v>
      </c>
      <c r="K183" s="232"/>
      <c r="L183" s="44"/>
      <c r="M183" s="233" t="s">
        <v>1</v>
      </c>
      <c r="N183" s="234" t="s">
        <v>49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828</v>
      </c>
      <c r="AT183" s="237" t="s">
        <v>144</v>
      </c>
      <c r="AU183" s="237" t="s">
        <v>92</v>
      </c>
      <c r="AY183" s="17" t="s">
        <v>142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</v>
      </c>
      <c r="BK183" s="238">
        <f>ROUND(I183*H183,0)</f>
        <v>0</v>
      </c>
      <c r="BL183" s="17" t="s">
        <v>828</v>
      </c>
      <c r="BM183" s="237" t="s">
        <v>930</v>
      </c>
    </row>
    <row r="184" s="12" customFormat="1" ht="22.8" customHeight="1">
      <c r="A184" s="12"/>
      <c r="B184" s="211"/>
      <c r="C184" s="212"/>
      <c r="D184" s="213" t="s">
        <v>83</v>
      </c>
      <c r="E184" s="256" t="s">
        <v>931</v>
      </c>
      <c r="F184" s="256" t="s">
        <v>932</v>
      </c>
      <c r="G184" s="212"/>
      <c r="H184" s="212"/>
      <c r="I184" s="215"/>
      <c r="J184" s="257">
        <f>BK184</f>
        <v>0</v>
      </c>
      <c r="K184" s="212"/>
      <c r="L184" s="217"/>
      <c r="M184" s="218"/>
      <c r="N184" s="219"/>
      <c r="O184" s="219"/>
      <c r="P184" s="220">
        <f>SUM(P185:P189)</f>
        <v>0</v>
      </c>
      <c r="Q184" s="219"/>
      <c r="R184" s="220">
        <f>SUM(R185:R189)</f>
        <v>0</v>
      </c>
      <c r="S184" s="219"/>
      <c r="T184" s="221">
        <f>SUM(T185:T189)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2" t="s">
        <v>8</v>
      </c>
      <c r="AT184" s="223" t="s">
        <v>83</v>
      </c>
      <c r="AU184" s="223" t="s">
        <v>8</v>
      </c>
      <c r="AY184" s="222" t="s">
        <v>142</v>
      </c>
      <c r="BK184" s="224">
        <f>SUM(BK185:BK189)</f>
        <v>0</v>
      </c>
    </row>
    <row r="185" s="2" customFormat="1" ht="33" customHeight="1">
      <c r="A185" s="38"/>
      <c r="B185" s="39"/>
      <c r="C185" s="225" t="s">
        <v>933</v>
      </c>
      <c r="D185" s="225" t="s">
        <v>144</v>
      </c>
      <c r="E185" s="226" t="s">
        <v>934</v>
      </c>
      <c r="F185" s="227" t="s">
        <v>935</v>
      </c>
      <c r="G185" s="228" t="s">
        <v>578</v>
      </c>
      <c r="H185" s="229">
        <v>0.94799999999999995</v>
      </c>
      <c r="I185" s="230"/>
      <c r="J185" s="231">
        <f>ROUND(I185*H185,0)</f>
        <v>0</v>
      </c>
      <c r="K185" s="232"/>
      <c r="L185" s="44"/>
      <c r="M185" s="233" t="s">
        <v>1</v>
      </c>
      <c r="N185" s="234" t="s">
        <v>49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828</v>
      </c>
      <c r="AT185" s="237" t="s">
        <v>144</v>
      </c>
      <c r="AU185" s="237" t="s">
        <v>92</v>
      </c>
      <c r="AY185" s="17" t="s">
        <v>142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</v>
      </c>
      <c r="BK185" s="238">
        <f>ROUND(I185*H185,0)</f>
        <v>0</v>
      </c>
      <c r="BL185" s="17" t="s">
        <v>828</v>
      </c>
      <c r="BM185" s="237" t="s">
        <v>936</v>
      </c>
    </row>
    <row r="186" s="2" customFormat="1" ht="24.15" customHeight="1">
      <c r="A186" s="38"/>
      <c r="B186" s="39"/>
      <c r="C186" s="225" t="s">
        <v>937</v>
      </c>
      <c r="D186" s="225" t="s">
        <v>144</v>
      </c>
      <c r="E186" s="226" t="s">
        <v>938</v>
      </c>
      <c r="F186" s="227" t="s">
        <v>939</v>
      </c>
      <c r="G186" s="228" t="s">
        <v>578</v>
      </c>
      <c r="H186" s="229">
        <v>0.94799999999999995</v>
      </c>
      <c r="I186" s="230"/>
      <c r="J186" s="231">
        <f>ROUND(I186*H186,0)</f>
        <v>0</v>
      </c>
      <c r="K186" s="232"/>
      <c r="L186" s="44"/>
      <c r="M186" s="233" t="s">
        <v>1</v>
      </c>
      <c r="N186" s="234" t="s">
        <v>49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828</v>
      </c>
      <c r="AT186" s="237" t="s">
        <v>144</v>
      </c>
      <c r="AU186" s="237" t="s">
        <v>92</v>
      </c>
      <c r="AY186" s="17" t="s">
        <v>142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</v>
      </c>
      <c r="BK186" s="238">
        <f>ROUND(I186*H186,0)</f>
        <v>0</v>
      </c>
      <c r="BL186" s="17" t="s">
        <v>828</v>
      </c>
      <c r="BM186" s="237" t="s">
        <v>940</v>
      </c>
    </row>
    <row r="187" s="2" customFormat="1" ht="24.15" customHeight="1">
      <c r="A187" s="38"/>
      <c r="B187" s="39"/>
      <c r="C187" s="225" t="s">
        <v>941</v>
      </c>
      <c r="D187" s="225" t="s">
        <v>144</v>
      </c>
      <c r="E187" s="226" t="s">
        <v>942</v>
      </c>
      <c r="F187" s="227" t="s">
        <v>582</v>
      </c>
      <c r="G187" s="228" t="s">
        <v>578</v>
      </c>
      <c r="H187" s="229">
        <v>0.94799999999999995</v>
      </c>
      <c r="I187" s="230"/>
      <c r="J187" s="231">
        <f>ROUND(I187*H187,0)</f>
        <v>0</v>
      </c>
      <c r="K187" s="232"/>
      <c r="L187" s="44"/>
      <c r="M187" s="233" t="s">
        <v>1</v>
      </c>
      <c r="N187" s="234" t="s">
        <v>49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828</v>
      </c>
      <c r="AT187" s="237" t="s">
        <v>144</v>
      </c>
      <c r="AU187" s="237" t="s">
        <v>92</v>
      </c>
      <c r="AY187" s="17" t="s">
        <v>142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</v>
      </c>
      <c r="BK187" s="238">
        <f>ROUND(I187*H187,0)</f>
        <v>0</v>
      </c>
      <c r="BL187" s="17" t="s">
        <v>828</v>
      </c>
      <c r="BM187" s="237" t="s">
        <v>943</v>
      </c>
    </row>
    <row r="188" s="2" customFormat="1" ht="16.5" customHeight="1">
      <c r="A188" s="38"/>
      <c r="B188" s="39"/>
      <c r="C188" s="225" t="s">
        <v>944</v>
      </c>
      <c r="D188" s="225" t="s">
        <v>144</v>
      </c>
      <c r="E188" s="226" t="s">
        <v>945</v>
      </c>
      <c r="F188" s="227" t="s">
        <v>946</v>
      </c>
      <c r="G188" s="228" t="s">
        <v>578</v>
      </c>
      <c r="H188" s="229">
        <v>0.94799999999999995</v>
      </c>
      <c r="I188" s="230"/>
      <c r="J188" s="231">
        <f>ROUND(I188*H188,0)</f>
        <v>0</v>
      </c>
      <c r="K188" s="232"/>
      <c r="L188" s="44"/>
      <c r="M188" s="233" t="s">
        <v>1</v>
      </c>
      <c r="N188" s="234" t="s">
        <v>49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828</v>
      </c>
      <c r="AT188" s="237" t="s">
        <v>144</v>
      </c>
      <c r="AU188" s="237" t="s">
        <v>92</v>
      </c>
      <c r="AY188" s="17" t="s">
        <v>142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</v>
      </c>
      <c r="BK188" s="238">
        <f>ROUND(I188*H188,0)</f>
        <v>0</v>
      </c>
      <c r="BL188" s="17" t="s">
        <v>828</v>
      </c>
      <c r="BM188" s="237" t="s">
        <v>947</v>
      </c>
    </row>
    <row r="189" s="2" customFormat="1" ht="33" customHeight="1">
      <c r="A189" s="38"/>
      <c r="B189" s="39"/>
      <c r="C189" s="225" t="s">
        <v>948</v>
      </c>
      <c r="D189" s="225" t="s">
        <v>144</v>
      </c>
      <c r="E189" s="226" t="s">
        <v>949</v>
      </c>
      <c r="F189" s="227" t="s">
        <v>950</v>
      </c>
      <c r="G189" s="228" t="s">
        <v>578</v>
      </c>
      <c r="H189" s="229">
        <v>0.94799999999999995</v>
      </c>
      <c r="I189" s="230"/>
      <c r="J189" s="231">
        <f>ROUND(I189*H189,0)</f>
        <v>0</v>
      </c>
      <c r="K189" s="232"/>
      <c r="L189" s="44"/>
      <c r="M189" s="233" t="s">
        <v>1</v>
      </c>
      <c r="N189" s="234" t="s">
        <v>49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828</v>
      </c>
      <c r="AT189" s="237" t="s">
        <v>144</v>
      </c>
      <c r="AU189" s="237" t="s">
        <v>92</v>
      </c>
      <c r="AY189" s="17" t="s">
        <v>142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</v>
      </c>
      <c r="BK189" s="238">
        <f>ROUND(I189*H189,0)</f>
        <v>0</v>
      </c>
      <c r="BL189" s="17" t="s">
        <v>828</v>
      </c>
      <c r="BM189" s="237" t="s">
        <v>951</v>
      </c>
    </row>
    <row r="190" s="12" customFormat="1" ht="25.92" customHeight="1">
      <c r="A190" s="12"/>
      <c r="B190" s="211"/>
      <c r="C190" s="212"/>
      <c r="D190" s="213" t="s">
        <v>83</v>
      </c>
      <c r="E190" s="214" t="s">
        <v>952</v>
      </c>
      <c r="F190" s="214" t="s">
        <v>953</v>
      </c>
      <c r="G190" s="212"/>
      <c r="H190" s="212"/>
      <c r="I190" s="215"/>
      <c r="J190" s="216">
        <f>BK190</f>
        <v>0</v>
      </c>
      <c r="K190" s="212"/>
      <c r="L190" s="217"/>
      <c r="M190" s="218"/>
      <c r="N190" s="219"/>
      <c r="O190" s="219"/>
      <c r="P190" s="220">
        <f>P191+P202+P207+P216+P223</f>
        <v>0</v>
      </c>
      <c r="Q190" s="219"/>
      <c r="R190" s="220">
        <f>R191+R202+R207+R216+R223</f>
        <v>0.67426184</v>
      </c>
      <c r="S190" s="219"/>
      <c r="T190" s="221">
        <f>T191+T202+T207+T216+T223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2" t="s">
        <v>92</v>
      </c>
      <c r="AT190" s="223" t="s">
        <v>83</v>
      </c>
      <c r="AU190" s="223" t="s">
        <v>84</v>
      </c>
      <c r="AY190" s="222" t="s">
        <v>142</v>
      </c>
      <c r="BK190" s="224">
        <f>BK191+BK202+BK207+BK216+BK223</f>
        <v>0</v>
      </c>
    </row>
    <row r="191" s="12" customFormat="1" ht="22.8" customHeight="1">
      <c r="A191" s="12"/>
      <c r="B191" s="211"/>
      <c r="C191" s="212"/>
      <c r="D191" s="213" t="s">
        <v>83</v>
      </c>
      <c r="E191" s="256" t="s">
        <v>954</v>
      </c>
      <c r="F191" s="256" t="s">
        <v>955</v>
      </c>
      <c r="G191" s="212"/>
      <c r="H191" s="212"/>
      <c r="I191" s="215"/>
      <c r="J191" s="257">
        <f>BK191</f>
        <v>0</v>
      </c>
      <c r="K191" s="212"/>
      <c r="L191" s="217"/>
      <c r="M191" s="218"/>
      <c r="N191" s="219"/>
      <c r="O191" s="219"/>
      <c r="P191" s="220">
        <f>SUM(P192:P201)</f>
        <v>0</v>
      </c>
      <c r="Q191" s="219"/>
      <c r="R191" s="220">
        <f>SUM(R192:R201)</f>
        <v>0.44136500000000001</v>
      </c>
      <c r="S191" s="219"/>
      <c r="T191" s="221">
        <f>SUM(T192:T201)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2" t="s">
        <v>92</v>
      </c>
      <c r="AT191" s="223" t="s">
        <v>83</v>
      </c>
      <c r="AU191" s="223" t="s">
        <v>8</v>
      </c>
      <c r="AY191" s="222" t="s">
        <v>142</v>
      </c>
      <c r="BK191" s="224">
        <f>SUM(BK192:BK201)</f>
        <v>0</v>
      </c>
    </row>
    <row r="192" s="2" customFormat="1" ht="24.15" customHeight="1">
      <c r="A192" s="38"/>
      <c r="B192" s="39"/>
      <c r="C192" s="225" t="s">
        <v>141</v>
      </c>
      <c r="D192" s="225" t="s">
        <v>144</v>
      </c>
      <c r="E192" s="226" t="s">
        <v>956</v>
      </c>
      <c r="F192" s="227" t="s">
        <v>957</v>
      </c>
      <c r="G192" s="228" t="s">
        <v>165</v>
      </c>
      <c r="H192" s="229">
        <v>38.850000000000001</v>
      </c>
      <c r="I192" s="230"/>
      <c r="J192" s="231">
        <f>ROUND(I192*H192,0)</f>
        <v>0</v>
      </c>
      <c r="K192" s="232"/>
      <c r="L192" s="44"/>
      <c r="M192" s="233" t="s">
        <v>1</v>
      </c>
      <c r="N192" s="234" t="s">
        <v>49</v>
      </c>
      <c r="O192" s="91"/>
      <c r="P192" s="235">
        <f>O192*H192</f>
        <v>0</v>
      </c>
      <c r="Q192" s="235">
        <v>0.0040000000000000001</v>
      </c>
      <c r="R192" s="235">
        <f>Q192*H192</f>
        <v>0.15540000000000001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858</v>
      </c>
      <c r="AT192" s="237" t="s">
        <v>144</v>
      </c>
      <c r="AU192" s="237" t="s">
        <v>92</v>
      </c>
      <c r="AY192" s="17" t="s">
        <v>142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</v>
      </c>
      <c r="BK192" s="238">
        <f>ROUND(I192*H192,0)</f>
        <v>0</v>
      </c>
      <c r="BL192" s="17" t="s">
        <v>858</v>
      </c>
      <c r="BM192" s="237" t="s">
        <v>958</v>
      </c>
    </row>
    <row r="193" s="13" customFormat="1">
      <c r="A193" s="13"/>
      <c r="B193" s="263"/>
      <c r="C193" s="264"/>
      <c r="D193" s="250" t="s">
        <v>846</v>
      </c>
      <c r="E193" s="265" t="s">
        <v>1</v>
      </c>
      <c r="F193" s="266" t="s">
        <v>959</v>
      </c>
      <c r="G193" s="264"/>
      <c r="H193" s="267">
        <v>38.850000000000001</v>
      </c>
      <c r="I193" s="268"/>
      <c r="J193" s="264"/>
      <c r="K193" s="264"/>
      <c r="L193" s="269"/>
      <c r="M193" s="270"/>
      <c r="N193" s="271"/>
      <c r="O193" s="271"/>
      <c r="P193" s="271"/>
      <c r="Q193" s="271"/>
      <c r="R193" s="271"/>
      <c r="S193" s="271"/>
      <c r="T193" s="27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3" t="s">
        <v>846</v>
      </c>
      <c r="AU193" s="273" t="s">
        <v>92</v>
      </c>
      <c r="AV193" s="13" t="s">
        <v>92</v>
      </c>
      <c r="AW193" s="13" t="s">
        <v>40</v>
      </c>
      <c r="AX193" s="13" t="s">
        <v>84</v>
      </c>
      <c r="AY193" s="273" t="s">
        <v>142</v>
      </c>
    </row>
    <row r="194" s="14" customFormat="1">
      <c r="A194" s="14"/>
      <c r="B194" s="274"/>
      <c r="C194" s="275"/>
      <c r="D194" s="250" t="s">
        <v>846</v>
      </c>
      <c r="E194" s="276" t="s">
        <v>1</v>
      </c>
      <c r="F194" s="277" t="s">
        <v>848</v>
      </c>
      <c r="G194" s="275"/>
      <c r="H194" s="278">
        <v>38.850000000000001</v>
      </c>
      <c r="I194" s="279"/>
      <c r="J194" s="275"/>
      <c r="K194" s="275"/>
      <c r="L194" s="280"/>
      <c r="M194" s="281"/>
      <c r="N194" s="282"/>
      <c r="O194" s="282"/>
      <c r="P194" s="282"/>
      <c r="Q194" s="282"/>
      <c r="R194" s="282"/>
      <c r="S194" s="282"/>
      <c r="T194" s="28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4" t="s">
        <v>846</v>
      </c>
      <c r="AU194" s="284" t="s">
        <v>92</v>
      </c>
      <c r="AV194" s="14" t="s">
        <v>828</v>
      </c>
      <c r="AW194" s="14" t="s">
        <v>40</v>
      </c>
      <c r="AX194" s="14" t="s">
        <v>8</v>
      </c>
      <c r="AY194" s="284" t="s">
        <v>142</v>
      </c>
    </row>
    <row r="195" s="2" customFormat="1" ht="24.15" customHeight="1">
      <c r="A195" s="38"/>
      <c r="B195" s="39"/>
      <c r="C195" s="225" t="s">
        <v>828</v>
      </c>
      <c r="D195" s="225" t="s">
        <v>144</v>
      </c>
      <c r="E195" s="226" t="s">
        <v>960</v>
      </c>
      <c r="F195" s="227" t="s">
        <v>961</v>
      </c>
      <c r="G195" s="228" t="s">
        <v>165</v>
      </c>
      <c r="H195" s="229">
        <v>38.850000000000001</v>
      </c>
      <c r="I195" s="230"/>
      <c r="J195" s="231">
        <f>ROUND(I195*H195,0)</f>
        <v>0</v>
      </c>
      <c r="K195" s="232"/>
      <c r="L195" s="44"/>
      <c r="M195" s="233" t="s">
        <v>1</v>
      </c>
      <c r="N195" s="234" t="s">
        <v>49</v>
      </c>
      <c r="O195" s="91"/>
      <c r="P195" s="235">
        <f>O195*H195</f>
        <v>0</v>
      </c>
      <c r="Q195" s="235">
        <v>0.0044999999999999997</v>
      </c>
      <c r="R195" s="235">
        <f>Q195*H195</f>
        <v>0.17482499999999998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858</v>
      </c>
      <c r="AT195" s="237" t="s">
        <v>144</v>
      </c>
      <c r="AU195" s="237" t="s">
        <v>92</v>
      </c>
      <c r="AY195" s="17" t="s">
        <v>142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</v>
      </c>
      <c r="BK195" s="238">
        <f>ROUND(I195*H195,0)</f>
        <v>0</v>
      </c>
      <c r="BL195" s="17" t="s">
        <v>858</v>
      </c>
      <c r="BM195" s="237" t="s">
        <v>962</v>
      </c>
    </row>
    <row r="196" s="2" customFormat="1" ht="24.15" customHeight="1">
      <c r="A196" s="38"/>
      <c r="B196" s="39"/>
      <c r="C196" s="225" t="s">
        <v>963</v>
      </c>
      <c r="D196" s="225" t="s">
        <v>144</v>
      </c>
      <c r="E196" s="226" t="s">
        <v>964</v>
      </c>
      <c r="F196" s="227" t="s">
        <v>965</v>
      </c>
      <c r="G196" s="228" t="s">
        <v>170</v>
      </c>
      <c r="H196" s="229">
        <v>38.850000000000001</v>
      </c>
      <c r="I196" s="230"/>
      <c r="J196" s="231">
        <f>ROUND(I196*H196,0)</f>
        <v>0</v>
      </c>
      <c r="K196" s="232"/>
      <c r="L196" s="44"/>
      <c r="M196" s="233" t="s">
        <v>1</v>
      </c>
      <c r="N196" s="234" t="s">
        <v>49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858</v>
      </c>
      <c r="AT196" s="237" t="s">
        <v>144</v>
      </c>
      <c r="AU196" s="237" t="s">
        <v>92</v>
      </c>
      <c r="AY196" s="17" t="s">
        <v>142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</v>
      </c>
      <c r="BK196" s="238">
        <f>ROUND(I196*H196,0)</f>
        <v>0</v>
      </c>
      <c r="BL196" s="17" t="s">
        <v>858</v>
      </c>
      <c r="BM196" s="237" t="s">
        <v>966</v>
      </c>
    </row>
    <row r="197" s="2" customFormat="1" ht="16.5" customHeight="1">
      <c r="A197" s="38"/>
      <c r="B197" s="39"/>
      <c r="C197" s="239" t="s">
        <v>867</v>
      </c>
      <c r="D197" s="239" t="s">
        <v>94</v>
      </c>
      <c r="E197" s="240" t="s">
        <v>967</v>
      </c>
      <c r="F197" s="241" t="s">
        <v>968</v>
      </c>
      <c r="G197" s="242" t="s">
        <v>578</v>
      </c>
      <c r="H197" s="243">
        <v>0.10100000000000001</v>
      </c>
      <c r="I197" s="244"/>
      <c r="J197" s="245">
        <f>ROUND(I197*H197,0)</f>
        <v>0</v>
      </c>
      <c r="K197" s="246"/>
      <c r="L197" s="247"/>
      <c r="M197" s="248" t="s">
        <v>1</v>
      </c>
      <c r="N197" s="249" t="s">
        <v>49</v>
      </c>
      <c r="O197" s="91"/>
      <c r="P197" s="235">
        <f>O197*H197</f>
        <v>0</v>
      </c>
      <c r="Q197" s="235">
        <v>1</v>
      </c>
      <c r="R197" s="235">
        <f>Q197*H197</f>
        <v>0.10100000000000001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969</v>
      </c>
      <c r="AT197" s="237" t="s">
        <v>94</v>
      </c>
      <c r="AU197" s="237" t="s">
        <v>92</v>
      </c>
      <c r="AY197" s="17" t="s">
        <v>142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</v>
      </c>
      <c r="BK197" s="238">
        <f>ROUND(I197*H197,0)</f>
        <v>0</v>
      </c>
      <c r="BL197" s="17" t="s">
        <v>858</v>
      </c>
      <c r="BM197" s="237" t="s">
        <v>970</v>
      </c>
    </row>
    <row r="198" s="13" customFormat="1">
      <c r="A198" s="13"/>
      <c r="B198" s="263"/>
      <c r="C198" s="264"/>
      <c r="D198" s="250" t="s">
        <v>846</v>
      </c>
      <c r="E198" s="264"/>
      <c r="F198" s="266" t="s">
        <v>971</v>
      </c>
      <c r="G198" s="264"/>
      <c r="H198" s="267">
        <v>0.10100000000000001</v>
      </c>
      <c r="I198" s="268"/>
      <c r="J198" s="264"/>
      <c r="K198" s="264"/>
      <c r="L198" s="269"/>
      <c r="M198" s="270"/>
      <c r="N198" s="271"/>
      <c r="O198" s="271"/>
      <c r="P198" s="271"/>
      <c r="Q198" s="271"/>
      <c r="R198" s="271"/>
      <c r="S198" s="271"/>
      <c r="T198" s="27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3" t="s">
        <v>846</v>
      </c>
      <c r="AU198" s="273" t="s">
        <v>92</v>
      </c>
      <c r="AV198" s="13" t="s">
        <v>92</v>
      </c>
      <c r="AW198" s="13" t="s">
        <v>4</v>
      </c>
      <c r="AX198" s="13" t="s">
        <v>8</v>
      </c>
      <c r="AY198" s="273" t="s">
        <v>142</v>
      </c>
    </row>
    <row r="199" s="2" customFormat="1" ht="24.15" customHeight="1">
      <c r="A199" s="38"/>
      <c r="B199" s="39"/>
      <c r="C199" s="225" t="s">
        <v>972</v>
      </c>
      <c r="D199" s="225" t="s">
        <v>144</v>
      </c>
      <c r="E199" s="226" t="s">
        <v>973</v>
      </c>
      <c r="F199" s="227" t="s">
        <v>974</v>
      </c>
      <c r="G199" s="228" t="s">
        <v>170</v>
      </c>
      <c r="H199" s="229">
        <v>39</v>
      </c>
      <c r="I199" s="230"/>
      <c r="J199" s="231">
        <f>ROUND(I199*H199,0)</f>
        <v>0</v>
      </c>
      <c r="K199" s="232"/>
      <c r="L199" s="44"/>
      <c r="M199" s="233" t="s">
        <v>1</v>
      </c>
      <c r="N199" s="234" t="s">
        <v>49</v>
      </c>
      <c r="O199" s="91"/>
      <c r="P199" s="235">
        <f>O199*H199</f>
        <v>0</v>
      </c>
      <c r="Q199" s="235">
        <v>0.00016000000000000001</v>
      </c>
      <c r="R199" s="235">
        <f>Q199*H199</f>
        <v>0.0062400000000000008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858</v>
      </c>
      <c r="AT199" s="237" t="s">
        <v>144</v>
      </c>
      <c r="AU199" s="237" t="s">
        <v>92</v>
      </c>
      <c r="AY199" s="17" t="s">
        <v>142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</v>
      </c>
      <c r="BK199" s="238">
        <f>ROUND(I199*H199,0)</f>
        <v>0</v>
      </c>
      <c r="BL199" s="17" t="s">
        <v>858</v>
      </c>
      <c r="BM199" s="237" t="s">
        <v>975</v>
      </c>
    </row>
    <row r="200" s="2" customFormat="1" ht="24.15" customHeight="1">
      <c r="A200" s="38"/>
      <c r="B200" s="39"/>
      <c r="C200" s="225" t="s">
        <v>237</v>
      </c>
      <c r="D200" s="225" t="s">
        <v>144</v>
      </c>
      <c r="E200" s="226" t="s">
        <v>976</v>
      </c>
      <c r="F200" s="227" t="s">
        <v>977</v>
      </c>
      <c r="G200" s="228" t="s">
        <v>170</v>
      </c>
      <c r="H200" s="229">
        <v>39</v>
      </c>
      <c r="I200" s="230"/>
      <c r="J200" s="231">
        <f>ROUND(I200*H200,0)</f>
        <v>0</v>
      </c>
      <c r="K200" s="232"/>
      <c r="L200" s="44"/>
      <c r="M200" s="233" t="s">
        <v>1</v>
      </c>
      <c r="N200" s="234" t="s">
        <v>49</v>
      </c>
      <c r="O200" s="91"/>
      <c r="P200" s="235">
        <f>O200*H200</f>
        <v>0</v>
      </c>
      <c r="Q200" s="235">
        <v>0.00010000000000000001</v>
      </c>
      <c r="R200" s="235">
        <f>Q200*H200</f>
        <v>0.0039000000000000003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858</v>
      </c>
      <c r="AT200" s="237" t="s">
        <v>144</v>
      </c>
      <c r="AU200" s="237" t="s">
        <v>92</v>
      </c>
      <c r="AY200" s="17" t="s">
        <v>142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</v>
      </c>
      <c r="BK200" s="238">
        <f>ROUND(I200*H200,0)</f>
        <v>0</v>
      </c>
      <c r="BL200" s="17" t="s">
        <v>858</v>
      </c>
      <c r="BM200" s="237" t="s">
        <v>978</v>
      </c>
    </row>
    <row r="201" s="2" customFormat="1" ht="24.15" customHeight="1">
      <c r="A201" s="38"/>
      <c r="B201" s="39"/>
      <c r="C201" s="225" t="s">
        <v>891</v>
      </c>
      <c r="D201" s="225" t="s">
        <v>144</v>
      </c>
      <c r="E201" s="226" t="s">
        <v>979</v>
      </c>
      <c r="F201" s="227" t="s">
        <v>980</v>
      </c>
      <c r="G201" s="228" t="s">
        <v>578</v>
      </c>
      <c r="H201" s="229">
        <v>0.441</v>
      </c>
      <c r="I201" s="230"/>
      <c r="J201" s="231">
        <f>ROUND(I201*H201,0)</f>
        <v>0</v>
      </c>
      <c r="K201" s="232"/>
      <c r="L201" s="44"/>
      <c r="M201" s="233" t="s">
        <v>1</v>
      </c>
      <c r="N201" s="234" t="s">
        <v>49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858</v>
      </c>
      <c r="AT201" s="237" t="s">
        <v>144</v>
      </c>
      <c r="AU201" s="237" t="s">
        <v>92</v>
      </c>
      <c r="AY201" s="17" t="s">
        <v>142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</v>
      </c>
      <c r="BK201" s="238">
        <f>ROUND(I201*H201,0)</f>
        <v>0</v>
      </c>
      <c r="BL201" s="17" t="s">
        <v>858</v>
      </c>
      <c r="BM201" s="237" t="s">
        <v>981</v>
      </c>
    </row>
    <row r="202" s="12" customFormat="1" ht="22.8" customHeight="1">
      <c r="A202" s="12"/>
      <c r="B202" s="211"/>
      <c r="C202" s="212"/>
      <c r="D202" s="213" t="s">
        <v>83</v>
      </c>
      <c r="E202" s="256" t="s">
        <v>982</v>
      </c>
      <c r="F202" s="256" t="s">
        <v>983</v>
      </c>
      <c r="G202" s="212"/>
      <c r="H202" s="212"/>
      <c r="I202" s="215"/>
      <c r="J202" s="257">
        <f>BK202</f>
        <v>0</v>
      </c>
      <c r="K202" s="212"/>
      <c r="L202" s="217"/>
      <c r="M202" s="218"/>
      <c r="N202" s="219"/>
      <c r="O202" s="219"/>
      <c r="P202" s="220">
        <f>SUM(P203:P206)</f>
        <v>0</v>
      </c>
      <c r="Q202" s="219"/>
      <c r="R202" s="220">
        <f>SUM(R203:R206)</f>
        <v>0.025886000000000003</v>
      </c>
      <c r="S202" s="219"/>
      <c r="T202" s="221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2" t="s">
        <v>92</v>
      </c>
      <c r="AT202" s="223" t="s">
        <v>83</v>
      </c>
      <c r="AU202" s="223" t="s">
        <v>8</v>
      </c>
      <c r="AY202" s="222" t="s">
        <v>142</v>
      </c>
      <c r="BK202" s="224">
        <f>SUM(BK203:BK206)</f>
        <v>0</v>
      </c>
    </row>
    <row r="203" s="2" customFormat="1" ht="16.5" customHeight="1">
      <c r="A203" s="38"/>
      <c r="B203" s="39"/>
      <c r="C203" s="239" t="s">
        <v>26</v>
      </c>
      <c r="D203" s="239" t="s">
        <v>94</v>
      </c>
      <c r="E203" s="240" t="s">
        <v>984</v>
      </c>
      <c r="F203" s="241" t="s">
        <v>985</v>
      </c>
      <c r="G203" s="242" t="s">
        <v>578</v>
      </c>
      <c r="H203" s="243">
        <v>0.025000000000000001</v>
      </c>
      <c r="I203" s="244"/>
      <c r="J203" s="245">
        <f>ROUND(I203*H203,0)</f>
        <v>0</v>
      </c>
      <c r="K203" s="246"/>
      <c r="L203" s="247"/>
      <c r="M203" s="248" t="s">
        <v>1</v>
      </c>
      <c r="N203" s="249" t="s">
        <v>49</v>
      </c>
      <c r="O203" s="91"/>
      <c r="P203" s="235">
        <f>O203*H203</f>
        <v>0</v>
      </c>
      <c r="Q203" s="235">
        <v>1</v>
      </c>
      <c r="R203" s="235">
        <f>Q203*H203</f>
        <v>0.025000000000000001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969</v>
      </c>
      <c r="AT203" s="237" t="s">
        <v>94</v>
      </c>
      <c r="AU203" s="237" t="s">
        <v>92</v>
      </c>
      <c r="AY203" s="17" t="s">
        <v>142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</v>
      </c>
      <c r="BK203" s="238">
        <f>ROUND(I203*H203,0)</f>
        <v>0</v>
      </c>
      <c r="BL203" s="17" t="s">
        <v>858</v>
      </c>
      <c r="BM203" s="237" t="s">
        <v>986</v>
      </c>
    </row>
    <row r="204" s="2" customFormat="1" ht="24.15" customHeight="1">
      <c r="A204" s="38"/>
      <c r="B204" s="39"/>
      <c r="C204" s="225" t="s">
        <v>987</v>
      </c>
      <c r="D204" s="225" t="s">
        <v>144</v>
      </c>
      <c r="E204" s="226" t="s">
        <v>988</v>
      </c>
      <c r="F204" s="227" t="s">
        <v>989</v>
      </c>
      <c r="G204" s="228" t="s">
        <v>165</v>
      </c>
      <c r="H204" s="229">
        <v>0.20000000000000001</v>
      </c>
      <c r="I204" s="230"/>
      <c r="J204" s="231">
        <f>ROUND(I204*H204,0)</f>
        <v>0</v>
      </c>
      <c r="K204" s="232"/>
      <c r="L204" s="44"/>
      <c r="M204" s="233" t="s">
        <v>1</v>
      </c>
      <c r="N204" s="234" t="s">
        <v>49</v>
      </c>
      <c r="O204" s="91"/>
      <c r="P204" s="235">
        <f>O204*H204</f>
        <v>0</v>
      </c>
      <c r="Q204" s="235">
        <v>0.0043899999999999998</v>
      </c>
      <c r="R204" s="235">
        <f>Q204*H204</f>
        <v>0.00087799999999999998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858</v>
      </c>
      <c r="AT204" s="237" t="s">
        <v>144</v>
      </c>
      <c r="AU204" s="237" t="s">
        <v>92</v>
      </c>
      <c r="AY204" s="17" t="s">
        <v>142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</v>
      </c>
      <c r="BK204" s="238">
        <f>ROUND(I204*H204,0)</f>
        <v>0</v>
      </c>
      <c r="BL204" s="17" t="s">
        <v>858</v>
      </c>
      <c r="BM204" s="237" t="s">
        <v>990</v>
      </c>
    </row>
    <row r="205" s="2" customFormat="1" ht="16.5" customHeight="1">
      <c r="A205" s="38"/>
      <c r="B205" s="39"/>
      <c r="C205" s="239" t="s">
        <v>9</v>
      </c>
      <c r="D205" s="239" t="s">
        <v>94</v>
      </c>
      <c r="E205" s="240" t="s">
        <v>991</v>
      </c>
      <c r="F205" s="241" t="s">
        <v>992</v>
      </c>
      <c r="G205" s="242" t="s">
        <v>165</v>
      </c>
      <c r="H205" s="243">
        <v>0.20000000000000001</v>
      </c>
      <c r="I205" s="244"/>
      <c r="J205" s="245">
        <f>ROUND(I205*H205,0)</f>
        <v>0</v>
      </c>
      <c r="K205" s="246"/>
      <c r="L205" s="247"/>
      <c r="M205" s="248" t="s">
        <v>1</v>
      </c>
      <c r="N205" s="249" t="s">
        <v>49</v>
      </c>
      <c r="O205" s="91"/>
      <c r="P205" s="235">
        <f>O205*H205</f>
        <v>0</v>
      </c>
      <c r="Q205" s="235">
        <v>4.0000000000000003E-05</v>
      </c>
      <c r="R205" s="235">
        <f>Q205*H205</f>
        <v>8.0000000000000013E-06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969</v>
      </c>
      <c r="AT205" s="237" t="s">
        <v>94</v>
      </c>
      <c r="AU205" s="237" t="s">
        <v>92</v>
      </c>
      <c r="AY205" s="17" t="s">
        <v>142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</v>
      </c>
      <c r="BK205" s="238">
        <f>ROUND(I205*H205,0)</f>
        <v>0</v>
      </c>
      <c r="BL205" s="17" t="s">
        <v>858</v>
      </c>
      <c r="BM205" s="237" t="s">
        <v>993</v>
      </c>
    </row>
    <row r="206" s="2" customFormat="1" ht="24.15" customHeight="1">
      <c r="A206" s="38"/>
      <c r="B206" s="39"/>
      <c r="C206" s="225" t="s">
        <v>994</v>
      </c>
      <c r="D206" s="225" t="s">
        <v>144</v>
      </c>
      <c r="E206" s="226" t="s">
        <v>995</v>
      </c>
      <c r="F206" s="227" t="s">
        <v>996</v>
      </c>
      <c r="G206" s="228" t="s">
        <v>578</v>
      </c>
      <c r="H206" s="229">
        <v>0.025999999999999999</v>
      </c>
      <c r="I206" s="230"/>
      <c r="J206" s="231">
        <f>ROUND(I206*H206,0)</f>
        <v>0</v>
      </c>
      <c r="K206" s="232"/>
      <c r="L206" s="44"/>
      <c r="M206" s="233" t="s">
        <v>1</v>
      </c>
      <c r="N206" s="234" t="s">
        <v>49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858</v>
      </c>
      <c r="AT206" s="237" t="s">
        <v>144</v>
      </c>
      <c r="AU206" s="237" t="s">
        <v>92</v>
      </c>
      <c r="AY206" s="17" t="s">
        <v>142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</v>
      </c>
      <c r="BK206" s="238">
        <f>ROUND(I206*H206,0)</f>
        <v>0</v>
      </c>
      <c r="BL206" s="17" t="s">
        <v>858</v>
      </c>
      <c r="BM206" s="237" t="s">
        <v>997</v>
      </c>
    </row>
    <row r="207" s="12" customFormat="1" ht="22.8" customHeight="1">
      <c r="A207" s="12"/>
      <c r="B207" s="211"/>
      <c r="C207" s="212"/>
      <c r="D207" s="213" t="s">
        <v>83</v>
      </c>
      <c r="E207" s="256" t="s">
        <v>998</v>
      </c>
      <c r="F207" s="256" t="s">
        <v>999</v>
      </c>
      <c r="G207" s="212"/>
      <c r="H207" s="212"/>
      <c r="I207" s="215"/>
      <c r="J207" s="257">
        <f>BK207</f>
        <v>0</v>
      </c>
      <c r="K207" s="212"/>
      <c r="L207" s="217"/>
      <c r="M207" s="218"/>
      <c r="N207" s="219"/>
      <c r="O207" s="219"/>
      <c r="P207" s="220">
        <f>SUM(P208:P215)</f>
        <v>0</v>
      </c>
      <c r="Q207" s="219"/>
      <c r="R207" s="220">
        <f>SUM(R208:R215)</f>
        <v>0.14360000000000001</v>
      </c>
      <c r="S207" s="219"/>
      <c r="T207" s="221">
        <f>SUM(T208:T215)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2" t="s">
        <v>8</v>
      </c>
      <c r="AT207" s="223" t="s">
        <v>83</v>
      </c>
      <c r="AU207" s="223" t="s">
        <v>8</v>
      </c>
      <c r="AY207" s="222" t="s">
        <v>142</v>
      </c>
      <c r="BK207" s="224">
        <f>SUM(BK208:BK215)</f>
        <v>0</v>
      </c>
    </row>
    <row r="208" s="2" customFormat="1" ht="16.5" customHeight="1">
      <c r="A208" s="38"/>
      <c r="B208" s="39"/>
      <c r="C208" s="225" t="s">
        <v>969</v>
      </c>
      <c r="D208" s="225" t="s">
        <v>144</v>
      </c>
      <c r="E208" s="226" t="s">
        <v>1000</v>
      </c>
      <c r="F208" s="227" t="s">
        <v>1001</v>
      </c>
      <c r="G208" s="228" t="s">
        <v>256</v>
      </c>
      <c r="H208" s="229">
        <v>96</v>
      </c>
      <c r="I208" s="230"/>
      <c r="J208" s="231">
        <f>ROUND(I208*H208,0)</f>
        <v>0</v>
      </c>
      <c r="K208" s="232"/>
      <c r="L208" s="44"/>
      <c r="M208" s="233" t="s">
        <v>1</v>
      </c>
      <c r="N208" s="234" t="s">
        <v>49</v>
      </c>
      <c r="O208" s="91"/>
      <c r="P208" s="235">
        <f>O208*H208</f>
        <v>0</v>
      </c>
      <c r="Q208" s="235">
        <v>5.0000000000000002E-05</v>
      </c>
      <c r="R208" s="235">
        <f>Q208*H208</f>
        <v>0.0048000000000000004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858</v>
      </c>
      <c r="AT208" s="237" t="s">
        <v>144</v>
      </c>
      <c r="AU208" s="237" t="s">
        <v>92</v>
      </c>
      <c r="AY208" s="17" t="s">
        <v>142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</v>
      </c>
      <c r="BK208" s="238">
        <f>ROUND(I208*H208,0)</f>
        <v>0</v>
      </c>
      <c r="BL208" s="17" t="s">
        <v>858</v>
      </c>
      <c r="BM208" s="237" t="s">
        <v>1002</v>
      </c>
    </row>
    <row r="209" s="2" customFormat="1" ht="21.75" customHeight="1">
      <c r="A209" s="38"/>
      <c r="B209" s="39"/>
      <c r="C209" s="239" t="s">
        <v>1003</v>
      </c>
      <c r="D209" s="239" t="s">
        <v>94</v>
      </c>
      <c r="E209" s="240" t="s">
        <v>1004</v>
      </c>
      <c r="F209" s="241" t="s">
        <v>1005</v>
      </c>
      <c r="G209" s="242" t="s">
        <v>578</v>
      </c>
      <c r="H209" s="243">
        <v>0.096000000000000002</v>
      </c>
      <c r="I209" s="244"/>
      <c r="J209" s="245">
        <f>ROUND(I209*H209,0)</f>
        <v>0</v>
      </c>
      <c r="K209" s="246"/>
      <c r="L209" s="247"/>
      <c r="M209" s="248" t="s">
        <v>1</v>
      </c>
      <c r="N209" s="249" t="s">
        <v>49</v>
      </c>
      <c r="O209" s="91"/>
      <c r="P209" s="235">
        <f>O209*H209</f>
        <v>0</v>
      </c>
      <c r="Q209" s="235">
        <v>1</v>
      </c>
      <c r="R209" s="235">
        <f>Q209*H209</f>
        <v>0.096000000000000002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969</v>
      </c>
      <c r="AT209" s="237" t="s">
        <v>94</v>
      </c>
      <c r="AU209" s="237" t="s">
        <v>92</v>
      </c>
      <c r="AY209" s="17" t="s">
        <v>142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</v>
      </c>
      <c r="BK209" s="238">
        <f>ROUND(I209*H209,0)</f>
        <v>0</v>
      </c>
      <c r="BL209" s="17" t="s">
        <v>858</v>
      </c>
      <c r="BM209" s="237" t="s">
        <v>1006</v>
      </c>
    </row>
    <row r="210" s="2" customFormat="1" ht="24.15" customHeight="1">
      <c r="A210" s="38"/>
      <c r="B210" s="39"/>
      <c r="C210" s="225" t="s">
        <v>1007</v>
      </c>
      <c r="D210" s="225" t="s">
        <v>144</v>
      </c>
      <c r="E210" s="226" t="s">
        <v>1008</v>
      </c>
      <c r="F210" s="227" t="s">
        <v>1009</v>
      </c>
      <c r="G210" s="228" t="s">
        <v>153</v>
      </c>
      <c r="H210" s="229">
        <v>5</v>
      </c>
      <c r="I210" s="230"/>
      <c r="J210" s="231">
        <f>ROUND(I210*H210,0)</f>
        <v>0</v>
      </c>
      <c r="K210" s="232"/>
      <c r="L210" s="44"/>
      <c r="M210" s="233" t="s">
        <v>1</v>
      </c>
      <c r="N210" s="234" t="s">
        <v>49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858</v>
      </c>
      <c r="AT210" s="237" t="s">
        <v>144</v>
      </c>
      <c r="AU210" s="237" t="s">
        <v>92</v>
      </c>
      <c r="AY210" s="17" t="s">
        <v>142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</v>
      </c>
      <c r="BK210" s="238">
        <f>ROUND(I210*H210,0)</f>
        <v>0</v>
      </c>
      <c r="BL210" s="17" t="s">
        <v>858</v>
      </c>
      <c r="BM210" s="237" t="s">
        <v>1010</v>
      </c>
    </row>
    <row r="211" s="13" customFormat="1">
      <c r="A211" s="13"/>
      <c r="B211" s="263"/>
      <c r="C211" s="264"/>
      <c r="D211" s="250" t="s">
        <v>846</v>
      </c>
      <c r="E211" s="265" t="s">
        <v>1</v>
      </c>
      <c r="F211" s="266" t="s">
        <v>963</v>
      </c>
      <c r="G211" s="264"/>
      <c r="H211" s="267">
        <v>5</v>
      </c>
      <c r="I211" s="268"/>
      <c r="J211" s="264"/>
      <c r="K211" s="264"/>
      <c r="L211" s="269"/>
      <c r="M211" s="270"/>
      <c r="N211" s="271"/>
      <c r="O211" s="271"/>
      <c r="P211" s="271"/>
      <c r="Q211" s="271"/>
      <c r="R211" s="271"/>
      <c r="S211" s="271"/>
      <c r="T211" s="27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3" t="s">
        <v>846</v>
      </c>
      <c r="AU211" s="273" t="s">
        <v>92</v>
      </c>
      <c r="AV211" s="13" t="s">
        <v>92</v>
      </c>
      <c r="AW211" s="13" t="s">
        <v>40</v>
      </c>
      <c r="AX211" s="13" t="s">
        <v>84</v>
      </c>
      <c r="AY211" s="273" t="s">
        <v>142</v>
      </c>
    </row>
    <row r="212" s="14" customFormat="1">
      <c r="A212" s="14"/>
      <c r="B212" s="274"/>
      <c r="C212" s="275"/>
      <c r="D212" s="250" t="s">
        <v>846</v>
      </c>
      <c r="E212" s="276" t="s">
        <v>1</v>
      </c>
      <c r="F212" s="277" t="s">
        <v>848</v>
      </c>
      <c r="G212" s="275"/>
      <c r="H212" s="278">
        <v>5</v>
      </c>
      <c r="I212" s="279"/>
      <c r="J212" s="275"/>
      <c r="K212" s="275"/>
      <c r="L212" s="280"/>
      <c r="M212" s="281"/>
      <c r="N212" s="282"/>
      <c r="O212" s="282"/>
      <c r="P212" s="282"/>
      <c r="Q212" s="282"/>
      <c r="R212" s="282"/>
      <c r="S212" s="282"/>
      <c r="T212" s="28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4" t="s">
        <v>846</v>
      </c>
      <c r="AU212" s="284" t="s">
        <v>92</v>
      </c>
      <c r="AV212" s="14" t="s">
        <v>828</v>
      </c>
      <c r="AW212" s="14" t="s">
        <v>40</v>
      </c>
      <c r="AX212" s="14" t="s">
        <v>8</v>
      </c>
      <c r="AY212" s="284" t="s">
        <v>142</v>
      </c>
    </row>
    <row r="213" s="2" customFormat="1" ht="24.15" customHeight="1">
      <c r="A213" s="38"/>
      <c r="B213" s="39"/>
      <c r="C213" s="225" t="s">
        <v>1011</v>
      </c>
      <c r="D213" s="225" t="s">
        <v>144</v>
      </c>
      <c r="E213" s="226" t="s">
        <v>1012</v>
      </c>
      <c r="F213" s="227" t="s">
        <v>1013</v>
      </c>
      <c r="G213" s="228" t="s">
        <v>256</v>
      </c>
      <c r="H213" s="229">
        <v>40</v>
      </c>
      <c r="I213" s="230"/>
      <c r="J213" s="231">
        <f>ROUND(I213*H213,0)</f>
        <v>0</v>
      </c>
      <c r="K213" s="232"/>
      <c r="L213" s="44"/>
      <c r="M213" s="233" t="s">
        <v>1</v>
      </c>
      <c r="N213" s="234" t="s">
        <v>49</v>
      </c>
      <c r="O213" s="91"/>
      <c r="P213" s="235">
        <f>O213*H213</f>
        <v>0</v>
      </c>
      <c r="Q213" s="235">
        <v>6.9999999999999994E-05</v>
      </c>
      <c r="R213" s="235">
        <f>Q213*H213</f>
        <v>0.0027999999999999995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858</v>
      </c>
      <c r="AT213" s="237" t="s">
        <v>144</v>
      </c>
      <c r="AU213" s="237" t="s">
        <v>92</v>
      </c>
      <c r="AY213" s="17" t="s">
        <v>142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</v>
      </c>
      <c r="BK213" s="238">
        <f>ROUND(I213*H213,0)</f>
        <v>0</v>
      </c>
      <c r="BL213" s="17" t="s">
        <v>858</v>
      </c>
      <c r="BM213" s="237" t="s">
        <v>1014</v>
      </c>
    </row>
    <row r="214" s="2" customFormat="1" ht="21.75" customHeight="1">
      <c r="A214" s="38"/>
      <c r="B214" s="39"/>
      <c r="C214" s="239" t="s">
        <v>1015</v>
      </c>
      <c r="D214" s="239" t="s">
        <v>94</v>
      </c>
      <c r="E214" s="240" t="s">
        <v>1016</v>
      </c>
      <c r="F214" s="241" t="s">
        <v>1017</v>
      </c>
      <c r="G214" s="242" t="s">
        <v>578</v>
      </c>
      <c r="H214" s="243">
        <v>0.040000000000000001</v>
      </c>
      <c r="I214" s="244"/>
      <c r="J214" s="245">
        <f>ROUND(I214*H214,0)</f>
        <v>0</v>
      </c>
      <c r="K214" s="246"/>
      <c r="L214" s="247"/>
      <c r="M214" s="248" t="s">
        <v>1</v>
      </c>
      <c r="N214" s="249" t="s">
        <v>49</v>
      </c>
      <c r="O214" s="91"/>
      <c r="P214" s="235">
        <f>O214*H214</f>
        <v>0</v>
      </c>
      <c r="Q214" s="235">
        <v>1</v>
      </c>
      <c r="R214" s="235">
        <f>Q214*H214</f>
        <v>0.040000000000000001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969</v>
      </c>
      <c r="AT214" s="237" t="s">
        <v>94</v>
      </c>
      <c r="AU214" s="237" t="s">
        <v>92</v>
      </c>
      <c r="AY214" s="17" t="s">
        <v>142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</v>
      </c>
      <c r="BK214" s="238">
        <f>ROUND(I214*H214,0)</f>
        <v>0</v>
      </c>
      <c r="BL214" s="17" t="s">
        <v>858</v>
      </c>
      <c r="BM214" s="237" t="s">
        <v>1018</v>
      </c>
    </row>
    <row r="215" s="2" customFormat="1" ht="24.15" customHeight="1">
      <c r="A215" s="38"/>
      <c r="B215" s="39"/>
      <c r="C215" s="225" t="s">
        <v>1019</v>
      </c>
      <c r="D215" s="225" t="s">
        <v>144</v>
      </c>
      <c r="E215" s="226" t="s">
        <v>1020</v>
      </c>
      <c r="F215" s="227" t="s">
        <v>1021</v>
      </c>
      <c r="G215" s="228" t="s">
        <v>578</v>
      </c>
      <c r="H215" s="229">
        <v>0.14399999999999999</v>
      </c>
      <c r="I215" s="230"/>
      <c r="J215" s="231">
        <f>ROUND(I215*H215,0)</f>
        <v>0</v>
      </c>
      <c r="K215" s="232"/>
      <c r="L215" s="44"/>
      <c r="M215" s="233" t="s">
        <v>1</v>
      </c>
      <c r="N215" s="234" t="s">
        <v>49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858</v>
      </c>
      <c r="AT215" s="237" t="s">
        <v>144</v>
      </c>
      <c r="AU215" s="237" t="s">
        <v>92</v>
      </c>
      <c r="AY215" s="17" t="s">
        <v>142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</v>
      </c>
      <c r="BK215" s="238">
        <f>ROUND(I215*H215,0)</f>
        <v>0</v>
      </c>
      <c r="BL215" s="17" t="s">
        <v>858</v>
      </c>
      <c r="BM215" s="237" t="s">
        <v>1022</v>
      </c>
    </row>
    <row r="216" s="12" customFormat="1" ht="22.8" customHeight="1">
      <c r="A216" s="12"/>
      <c r="B216" s="211"/>
      <c r="C216" s="212"/>
      <c r="D216" s="213" t="s">
        <v>83</v>
      </c>
      <c r="E216" s="256" t="s">
        <v>496</v>
      </c>
      <c r="F216" s="256" t="s">
        <v>1023</v>
      </c>
      <c r="G216" s="212"/>
      <c r="H216" s="212"/>
      <c r="I216" s="215"/>
      <c r="J216" s="257">
        <f>BK216</f>
        <v>0</v>
      </c>
      <c r="K216" s="212"/>
      <c r="L216" s="217"/>
      <c r="M216" s="218"/>
      <c r="N216" s="219"/>
      <c r="O216" s="219"/>
      <c r="P216" s="220">
        <f>SUM(P217:P222)</f>
        <v>0</v>
      </c>
      <c r="Q216" s="219"/>
      <c r="R216" s="220">
        <f>SUM(R217:R222)</f>
        <v>0.048410839999999997</v>
      </c>
      <c r="S216" s="219"/>
      <c r="T216" s="221">
        <f>SUM(T217:T222)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2" t="s">
        <v>92</v>
      </c>
      <c r="AT216" s="223" t="s">
        <v>83</v>
      </c>
      <c r="AU216" s="223" t="s">
        <v>8</v>
      </c>
      <c r="AY216" s="222" t="s">
        <v>142</v>
      </c>
      <c r="BK216" s="224">
        <f>SUM(BK217:BK222)</f>
        <v>0</v>
      </c>
    </row>
    <row r="217" s="2" customFormat="1" ht="24.15" customHeight="1">
      <c r="A217" s="38"/>
      <c r="B217" s="39"/>
      <c r="C217" s="225" t="s">
        <v>1024</v>
      </c>
      <c r="D217" s="225" t="s">
        <v>144</v>
      </c>
      <c r="E217" s="226" t="s">
        <v>1025</v>
      </c>
      <c r="F217" s="227" t="s">
        <v>1026</v>
      </c>
      <c r="G217" s="228" t="s">
        <v>165</v>
      </c>
      <c r="H217" s="229">
        <v>156.16399999999999</v>
      </c>
      <c r="I217" s="230"/>
      <c r="J217" s="231">
        <f>ROUND(I217*H217,0)</f>
        <v>0</v>
      </c>
      <c r="K217" s="232"/>
      <c r="L217" s="44"/>
      <c r="M217" s="233" t="s">
        <v>1</v>
      </c>
      <c r="N217" s="234" t="s">
        <v>49</v>
      </c>
      <c r="O217" s="91"/>
      <c r="P217" s="235">
        <f>O217*H217</f>
        <v>0</v>
      </c>
      <c r="Q217" s="235">
        <v>0.00031</v>
      </c>
      <c r="R217" s="235">
        <f>Q217*H217</f>
        <v>0.048410839999999997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858</v>
      </c>
      <c r="AT217" s="237" t="s">
        <v>144</v>
      </c>
      <c r="AU217" s="237" t="s">
        <v>92</v>
      </c>
      <c r="AY217" s="17" t="s">
        <v>142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</v>
      </c>
      <c r="BK217" s="238">
        <f>ROUND(I217*H217,0)</f>
        <v>0</v>
      </c>
      <c r="BL217" s="17" t="s">
        <v>858</v>
      </c>
      <c r="BM217" s="237" t="s">
        <v>1027</v>
      </c>
    </row>
    <row r="218" s="15" customFormat="1">
      <c r="A218" s="15"/>
      <c r="B218" s="285"/>
      <c r="C218" s="286"/>
      <c r="D218" s="250" t="s">
        <v>846</v>
      </c>
      <c r="E218" s="287" t="s">
        <v>1</v>
      </c>
      <c r="F218" s="288" t="s">
        <v>873</v>
      </c>
      <c r="G218" s="286"/>
      <c r="H218" s="287" t="s">
        <v>1</v>
      </c>
      <c r="I218" s="289"/>
      <c r="J218" s="286"/>
      <c r="K218" s="286"/>
      <c r="L218" s="290"/>
      <c r="M218" s="291"/>
      <c r="N218" s="292"/>
      <c r="O218" s="292"/>
      <c r="P218" s="292"/>
      <c r="Q218" s="292"/>
      <c r="R218" s="292"/>
      <c r="S218" s="292"/>
      <c r="T218" s="29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4" t="s">
        <v>846</v>
      </c>
      <c r="AU218" s="294" t="s">
        <v>92</v>
      </c>
      <c r="AV218" s="15" t="s">
        <v>8</v>
      </c>
      <c r="AW218" s="15" t="s">
        <v>40</v>
      </c>
      <c r="AX218" s="15" t="s">
        <v>84</v>
      </c>
      <c r="AY218" s="294" t="s">
        <v>142</v>
      </c>
    </row>
    <row r="219" s="13" customFormat="1">
      <c r="A219" s="13"/>
      <c r="B219" s="263"/>
      <c r="C219" s="264"/>
      <c r="D219" s="250" t="s">
        <v>846</v>
      </c>
      <c r="E219" s="265" t="s">
        <v>1</v>
      </c>
      <c r="F219" s="266" t="s">
        <v>1028</v>
      </c>
      <c r="G219" s="264"/>
      <c r="H219" s="267">
        <v>113.252</v>
      </c>
      <c r="I219" s="268"/>
      <c r="J219" s="264"/>
      <c r="K219" s="264"/>
      <c r="L219" s="269"/>
      <c r="M219" s="270"/>
      <c r="N219" s="271"/>
      <c r="O219" s="271"/>
      <c r="P219" s="271"/>
      <c r="Q219" s="271"/>
      <c r="R219" s="271"/>
      <c r="S219" s="271"/>
      <c r="T219" s="27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3" t="s">
        <v>846</v>
      </c>
      <c r="AU219" s="273" t="s">
        <v>92</v>
      </c>
      <c r="AV219" s="13" t="s">
        <v>92</v>
      </c>
      <c r="AW219" s="13" t="s">
        <v>40</v>
      </c>
      <c r="AX219" s="13" t="s">
        <v>84</v>
      </c>
      <c r="AY219" s="273" t="s">
        <v>142</v>
      </c>
    </row>
    <row r="220" s="15" customFormat="1">
      <c r="A220" s="15"/>
      <c r="B220" s="285"/>
      <c r="C220" s="286"/>
      <c r="D220" s="250" t="s">
        <v>846</v>
      </c>
      <c r="E220" s="287" t="s">
        <v>1</v>
      </c>
      <c r="F220" s="288" t="s">
        <v>875</v>
      </c>
      <c r="G220" s="286"/>
      <c r="H220" s="287" t="s">
        <v>1</v>
      </c>
      <c r="I220" s="289"/>
      <c r="J220" s="286"/>
      <c r="K220" s="286"/>
      <c r="L220" s="290"/>
      <c r="M220" s="291"/>
      <c r="N220" s="292"/>
      <c r="O220" s="292"/>
      <c r="P220" s="292"/>
      <c r="Q220" s="292"/>
      <c r="R220" s="292"/>
      <c r="S220" s="292"/>
      <c r="T220" s="29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4" t="s">
        <v>846</v>
      </c>
      <c r="AU220" s="294" t="s">
        <v>92</v>
      </c>
      <c r="AV220" s="15" t="s">
        <v>8</v>
      </c>
      <c r="AW220" s="15" t="s">
        <v>40</v>
      </c>
      <c r="AX220" s="15" t="s">
        <v>84</v>
      </c>
      <c r="AY220" s="294" t="s">
        <v>142</v>
      </c>
    </row>
    <row r="221" s="13" customFormat="1">
      <c r="A221" s="13"/>
      <c r="B221" s="263"/>
      <c r="C221" s="264"/>
      <c r="D221" s="250" t="s">
        <v>846</v>
      </c>
      <c r="E221" s="265" t="s">
        <v>1</v>
      </c>
      <c r="F221" s="266" t="s">
        <v>1029</v>
      </c>
      <c r="G221" s="264"/>
      <c r="H221" s="267">
        <v>42.911999999999999</v>
      </c>
      <c r="I221" s="268"/>
      <c r="J221" s="264"/>
      <c r="K221" s="264"/>
      <c r="L221" s="269"/>
      <c r="M221" s="270"/>
      <c r="N221" s="271"/>
      <c r="O221" s="271"/>
      <c r="P221" s="271"/>
      <c r="Q221" s="271"/>
      <c r="R221" s="271"/>
      <c r="S221" s="271"/>
      <c r="T221" s="27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3" t="s">
        <v>846</v>
      </c>
      <c r="AU221" s="273" t="s">
        <v>92</v>
      </c>
      <c r="AV221" s="13" t="s">
        <v>92</v>
      </c>
      <c r="AW221" s="13" t="s">
        <v>40</v>
      </c>
      <c r="AX221" s="13" t="s">
        <v>84</v>
      </c>
      <c r="AY221" s="273" t="s">
        <v>142</v>
      </c>
    </row>
    <row r="222" s="14" customFormat="1">
      <c r="A222" s="14"/>
      <c r="B222" s="274"/>
      <c r="C222" s="275"/>
      <c r="D222" s="250" t="s">
        <v>846</v>
      </c>
      <c r="E222" s="276" t="s">
        <v>1</v>
      </c>
      <c r="F222" s="277" t="s">
        <v>848</v>
      </c>
      <c r="G222" s="275"/>
      <c r="H222" s="278">
        <v>156.16399999999999</v>
      </c>
      <c r="I222" s="279"/>
      <c r="J222" s="275"/>
      <c r="K222" s="275"/>
      <c r="L222" s="280"/>
      <c r="M222" s="281"/>
      <c r="N222" s="282"/>
      <c r="O222" s="282"/>
      <c r="P222" s="282"/>
      <c r="Q222" s="282"/>
      <c r="R222" s="282"/>
      <c r="S222" s="282"/>
      <c r="T222" s="28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4" t="s">
        <v>846</v>
      </c>
      <c r="AU222" s="284" t="s">
        <v>92</v>
      </c>
      <c r="AV222" s="14" t="s">
        <v>828</v>
      </c>
      <c r="AW222" s="14" t="s">
        <v>40</v>
      </c>
      <c r="AX222" s="14" t="s">
        <v>8</v>
      </c>
      <c r="AY222" s="284" t="s">
        <v>142</v>
      </c>
    </row>
    <row r="223" s="12" customFormat="1" ht="22.8" customHeight="1">
      <c r="A223" s="12"/>
      <c r="B223" s="211"/>
      <c r="C223" s="212"/>
      <c r="D223" s="213" t="s">
        <v>83</v>
      </c>
      <c r="E223" s="256" t="s">
        <v>1030</v>
      </c>
      <c r="F223" s="256" t="s">
        <v>1031</v>
      </c>
      <c r="G223" s="212"/>
      <c r="H223" s="212"/>
      <c r="I223" s="215"/>
      <c r="J223" s="257">
        <f>BK223</f>
        <v>0</v>
      </c>
      <c r="K223" s="212"/>
      <c r="L223" s="217"/>
      <c r="M223" s="218"/>
      <c r="N223" s="219"/>
      <c r="O223" s="219"/>
      <c r="P223" s="220">
        <f>SUM(P224:P227)</f>
        <v>0</v>
      </c>
      <c r="Q223" s="219"/>
      <c r="R223" s="220">
        <f>SUM(R224:R227)</f>
        <v>0.014999999999999999</v>
      </c>
      <c r="S223" s="219"/>
      <c r="T223" s="221">
        <f>SUM(T224:T227)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2" t="s">
        <v>92</v>
      </c>
      <c r="AT223" s="223" t="s">
        <v>83</v>
      </c>
      <c r="AU223" s="223" t="s">
        <v>8</v>
      </c>
      <c r="AY223" s="222" t="s">
        <v>142</v>
      </c>
      <c r="BK223" s="224">
        <f>SUM(BK224:BK227)</f>
        <v>0</v>
      </c>
    </row>
    <row r="224" s="2" customFormat="1" ht="33" customHeight="1">
      <c r="A224" s="38"/>
      <c r="B224" s="39"/>
      <c r="C224" s="225" t="s">
        <v>1032</v>
      </c>
      <c r="D224" s="225" t="s">
        <v>144</v>
      </c>
      <c r="E224" s="226" t="s">
        <v>1033</v>
      </c>
      <c r="F224" s="227" t="s">
        <v>1034</v>
      </c>
      <c r="G224" s="228" t="s">
        <v>165</v>
      </c>
      <c r="H224" s="229">
        <v>18</v>
      </c>
      <c r="I224" s="230"/>
      <c r="J224" s="231">
        <f>ROUND(I224*H224,0)</f>
        <v>0</v>
      </c>
      <c r="K224" s="232"/>
      <c r="L224" s="44"/>
      <c r="M224" s="233" t="s">
        <v>1</v>
      </c>
      <c r="N224" s="234" t="s">
        <v>49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858</v>
      </c>
      <c r="AT224" s="237" t="s">
        <v>144</v>
      </c>
      <c r="AU224" s="237" t="s">
        <v>92</v>
      </c>
      <c r="AY224" s="17" t="s">
        <v>142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</v>
      </c>
      <c r="BK224" s="238">
        <f>ROUND(I224*H224,0)</f>
        <v>0</v>
      </c>
      <c r="BL224" s="17" t="s">
        <v>858</v>
      </c>
      <c r="BM224" s="237" t="s">
        <v>1035</v>
      </c>
    </row>
    <row r="225" s="2" customFormat="1" ht="33" customHeight="1">
      <c r="A225" s="38"/>
      <c r="B225" s="39"/>
      <c r="C225" s="225" t="s">
        <v>1036</v>
      </c>
      <c r="D225" s="225" t="s">
        <v>144</v>
      </c>
      <c r="E225" s="226" t="s">
        <v>1037</v>
      </c>
      <c r="F225" s="227" t="s">
        <v>1038</v>
      </c>
      <c r="G225" s="228" t="s">
        <v>165</v>
      </c>
      <c r="H225" s="229">
        <v>36</v>
      </c>
      <c r="I225" s="230"/>
      <c r="J225" s="231">
        <f>ROUND(I225*H225,0)</f>
        <v>0</v>
      </c>
      <c r="K225" s="232"/>
      <c r="L225" s="44"/>
      <c r="M225" s="233" t="s">
        <v>1</v>
      </c>
      <c r="N225" s="234" t="s">
        <v>49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858</v>
      </c>
      <c r="AT225" s="237" t="s">
        <v>144</v>
      </c>
      <c r="AU225" s="237" t="s">
        <v>92</v>
      </c>
      <c r="AY225" s="17" t="s">
        <v>142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</v>
      </c>
      <c r="BK225" s="238">
        <f>ROUND(I225*H225,0)</f>
        <v>0</v>
      </c>
      <c r="BL225" s="17" t="s">
        <v>858</v>
      </c>
      <c r="BM225" s="237" t="s">
        <v>1039</v>
      </c>
    </row>
    <row r="226" s="2" customFormat="1" ht="16.5" customHeight="1">
      <c r="A226" s="38"/>
      <c r="B226" s="39"/>
      <c r="C226" s="239" t="s">
        <v>1040</v>
      </c>
      <c r="D226" s="239" t="s">
        <v>94</v>
      </c>
      <c r="E226" s="240" t="s">
        <v>1041</v>
      </c>
      <c r="F226" s="241" t="s">
        <v>1042</v>
      </c>
      <c r="G226" s="242" t="s">
        <v>256</v>
      </c>
      <c r="H226" s="243">
        <v>15</v>
      </c>
      <c r="I226" s="244"/>
      <c r="J226" s="245">
        <f>ROUND(I226*H226,0)</f>
        <v>0</v>
      </c>
      <c r="K226" s="246"/>
      <c r="L226" s="247"/>
      <c r="M226" s="248" t="s">
        <v>1</v>
      </c>
      <c r="N226" s="249" t="s">
        <v>49</v>
      </c>
      <c r="O226" s="91"/>
      <c r="P226" s="235">
        <f>O226*H226</f>
        <v>0</v>
      </c>
      <c r="Q226" s="235">
        <v>0.001</v>
      </c>
      <c r="R226" s="235">
        <f>Q226*H226</f>
        <v>0.014999999999999999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969</v>
      </c>
      <c r="AT226" s="237" t="s">
        <v>94</v>
      </c>
      <c r="AU226" s="237" t="s">
        <v>92</v>
      </c>
      <c r="AY226" s="17" t="s">
        <v>142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8</v>
      </c>
      <c r="BK226" s="238">
        <f>ROUND(I226*H226,0)</f>
        <v>0</v>
      </c>
      <c r="BL226" s="17" t="s">
        <v>858</v>
      </c>
      <c r="BM226" s="237" t="s">
        <v>1043</v>
      </c>
    </row>
    <row r="227" s="2" customFormat="1">
      <c r="A227" s="38"/>
      <c r="B227" s="39"/>
      <c r="C227" s="40"/>
      <c r="D227" s="250" t="s">
        <v>160</v>
      </c>
      <c r="E227" s="40"/>
      <c r="F227" s="251" t="s">
        <v>1044</v>
      </c>
      <c r="G227" s="40"/>
      <c r="H227" s="40"/>
      <c r="I227" s="252"/>
      <c r="J227" s="40"/>
      <c r="K227" s="40"/>
      <c r="L227" s="44"/>
      <c r="M227" s="253"/>
      <c r="N227" s="254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160</v>
      </c>
      <c r="AU227" s="17" t="s">
        <v>92</v>
      </c>
    </row>
    <row r="228" s="12" customFormat="1" ht="25.92" customHeight="1">
      <c r="A228" s="12"/>
      <c r="B228" s="211"/>
      <c r="C228" s="212"/>
      <c r="D228" s="213" t="s">
        <v>83</v>
      </c>
      <c r="E228" s="214" t="s">
        <v>94</v>
      </c>
      <c r="F228" s="214" t="s">
        <v>140</v>
      </c>
      <c r="G228" s="212"/>
      <c r="H228" s="212"/>
      <c r="I228" s="215"/>
      <c r="J228" s="216">
        <f>BK228</f>
        <v>0</v>
      </c>
      <c r="K228" s="212"/>
      <c r="L228" s="217"/>
      <c r="M228" s="218"/>
      <c r="N228" s="219"/>
      <c r="O228" s="219"/>
      <c r="P228" s="220">
        <f>P229+P233</f>
        <v>0</v>
      </c>
      <c r="Q228" s="219"/>
      <c r="R228" s="220">
        <f>R229+R233</f>
        <v>0.044089999999999997</v>
      </c>
      <c r="S228" s="219"/>
      <c r="T228" s="221">
        <f>T229+T233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2" t="s">
        <v>141</v>
      </c>
      <c r="AT228" s="223" t="s">
        <v>83</v>
      </c>
      <c r="AU228" s="223" t="s">
        <v>84</v>
      </c>
      <c r="AY228" s="222" t="s">
        <v>142</v>
      </c>
      <c r="BK228" s="224">
        <f>BK229+BK233</f>
        <v>0</v>
      </c>
    </row>
    <row r="229" s="12" customFormat="1" ht="22.8" customHeight="1">
      <c r="A229" s="12"/>
      <c r="B229" s="211"/>
      <c r="C229" s="212"/>
      <c r="D229" s="213" t="s">
        <v>83</v>
      </c>
      <c r="E229" s="256" t="s">
        <v>404</v>
      </c>
      <c r="F229" s="256" t="s">
        <v>441</v>
      </c>
      <c r="G229" s="212"/>
      <c r="H229" s="212"/>
      <c r="I229" s="215"/>
      <c r="J229" s="257">
        <f>BK229</f>
        <v>0</v>
      </c>
      <c r="K229" s="212"/>
      <c r="L229" s="217"/>
      <c r="M229" s="218"/>
      <c r="N229" s="219"/>
      <c r="O229" s="219"/>
      <c r="P229" s="220">
        <f>SUM(P230:P232)</f>
        <v>0</v>
      </c>
      <c r="Q229" s="219"/>
      <c r="R229" s="220">
        <f>SUM(R230:R232)</f>
        <v>0.042719999999999994</v>
      </c>
      <c r="S229" s="219"/>
      <c r="T229" s="221">
        <f>SUM(T230:T232)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2" t="s">
        <v>141</v>
      </c>
      <c r="AT229" s="223" t="s">
        <v>83</v>
      </c>
      <c r="AU229" s="223" t="s">
        <v>8</v>
      </c>
      <c r="AY229" s="222" t="s">
        <v>142</v>
      </c>
      <c r="BK229" s="224">
        <f>SUM(BK230:BK232)</f>
        <v>0</v>
      </c>
    </row>
    <row r="230" s="2" customFormat="1" ht="16.5" customHeight="1">
      <c r="A230" s="38"/>
      <c r="B230" s="39"/>
      <c r="C230" s="239" t="s">
        <v>189</v>
      </c>
      <c r="D230" s="239" t="s">
        <v>94</v>
      </c>
      <c r="E230" s="240" t="s">
        <v>1045</v>
      </c>
      <c r="F230" s="241" t="s">
        <v>1046</v>
      </c>
      <c r="G230" s="242" t="s">
        <v>179</v>
      </c>
      <c r="H230" s="243">
        <v>6</v>
      </c>
      <c r="I230" s="244"/>
      <c r="J230" s="245">
        <f>ROUND(I230*H230,0)</f>
        <v>0</v>
      </c>
      <c r="K230" s="246"/>
      <c r="L230" s="247"/>
      <c r="M230" s="248" t="s">
        <v>1</v>
      </c>
      <c r="N230" s="249" t="s">
        <v>49</v>
      </c>
      <c r="O230" s="91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158</v>
      </c>
      <c r="AT230" s="237" t="s">
        <v>94</v>
      </c>
      <c r="AU230" s="237" t="s">
        <v>92</v>
      </c>
      <c r="AY230" s="17" t="s">
        <v>142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8</v>
      </c>
      <c r="BK230" s="238">
        <f>ROUND(I230*H230,0)</f>
        <v>0</v>
      </c>
      <c r="BL230" s="17" t="s">
        <v>158</v>
      </c>
      <c r="BM230" s="237" t="s">
        <v>1047</v>
      </c>
    </row>
    <row r="231" s="2" customFormat="1" ht="24.15" customHeight="1">
      <c r="A231" s="38"/>
      <c r="B231" s="39"/>
      <c r="C231" s="225" t="s">
        <v>517</v>
      </c>
      <c r="D231" s="225" t="s">
        <v>144</v>
      </c>
      <c r="E231" s="226" t="s">
        <v>1048</v>
      </c>
      <c r="F231" s="227" t="s">
        <v>1049</v>
      </c>
      <c r="G231" s="228" t="s">
        <v>153</v>
      </c>
      <c r="H231" s="229">
        <v>6</v>
      </c>
      <c r="I231" s="230"/>
      <c r="J231" s="231">
        <f>ROUND(I231*H231,0)</f>
        <v>0</v>
      </c>
      <c r="K231" s="232"/>
      <c r="L231" s="44"/>
      <c r="M231" s="233" t="s">
        <v>1</v>
      </c>
      <c r="N231" s="234" t="s">
        <v>49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148</v>
      </c>
      <c r="AT231" s="237" t="s">
        <v>144</v>
      </c>
      <c r="AU231" s="237" t="s">
        <v>92</v>
      </c>
      <c r="AY231" s="17" t="s">
        <v>142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</v>
      </c>
      <c r="BK231" s="238">
        <f>ROUND(I231*H231,0)</f>
        <v>0</v>
      </c>
      <c r="BL231" s="17" t="s">
        <v>148</v>
      </c>
      <c r="BM231" s="237" t="s">
        <v>1050</v>
      </c>
    </row>
    <row r="232" s="2" customFormat="1" ht="24.15" customHeight="1">
      <c r="A232" s="38"/>
      <c r="B232" s="39"/>
      <c r="C232" s="225" t="s">
        <v>1051</v>
      </c>
      <c r="D232" s="225" t="s">
        <v>144</v>
      </c>
      <c r="E232" s="226" t="s">
        <v>1052</v>
      </c>
      <c r="F232" s="227" t="s">
        <v>1053</v>
      </c>
      <c r="G232" s="228" t="s">
        <v>153</v>
      </c>
      <c r="H232" s="229">
        <v>6</v>
      </c>
      <c r="I232" s="230"/>
      <c r="J232" s="231">
        <f>ROUND(I232*H232,0)</f>
        <v>0</v>
      </c>
      <c r="K232" s="232"/>
      <c r="L232" s="44"/>
      <c r="M232" s="233" t="s">
        <v>1</v>
      </c>
      <c r="N232" s="234" t="s">
        <v>49</v>
      </c>
      <c r="O232" s="91"/>
      <c r="P232" s="235">
        <f>O232*H232</f>
        <v>0</v>
      </c>
      <c r="Q232" s="235">
        <v>0.0071199999999999996</v>
      </c>
      <c r="R232" s="235">
        <f>Q232*H232</f>
        <v>0.042719999999999994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148</v>
      </c>
      <c r="AT232" s="237" t="s">
        <v>144</v>
      </c>
      <c r="AU232" s="237" t="s">
        <v>92</v>
      </c>
      <c r="AY232" s="17" t="s">
        <v>142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</v>
      </c>
      <c r="BK232" s="238">
        <f>ROUND(I232*H232,0)</f>
        <v>0</v>
      </c>
      <c r="BL232" s="17" t="s">
        <v>148</v>
      </c>
      <c r="BM232" s="237" t="s">
        <v>1054</v>
      </c>
    </row>
    <row r="233" s="12" customFormat="1" ht="22.8" customHeight="1">
      <c r="A233" s="12"/>
      <c r="B233" s="211"/>
      <c r="C233" s="212"/>
      <c r="D233" s="213" t="s">
        <v>83</v>
      </c>
      <c r="E233" s="256" t="s">
        <v>534</v>
      </c>
      <c r="F233" s="256" t="s">
        <v>535</v>
      </c>
      <c r="G233" s="212"/>
      <c r="H233" s="212"/>
      <c r="I233" s="215"/>
      <c r="J233" s="257">
        <f>BK233</f>
        <v>0</v>
      </c>
      <c r="K233" s="212"/>
      <c r="L233" s="217"/>
      <c r="M233" s="218"/>
      <c r="N233" s="219"/>
      <c r="O233" s="219"/>
      <c r="P233" s="220">
        <f>P234</f>
        <v>0</v>
      </c>
      <c r="Q233" s="219"/>
      <c r="R233" s="220">
        <f>R234</f>
        <v>0.0013699999999999999</v>
      </c>
      <c r="S233" s="219"/>
      <c r="T233" s="221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2" t="s">
        <v>141</v>
      </c>
      <c r="AT233" s="223" t="s">
        <v>83</v>
      </c>
      <c r="AU233" s="223" t="s">
        <v>8</v>
      </c>
      <c r="AY233" s="222" t="s">
        <v>142</v>
      </c>
      <c r="BK233" s="224">
        <f>BK234</f>
        <v>0</v>
      </c>
    </row>
    <row r="234" s="12" customFormat="1" ht="20.88" customHeight="1">
      <c r="A234" s="12"/>
      <c r="B234" s="211"/>
      <c r="C234" s="212"/>
      <c r="D234" s="213" t="s">
        <v>83</v>
      </c>
      <c r="E234" s="256" t="s">
        <v>698</v>
      </c>
      <c r="F234" s="256" t="s">
        <v>699</v>
      </c>
      <c r="G234" s="212"/>
      <c r="H234" s="212"/>
      <c r="I234" s="215"/>
      <c r="J234" s="257">
        <f>BK234</f>
        <v>0</v>
      </c>
      <c r="K234" s="212"/>
      <c r="L234" s="217"/>
      <c r="M234" s="218"/>
      <c r="N234" s="219"/>
      <c r="O234" s="219"/>
      <c r="P234" s="220">
        <f>SUM(P235:P237)</f>
        <v>0</v>
      </c>
      <c r="Q234" s="219"/>
      <c r="R234" s="220">
        <f>SUM(R235:R237)</f>
        <v>0.0013699999999999999</v>
      </c>
      <c r="S234" s="219"/>
      <c r="T234" s="221">
        <f>SUM(T235:T237)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2" t="s">
        <v>141</v>
      </c>
      <c r="AT234" s="223" t="s">
        <v>83</v>
      </c>
      <c r="AU234" s="223" t="s">
        <v>92</v>
      </c>
      <c r="AY234" s="222" t="s">
        <v>142</v>
      </c>
      <c r="BK234" s="224">
        <f>SUM(BK235:BK237)</f>
        <v>0</v>
      </c>
    </row>
    <row r="235" s="2" customFormat="1" ht="24.15" customHeight="1">
      <c r="A235" s="38"/>
      <c r="B235" s="39"/>
      <c r="C235" s="225" t="s">
        <v>1055</v>
      </c>
      <c r="D235" s="225" t="s">
        <v>144</v>
      </c>
      <c r="E235" s="226" t="s">
        <v>1056</v>
      </c>
      <c r="F235" s="227" t="s">
        <v>1057</v>
      </c>
      <c r="G235" s="228" t="s">
        <v>153</v>
      </c>
      <c r="H235" s="229">
        <v>1</v>
      </c>
      <c r="I235" s="230"/>
      <c r="J235" s="231">
        <f>ROUND(I235*H235,0)</f>
        <v>0</v>
      </c>
      <c r="K235" s="232"/>
      <c r="L235" s="44"/>
      <c r="M235" s="233" t="s">
        <v>1</v>
      </c>
      <c r="N235" s="234" t="s">
        <v>49</v>
      </c>
      <c r="O235" s="91"/>
      <c r="P235" s="235">
        <f>O235*H235</f>
        <v>0</v>
      </c>
      <c r="Q235" s="235">
        <v>0.0013699999999999999</v>
      </c>
      <c r="R235" s="235">
        <f>Q235*H235</f>
        <v>0.0013699999999999999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148</v>
      </c>
      <c r="AT235" s="237" t="s">
        <v>144</v>
      </c>
      <c r="AU235" s="237" t="s">
        <v>141</v>
      </c>
      <c r="AY235" s="17" t="s">
        <v>142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8</v>
      </c>
      <c r="BK235" s="238">
        <f>ROUND(I235*H235,0)</f>
        <v>0</v>
      </c>
      <c r="BL235" s="17" t="s">
        <v>148</v>
      </c>
      <c r="BM235" s="237" t="s">
        <v>1058</v>
      </c>
    </row>
    <row r="236" s="2" customFormat="1" ht="24.15" customHeight="1">
      <c r="A236" s="38"/>
      <c r="B236" s="39"/>
      <c r="C236" s="225" t="s">
        <v>1059</v>
      </c>
      <c r="D236" s="225" t="s">
        <v>144</v>
      </c>
      <c r="E236" s="226" t="s">
        <v>649</v>
      </c>
      <c r="F236" s="227" t="s">
        <v>650</v>
      </c>
      <c r="G236" s="228" t="s">
        <v>153</v>
      </c>
      <c r="H236" s="229">
        <v>6</v>
      </c>
      <c r="I236" s="230"/>
      <c r="J236" s="231">
        <f>ROUND(I236*H236,0)</f>
        <v>0</v>
      </c>
      <c r="K236" s="232"/>
      <c r="L236" s="44"/>
      <c r="M236" s="233" t="s">
        <v>1</v>
      </c>
      <c r="N236" s="234" t="s">
        <v>49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148</v>
      </c>
      <c r="AT236" s="237" t="s">
        <v>144</v>
      </c>
      <c r="AU236" s="237" t="s">
        <v>141</v>
      </c>
      <c r="AY236" s="17" t="s">
        <v>142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</v>
      </c>
      <c r="BK236" s="238">
        <f>ROUND(I236*H236,0)</f>
        <v>0</v>
      </c>
      <c r="BL236" s="17" t="s">
        <v>148</v>
      </c>
      <c r="BM236" s="237" t="s">
        <v>1060</v>
      </c>
    </row>
    <row r="237" s="2" customFormat="1" ht="16.5" customHeight="1">
      <c r="A237" s="38"/>
      <c r="B237" s="39"/>
      <c r="C237" s="239" t="s">
        <v>1061</v>
      </c>
      <c r="D237" s="239" t="s">
        <v>94</v>
      </c>
      <c r="E237" s="240" t="s">
        <v>1062</v>
      </c>
      <c r="F237" s="241" t="s">
        <v>1063</v>
      </c>
      <c r="G237" s="242" t="s">
        <v>179</v>
      </c>
      <c r="H237" s="243">
        <v>6</v>
      </c>
      <c r="I237" s="244"/>
      <c r="J237" s="245">
        <f>ROUND(I237*H237,0)</f>
        <v>0</v>
      </c>
      <c r="K237" s="246"/>
      <c r="L237" s="247"/>
      <c r="M237" s="295" t="s">
        <v>1</v>
      </c>
      <c r="N237" s="296" t="s">
        <v>49</v>
      </c>
      <c r="O237" s="260"/>
      <c r="P237" s="261">
        <f>O237*H237</f>
        <v>0</v>
      </c>
      <c r="Q237" s="261">
        <v>0</v>
      </c>
      <c r="R237" s="261">
        <f>Q237*H237</f>
        <v>0</v>
      </c>
      <c r="S237" s="261">
        <v>0</v>
      </c>
      <c r="T237" s="26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158</v>
      </c>
      <c r="AT237" s="237" t="s">
        <v>94</v>
      </c>
      <c r="AU237" s="237" t="s">
        <v>141</v>
      </c>
      <c r="AY237" s="17" t="s">
        <v>142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</v>
      </c>
      <c r="BK237" s="238">
        <f>ROUND(I237*H237,0)</f>
        <v>0</v>
      </c>
      <c r="BL237" s="17" t="s">
        <v>158</v>
      </c>
      <c r="BM237" s="237" t="s">
        <v>1064</v>
      </c>
    </row>
    <row r="238" s="2" customFormat="1" ht="6.96" customHeight="1">
      <c r="A238" s="38"/>
      <c r="B238" s="66"/>
      <c r="C238" s="67"/>
      <c r="D238" s="67"/>
      <c r="E238" s="67"/>
      <c r="F238" s="67"/>
      <c r="G238" s="67"/>
      <c r="H238" s="67"/>
      <c r="I238" s="67"/>
      <c r="J238" s="67"/>
      <c r="K238" s="67"/>
      <c r="L238" s="44"/>
      <c r="M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</row>
  </sheetData>
  <sheetProtection sheet="1" autoFilter="0" formatColumns="0" formatRows="0" objects="1" scenarios="1" spinCount="100000" saltValue="fNML4vZUfWNYK0YUEkvYXyZRagfPxiAt1odWjQ7Uv3aPpb7/NdhxVbX0ES04Bf3LKZ99Ch7KUHO8qGAYGsxqjg==" hashValue="IcTat83dIfWS9BvWI2XVkr1Xql4lMatEi6z6kRUNyXy03ErdqxtK1hf2VkokIguIeqYhH9LSqhw016WZIoP2wA==" algorithmName="SHA-512" password="CC35"/>
  <autoFilter ref="C137:K2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  <mergeCell ref="E130:H13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92</v>
      </c>
    </row>
    <row r="4" s="1" customFormat="1" ht="24.96" customHeight="1">
      <c r="B4" s="20"/>
      <c r="D4" s="148" t="s">
        <v>115</v>
      </c>
      <c r="L4" s="20"/>
      <c r="M4" s="149" t="s">
        <v>11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17</v>
      </c>
      <c r="L6" s="20"/>
    </row>
    <row r="7" s="1" customFormat="1" ht="16.5" customHeight="1">
      <c r="B7" s="20"/>
      <c r="E7" s="151" t="str">
        <f>'Rekapitulace stavby'!K6</f>
        <v>Posílení výkonu kabely NN</v>
      </c>
      <c r="F7" s="150"/>
      <c r="G7" s="150"/>
      <c r="H7" s="150"/>
      <c r="L7" s="20"/>
    </row>
    <row r="8" s="1" customFormat="1" ht="12" customHeight="1">
      <c r="B8" s="20"/>
      <c r="D8" s="150" t="s">
        <v>116</v>
      </c>
      <c r="L8" s="20"/>
    </row>
    <row r="9" s="2" customFormat="1" ht="16.5" customHeight="1">
      <c r="A9" s="38"/>
      <c r="B9" s="44"/>
      <c r="C9" s="38"/>
      <c r="D9" s="38"/>
      <c r="E9" s="151" t="s">
        <v>1065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1066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20</v>
      </c>
      <c r="E13" s="38"/>
      <c r="F13" s="141" t="s">
        <v>1</v>
      </c>
      <c r="G13" s="38"/>
      <c r="H13" s="38"/>
      <c r="I13" s="150" t="s">
        <v>21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6. 7. 2022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">
        <v>30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31</v>
      </c>
      <c r="F17" s="38"/>
      <c r="G17" s="38"/>
      <c r="H17" s="38"/>
      <c r="I17" s="150" t="s">
        <v>32</v>
      </c>
      <c r="J17" s="141" t="s">
        <v>33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34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32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36</v>
      </c>
      <c r="E22" s="38"/>
      <c r="F22" s="38"/>
      <c r="G22" s="38"/>
      <c r="H22" s="38"/>
      <c r="I22" s="150" t="s">
        <v>29</v>
      </c>
      <c r="J22" s="141" t="s">
        <v>37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38</v>
      </c>
      <c r="F23" s="38"/>
      <c r="G23" s="38"/>
      <c r="H23" s="38"/>
      <c r="I23" s="150" t="s">
        <v>32</v>
      </c>
      <c r="J23" s="141" t="s">
        <v>39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41</v>
      </c>
      <c r="E25" s="38"/>
      <c r="F25" s="38"/>
      <c r="G25" s="38"/>
      <c r="H25" s="38"/>
      <c r="I25" s="150" t="s">
        <v>29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42</v>
      </c>
      <c r="F26" s="38"/>
      <c r="G26" s="38"/>
      <c r="H26" s="38"/>
      <c r="I26" s="150" t="s">
        <v>32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43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44</v>
      </c>
      <c r="E32" s="38"/>
      <c r="F32" s="38"/>
      <c r="G32" s="38"/>
      <c r="H32" s="38"/>
      <c r="I32" s="38"/>
      <c r="J32" s="160">
        <f>ROUND(J121, 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46</v>
      </c>
      <c r="G34" s="38"/>
      <c r="H34" s="38"/>
      <c r="I34" s="161" t="s">
        <v>45</v>
      </c>
      <c r="J34" s="161" t="s">
        <v>47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48</v>
      </c>
      <c r="E35" s="150" t="s">
        <v>49</v>
      </c>
      <c r="F35" s="163">
        <f>ROUND((SUM(BE121:BE125)),  0)</f>
        <v>0</v>
      </c>
      <c r="G35" s="38"/>
      <c r="H35" s="38"/>
      <c r="I35" s="164">
        <v>0.20999999999999999</v>
      </c>
      <c r="J35" s="163">
        <f>ROUND(((SUM(BE121:BE125))*I35),  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50</v>
      </c>
      <c r="F36" s="163">
        <f>ROUND((SUM(BF121:BF125)),  0)</f>
        <v>0</v>
      </c>
      <c r="G36" s="38"/>
      <c r="H36" s="38"/>
      <c r="I36" s="164">
        <v>0.12</v>
      </c>
      <c r="J36" s="163">
        <f>ROUND(((SUM(BF121:BF125))*I36),  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51</v>
      </c>
      <c r="F37" s="163">
        <f>ROUND((SUM(BG121:BG125)),  0)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52</v>
      </c>
      <c r="F38" s="163">
        <f>ROUND((SUM(BH121:BH125)),  0)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53</v>
      </c>
      <c r="F39" s="163">
        <f>ROUND((SUM(BI121:BI125)),  0)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54</v>
      </c>
      <c r="E41" s="167"/>
      <c r="F41" s="167"/>
      <c r="G41" s="168" t="s">
        <v>55</v>
      </c>
      <c r="H41" s="169" t="s">
        <v>56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57</v>
      </c>
      <c r="E50" s="173"/>
      <c r="F50" s="173"/>
      <c r="G50" s="172" t="s">
        <v>58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59</v>
      </c>
      <c r="E61" s="175"/>
      <c r="F61" s="176" t="s">
        <v>60</v>
      </c>
      <c r="G61" s="174" t="s">
        <v>59</v>
      </c>
      <c r="H61" s="175"/>
      <c r="I61" s="175"/>
      <c r="J61" s="177" t="s">
        <v>60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61</v>
      </c>
      <c r="E65" s="178"/>
      <c r="F65" s="178"/>
      <c r="G65" s="172" t="s">
        <v>62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59</v>
      </c>
      <c r="E76" s="175"/>
      <c r="F76" s="176" t="s">
        <v>60</v>
      </c>
      <c r="G76" s="174" t="s">
        <v>59</v>
      </c>
      <c r="H76" s="175"/>
      <c r="I76" s="175"/>
      <c r="J76" s="177" t="s">
        <v>60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Posílení výkonu kabely NN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1065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OST - Ostatní náklady PS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22</v>
      </c>
      <c r="D91" s="40"/>
      <c r="E91" s="40"/>
      <c r="F91" s="27" t="str">
        <f>F14</f>
        <v>Praha 6, Cukrovarnická 112/10</v>
      </c>
      <c r="G91" s="40"/>
      <c r="H91" s="40"/>
      <c r="I91" s="32" t="s">
        <v>24</v>
      </c>
      <c r="J91" s="79" t="str">
        <f>IF(J14="","",J14)</f>
        <v>6. 7. 2022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28</v>
      </c>
      <c r="D93" s="40"/>
      <c r="E93" s="40"/>
      <c r="F93" s="27" t="str">
        <f>E17</f>
        <v xml:space="preserve">FYZIKÁLNÍ  ÚSTAV AV ČR, v.v.i.</v>
      </c>
      <c r="G93" s="40"/>
      <c r="H93" s="40"/>
      <c r="I93" s="32" t="s">
        <v>36</v>
      </c>
      <c r="J93" s="36" t="str">
        <f>E23</f>
        <v>VOLTCOM, spol.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34</v>
      </c>
      <c r="D94" s="40"/>
      <c r="E94" s="40"/>
      <c r="F94" s="27" t="str">
        <f>IF(E20="","",E20)</f>
        <v>Vyplň údaj</v>
      </c>
      <c r="G94" s="40"/>
      <c r="H94" s="40"/>
      <c r="I94" s="32" t="s">
        <v>41</v>
      </c>
      <c r="J94" s="36" t="str">
        <f>E26</f>
        <v>Hošek, Rozsypal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="9" customFormat="1" ht="24.96" customHeight="1">
      <c r="A99" s="9"/>
      <c r="B99" s="188"/>
      <c r="C99" s="189"/>
      <c r="D99" s="190" t="s">
        <v>1067</v>
      </c>
      <c r="E99" s="191"/>
      <c r="F99" s="191"/>
      <c r="G99" s="191"/>
      <c r="H99" s="191"/>
      <c r="I99" s="191"/>
      <c r="J99" s="192">
        <f>J122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="2" customFormat="1" ht="6.96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24.96" customHeight="1">
      <c r="A106" s="38"/>
      <c r="B106" s="39"/>
      <c r="C106" s="23" t="s">
        <v>127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6.5" customHeight="1">
      <c r="A109" s="38"/>
      <c r="B109" s="39"/>
      <c r="C109" s="40"/>
      <c r="D109" s="40"/>
      <c r="E109" s="183" t="str">
        <f>E7</f>
        <v>Posílení výkonu kabely NN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1" customFormat="1" ht="12" customHeight="1">
      <c r="B110" s="21"/>
      <c r="C110" s="32" t="s">
        <v>116</v>
      </c>
      <c r="D110" s="22"/>
      <c r="E110" s="22"/>
      <c r="F110" s="22"/>
      <c r="G110" s="22"/>
      <c r="H110" s="22"/>
      <c r="I110" s="22"/>
      <c r="J110" s="22"/>
      <c r="K110" s="22"/>
      <c r="L110" s="20"/>
    </row>
    <row r="111" s="2" customFormat="1" ht="16.5" customHeight="1">
      <c r="A111" s="38"/>
      <c r="B111" s="39"/>
      <c r="C111" s="40"/>
      <c r="D111" s="40"/>
      <c r="E111" s="183" t="s">
        <v>1065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118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E11</f>
        <v>OST - Ostatní náklady PS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22</v>
      </c>
      <c r="D115" s="40"/>
      <c r="E115" s="40"/>
      <c r="F115" s="27" t="str">
        <f>F14</f>
        <v>Praha 6, Cukrovarnická 112/10</v>
      </c>
      <c r="G115" s="40"/>
      <c r="H115" s="40"/>
      <c r="I115" s="32" t="s">
        <v>24</v>
      </c>
      <c r="J115" s="79" t="str">
        <f>IF(J14="","",J14)</f>
        <v>6. 7. 2022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5.65" customHeight="1">
      <c r="A117" s="38"/>
      <c r="B117" s="39"/>
      <c r="C117" s="32" t="s">
        <v>28</v>
      </c>
      <c r="D117" s="40"/>
      <c r="E117" s="40"/>
      <c r="F117" s="27" t="str">
        <f>E17</f>
        <v xml:space="preserve">FYZIKÁLNÍ  ÚSTAV AV ČR, v.v.i.</v>
      </c>
      <c r="G117" s="40"/>
      <c r="H117" s="40"/>
      <c r="I117" s="32" t="s">
        <v>36</v>
      </c>
      <c r="J117" s="36" t="str">
        <f>E23</f>
        <v>VOLTCOM, spol.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34</v>
      </c>
      <c r="D118" s="40"/>
      <c r="E118" s="40"/>
      <c r="F118" s="27" t="str">
        <f>IF(E20="","",E20)</f>
        <v>Vyplň údaj</v>
      </c>
      <c r="G118" s="40"/>
      <c r="H118" s="40"/>
      <c r="I118" s="32" t="s">
        <v>41</v>
      </c>
      <c r="J118" s="36" t="str">
        <f>E26</f>
        <v>Hošek, Rozsypal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99"/>
      <c r="B120" s="200"/>
      <c r="C120" s="201" t="s">
        <v>128</v>
      </c>
      <c r="D120" s="202" t="s">
        <v>69</v>
      </c>
      <c r="E120" s="202" t="s">
        <v>65</v>
      </c>
      <c r="F120" s="202" t="s">
        <v>66</v>
      </c>
      <c r="G120" s="202" t="s">
        <v>129</v>
      </c>
      <c r="H120" s="202" t="s">
        <v>130</v>
      </c>
      <c r="I120" s="202" t="s">
        <v>131</v>
      </c>
      <c r="J120" s="203" t="s">
        <v>122</v>
      </c>
      <c r="K120" s="204" t="s">
        <v>132</v>
      </c>
      <c r="L120" s="205"/>
      <c r="M120" s="100" t="s">
        <v>1</v>
      </c>
      <c r="N120" s="101" t="s">
        <v>48</v>
      </c>
      <c r="O120" s="101" t="s">
        <v>133</v>
      </c>
      <c r="P120" s="101" t="s">
        <v>134</v>
      </c>
      <c r="Q120" s="101" t="s">
        <v>135</v>
      </c>
      <c r="R120" s="101" t="s">
        <v>136</v>
      </c>
      <c r="S120" s="101" t="s">
        <v>137</v>
      </c>
      <c r="T120" s="102" t="s">
        <v>138</v>
      </c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="2" customFormat="1" ht="22.8" customHeight="1">
      <c r="A121" s="38"/>
      <c r="B121" s="39"/>
      <c r="C121" s="107" t="s">
        <v>139</v>
      </c>
      <c r="D121" s="40"/>
      <c r="E121" s="40"/>
      <c r="F121" s="40"/>
      <c r="G121" s="40"/>
      <c r="H121" s="40"/>
      <c r="I121" s="40"/>
      <c r="J121" s="206">
        <f>BK121</f>
        <v>0</v>
      </c>
      <c r="K121" s="40"/>
      <c r="L121" s="44"/>
      <c r="M121" s="103"/>
      <c r="N121" s="207"/>
      <c r="O121" s="104"/>
      <c r="P121" s="208">
        <f>P122</f>
        <v>0</v>
      </c>
      <c r="Q121" s="104"/>
      <c r="R121" s="208">
        <f>R122</f>
        <v>0</v>
      </c>
      <c r="S121" s="104"/>
      <c r="T121" s="209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83</v>
      </c>
      <c r="AU121" s="17" t="s">
        <v>124</v>
      </c>
      <c r="BK121" s="210">
        <f>BK122</f>
        <v>0</v>
      </c>
    </row>
    <row r="122" s="12" customFormat="1" ht="25.92" customHeight="1">
      <c r="A122" s="12"/>
      <c r="B122" s="211"/>
      <c r="C122" s="212"/>
      <c r="D122" s="213" t="s">
        <v>83</v>
      </c>
      <c r="E122" s="214" t="s">
        <v>112</v>
      </c>
      <c r="F122" s="214" t="s">
        <v>1068</v>
      </c>
      <c r="G122" s="212"/>
      <c r="H122" s="212"/>
      <c r="I122" s="215"/>
      <c r="J122" s="216">
        <f>BK122</f>
        <v>0</v>
      </c>
      <c r="K122" s="212"/>
      <c r="L122" s="217"/>
      <c r="M122" s="218"/>
      <c r="N122" s="219"/>
      <c r="O122" s="219"/>
      <c r="P122" s="220">
        <f>SUM(P123:P125)</f>
        <v>0</v>
      </c>
      <c r="Q122" s="219"/>
      <c r="R122" s="220">
        <f>SUM(R123:R125)</f>
        <v>0</v>
      </c>
      <c r="S122" s="219"/>
      <c r="T122" s="221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828</v>
      </c>
      <c r="AT122" s="223" t="s">
        <v>83</v>
      </c>
      <c r="AU122" s="223" t="s">
        <v>84</v>
      </c>
      <c r="AY122" s="222" t="s">
        <v>142</v>
      </c>
      <c r="BK122" s="224">
        <f>SUM(BK123:BK125)</f>
        <v>0</v>
      </c>
    </row>
    <row r="123" s="2" customFormat="1" ht="24.15" customHeight="1">
      <c r="A123" s="38"/>
      <c r="B123" s="39"/>
      <c r="C123" s="225" t="s">
        <v>900</v>
      </c>
      <c r="D123" s="225" t="s">
        <v>144</v>
      </c>
      <c r="E123" s="226" t="s">
        <v>1069</v>
      </c>
      <c r="F123" s="227" t="s">
        <v>1070</v>
      </c>
      <c r="G123" s="228" t="s">
        <v>147</v>
      </c>
      <c r="H123" s="229">
        <v>1</v>
      </c>
      <c r="I123" s="230"/>
      <c r="J123" s="231">
        <f>ROUND(I123*H123,0)</f>
        <v>0</v>
      </c>
      <c r="K123" s="232"/>
      <c r="L123" s="44"/>
      <c r="M123" s="233" t="s">
        <v>1</v>
      </c>
      <c r="N123" s="234" t="s">
        <v>49</v>
      </c>
      <c r="O123" s="91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7" t="s">
        <v>1071</v>
      </c>
      <c r="AT123" s="237" t="s">
        <v>144</v>
      </c>
      <c r="AU123" s="237" t="s">
        <v>8</v>
      </c>
      <c r="AY123" s="17" t="s">
        <v>142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7" t="s">
        <v>8</v>
      </c>
      <c r="BK123" s="238">
        <f>ROUND(I123*H123,0)</f>
        <v>0</v>
      </c>
      <c r="BL123" s="17" t="s">
        <v>1071</v>
      </c>
      <c r="BM123" s="237" t="s">
        <v>1072</v>
      </c>
    </row>
    <row r="124" s="2" customFormat="1" ht="21.75" customHeight="1">
      <c r="A124" s="38"/>
      <c r="B124" s="39"/>
      <c r="C124" s="225" t="s">
        <v>963</v>
      </c>
      <c r="D124" s="225" t="s">
        <v>144</v>
      </c>
      <c r="E124" s="226" t="s">
        <v>1073</v>
      </c>
      <c r="F124" s="227" t="s">
        <v>1074</v>
      </c>
      <c r="G124" s="228" t="s">
        <v>147</v>
      </c>
      <c r="H124" s="229">
        <v>1</v>
      </c>
      <c r="I124" s="230"/>
      <c r="J124" s="231">
        <f>ROUND(I124*H124,0)</f>
        <v>0</v>
      </c>
      <c r="K124" s="232"/>
      <c r="L124" s="44"/>
      <c r="M124" s="233" t="s">
        <v>1</v>
      </c>
      <c r="N124" s="234" t="s">
        <v>49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1071</v>
      </c>
      <c r="AT124" s="237" t="s">
        <v>144</v>
      </c>
      <c r="AU124" s="237" t="s">
        <v>8</v>
      </c>
      <c r="AY124" s="17" t="s">
        <v>142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</v>
      </c>
      <c r="BK124" s="238">
        <f>ROUND(I124*H124,0)</f>
        <v>0</v>
      </c>
      <c r="BL124" s="17" t="s">
        <v>1071</v>
      </c>
      <c r="BM124" s="237" t="s">
        <v>1075</v>
      </c>
    </row>
    <row r="125" s="2" customFormat="1" ht="24.15" customHeight="1">
      <c r="A125" s="38"/>
      <c r="B125" s="39"/>
      <c r="C125" s="225" t="s">
        <v>904</v>
      </c>
      <c r="D125" s="225" t="s">
        <v>144</v>
      </c>
      <c r="E125" s="226" t="s">
        <v>1076</v>
      </c>
      <c r="F125" s="227" t="s">
        <v>1077</v>
      </c>
      <c r="G125" s="228" t="s">
        <v>147</v>
      </c>
      <c r="H125" s="229">
        <v>1</v>
      </c>
      <c r="I125" s="230"/>
      <c r="J125" s="231">
        <f>ROUND(I125*H125,0)</f>
        <v>0</v>
      </c>
      <c r="K125" s="232"/>
      <c r="L125" s="44"/>
      <c r="M125" s="258" t="s">
        <v>1</v>
      </c>
      <c r="N125" s="259" t="s">
        <v>49</v>
      </c>
      <c r="O125" s="260"/>
      <c r="P125" s="261">
        <f>O125*H125</f>
        <v>0</v>
      </c>
      <c r="Q125" s="261">
        <v>0</v>
      </c>
      <c r="R125" s="261">
        <f>Q125*H125</f>
        <v>0</v>
      </c>
      <c r="S125" s="261">
        <v>0</v>
      </c>
      <c r="T125" s="26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148</v>
      </c>
      <c r="AT125" s="237" t="s">
        <v>144</v>
      </c>
      <c r="AU125" s="237" t="s">
        <v>8</v>
      </c>
      <c r="AY125" s="17" t="s">
        <v>142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</v>
      </c>
      <c r="BK125" s="238">
        <f>ROUND(I125*H125,0)</f>
        <v>0</v>
      </c>
      <c r="BL125" s="17" t="s">
        <v>148</v>
      </c>
      <c r="BM125" s="237" t="s">
        <v>1078</v>
      </c>
    </row>
    <row r="126" s="2" customFormat="1" ht="6.96" customHeight="1">
      <c r="A126" s="38"/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sheet="1" autoFilter="0" formatColumns="0" formatRows="0" objects="1" scenarios="1" spinCount="100000" saltValue="s6oOPWghbLIdUjQKj2T+PyV+0ctdyEWfIiJkX7ZcfJ72jDVFMJGA7dD8Pd9vnxVH3di1f5n7Ce6msGRKzWBr7g==" hashValue="r642ln605uDh0unJUmqWwBoDI2f3Lvz27/9GG7qhAyp8z1kcwNApUPLam7JHciI7KX29CYeVwVwrNfsrytq7bg==" algorithmName="SHA-512" password="CC35"/>
  <autoFilter ref="C120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Hošek Jan</dc:creator>
  <cp:lastModifiedBy>Hošek Jan</cp:lastModifiedBy>
  <dcterms:created xsi:type="dcterms:W3CDTF">2024-02-22T11:32:53Z</dcterms:created>
  <dcterms:modified xsi:type="dcterms:W3CDTF">2024-02-22T11:33:01Z</dcterms:modified>
</cp:coreProperties>
</file>