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1 - inženýrské sítě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inženýrské sítě'!$C$88:$K$260</definedName>
    <definedName name="_xlnm.Print_Area" localSheetId="1">'01 - inženýrské sítě'!$C$4:$J$39,'01 - inženýrské sítě'!$C$45:$J$70,'01 - inženýrské sítě'!$C$76:$K$260</definedName>
    <definedName name="_xlnm.Print_Titles" localSheetId="1">'01 - inženýrské sítě'!$88:$88</definedName>
  </definedNames>
  <calcPr/>
</workbook>
</file>

<file path=xl/calcChain.xml><?xml version="1.0" encoding="utf-8"?>
<calcChain xmlns="http://schemas.openxmlformats.org/spreadsheetml/2006/main">
  <c i="2" r="J37"/>
  <c r="J36"/>
  <c i="1" r="AY55"/>
  <c i="2" r="J35"/>
  <c i="1" r="AX55"/>
  <c i="2" r="BI259"/>
  <c r="BH259"/>
  <c r="BG259"/>
  <c r="BF259"/>
  <c r="T259"/>
  <c r="T258"/>
  <c r="R259"/>
  <c r="R258"/>
  <c r="P259"/>
  <c r="P258"/>
  <c r="BK259"/>
  <c r="BK258"/>
  <c r="J258"/>
  <c r="J259"/>
  <c r="BE259"/>
  <c r="J69"/>
  <c r="BI256"/>
  <c r="BH256"/>
  <c r="BG256"/>
  <c r="BF256"/>
  <c r="T256"/>
  <c r="T255"/>
  <c r="R256"/>
  <c r="R255"/>
  <c r="P256"/>
  <c r="P255"/>
  <c r="BK256"/>
  <c r="BK255"/>
  <c r="J255"/>
  <c r="J256"/>
  <c r="BE256"/>
  <c r="J68"/>
  <c r="BI253"/>
  <c r="BH253"/>
  <c r="BG253"/>
  <c r="BF253"/>
  <c r="T253"/>
  <c r="R253"/>
  <c r="P253"/>
  <c r="BK253"/>
  <c r="J253"/>
  <c r="BE253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T246"/>
  <c r="T245"/>
  <c r="R247"/>
  <c r="R246"/>
  <c r="R245"/>
  <c r="P247"/>
  <c r="P246"/>
  <c r="P245"/>
  <c r="BK247"/>
  <c r="BK246"/>
  <c r="J246"/>
  <c r="BK245"/>
  <c r="J245"/>
  <c r="J247"/>
  <c r="BE247"/>
  <c r="J67"/>
  <c r="J66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65"/>
  <c r="BI238"/>
  <c r="BH238"/>
  <c r="BG238"/>
  <c r="BF238"/>
  <c r="T238"/>
  <c r="T237"/>
  <c r="R238"/>
  <c r="R237"/>
  <c r="P238"/>
  <c r="P237"/>
  <c r="BK238"/>
  <c r="BK237"/>
  <c r="J237"/>
  <c r="J238"/>
  <c r="BE238"/>
  <c r="J64"/>
  <c r="BI235"/>
  <c r="BH235"/>
  <c r="BG235"/>
  <c r="BF235"/>
  <c r="T235"/>
  <c r="R235"/>
  <c r="P235"/>
  <c r="BK235"/>
  <c r="J235"/>
  <c r="BE235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9"/>
  <c r="BH229"/>
  <c r="BG229"/>
  <c r="BF229"/>
  <c r="T229"/>
  <c r="R229"/>
  <c r="P229"/>
  <c r="BK229"/>
  <c r="J229"/>
  <c r="BE229"/>
  <c r="BI227"/>
  <c r="BH227"/>
  <c r="BG227"/>
  <c r="BF227"/>
  <c r="T227"/>
  <c r="R227"/>
  <c r="P227"/>
  <c r="BK227"/>
  <c r="J227"/>
  <c r="BE227"/>
  <c r="BI225"/>
  <c r="BH225"/>
  <c r="BG225"/>
  <c r="BF225"/>
  <c r="T225"/>
  <c r="R225"/>
  <c r="P225"/>
  <c r="BK225"/>
  <c r="J225"/>
  <c r="BE225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9"/>
  <c r="BH219"/>
  <c r="BG219"/>
  <c r="BF219"/>
  <c r="T219"/>
  <c r="R219"/>
  <c r="P219"/>
  <c r="BK219"/>
  <c r="J219"/>
  <c r="BE219"/>
  <c r="BI217"/>
  <c r="BH217"/>
  <c r="BG217"/>
  <c r="BF217"/>
  <c r="T217"/>
  <c r="R217"/>
  <c r="P217"/>
  <c r="BK217"/>
  <c r="J217"/>
  <c r="BE217"/>
  <c r="BI215"/>
  <c r="BH215"/>
  <c r="BG215"/>
  <c r="BF215"/>
  <c r="T215"/>
  <c r="R215"/>
  <c r="P215"/>
  <c r="BK215"/>
  <c r="J215"/>
  <c r="BE215"/>
  <c r="BI213"/>
  <c r="BH213"/>
  <c r="BG213"/>
  <c r="BF213"/>
  <c r="T213"/>
  <c r="R213"/>
  <c r="P213"/>
  <c r="BK213"/>
  <c r="J213"/>
  <c r="BE213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7"/>
  <c r="BH197"/>
  <c r="BG197"/>
  <c r="BF197"/>
  <c r="T197"/>
  <c r="R197"/>
  <c r="P197"/>
  <c r="BK197"/>
  <c r="J197"/>
  <c r="BE197"/>
  <c r="BI195"/>
  <c r="BH195"/>
  <c r="BG195"/>
  <c r="BF195"/>
  <c r="T195"/>
  <c r="R195"/>
  <c r="P195"/>
  <c r="BK195"/>
  <c r="J195"/>
  <c r="BE195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8"/>
  <c r="BH188"/>
  <c r="BG188"/>
  <c r="BF188"/>
  <c r="T188"/>
  <c r="R188"/>
  <c r="P188"/>
  <c r="BK188"/>
  <c r="J188"/>
  <c r="BE188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0"/>
  <c r="BH180"/>
  <c r="BG180"/>
  <c r="BF180"/>
  <c r="T180"/>
  <c r="R180"/>
  <c r="P180"/>
  <c r="BK180"/>
  <c r="J180"/>
  <c r="BE180"/>
  <c r="BI178"/>
  <c r="BH178"/>
  <c r="BG178"/>
  <c r="BF178"/>
  <c r="T178"/>
  <c r="R178"/>
  <c r="P178"/>
  <c r="BK178"/>
  <c r="J178"/>
  <c r="BE178"/>
  <c r="BI176"/>
  <c r="BH176"/>
  <c r="BG176"/>
  <c r="BF176"/>
  <c r="T176"/>
  <c r="R176"/>
  <c r="P176"/>
  <c r="BK176"/>
  <c r="J176"/>
  <c r="BE176"/>
  <c r="BI174"/>
  <c r="BH174"/>
  <c r="BG174"/>
  <c r="BF174"/>
  <c r="T174"/>
  <c r="R174"/>
  <c r="P174"/>
  <c r="BK174"/>
  <c r="J174"/>
  <c r="BE174"/>
  <c r="BI172"/>
  <c r="BH172"/>
  <c r="BG172"/>
  <c r="BF172"/>
  <c r="T172"/>
  <c r="R172"/>
  <c r="P172"/>
  <c r="BK172"/>
  <c r="J172"/>
  <c r="BE172"/>
  <c r="BI170"/>
  <c r="BH170"/>
  <c r="BG170"/>
  <c r="BF170"/>
  <c r="T170"/>
  <c r="R170"/>
  <c r="P170"/>
  <c r="BK170"/>
  <c r="J170"/>
  <c r="BE170"/>
  <c r="BI168"/>
  <c r="BH168"/>
  <c r="BG168"/>
  <c r="BF168"/>
  <c r="T168"/>
  <c r="R168"/>
  <c r="P168"/>
  <c r="BK168"/>
  <c r="J168"/>
  <c r="BE168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7"/>
  <c r="BH157"/>
  <c r="BG157"/>
  <c r="BF157"/>
  <c r="T157"/>
  <c r="R157"/>
  <c r="P157"/>
  <c r="BK157"/>
  <c r="J157"/>
  <c r="BE157"/>
  <c r="BI155"/>
  <c r="BH155"/>
  <c r="BG155"/>
  <c r="BF155"/>
  <c r="T155"/>
  <c r="T154"/>
  <c r="R155"/>
  <c r="R154"/>
  <c r="P155"/>
  <c r="P154"/>
  <c r="BK155"/>
  <c r="BK154"/>
  <c r="J154"/>
  <c r="J155"/>
  <c r="BE155"/>
  <c r="J63"/>
  <c r="BI151"/>
  <c r="BH151"/>
  <c r="BG151"/>
  <c r="BF151"/>
  <c r="T151"/>
  <c r="R151"/>
  <c r="P151"/>
  <c r="BK151"/>
  <c r="J151"/>
  <c r="BE151"/>
  <c r="BI148"/>
  <c r="BH148"/>
  <c r="BG148"/>
  <c r="BF148"/>
  <c r="T148"/>
  <c r="T147"/>
  <c r="R148"/>
  <c r="R147"/>
  <c r="P148"/>
  <c r="P147"/>
  <c r="BK148"/>
  <c r="BK147"/>
  <c r="J147"/>
  <c r="J148"/>
  <c r="BE148"/>
  <c r="J62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8"/>
  <c r="BH128"/>
  <c r="BG128"/>
  <c r="BF128"/>
  <c r="T128"/>
  <c r="R128"/>
  <c r="P128"/>
  <c r="BK128"/>
  <c r="J128"/>
  <c r="BE128"/>
  <c r="BI125"/>
  <c r="BH125"/>
  <c r="BG125"/>
  <c r="BF125"/>
  <c r="T125"/>
  <c r="R125"/>
  <c r="P125"/>
  <c r="BK125"/>
  <c r="J125"/>
  <c r="BE125"/>
  <c r="BI121"/>
  <c r="BH121"/>
  <c r="BG121"/>
  <c r="BF121"/>
  <c r="T121"/>
  <c r="R121"/>
  <c r="P121"/>
  <c r="BK121"/>
  <c r="J121"/>
  <c r="BE121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BH111"/>
  <c r="BG111"/>
  <c r="BF111"/>
  <c r="T111"/>
  <c r="R111"/>
  <c r="P111"/>
  <c r="BK111"/>
  <c r="J111"/>
  <c r="BE111"/>
  <c r="BI108"/>
  <c r="BH108"/>
  <c r="BG108"/>
  <c r="BF108"/>
  <c r="T108"/>
  <c r="R108"/>
  <c r="P108"/>
  <c r="BK108"/>
  <c r="J108"/>
  <c r="BE108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5"/>
  <c r="BH95"/>
  <c r="BG95"/>
  <c r="BF95"/>
  <c r="T95"/>
  <c r="R95"/>
  <c r="P95"/>
  <c r="BK95"/>
  <c r="J95"/>
  <c r="BE95"/>
  <c r="BI92"/>
  <c r="F37"/>
  <c i="1" r="BD55"/>
  <c i="2" r="BH92"/>
  <c r="F36"/>
  <c i="1" r="BC55"/>
  <c i="2" r="BG92"/>
  <c r="F35"/>
  <c i="1" r="BB55"/>
  <c i="2" r="BF92"/>
  <c r="J34"/>
  <c i="1" r="AW55"/>
  <c i="2" r="F34"/>
  <c i="1" r="BA55"/>
  <c i="2" r="T92"/>
  <c r="T91"/>
  <c r="T90"/>
  <c r="T89"/>
  <c r="R92"/>
  <c r="R91"/>
  <c r="R90"/>
  <c r="R89"/>
  <c r="P92"/>
  <c r="P91"/>
  <c r="P90"/>
  <c r="P89"/>
  <c i="1" r="AU55"/>
  <c i="2" r="BK92"/>
  <c r="BK91"/>
  <c r="J91"/>
  <c r="BK90"/>
  <c r="J90"/>
  <c r="BK89"/>
  <c r="J89"/>
  <c r="J59"/>
  <c r="J30"/>
  <c i="1" r="AG55"/>
  <c i="2" r="J92"/>
  <c r="BE92"/>
  <c r="J33"/>
  <c i="1" r="AV55"/>
  <c i="2" r="F33"/>
  <c i="1" r="AZ55"/>
  <c i="2" r="J61"/>
  <c r="J60"/>
  <c r="F85"/>
  <c r="F83"/>
  <c r="E81"/>
  <c r="F54"/>
  <c r="F52"/>
  <c r="E50"/>
  <c r="J39"/>
  <c r="J24"/>
  <c r="E24"/>
  <c r="J86"/>
  <c r="J55"/>
  <c r="J23"/>
  <c r="J21"/>
  <c r="E21"/>
  <c r="J85"/>
  <c r="J54"/>
  <c r="J20"/>
  <c r="J18"/>
  <c r="E18"/>
  <c r="F86"/>
  <c r="F55"/>
  <c r="J17"/>
  <c r="J12"/>
  <c r="J83"/>
  <c r="J52"/>
  <c r="E7"/>
  <c r="E79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<sst xmlns="http://schemas.openxmlformats.org/spreadsheetml/2006/main">
  <si>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</si>
  <si>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</si>
  <si>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</si>
  <si>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</si>
  <si>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{4b6c4eed-6f24-4dac-adea-707dbb9b9b07}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</si>
  <si>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</si>
  <si>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</si>
  <si>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</si>
  <si>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</si>
  <si>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</si>
  <si>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</si>
  <si>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</si>
  <si>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</si>
  <si>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</si>
  <si>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A2019425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</si>
  <si>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</si>
  <si>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</si>
  <si>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Přeložka inženýrských sítí z p.č.1416/58, Milovice</t>
  </si>
  <si>
    <t>KSO:</t>
  </si>
  <si>
    <t>CC-CZ:</t>
  </si>
  <si>
    <t>Místo:</t>
  </si>
  <si>
    <t xml:space="preserve"> </t>
  </si>
  <si>
    <t>Datum:</t>
  </si>
  <si>
    <t>5. 11. 2019</t>
  </si>
  <si>
    <t>Zadavatel:</t>
  </si>
  <si>
    <t>IČ:</t>
  </si>
  <si>
    <t>Centrum zdraví Milovice, s.r.o.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</si>
  <si>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</si>
  <si>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</si>
  <si>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</si>
  <si>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</si>
  <si>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</si>
  <si>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</si>
  <si>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</si>
  <si>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</si>
  <si>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</si>
  <si>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</si>
  <si>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</si>
  <si>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</si>
  <si>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</si>
  <si>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</si>
  <si>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</si>
  <si>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</si>
  <si>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</si>
  <si>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</si>
  <si>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</si>
  <si>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</si>
  <si>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</si>
  <si>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</si>
  <si>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</si>
  <si>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</si>
  <si>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</si>
  <si>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</si>
  <si>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</si>
  <si>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</si>
  <si>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</si>
  <si>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</si>
  <si>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</si>
  <si>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</si>
  <si>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</si>
  <si>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</si>
  <si>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</si>
  <si>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</si>
  <si>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</si>
  <si>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</si>
  <si>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</si>
  <si>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</si>
  <si>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</si>
  <si>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</si>
  <si>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</si>
  <si>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</si>
  <si>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</si>
  <si>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</si>
  <si>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</si>
  <si>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inženýrské sítě</t>
  </si>
  <si>
    <t>STA</t>
  </si>
  <si>
    <t>1</t>
  </si>
  <si>
    <t>{73c73eff-f19b-411e-b6f0-097f6556834f}</t>
  </si>
  <si>
    <t>2</t>
  </si>
  <si>
    <t>f15</t>
  </si>
  <si>
    <t>825</t>
  </si>
  <si>
    <t>f2</t>
  </si>
  <si>
    <t>184,8</t>
  </si>
  <si>
    <t>KRYCÍ LIST SOUPISU PRACÍ</t>
  </si>
  <si>
    <t>f0</t>
  </si>
  <si>
    <t>577,5</t>
  </si>
  <si>
    <t>f20</t>
  </si>
  <si>
    <t>1036,8</t>
  </si>
  <si>
    <t>f5</t>
  </si>
  <si>
    <t>491,6</t>
  </si>
  <si>
    <t>Objekt:</t>
  </si>
  <si>
    <t>01 - inženýrské sítě</t>
  </si>
  <si>
    <t>Součástí výkazu výměr není likvidace překládaných potrubí. Z ekonomických důvodů bude potrubí za přepojením dočasně zaslepeno. Odstranění potrubí bude provedeno v rámci výstavby polikliniky.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</si>
  <si>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</si>
  <si>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</si>
  <si>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</si>
  <si>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</si>
  <si>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</si>
  <si>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</si>
  <si>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</si>
  <si>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</si>
  <si>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</si>
  <si>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</si>
  <si>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</si>
  <si>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</si>
  <si>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</si>
  <si>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</si>
  <si>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</si>
  <si>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</si>
  <si>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</si>
  <si>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</si>
  <si>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</si>
  <si>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</si>
  <si>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</si>
  <si>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</si>
  <si>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</si>
  <si>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</si>
  <si>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</si>
  <si>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</si>
  <si>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</si>
  <si>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</si>
  <si>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</si>
  <si>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</si>
  <si>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</si>
  <si>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</si>
  <si>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</si>
  <si>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131201203</t>
  </si>
  <si>
    <t>Hloubení jam zapažených v hornině tř. 3 objemu do 5000 m3</t>
  </si>
  <si>
    <t>m3</t>
  </si>
  <si>
    <t>CS ÚRS 2019 01</t>
  </si>
  <si>
    <t>4</t>
  </si>
  <si>
    <t>-1725122992</t>
  </si>
  <si>
    <t>PP</t>
  </si>
  <si>
    <t xml:space="preserve">Hloubení zapažených jam a zářezů  s urovnáním dna do předepsaného profilu a spádu v hornině tř. 3 přes 1 000 do 5 000 m3</t>
  </si>
  <si>
    <t>VV</t>
  </si>
  <si>
    <t>180+856,8</t>
  </si>
  <si>
    <t>131201209</t>
  </si>
  <si>
    <t>Příplatek za lepivost u hloubení jam zapažených v hornině tř. 3</t>
  </si>
  <si>
    <t>306989429</t>
  </si>
  <si>
    <t xml:space="preserve">Hloubení zapažených jam a zářezů  s urovnáním dna do předepsaného profilu a spádu Příplatek k cenám za lepivost horniny tř. 3</t>
  </si>
  <si>
    <t>30% z výkopku</t>
  </si>
  <si>
    <t>1036,8*0,3 'Přepočtené koeficientem množství</t>
  </si>
  <si>
    <t>3</t>
  </si>
  <si>
    <t>132201202</t>
  </si>
  <si>
    <t>Hloubení rýh š do 2000 mm v hornině tř. 3 objemu do 1000 m3</t>
  </si>
  <si>
    <t>1880196535</t>
  </si>
  <si>
    <t xml:space="preserve">Hloubení zapažených i nezapažených rýh šířky přes 600 do 2 000 mm  s urovnáním dna do předepsaného profilu a spádu v hornině tř. 3 přes 100 do 1 000 m3</t>
  </si>
  <si>
    <t>132201209</t>
  </si>
  <si>
    <t>Příplatek za lepivost k hloubení rýh š do 2000 mm v hornině tř. 3</t>
  </si>
  <si>
    <t>-1837628827</t>
  </si>
  <si>
    <t xml:space="preserve">Hloubení zapažených i nezapažených rýh šířky přes 600 do 2 000 mm  s urovnáním dna do předepsaného profilu a spádu v hornině tř. 3 Příplatek k cenám za lepivost horniny tř. 3</t>
  </si>
  <si>
    <t>577,5*0,3 'Přepočtené koeficientem množství</t>
  </si>
  <si>
    <t>5</t>
  </si>
  <si>
    <t>151101102</t>
  </si>
  <si>
    <t>Zřízení příložného pažení a rozepření stěn rýh hl do 4 m</t>
  </si>
  <si>
    <t>m2</t>
  </si>
  <si>
    <t>-751631714</t>
  </si>
  <si>
    <t xml:space="preserve">Zřízení pažení a rozepření stěn rýh pro podzemní vedení pro všechny šířky rýhy  příložné pro jakoukoliv mezerovitost, hloubky do 4 m</t>
  </si>
  <si>
    <t>165*2*2,5</t>
  </si>
  <si>
    <t>6</t>
  </si>
  <si>
    <t>151101112</t>
  </si>
  <si>
    <t>Odstranění příložného pažení a rozepření stěn rýh hl do 4 m</t>
  </si>
  <si>
    <t>767001430</t>
  </si>
  <si>
    <t>Odstranění pažení a rozepření stěn rýh pro podzemní vedení s uložením materiálu na vzdálenost do 3 m od kraje výkopu příložné, hloubky přes 2 do 4 m</t>
  </si>
  <si>
    <t>7</t>
  </si>
  <si>
    <t>161101101</t>
  </si>
  <si>
    <t>Svislé přemístění výkopku z horniny tř. 1 až 4 hl výkopu do 2,5 m</t>
  </si>
  <si>
    <t>1080609958</t>
  </si>
  <si>
    <t xml:space="preserve">Svislé přemístění výkopku  bez naložení do dopravní nádoby avšak s vyprázdněním dopravní nádoby na hromadu nebo do dopravního prostředku z horniny tř. 1 až 4, při hloubce výkopu přes 1 do 2,5 m</t>
  </si>
  <si>
    <t>f7</t>
  </si>
  <si>
    <t>f0+f20</t>
  </si>
  <si>
    <t>8</t>
  </si>
  <si>
    <t>162301101</t>
  </si>
  <si>
    <t>Vodorovné přemístění do 500 m výkopku/sypaniny z horniny tř. 1 až 4</t>
  </si>
  <si>
    <t>CS ÚRS 2018 01</t>
  </si>
  <si>
    <t>350743115</t>
  </si>
  <si>
    <t xml:space="preserve">Vodorovné přemístění výkopku nebo sypaniny po suchu  na obvyklém dopravním prostředku, bez naložení výkopku, avšak se složením bez rozhrnutí z horniny tř. 1 až 4 na vzdálenost přes 50 do 500 m</t>
  </si>
  <si>
    <t>Přebytečný výkopek - využití v rámci HTU</t>
  </si>
  <si>
    <t>f9</t>
  </si>
  <si>
    <t>130,7</t>
  </si>
  <si>
    <t>9</t>
  </si>
  <si>
    <t>162701105</t>
  </si>
  <si>
    <t>Vodorovné přemístění do 10000 m výkopku/sypaniny z horniny tř. 1 až 4</t>
  </si>
  <si>
    <t>-1226752282</t>
  </si>
  <si>
    <t xml:space="preserve">Vodorovné přemístění výkopku nebo sypaniny po suchu  na obvyklém dopravním prostředku, bez naložení výkopku, avšak se složením bez rozhrnutí z horniny tř. 1 až 4 na vzdálenost přes 9 000 do 10 000 m</t>
  </si>
  <si>
    <t>na skládku</t>
  </si>
  <si>
    <t>207,9+283,7</t>
  </si>
  <si>
    <t>10</t>
  </si>
  <si>
    <t>171201201</t>
  </si>
  <si>
    <t>Uložení sypaniny na skládky</t>
  </si>
  <si>
    <t>-1911667603</t>
  </si>
  <si>
    <t xml:space="preserve">Uložení sypaniny  na skládky</t>
  </si>
  <si>
    <t>11</t>
  </si>
  <si>
    <t>171201211</t>
  </si>
  <si>
    <t>Poplatek za uložení stavebního odpadu - zeminy a kameniva na skládce</t>
  </si>
  <si>
    <t>t</t>
  </si>
  <si>
    <t>841311340</t>
  </si>
  <si>
    <t>Poplatek za uložení stavebního odpadu na skládce (skládkovné) zeminy a kameniva zatříděného do Katalogu odpadů pod kódem 170 504</t>
  </si>
  <si>
    <t>491,6*2 'Přepočtené koeficientem množství</t>
  </si>
  <si>
    <t>12</t>
  </si>
  <si>
    <t>174101101</t>
  </si>
  <si>
    <t>Zásyp jam, šachet rýh nebo kolem objektů sypaninou se zhutněním</t>
  </si>
  <si>
    <t>-474718518</t>
  </si>
  <si>
    <t xml:space="preserve">Zásyp sypaninou z jakékoliv horniny  s uložením výkopku ve vrstvách se zhutněním jam, šachet, rýh nebo kolem objektů v těchto vykopávkách</t>
  </si>
  <si>
    <t>f3</t>
  </si>
  <si>
    <t>369,6+573,1+49,3</t>
  </si>
  <si>
    <t>13</t>
  </si>
  <si>
    <t>175151101</t>
  </si>
  <si>
    <t>Obsypání potrubí strojně sypaninou bez prohození, uloženou do 3 m</t>
  </si>
  <si>
    <t>-1160053815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</si>
  <si>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</si>
  <si>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14</t>
  </si>
  <si>
    <t>M</t>
  </si>
  <si>
    <t>58337303</t>
  </si>
  <si>
    <t>štěrkopísek frakce 0-8</t>
  </si>
  <si>
    <t>1738732510</t>
  </si>
  <si>
    <t>184,8*2 'Přepočtené koeficientem množství</t>
  </si>
  <si>
    <t>181411131</t>
  </si>
  <si>
    <t>Založení parkového trávníku výsevem plochy do 1000 m2 v rovině a ve svahu do 1:5</t>
  </si>
  <si>
    <t>292405894</t>
  </si>
  <si>
    <t>Založení trávníku na půdě předem připravené plochy do 1000 m2 výsevem včetně utažení parkového v rovině nebo na svahu do 1:5</t>
  </si>
  <si>
    <t>16</t>
  </si>
  <si>
    <t>00572410</t>
  </si>
  <si>
    <t>osivo směs travní parková</t>
  </si>
  <si>
    <t>kg</t>
  </si>
  <si>
    <t>-101494112</t>
  </si>
  <si>
    <t>300*0,15 'Přepočtené koeficientem množství</t>
  </si>
  <si>
    <t>Vodorovné konstrukce</t>
  </si>
  <si>
    <t>17</t>
  </si>
  <si>
    <t>451573111</t>
  </si>
  <si>
    <t>Lože pod potrubí otevřený výkop ze štěrkopísku</t>
  </si>
  <si>
    <t>-602460949</t>
  </si>
  <si>
    <t>Lože pod potrubí, stoky a drobné objekty v otevřeném výkopu z písku a štěrkopísku do 63 mm</t>
  </si>
  <si>
    <t>f1</t>
  </si>
  <si>
    <t>23,1+50,4</t>
  </si>
  <si>
    <t>18</t>
  </si>
  <si>
    <t>452311131</t>
  </si>
  <si>
    <t>Podkladní desky z betonu prostého tř. C 12/15 otevřený výkop</t>
  </si>
  <si>
    <t>-2141898860</t>
  </si>
  <si>
    <t>Podkladní a zajišťovací konstrukce z betonu prostého v otevřeném výkopu desky pod potrubí, stoky a drobné objekty z betonu tř. C 12/15</t>
  </si>
  <si>
    <t>4,15*2,15*0,15+1,3</t>
  </si>
  <si>
    <t>Trubní vedení</t>
  </si>
  <si>
    <t>19</t>
  </si>
  <si>
    <t>837311221</t>
  </si>
  <si>
    <t>Montáž kameninových tvarovek odbočných s integrovaným těsněním otevřený výkop DN 150</t>
  </si>
  <si>
    <t>kus</t>
  </si>
  <si>
    <t>-1232680675</t>
  </si>
  <si>
    <t xml:space="preserve">Montáž kameninových tvarovek na potrubí z trub kameninových  v otevřeném výkopu s integrovaným těsněním odbočných DN 150</t>
  </si>
  <si>
    <t>20</t>
  </si>
  <si>
    <t>59712R01</t>
  </si>
  <si>
    <t>přechod kamenina - PVC, DN 150</t>
  </si>
  <si>
    <t>1112796889</t>
  </si>
  <si>
    <t>837395121</t>
  </si>
  <si>
    <t>Výsek a montáž kameninové odbočné tvarovky DN 400</t>
  </si>
  <si>
    <t>1878512926</t>
  </si>
  <si>
    <t xml:space="preserve">Výsek a montáž kameninové odbočné tvarovky na kameninovém potrubí  DN 400</t>
  </si>
  <si>
    <t>P</t>
  </si>
  <si>
    <t>Poznámka k položce:_x000d_
Odbočka kamenina DN 400/150_x000d_
Přerušení stávající kanalizace_x000d_
Napojení odbočky na stávající stoku</t>
  </si>
  <si>
    <t>22</t>
  </si>
  <si>
    <t>851371131</t>
  </si>
  <si>
    <t>Montáž potrubí z trub litinových hrdlových s integrovaným těsněním otevřený výkop DN 300</t>
  </si>
  <si>
    <t>m</t>
  </si>
  <si>
    <t>2126520595</t>
  </si>
  <si>
    <t xml:space="preserve">Montáž potrubí z trub litinových tlakových hrdlových  v otevřeném výkopu s integrovaným těsněním DN 300</t>
  </si>
  <si>
    <t>23</t>
  </si>
  <si>
    <t>55253R01</t>
  </si>
  <si>
    <t>trouba kanalizační litinová dl 3m DN 300</t>
  </si>
  <si>
    <t>-1833044057</t>
  </si>
  <si>
    <t>24</t>
  </si>
  <si>
    <t>857371131</t>
  </si>
  <si>
    <t>Montáž litinových tvarovek jednoosých hrdlových otevřený výkop s integrovaným těsněním DN 300</t>
  </si>
  <si>
    <t>-1111482512</t>
  </si>
  <si>
    <t>Montáž litinových tvarovek na potrubí litinovém tlakovém jednoosých na potrubí z trub hrdlových v otevřeném výkopu, kanálu nebo v šachtě s integrovaným těsněním DN 300</t>
  </si>
  <si>
    <t>25</t>
  </si>
  <si>
    <t>55253R02</t>
  </si>
  <si>
    <t>koleno hrdlové z litiny, DN 300-90°</t>
  </si>
  <si>
    <t>-994329186</t>
  </si>
  <si>
    <t>koleno hrdlové z tvárné litiny, DN 300-90°</t>
  </si>
  <si>
    <t>26</t>
  </si>
  <si>
    <t>55253R04</t>
  </si>
  <si>
    <t>rozpínací zátka DN 300</t>
  </si>
  <si>
    <t>-702695356</t>
  </si>
  <si>
    <t>27</t>
  </si>
  <si>
    <t>857441131</t>
  </si>
  <si>
    <t>Montáž litinových tvarovek jednoosých hrdlových otevřený výkop s integrovaným těsněním DN 600</t>
  </si>
  <si>
    <t>-1950979329</t>
  </si>
  <si>
    <t>Montáž litinových tvarovek na potrubí litinovém tlakovém jednoosých na potrubí z trub hrdlových v otevřeném výkopu, kanálu nebo v šachtě s integrovaným těsněním DN 600</t>
  </si>
  <si>
    <t>28</t>
  </si>
  <si>
    <t>55253R10</t>
  </si>
  <si>
    <t>přechod litina - PVC DN 600</t>
  </si>
  <si>
    <t>-1714308308</t>
  </si>
  <si>
    <t>29</t>
  </si>
  <si>
    <t>55253R11</t>
  </si>
  <si>
    <t>rerukce litina - DN 600/300</t>
  </si>
  <si>
    <t>445063647</t>
  </si>
  <si>
    <t>30</t>
  </si>
  <si>
    <t>857443131</t>
  </si>
  <si>
    <t>Montáž litinových tvarovek odbočných hrdlových otevřený výkop s integrovaným těsněním DN 600</t>
  </si>
  <si>
    <t>-1875630701</t>
  </si>
  <si>
    <t>Montáž litinových tvarovek na potrubí litinovém tlakovém odbočných na potrubí z trub hrdlových v otevřeném výkopu, kanálu nebo v šachtě s integrovaným těsněním DN 600</t>
  </si>
  <si>
    <t>31</t>
  </si>
  <si>
    <t>55253R05</t>
  </si>
  <si>
    <t>tvarovka hrdlová s hrdlovou odbočkou z litiny, DN 600/300</t>
  </si>
  <si>
    <t>823225266</t>
  </si>
  <si>
    <t>32</t>
  </si>
  <si>
    <t>871315221</t>
  </si>
  <si>
    <t>Kanalizační potrubí z tvrdého PVC jednovrstvé tuhost třídy SN8 DN 160</t>
  </si>
  <si>
    <t>-1615953455</t>
  </si>
  <si>
    <t>Kanalizační potrubí z tvrdého PVC v otevřeném výkopu ve sklonu do 20 %, hladkého plnostěnného jednovrstvého, tuhost třídy SN 8 DN 160</t>
  </si>
  <si>
    <t>33</t>
  </si>
  <si>
    <t>871445251</t>
  </si>
  <si>
    <t>Kanalizační potrubí z tvrdého PVC vícevrstvé tuhost třídy SN16 DN 600</t>
  </si>
  <si>
    <t>-1922508197</t>
  </si>
  <si>
    <t>Kanalizační potrubí z tvrdého PVC v otevřeném výkopu ve sklonu do 20 %, hladkého plnostěnného vícevrstvého, tuhost třídy SN 16 DN 600</t>
  </si>
  <si>
    <t>34</t>
  </si>
  <si>
    <t>891R00003</t>
  </si>
  <si>
    <t>Oprava stávající kanalizace po napojení (dle stavu po napojení)</t>
  </si>
  <si>
    <t>soubor</t>
  </si>
  <si>
    <t>922109687</t>
  </si>
  <si>
    <t>35</t>
  </si>
  <si>
    <t>891R00005</t>
  </si>
  <si>
    <t>Napojení na objekty</t>
  </si>
  <si>
    <t>-1709532959</t>
  </si>
  <si>
    <t xml:space="preserve">Poznámka k položce:_x000d_
1x Napojení na navrženou horskou vpust_x000d_
1x Napojení do vsaku_x000d_
1x Napojení ze vsaku_x000d_
12x Napojení do šachty, napojení z šachty_x000d_
</t>
  </si>
  <si>
    <t>36</t>
  </si>
  <si>
    <t>894411311</t>
  </si>
  <si>
    <t>Osazení železobetonových dílců pro šachty skruží rovných</t>
  </si>
  <si>
    <t>-1378418204</t>
  </si>
  <si>
    <t>37</t>
  </si>
  <si>
    <t>59224185</t>
  </si>
  <si>
    <t>prstenec šachtový vyrovnávací betonový 625x120x60mm</t>
  </si>
  <si>
    <t>768408407</t>
  </si>
  <si>
    <t>38</t>
  </si>
  <si>
    <t>59224176</t>
  </si>
  <si>
    <t>prstenec šachtový vyrovnávací betonový 625x120x80mm</t>
  </si>
  <si>
    <t>-1057500530</t>
  </si>
  <si>
    <t>39</t>
  </si>
  <si>
    <t>59224187</t>
  </si>
  <si>
    <t>prstenec šachtový vyrovnávací betonový 625x120x100mm</t>
  </si>
  <si>
    <t>1177306159</t>
  </si>
  <si>
    <t>40</t>
  </si>
  <si>
    <t>59224188</t>
  </si>
  <si>
    <t>prstenec šachtový vyrovnávací betonový 625x120x120mm</t>
  </si>
  <si>
    <t>-195275926</t>
  </si>
  <si>
    <t>41</t>
  </si>
  <si>
    <t>59224065</t>
  </si>
  <si>
    <t>skruž betonová DN 1000x250, 100x25x12 cm</t>
  </si>
  <si>
    <t>667185211</t>
  </si>
  <si>
    <t>42</t>
  </si>
  <si>
    <t>59224067</t>
  </si>
  <si>
    <t>skruž betonová DN 1000x500, 100x50x12 cm</t>
  </si>
  <si>
    <t>-1041066806</t>
  </si>
  <si>
    <t>43</t>
  </si>
  <si>
    <t>59224069</t>
  </si>
  <si>
    <t>skruž betonová DN 1000x1000, 100x100x12 cm</t>
  </si>
  <si>
    <t>583869917</t>
  </si>
  <si>
    <t>44</t>
  </si>
  <si>
    <t>894412411</t>
  </si>
  <si>
    <t>Osazení železobetonových dílců pro šachty skruží přechodových</t>
  </si>
  <si>
    <t>-83878761</t>
  </si>
  <si>
    <t>45</t>
  </si>
  <si>
    <t>59224312</t>
  </si>
  <si>
    <t>kónus šachetní betonový kapsové plastové stupadlo 100x62,5x58 cm</t>
  </si>
  <si>
    <t>1032582674</t>
  </si>
  <si>
    <t>46</t>
  </si>
  <si>
    <t>894414111</t>
  </si>
  <si>
    <t>Osazení železobetonových dílců pro šachty skruží základových (dno)</t>
  </si>
  <si>
    <t>-1229767787</t>
  </si>
  <si>
    <t>47</t>
  </si>
  <si>
    <t>59224338</t>
  </si>
  <si>
    <t>dno betonové šachty kanalizační přímé 100x80x50 cm</t>
  </si>
  <si>
    <t>1640974648</t>
  </si>
  <si>
    <t>48</t>
  </si>
  <si>
    <t>59224337</t>
  </si>
  <si>
    <t>dno betonové šachty kanalizační přímé 100x60x40 cm</t>
  </si>
  <si>
    <t>-1455439838</t>
  </si>
  <si>
    <t>49</t>
  </si>
  <si>
    <t>59224348</t>
  </si>
  <si>
    <t>těsnění elastomerové pro spojení šachetních dílů DN 1000</t>
  </si>
  <si>
    <t>44831386</t>
  </si>
  <si>
    <t>50</t>
  </si>
  <si>
    <t>895931111</t>
  </si>
  <si>
    <t xml:space="preserve">Vpusti kanalizačních horské z betonu prostého </t>
  </si>
  <si>
    <t>-1459790233</t>
  </si>
  <si>
    <t xml:space="preserve">Vpusti kanalizační horské  z betonu prostého</t>
  </si>
  <si>
    <t>51</t>
  </si>
  <si>
    <t>59223R90</t>
  </si>
  <si>
    <t>horská vpust, velkokapacitní, odtok DN 600</t>
  </si>
  <si>
    <t>-955945493</t>
  </si>
  <si>
    <t>52</t>
  </si>
  <si>
    <t>895971R01</t>
  </si>
  <si>
    <t>Zasakovací box z polypropylenu PP pro vsakování jednořadová galerie objemu 116 m3</t>
  </si>
  <si>
    <t>-154925831</t>
  </si>
  <si>
    <t>Zasakovací box z polypropylenu PP pro vsakování jednořadová galerie objemu 116 m3.
Plastové vsakovací boxy, modul 0,6 m, únosnost 2,5 m zeminy nad povrchem, dno -4,0 m. Mezerovitost 95%, Rozměry 16,2 x 12,0 x 0,6 m. 2x integrovaná šachta</t>
  </si>
  <si>
    <t>53</t>
  </si>
  <si>
    <t>895971R90</t>
  </si>
  <si>
    <t>Odlučovač ropných látek NS 100</t>
  </si>
  <si>
    <t>629155022</t>
  </si>
  <si>
    <t>Odlučovač ropných látek NS 100, max. 100 l/s, kalová jímka 10.000 l, betonový podzemní, vč. podkladní desky a vstupních poklopů, skruží. Rozměry 4,15 * 2,15 * 2,76 m.</t>
  </si>
  <si>
    <t>54</t>
  </si>
  <si>
    <t>899104112</t>
  </si>
  <si>
    <t>Osazení poklopů litinových nebo ocelových včetně rámů pro třídu zatížení D400, E600</t>
  </si>
  <si>
    <t>-1989338961</t>
  </si>
  <si>
    <t>Osazení poklopů litinových a ocelových včetně rámů pro třídu zatížení D400, E600</t>
  </si>
  <si>
    <t>55</t>
  </si>
  <si>
    <t>28661935</t>
  </si>
  <si>
    <t>poklop šachtový litinový dno DN 600 pro třídu zatížení D400</t>
  </si>
  <si>
    <t>403013432</t>
  </si>
  <si>
    <t>56</t>
  </si>
  <si>
    <t>899204112</t>
  </si>
  <si>
    <t>Osazení mříží litinových včetně rámů a košů na bahno pro třídu zatížení D400, E600</t>
  </si>
  <si>
    <t>1085202500</t>
  </si>
  <si>
    <t>57</t>
  </si>
  <si>
    <t>28661R01</t>
  </si>
  <si>
    <t>mříž s rámem KM 12, D400</t>
  </si>
  <si>
    <t>1179942177</t>
  </si>
  <si>
    <t>58</t>
  </si>
  <si>
    <t>899623141</t>
  </si>
  <si>
    <t>Obetonování potrubí nebo zdiva stok betonem prostým tř. C 12/15 otevřený výkop</t>
  </si>
  <si>
    <t>1136893284</t>
  </si>
  <si>
    <t>Obetonování potrubí nebo zdiva stok betonem prostým v otevřeném výkopu, beton tř. C 12/15</t>
  </si>
  <si>
    <t>Ostatní konstrukce a práce, bourání</t>
  </si>
  <si>
    <t>59</t>
  </si>
  <si>
    <t>919726122</t>
  </si>
  <si>
    <t>Geotextilie pro ochranu, separaci a filtraci netkaná měrná hmotnost do 300 g/m2</t>
  </si>
  <si>
    <t>-1133094392</t>
  </si>
  <si>
    <t>Geotextilie netkaná pro ochranu, separaci nebo filtraci měrná hmotnost přes 200 do 300 g/m2</t>
  </si>
  <si>
    <t>998</t>
  </si>
  <si>
    <t>Přesun hmot</t>
  </si>
  <si>
    <t>60</t>
  </si>
  <si>
    <t>998276101</t>
  </si>
  <si>
    <t>Přesun hmot pro trubní vedení z trub z plastických hmot otevřený výkop</t>
  </si>
  <si>
    <t>916341936</t>
  </si>
  <si>
    <t>Přesun hmot pro trubní vedení hloubené z trub z plastických hmot nebo sklolaminátových pro vodovody nebo kanalizace v otevřeném výkopu dopravní vzdálenost do 15 m</t>
  </si>
  <si>
    <t>61</t>
  </si>
  <si>
    <t>998276125</t>
  </si>
  <si>
    <t>Příplatek k přesunu hmot pro trubní vedení z trub z plastických hmot za zvětšený přesun do 1000 m</t>
  </si>
  <si>
    <t>-138434724</t>
  </si>
  <si>
    <t>Přesun hmot pro trubní vedení hloubené z trub z plastických hmot nebo sklolaminátových Příplatek k cenám za zvětšený přesun přes vymezenou největší dopravní vzdálenost přes 500 do 1000 m</t>
  </si>
  <si>
    <t>VRN</t>
  </si>
  <si>
    <t>Vedlejší rozpočtové náklady</t>
  </si>
  <si>
    <t>VRN1</t>
  </si>
  <si>
    <t>Průzkumné, geodetické a projektové práce</t>
  </si>
  <si>
    <t>62</t>
  </si>
  <si>
    <t>012103000</t>
  </si>
  <si>
    <t>Geodetické práce před výstavbou</t>
  </si>
  <si>
    <t>1024</t>
  </si>
  <si>
    <t>-125340784</t>
  </si>
  <si>
    <t>63</t>
  </si>
  <si>
    <t>01210300R</t>
  </si>
  <si>
    <t>Sondy pro ověření průběhu stávajících sítí</t>
  </si>
  <si>
    <t>-377120795</t>
  </si>
  <si>
    <t>64</t>
  </si>
  <si>
    <t>012303000</t>
  </si>
  <si>
    <t>Geodetické práce po výstavbě</t>
  </si>
  <si>
    <t>-20202112</t>
  </si>
  <si>
    <t>65</t>
  </si>
  <si>
    <t>013254000</t>
  </si>
  <si>
    <t>Dokumentace skutečného provedení stavby</t>
  </si>
  <si>
    <t>-1877966132</t>
  </si>
  <si>
    <t>VRN3</t>
  </si>
  <si>
    <t>Zařízení staveniště</t>
  </si>
  <si>
    <t>66</t>
  </si>
  <si>
    <t>032103000</t>
  </si>
  <si>
    <t>Náklady na stavební buňky a zařízení staveniště</t>
  </si>
  <si>
    <t>-1389043248</t>
  </si>
  <si>
    <t>VRN4</t>
  </si>
  <si>
    <t>Inženýrská činnost</t>
  </si>
  <si>
    <t>67</t>
  </si>
  <si>
    <t>0431140R2</t>
  </si>
  <si>
    <t>Zkoušky těsnosti kanalizačního potrubí</t>
  </si>
  <si>
    <t>-1784014427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</si>
</sst>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26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3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8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 applyProtection="1">
      <alignment horizontal="center" vertical="center" wrapText="1"/>
      <protection locked="0"/>
    </xf>
    <xf numFmtId="0" fontId="18" fillId="5" borderId="18" xfId="0" applyFont="1" applyFill="1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16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ht="36.96" customHeight="1">
      <c r="AR2" s="14" t="s">
        <v>5</v>
      </c>
      <c r="BS2" s="15" t="s">
        <v>6</v>
      </c>
      <c r="BT2" s="15" t="s">
        <v>7</v>
      </c>
    </row>
    <row r="3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ht="12" customHeight="1">
      <c r="B5" s="18"/>
      <c r="D5" s="22" t="s">
        <v>13</v>
      </c>
      <c r="K5" s="15" t="s">
        <v>14</v>
      </c>
      <c r="AR5" s="18"/>
      <c r="BE5" s="23" t="s">
        <v>15</v>
      </c>
      <c r="BS5" s="15" t="s">
        <v>6</v>
      </c>
    </row>
    <row r="6" ht="36.96" customHeight="1">
      <c r="B6" s="18"/>
      <c r="D6" s="24" t="s">
        <v>16</v>
      </c>
      <c r="K6" s="25" t="s">
        <v>17</v>
      </c>
      <c r="AR6" s="18"/>
      <c r="BE6" s="26"/>
      <c r="BS6" s="15" t="s">
        <v>6</v>
      </c>
    </row>
    <row r="7" ht="12" customHeight="1">
      <c r="B7" s="18"/>
      <c r="D7" s="27" t="s">
        <v>18</v>
      </c>
      <c r="K7" s="15" t="s">
        <v>1</v>
      </c>
      <c r="AK7" s="27" t="s">
        <v>19</v>
      </c>
      <c r="AN7" s="15" t="s">
        <v>1</v>
      </c>
      <c r="AR7" s="18"/>
      <c r="BE7" s="26"/>
      <c r="BS7" s="15" t="s">
        <v>6</v>
      </c>
    </row>
    <row r="8" ht="12" customHeight="1">
      <c r="B8" s="18"/>
      <c r="D8" s="27" t="s">
        <v>20</v>
      </c>
      <c r="K8" s="15" t="s">
        <v>21</v>
      </c>
      <c r="AK8" s="27" t="s">
        <v>22</v>
      </c>
      <c r="AN8" s="28" t="s">
        <v>23</v>
      </c>
      <c r="AR8" s="18"/>
      <c r="BE8" s="26"/>
      <c r="BS8" s="15" t="s">
        <v>6</v>
      </c>
    </row>
    <row r="9" ht="14.4" customHeight="1">
      <c r="B9" s="18"/>
      <c r="AR9" s="18"/>
      <c r="BE9" s="26"/>
      <c r="BS9" s="15" t="s">
        <v>6</v>
      </c>
    </row>
    <row r="10" ht="12" customHeight="1">
      <c r="B10" s="18"/>
      <c r="D10" s="27" t="s">
        <v>24</v>
      </c>
      <c r="AK10" s="27" t="s">
        <v>25</v>
      </c>
      <c r="AN10" s="15" t="s">
        <v>1</v>
      </c>
      <c r="AR10" s="18"/>
      <c r="BE10" s="26"/>
      <c r="BS10" s="15" t="s">
        <v>6</v>
      </c>
    </row>
    <row r="11" ht="18.48" customHeight="1">
      <c r="B11" s="18"/>
      <c r="E11" s="15" t="s">
        <v>26</v>
      </c>
      <c r="AK11" s="27" t="s">
        <v>27</v>
      </c>
      <c r="AN11" s="15" t="s">
        <v>1</v>
      </c>
      <c r="AR11" s="18"/>
      <c r="BE11" s="26"/>
      <c r="BS11" s="15" t="s">
        <v>6</v>
      </c>
    </row>
    <row r="12" ht="6.96" customHeight="1">
      <c r="B12" s="18"/>
      <c r="AR12" s="18"/>
      <c r="BE12" s="26"/>
      <c r="BS12" s="15" t="s">
        <v>6</v>
      </c>
    </row>
    <row r="13" ht="12" customHeight="1">
      <c r="B13" s="18"/>
      <c r="D13" s="27" t="s">
        <v>28</v>
      </c>
      <c r="AK13" s="27" t="s">
        <v>25</v>
      </c>
      <c r="AN13" s="29" t="s">
        <v>29</v>
      </c>
      <c r="AR13" s="18"/>
      <c r="BE13" s="26"/>
      <c r="BS13" s="15" t="s">
        <v>6</v>
      </c>
    </row>
    <row r="14">
      <c r="B14" s="18"/>
      <c r="E14" s="29" t="s">
        <v>29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27</v>
      </c>
      <c r="AN14" s="29" t="s">
        <v>29</v>
      </c>
      <c r="AR14" s="18"/>
      <c r="BE14" s="26"/>
      <c r="BS14" s="15" t="s">
        <v>6</v>
      </c>
    </row>
    <row r="15" ht="6.96" customHeight="1">
      <c r="B15" s="18"/>
      <c r="AR15" s="18"/>
      <c r="BE15" s="26"/>
      <c r="BS15" s="15" t="s">
        <v>3</v>
      </c>
    </row>
    <row r="16" ht="12" customHeight="1">
      <c r="B16" s="18"/>
      <c r="D16" s="27" t="s">
        <v>30</v>
      </c>
      <c r="AK16" s="27" t="s">
        <v>25</v>
      </c>
      <c r="AN16" s="15" t="s">
        <v>1</v>
      </c>
      <c r="AR16" s="18"/>
      <c r="BE16" s="26"/>
      <c r="BS16" s="15" t="s">
        <v>3</v>
      </c>
    </row>
    <row r="17" ht="18.48" customHeight="1">
      <c r="B17" s="18"/>
      <c r="E17" s="15" t="s">
        <v>21</v>
      </c>
      <c r="AK17" s="27" t="s">
        <v>27</v>
      </c>
      <c r="AN17" s="15" t="s">
        <v>1</v>
      </c>
      <c r="AR17" s="18"/>
      <c r="BE17" s="26"/>
      <c r="BS17" s="15" t="s">
        <v>31</v>
      </c>
    </row>
    <row r="18" ht="6.96" customHeight="1">
      <c r="B18" s="18"/>
      <c r="AR18" s="18"/>
      <c r="BE18" s="26"/>
      <c r="BS18" s="15" t="s">
        <v>6</v>
      </c>
    </row>
    <row r="19" ht="12" customHeight="1">
      <c r="B19" s="18"/>
      <c r="D19" s="27" t="s">
        <v>32</v>
      </c>
      <c r="AK19" s="27" t="s">
        <v>25</v>
      </c>
      <c r="AN19" s="15" t="s">
        <v>1</v>
      </c>
      <c r="AR19" s="18"/>
      <c r="BE19" s="26"/>
      <c r="BS19" s="15" t="s">
        <v>6</v>
      </c>
    </row>
    <row r="20" ht="18.48" customHeight="1">
      <c r="B20" s="18"/>
      <c r="E20" s="15" t="s">
        <v>21</v>
      </c>
      <c r="AK20" s="27" t="s">
        <v>27</v>
      </c>
      <c r="AN20" s="15" t="s">
        <v>1</v>
      </c>
      <c r="AR20" s="18"/>
      <c r="BE20" s="26"/>
      <c r="BS20" s="15" t="s">
        <v>31</v>
      </c>
    </row>
    <row r="21" ht="6.96" customHeight="1">
      <c r="B21" s="18"/>
      <c r="AR21" s="18"/>
      <c r="BE21" s="26"/>
    </row>
    <row r="22" ht="12" customHeight="1">
      <c r="B22" s="18"/>
      <c r="D22" s="27" t="s">
        <v>33</v>
      </c>
      <c r="AR22" s="18"/>
      <c r="BE22" s="26"/>
    </row>
    <row r="23" ht="16.5" customHeight="1">
      <c r="B23" s="18"/>
      <c r="E23" s="31" t="s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R23" s="18"/>
      <c r="BE23" s="26"/>
    </row>
    <row r="24" ht="6.96" customHeight="1">
      <c r="B24" s="18"/>
      <c r="AR24" s="18"/>
      <c r="BE24" s="26"/>
    </row>
    <row r="25" ht="6.96" customHeight="1">
      <c r="B25" s="18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18"/>
      <c r="BE25" s="26"/>
    </row>
    <row r="26" s="1" customFormat="1" ht="25.92" customHeight="1">
      <c r="B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>
        <f>ROUND(AG54,2)</f>
        <v>0</v>
      </c>
      <c r="AL26" s="35"/>
      <c r="AM26" s="35"/>
      <c r="AN26" s="35"/>
      <c r="AO26" s="35"/>
      <c r="AR26" s="33"/>
      <c r="BE26" s="26"/>
    </row>
    <row r="27" s="1" customFormat="1" ht="6.96" customHeight="1">
      <c r="B27" s="33"/>
      <c r="AR27" s="33"/>
      <c r="BE27" s="26"/>
    </row>
    <row r="28" s="1" customFormat="1">
      <c r="B28" s="33"/>
      <c r="L28" s="37" t="s">
        <v>35</v>
      </c>
      <c r="M28" s="37"/>
      <c r="N28" s="37"/>
      <c r="O28" s="37"/>
      <c r="P28" s="37"/>
      <c r="W28" s="37" t="s">
        <v>36</v>
      </c>
      <c r="X28" s="37"/>
      <c r="Y28" s="37"/>
      <c r="Z28" s="37"/>
      <c r="AA28" s="37"/>
      <c r="AB28" s="37"/>
      <c r="AC28" s="37"/>
      <c r="AD28" s="37"/>
      <c r="AE28" s="37"/>
      <c r="AK28" s="37" t="s">
        <v>37</v>
      </c>
      <c r="AL28" s="37"/>
      <c r="AM28" s="37"/>
      <c r="AN28" s="37"/>
      <c r="AO28" s="37"/>
      <c r="AR28" s="33"/>
      <c r="BE28" s="26"/>
    </row>
    <row r="29" s="2" customFormat="1" ht="14.4" customHeight="1">
      <c r="B29" s="38"/>
      <c r="D29" s="27" t="s">
        <v>38</v>
      </c>
      <c r="F29" s="27" t="s">
        <v>39</v>
      </c>
      <c r="L29" s="39">
        <v>0.20999999999999999</v>
      </c>
      <c r="M29" s="2"/>
      <c r="N29" s="2"/>
      <c r="O29" s="2"/>
      <c r="P29" s="2"/>
      <c r="W29" s="40">
        <f>ROUND(AZ54, 2)</f>
        <v>0</v>
      </c>
      <c r="X29" s="2"/>
      <c r="Y29" s="2"/>
      <c r="Z29" s="2"/>
      <c r="AA29" s="2"/>
      <c r="AB29" s="2"/>
      <c r="AC29" s="2"/>
      <c r="AD29" s="2"/>
      <c r="AE29" s="2"/>
      <c r="AK29" s="40">
        <f>ROUND(AV54, 2)</f>
        <v>0</v>
      </c>
      <c r="AL29" s="2"/>
      <c r="AM29" s="2"/>
      <c r="AN29" s="2"/>
      <c r="AO29" s="2"/>
      <c r="AR29" s="38"/>
      <c r="BE29" s="26"/>
    </row>
    <row r="30" s="2" customFormat="1" ht="14.4" customHeight="1">
      <c r="B30" s="38"/>
      <c r="F30" s="27" t="s">
        <v>40</v>
      </c>
      <c r="L30" s="39">
        <v>0.14999999999999999</v>
      </c>
      <c r="M30" s="2"/>
      <c r="N30" s="2"/>
      <c r="O30" s="2"/>
      <c r="P30" s="2"/>
      <c r="W30" s="40">
        <f>ROUND(BA54, 2)</f>
        <v>0</v>
      </c>
      <c r="X30" s="2"/>
      <c r="Y30" s="2"/>
      <c r="Z30" s="2"/>
      <c r="AA30" s="2"/>
      <c r="AB30" s="2"/>
      <c r="AC30" s="2"/>
      <c r="AD30" s="2"/>
      <c r="AE30" s="2"/>
      <c r="AK30" s="40">
        <f>ROUND(AW54, 2)</f>
        <v>0</v>
      </c>
      <c r="AL30" s="2"/>
      <c r="AM30" s="2"/>
      <c r="AN30" s="2"/>
      <c r="AO30" s="2"/>
      <c r="AR30" s="38"/>
      <c r="BE30" s="26"/>
    </row>
    <row r="31" hidden="1" s="2" customFormat="1" ht="14.4" customHeight="1">
      <c r="B31" s="38"/>
      <c r="F31" s="27" t="s">
        <v>41</v>
      </c>
      <c r="L31" s="39">
        <v>0.20999999999999999</v>
      </c>
      <c r="M31" s="2"/>
      <c r="N31" s="2"/>
      <c r="O31" s="2"/>
      <c r="P31" s="2"/>
      <c r="W31" s="40">
        <f>ROUND(BB54, 2)</f>
        <v>0</v>
      </c>
      <c r="X31" s="2"/>
      <c r="Y31" s="2"/>
      <c r="Z31" s="2"/>
      <c r="AA31" s="2"/>
      <c r="AB31" s="2"/>
      <c r="AC31" s="2"/>
      <c r="AD31" s="2"/>
      <c r="AE31" s="2"/>
      <c r="AK31" s="40">
        <v>0</v>
      </c>
      <c r="AL31" s="2"/>
      <c r="AM31" s="2"/>
      <c r="AN31" s="2"/>
      <c r="AO31" s="2"/>
      <c r="AR31" s="38"/>
      <c r="BE31" s="26"/>
    </row>
    <row r="32" hidden="1" s="2" customFormat="1" ht="14.4" customHeight="1">
      <c r="B32" s="38"/>
      <c r="F32" s="27" t="s">
        <v>42</v>
      </c>
      <c r="L32" s="39">
        <v>0.14999999999999999</v>
      </c>
      <c r="M32" s="2"/>
      <c r="N32" s="2"/>
      <c r="O32" s="2"/>
      <c r="P32" s="2"/>
      <c r="W32" s="40">
        <f>ROUND(BC54, 2)</f>
        <v>0</v>
      </c>
      <c r="X32" s="2"/>
      <c r="Y32" s="2"/>
      <c r="Z32" s="2"/>
      <c r="AA32" s="2"/>
      <c r="AB32" s="2"/>
      <c r="AC32" s="2"/>
      <c r="AD32" s="2"/>
      <c r="AE32" s="2"/>
      <c r="AK32" s="40">
        <v>0</v>
      </c>
      <c r="AL32" s="2"/>
      <c r="AM32" s="2"/>
      <c r="AN32" s="2"/>
      <c r="AO32" s="2"/>
      <c r="AR32" s="38"/>
      <c r="BE32" s="26"/>
    </row>
    <row r="33" hidden="1" s="2" customFormat="1" ht="14.4" customHeight="1">
      <c r="B33" s="38"/>
      <c r="F33" s="27" t="s">
        <v>43</v>
      </c>
      <c r="L33" s="39">
        <v>0</v>
      </c>
      <c r="M33" s="2"/>
      <c r="N33" s="2"/>
      <c r="O33" s="2"/>
      <c r="P33" s="2"/>
      <c r="W33" s="40">
        <f>ROUND(BD54, 2)</f>
        <v>0</v>
      </c>
      <c r="X33" s="2"/>
      <c r="Y33" s="2"/>
      <c r="Z33" s="2"/>
      <c r="AA33" s="2"/>
      <c r="AB33" s="2"/>
      <c r="AC33" s="2"/>
      <c r="AD33" s="2"/>
      <c r="AE33" s="2"/>
      <c r="AK33" s="40">
        <v>0</v>
      </c>
      <c r="AL33" s="2"/>
      <c r="AM33" s="2"/>
      <c r="AN33" s="2"/>
      <c r="AO33" s="2"/>
      <c r="AR33" s="38"/>
      <c r="BE33" s="26"/>
    </row>
    <row r="34" s="1" customFormat="1" ht="6.96" customHeight="1">
      <c r="B34" s="33"/>
      <c r="AR34" s="33"/>
      <c r="BE34" s="26"/>
    </row>
    <row r="35" s="1" customFormat="1" ht="25.92" customHeight="1"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45" t="s">
        <v>46</v>
      </c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6">
        <f>SUM(AK26:AK33)</f>
        <v>0</v>
      </c>
      <c r="AL35" s="43"/>
      <c r="AM35" s="43"/>
      <c r="AN35" s="43"/>
      <c r="AO35" s="47"/>
      <c r="AP35" s="41"/>
      <c r="AQ35" s="41"/>
      <c r="AR35" s="33"/>
    </row>
    <row r="36" s="1" customFormat="1" ht="6.96" customHeight="1">
      <c r="B36" s="33"/>
      <c r="AR36" s="33"/>
    </row>
    <row r="37" s="1" customFormat="1" ht="6.96" customHeight="1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33"/>
    </row>
    <row r="41" s="1" customFormat="1" ht="6.96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33"/>
    </row>
    <row r="42" s="1" customFormat="1" ht="24.96" customHeight="1">
      <c r="B42" s="33"/>
      <c r="C42" s="19" t="s">
        <v>47</v>
      </c>
      <c r="AR42" s="33"/>
    </row>
    <row r="43" s="1" customFormat="1" ht="6.96" customHeight="1">
      <c r="B43" s="33"/>
      <c r="AR43" s="33"/>
    </row>
    <row r="44" s="1" customFormat="1" ht="12" customHeight="1">
      <c r="B44" s="33"/>
      <c r="C44" s="27" t="s">
        <v>13</v>
      </c>
      <c r="L44" s="1" t="str">
        <f>K5</f>
        <v>A2019425</v>
      </c>
      <c r="AR44" s="33"/>
    </row>
    <row r="45" s="3" customFormat="1" ht="36.96" customHeight="1">
      <c r="B45" s="52"/>
      <c r="C45" s="53" t="s">
        <v>16</v>
      </c>
      <c r="L45" s="54" t="str">
        <f>K6</f>
        <v>Přeložka inženýrských sítí z p.č.1416/58, Milovice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R45" s="52"/>
    </row>
    <row r="46" s="1" customFormat="1" ht="6.96" customHeight="1">
      <c r="B46" s="33"/>
      <c r="AR46" s="33"/>
    </row>
    <row r="47" s="1" customFormat="1" ht="12" customHeight="1">
      <c r="B47" s="33"/>
      <c r="C47" s="27" t="s">
        <v>20</v>
      </c>
      <c r="L47" s="55" t="str">
        <f>IF(K8="","",K8)</f>
        <v xml:space="preserve"> </v>
      </c>
      <c r="AI47" s="27" t="s">
        <v>22</v>
      </c>
      <c r="AM47" s="56" t="str">
        <f>IF(AN8= "","",AN8)</f>
        <v>5. 11. 2019</v>
      </c>
      <c r="AN47" s="56"/>
      <c r="AR47" s="33"/>
    </row>
    <row r="48" s="1" customFormat="1" ht="6.96" customHeight="1">
      <c r="B48" s="33"/>
      <c r="AR48" s="33"/>
    </row>
    <row r="49" s="1" customFormat="1" ht="13.65" customHeight="1">
      <c r="B49" s="33"/>
      <c r="C49" s="27" t="s">
        <v>24</v>
      </c>
      <c r="L49" s="1" t="str">
        <f>IF(E11= "","",E11)</f>
        <v>Centrum zdraví Milovice, s.r.o.</v>
      </c>
      <c r="AI49" s="27" t="s">
        <v>30</v>
      </c>
      <c r="AM49" s="6" t="str">
        <f>IF(E17="","",E17)</f>
        <v xml:space="preserve"> </v>
      </c>
      <c r="AN49" s="1"/>
      <c r="AO49" s="1"/>
      <c r="AP49" s="1"/>
      <c r="AR49" s="33"/>
      <c r="AS49" s="57" t="s">
        <v>48</v>
      </c>
      <c r="AT49" s="58"/>
      <c r="AU49" s="59"/>
      <c r="AV49" s="59"/>
      <c r="AW49" s="59"/>
      <c r="AX49" s="59"/>
      <c r="AY49" s="59"/>
      <c r="AZ49" s="59"/>
      <c r="BA49" s="59"/>
      <c r="BB49" s="59"/>
      <c r="BC49" s="59"/>
      <c r="BD49" s="60"/>
    </row>
    <row r="50" s="1" customFormat="1" ht="13.65" customHeight="1">
      <c r="B50" s="33"/>
      <c r="C50" s="27" t="s">
        <v>28</v>
      </c>
      <c r="L50" s="1" t="str">
        <f>IF(E14= "Vyplň údaj","",E14)</f>
        <v/>
      </c>
      <c r="AI50" s="27" t="s">
        <v>32</v>
      </c>
      <c r="AM50" s="6" t="str">
        <f>IF(E20="","",E20)</f>
        <v xml:space="preserve"> </v>
      </c>
      <c r="AN50" s="1"/>
      <c r="AO50" s="1"/>
      <c r="AP50" s="1"/>
      <c r="AR50" s="33"/>
      <c r="AS50" s="61"/>
      <c r="AT50" s="62"/>
      <c r="AU50" s="63"/>
      <c r="AV50" s="63"/>
      <c r="AW50" s="63"/>
      <c r="AX50" s="63"/>
      <c r="AY50" s="63"/>
      <c r="AZ50" s="63"/>
      <c r="BA50" s="63"/>
      <c r="BB50" s="63"/>
      <c r="BC50" s="63"/>
      <c r="BD50" s="64"/>
    </row>
    <row r="51" s="1" customFormat="1" ht="10.8" customHeight="1">
      <c r="B51" s="33"/>
      <c r="AR51" s="33"/>
      <c r="AS51" s="61"/>
      <c r="AT51" s="62"/>
      <c r="AU51" s="63"/>
      <c r="AV51" s="63"/>
      <c r="AW51" s="63"/>
      <c r="AX51" s="63"/>
      <c r="AY51" s="63"/>
      <c r="AZ51" s="63"/>
      <c r="BA51" s="63"/>
      <c r="BB51" s="63"/>
      <c r="BC51" s="63"/>
      <c r="BD51" s="64"/>
    </row>
    <row r="52" s="1" customFormat="1" ht="29.28" customHeight="1">
      <c r="B52" s="33"/>
      <c r="C52" s="65" t="s">
        <v>49</v>
      </c>
      <c r="D52" s="66"/>
      <c r="E52" s="66"/>
      <c r="F52" s="66"/>
      <c r="G52" s="66"/>
      <c r="H52" s="67"/>
      <c r="I52" s="68" t="s">
        <v>50</v>
      </c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9" t="s">
        <v>51</v>
      </c>
      <c r="AH52" s="66"/>
      <c r="AI52" s="66"/>
      <c r="AJ52" s="66"/>
      <c r="AK52" s="66"/>
      <c r="AL52" s="66"/>
      <c r="AM52" s="66"/>
      <c r="AN52" s="68" t="s">
        <v>52</v>
      </c>
      <c r="AO52" s="66"/>
      <c r="AP52" s="70"/>
      <c r="AQ52" s="71" t="s">
        <v>53</v>
      </c>
      <c r="AR52" s="33"/>
      <c r="AS52" s="72" t="s">
        <v>54</v>
      </c>
      <c r="AT52" s="73" t="s">
        <v>55</v>
      </c>
      <c r="AU52" s="73" t="s">
        <v>56</v>
      </c>
      <c r="AV52" s="73" t="s">
        <v>57</v>
      </c>
      <c r="AW52" s="73" t="s">
        <v>58</v>
      </c>
      <c r="AX52" s="73" t="s">
        <v>59</v>
      </c>
      <c r="AY52" s="73" t="s">
        <v>60</v>
      </c>
      <c r="AZ52" s="73" t="s">
        <v>61</v>
      </c>
      <c r="BA52" s="73" t="s">
        <v>62</v>
      </c>
      <c r="BB52" s="73" t="s">
        <v>63</v>
      </c>
      <c r="BC52" s="73" t="s">
        <v>64</v>
      </c>
      <c r="BD52" s="74" t="s">
        <v>65</v>
      </c>
    </row>
    <row r="53" s="1" customFormat="1" ht="10.8" customHeight="1">
      <c r="B53" s="33"/>
      <c r="AR53" s="33"/>
      <c r="AS53" s="75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60"/>
    </row>
    <row r="54" s="4" customFormat="1" ht="32.4" customHeight="1">
      <c r="B54" s="76"/>
      <c r="C54" s="77" t="s">
        <v>66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9">
        <f>ROUND(AG55,2)</f>
        <v>0</v>
      </c>
      <c r="AH54" s="79"/>
      <c r="AI54" s="79"/>
      <c r="AJ54" s="79"/>
      <c r="AK54" s="79"/>
      <c r="AL54" s="79"/>
      <c r="AM54" s="79"/>
      <c r="AN54" s="80">
        <f>SUM(AG54,AT54)</f>
        <v>0</v>
      </c>
      <c r="AO54" s="80"/>
      <c r="AP54" s="80"/>
      <c r="AQ54" s="81" t="s">
        <v>1</v>
      </c>
      <c r="AR54" s="76"/>
      <c r="AS54" s="82">
        <f>ROUND(AS55,2)</f>
        <v>0</v>
      </c>
      <c r="AT54" s="83">
        <f>ROUND(SUM(AV54:AW54),2)</f>
        <v>0</v>
      </c>
      <c r="AU54" s="84">
        <f>ROUND(AU55,5)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ROUND(AZ55,2)</f>
        <v>0</v>
      </c>
      <c r="BA54" s="83">
        <f>ROUND(BA55,2)</f>
        <v>0</v>
      </c>
      <c r="BB54" s="83">
        <f>ROUND(BB55,2)</f>
        <v>0</v>
      </c>
      <c r="BC54" s="83">
        <f>ROUND(BC55,2)</f>
        <v>0</v>
      </c>
      <c r="BD54" s="85">
        <f>ROUND(BD55,2)</f>
        <v>0</v>
      </c>
      <c r="BS54" s="86" t="s">
        <v>67</v>
      </c>
      <c r="BT54" s="86" t="s">
        <v>68</v>
      </c>
      <c r="BU54" s="87" t="s">
        <v>69</v>
      </c>
      <c r="BV54" s="86" t="s">
        <v>70</v>
      </c>
      <c r="BW54" s="86" t="s">
        <v>4</v>
      </c>
      <c r="BX54" s="86" t="s">
        <v>71</v>
      </c>
      <c r="CL54" s="86" t="s">
        <v>1</v>
      </c>
    </row>
    <row r="55" s="5" customFormat="1" ht="16.5" customHeight="1">
      <c r="A55" s="88" t="s">
        <v>72</v>
      </c>
      <c r="B55" s="89"/>
      <c r="C55" s="90"/>
      <c r="D55" s="91" t="s">
        <v>73</v>
      </c>
      <c r="E55" s="91"/>
      <c r="F55" s="91"/>
      <c r="G55" s="91"/>
      <c r="H55" s="91"/>
      <c r="I55" s="92"/>
      <c r="J55" s="91" t="s">
        <v>74</v>
      </c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3">
        <f>'01 - inženýrské sítě'!J30</f>
        <v>0</v>
      </c>
      <c r="AH55" s="92"/>
      <c r="AI55" s="92"/>
      <c r="AJ55" s="92"/>
      <c r="AK55" s="92"/>
      <c r="AL55" s="92"/>
      <c r="AM55" s="92"/>
      <c r="AN55" s="93">
        <f>SUM(AG55,AT55)</f>
        <v>0</v>
      </c>
      <c r="AO55" s="92"/>
      <c r="AP55" s="92"/>
      <c r="AQ55" s="94" t="s">
        <v>75</v>
      </c>
      <c r="AR55" s="89"/>
      <c r="AS55" s="95">
        <v>0</v>
      </c>
      <c r="AT55" s="96">
        <f>ROUND(SUM(AV55:AW55),2)</f>
        <v>0</v>
      </c>
      <c r="AU55" s="97">
        <f>'01 - inženýrské sítě'!P89</f>
        <v>0</v>
      </c>
      <c r="AV55" s="96">
        <f>'01 - inženýrské sítě'!J33</f>
        <v>0</v>
      </c>
      <c r="AW55" s="96">
        <f>'01 - inženýrské sítě'!J34</f>
        <v>0</v>
      </c>
      <c r="AX55" s="96">
        <f>'01 - inženýrské sítě'!J35</f>
        <v>0</v>
      </c>
      <c r="AY55" s="96">
        <f>'01 - inženýrské sítě'!J36</f>
        <v>0</v>
      </c>
      <c r="AZ55" s="96">
        <f>'01 - inženýrské sítě'!F33</f>
        <v>0</v>
      </c>
      <c r="BA55" s="96">
        <f>'01 - inženýrské sítě'!F34</f>
        <v>0</v>
      </c>
      <c r="BB55" s="96">
        <f>'01 - inženýrské sítě'!F35</f>
        <v>0</v>
      </c>
      <c r="BC55" s="96">
        <f>'01 - inženýrské sítě'!F36</f>
        <v>0</v>
      </c>
      <c r="BD55" s="98">
        <f>'01 - inženýrské sítě'!F37</f>
        <v>0</v>
      </c>
      <c r="BT55" s="99" t="s">
        <v>76</v>
      </c>
      <c r="BV55" s="99" t="s">
        <v>70</v>
      </c>
      <c r="BW55" s="99" t="s">
        <v>77</v>
      </c>
      <c r="BX55" s="99" t="s">
        <v>4</v>
      </c>
      <c r="CL55" s="99" t="s">
        <v>1</v>
      </c>
      <c r="CM55" s="99" t="s">
        <v>78</v>
      </c>
    </row>
    <row r="56" s="1" customFormat="1" ht="30" customHeight="1">
      <c r="B56" s="33"/>
      <c r="AR56" s="33"/>
    </row>
    <row r="57" s="1" customFormat="1" ht="6.96" customHeight="1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33"/>
    </row>
  </sheetData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55" location="'01 - inženýrské sítě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00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4" t="s">
        <v>5</v>
      </c>
      <c r="AT2" s="15" t="s">
        <v>77</v>
      </c>
      <c r="AZ2" s="101" t="s">
        <v>79</v>
      </c>
      <c r="BA2" s="101" t="s">
        <v>1</v>
      </c>
      <c r="BB2" s="101" t="s">
        <v>1</v>
      </c>
      <c r="BC2" s="101" t="s">
        <v>80</v>
      </c>
      <c r="BD2" s="101" t="s">
        <v>78</v>
      </c>
    </row>
    <row r="3" ht="6.96" customHeight="1">
      <c r="B3" s="16"/>
      <c r="C3" s="17"/>
      <c r="D3" s="17"/>
      <c r="E3" s="17"/>
      <c r="F3" s="17"/>
      <c r="G3" s="17"/>
      <c r="H3" s="17"/>
      <c r="I3" s="102"/>
      <c r="J3" s="17"/>
      <c r="K3" s="17"/>
      <c r="L3" s="18"/>
      <c r="AT3" s="15" t="s">
        <v>78</v>
      </c>
      <c r="AZ3" s="101" t="s">
        <v>81</v>
      </c>
      <c r="BA3" s="101" t="s">
        <v>1</v>
      </c>
      <c r="BB3" s="101" t="s">
        <v>1</v>
      </c>
      <c r="BC3" s="101" t="s">
        <v>82</v>
      </c>
      <c r="BD3" s="101" t="s">
        <v>78</v>
      </c>
    </row>
    <row r="4" ht="24.96" customHeight="1">
      <c r="B4" s="18"/>
      <c r="D4" s="19" t="s">
        <v>83</v>
      </c>
      <c r="L4" s="18"/>
      <c r="M4" s="20" t="s">
        <v>10</v>
      </c>
      <c r="AT4" s="15" t="s">
        <v>3</v>
      </c>
      <c r="AZ4" s="101" t="s">
        <v>84</v>
      </c>
      <c r="BA4" s="101" t="s">
        <v>1</v>
      </c>
      <c r="BB4" s="101" t="s">
        <v>1</v>
      </c>
      <c r="BC4" s="101" t="s">
        <v>85</v>
      </c>
      <c r="BD4" s="101" t="s">
        <v>78</v>
      </c>
    </row>
    <row r="5" ht="6.96" customHeight="1">
      <c r="B5" s="18"/>
      <c r="L5" s="18"/>
      <c r="AZ5" s="101" t="s">
        <v>86</v>
      </c>
      <c r="BA5" s="101" t="s">
        <v>1</v>
      </c>
      <c r="BB5" s="101" t="s">
        <v>1</v>
      </c>
      <c r="BC5" s="101" t="s">
        <v>87</v>
      </c>
      <c r="BD5" s="101" t="s">
        <v>78</v>
      </c>
    </row>
    <row r="6" ht="12" customHeight="1">
      <c r="B6" s="18"/>
      <c r="D6" s="27" t="s">
        <v>16</v>
      </c>
      <c r="L6" s="18"/>
      <c r="AZ6" s="101" t="s">
        <v>88</v>
      </c>
      <c r="BA6" s="101" t="s">
        <v>1</v>
      </c>
      <c r="BB6" s="101" t="s">
        <v>1</v>
      </c>
      <c r="BC6" s="101" t="s">
        <v>89</v>
      </c>
      <c r="BD6" s="101" t="s">
        <v>78</v>
      </c>
    </row>
    <row r="7" ht="16.5" customHeight="1">
      <c r="B7" s="18"/>
      <c r="E7" s="103" t="str">
        <f>'Rekapitulace stavby'!K6</f>
        <v>Přeložka inženýrských sítí z p.č.1416/58, Milovice</v>
      </c>
      <c r="F7" s="27"/>
      <c r="G7" s="27"/>
      <c r="H7" s="27"/>
      <c r="L7" s="18"/>
    </row>
    <row r="8" s="1" customFormat="1" ht="12" customHeight="1">
      <c r="B8" s="33"/>
      <c r="D8" s="27" t="s">
        <v>90</v>
      </c>
      <c r="I8" s="104"/>
      <c r="L8" s="33"/>
    </row>
    <row r="9" s="1" customFormat="1" ht="36.96" customHeight="1">
      <c r="B9" s="33"/>
      <c r="E9" s="54" t="s">
        <v>91</v>
      </c>
      <c r="F9" s="1"/>
      <c r="G9" s="1"/>
      <c r="H9" s="1"/>
      <c r="I9" s="104"/>
      <c r="L9" s="33"/>
    </row>
    <row r="10" s="1" customFormat="1">
      <c r="B10" s="33"/>
      <c r="I10" s="104"/>
      <c r="L10" s="33"/>
    </row>
    <row r="11" s="1" customFormat="1" ht="12" customHeight="1">
      <c r="B11" s="33"/>
      <c r="D11" s="27" t="s">
        <v>18</v>
      </c>
      <c r="F11" s="15" t="s">
        <v>1</v>
      </c>
      <c r="I11" s="105" t="s">
        <v>19</v>
      </c>
      <c r="J11" s="15" t="s">
        <v>1</v>
      </c>
      <c r="L11" s="33"/>
    </row>
    <row r="12" s="1" customFormat="1" ht="12" customHeight="1">
      <c r="B12" s="33"/>
      <c r="D12" s="27" t="s">
        <v>20</v>
      </c>
      <c r="F12" s="15" t="s">
        <v>21</v>
      </c>
      <c r="I12" s="105" t="s">
        <v>22</v>
      </c>
      <c r="J12" s="56" t="str">
        <f>'Rekapitulace stavby'!AN8</f>
        <v>5. 11. 2019</v>
      </c>
      <c r="L12" s="33"/>
    </row>
    <row r="13" s="1" customFormat="1" ht="10.8" customHeight="1">
      <c r="B13" s="33"/>
      <c r="I13" s="104"/>
      <c r="L13" s="33"/>
    </row>
    <row r="14" s="1" customFormat="1" ht="12" customHeight="1">
      <c r="B14" s="33"/>
      <c r="D14" s="27" t="s">
        <v>24</v>
      </c>
      <c r="I14" s="105" t="s">
        <v>25</v>
      </c>
      <c r="J14" s="15" t="s">
        <v>1</v>
      </c>
      <c r="L14" s="33"/>
    </row>
    <row r="15" s="1" customFormat="1" ht="18" customHeight="1">
      <c r="B15" s="33"/>
      <c r="E15" s="15" t="s">
        <v>26</v>
      </c>
      <c r="I15" s="105" t="s">
        <v>27</v>
      </c>
      <c r="J15" s="15" t="s">
        <v>1</v>
      </c>
      <c r="L15" s="33"/>
    </row>
    <row r="16" s="1" customFormat="1" ht="6.96" customHeight="1">
      <c r="B16" s="33"/>
      <c r="I16" s="104"/>
      <c r="L16" s="33"/>
    </row>
    <row r="17" s="1" customFormat="1" ht="12" customHeight="1">
      <c r="B17" s="33"/>
      <c r="D17" s="27" t="s">
        <v>28</v>
      </c>
      <c r="I17" s="105" t="s">
        <v>25</v>
      </c>
      <c r="J17" s="28" t="str">
        <f>'Rekapitulace stavby'!AN13</f>
        <v>Vyplň údaj</v>
      </c>
      <c r="L17" s="33"/>
    </row>
    <row r="18" s="1" customFormat="1" ht="18" customHeight="1">
      <c r="B18" s="33"/>
      <c r="E18" s="28" t="str">
        <f>'Rekapitulace stavby'!E14</f>
        <v>Vyplň údaj</v>
      </c>
      <c r="F18" s="15"/>
      <c r="G18" s="15"/>
      <c r="H18" s="15"/>
      <c r="I18" s="105" t="s">
        <v>27</v>
      </c>
      <c r="J18" s="28" t="str">
        <f>'Rekapitulace stavby'!AN14</f>
        <v>Vyplň údaj</v>
      </c>
      <c r="L18" s="33"/>
    </row>
    <row r="19" s="1" customFormat="1" ht="6.96" customHeight="1">
      <c r="B19" s="33"/>
      <c r="I19" s="104"/>
      <c r="L19" s="33"/>
    </row>
    <row r="20" s="1" customFormat="1" ht="12" customHeight="1">
      <c r="B20" s="33"/>
      <c r="D20" s="27" t="s">
        <v>30</v>
      </c>
      <c r="I20" s="105" t="s">
        <v>25</v>
      </c>
      <c r="J20" s="15" t="str">
        <f>IF('Rekapitulace stavby'!AN16="","",'Rekapitulace stavby'!AN16)</f>
        <v/>
      </c>
      <c r="L20" s="33"/>
    </row>
    <row r="21" s="1" customFormat="1" ht="18" customHeight="1">
      <c r="B21" s="33"/>
      <c r="E21" s="15" t="str">
        <f>IF('Rekapitulace stavby'!E17="","",'Rekapitulace stavby'!E17)</f>
        <v xml:space="preserve"> </v>
      </c>
      <c r="I21" s="105" t="s">
        <v>27</v>
      </c>
      <c r="J21" s="15" t="str">
        <f>IF('Rekapitulace stavby'!AN17="","",'Rekapitulace stavby'!AN17)</f>
        <v/>
      </c>
      <c r="L21" s="33"/>
    </row>
    <row r="22" s="1" customFormat="1" ht="6.96" customHeight="1">
      <c r="B22" s="33"/>
      <c r="I22" s="104"/>
      <c r="L22" s="33"/>
    </row>
    <row r="23" s="1" customFormat="1" ht="12" customHeight="1">
      <c r="B23" s="33"/>
      <c r="D23" s="27" t="s">
        <v>32</v>
      </c>
      <c r="I23" s="105" t="s">
        <v>25</v>
      </c>
      <c r="J23" s="15" t="str">
        <f>IF('Rekapitulace stavby'!AN19="","",'Rekapitulace stavby'!AN19)</f>
        <v/>
      </c>
      <c r="L23" s="33"/>
    </row>
    <row r="24" s="1" customFormat="1" ht="18" customHeight="1">
      <c r="B24" s="33"/>
      <c r="E24" s="15" t="str">
        <f>IF('Rekapitulace stavby'!E20="","",'Rekapitulace stavby'!E20)</f>
        <v xml:space="preserve"> </v>
      </c>
      <c r="I24" s="105" t="s">
        <v>27</v>
      </c>
      <c r="J24" s="15" t="str">
        <f>IF('Rekapitulace stavby'!AN20="","",'Rekapitulace stavby'!AN20)</f>
        <v/>
      </c>
      <c r="L24" s="33"/>
    </row>
    <row r="25" s="1" customFormat="1" ht="6.96" customHeight="1">
      <c r="B25" s="33"/>
      <c r="I25" s="104"/>
      <c r="L25" s="33"/>
    </row>
    <row r="26" s="1" customFormat="1" ht="12" customHeight="1">
      <c r="B26" s="33"/>
      <c r="D26" s="27" t="s">
        <v>33</v>
      </c>
      <c r="I26" s="104"/>
      <c r="L26" s="33"/>
    </row>
    <row r="27" s="6" customFormat="1" ht="22.5" customHeight="1">
      <c r="B27" s="106"/>
      <c r="E27" s="31" t="s">
        <v>92</v>
      </c>
      <c r="F27" s="31"/>
      <c r="G27" s="31"/>
      <c r="H27" s="31"/>
      <c r="I27" s="107"/>
      <c r="L27" s="106"/>
    </row>
    <row r="28" s="1" customFormat="1" ht="6.96" customHeight="1">
      <c r="B28" s="33"/>
      <c r="I28" s="104"/>
      <c r="L28" s="33"/>
    </row>
    <row r="29" s="1" customFormat="1" ht="6.96" customHeight="1">
      <c r="B29" s="33"/>
      <c r="D29" s="59"/>
      <c r="E29" s="59"/>
      <c r="F29" s="59"/>
      <c r="G29" s="59"/>
      <c r="H29" s="59"/>
      <c r="I29" s="108"/>
      <c r="J29" s="59"/>
      <c r="K29" s="59"/>
      <c r="L29" s="33"/>
    </row>
    <row r="30" s="1" customFormat="1" ht="25.44" customHeight="1">
      <c r="B30" s="33"/>
      <c r="D30" s="109" t="s">
        <v>34</v>
      </c>
      <c r="I30" s="104"/>
      <c r="J30" s="80">
        <f>ROUND(J89, 2)</f>
        <v>0</v>
      </c>
      <c r="L30" s="33"/>
    </row>
    <row r="31" s="1" customFormat="1" ht="6.96" customHeight="1">
      <c r="B31" s="33"/>
      <c r="D31" s="59"/>
      <c r="E31" s="59"/>
      <c r="F31" s="59"/>
      <c r="G31" s="59"/>
      <c r="H31" s="59"/>
      <c r="I31" s="108"/>
      <c r="J31" s="59"/>
      <c r="K31" s="59"/>
      <c r="L31" s="33"/>
    </row>
    <row r="32" s="1" customFormat="1" ht="14.4" customHeight="1">
      <c r="B32" s="33"/>
      <c r="F32" s="37" t="s">
        <v>36</v>
      </c>
      <c r="I32" s="110" t="s">
        <v>35</v>
      </c>
      <c r="J32" s="37" t="s">
        <v>37</v>
      </c>
      <c r="L32" s="33"/>
    </row>
    <row r="33" s="1" customFormat="1" ht="14.4" customHeight="1">
      <c r="B33" s="33"/>
      <c r="D33" s="27" t="s">
        <v>38</v>
      </c>
      <c r="E33" s="27" t="s">
        <v>39</v>
      </c>
      <c r="F33" s="111">
        <f>ROUND((SUM(BE89:BE260)),  2)</f>
        <v>0</v>
      </c>
      <c r="I33" s="112">
        <v>0.20999999999999999</v>
      </c>
      <c r="J33" s="111">
        <f>ROUND(((SUM(BE89:BE260))*I33),  2)</f>
        <v>0</v>
      </c>
      <c r="L33" s="33"/>
    </row>
    <row r="34" s="1" customFormat="1" ht="14.4" customHeight="1">
      <c r="B34" s="33"/>
      <c r="E34" s="27" t="s">
        <v>40</v>
      </c>
      <c r="F34" s="111">
        <f>ROUND((SUM(BF89:BF260)),  2)</f>
        <v>0</v>
      </c>
      <c r="I34" s="112">
        <v>0.14999999999999999</v>
      </c>
      <c r="J34" s="111">
        <f>ROUND(((SUM(BF89:BF260))*I34),  2)</f>
        <v>0</v>
      </c>
      <c r="L34" s="33"/>
    </row>
    <row r="35" hidden="1" s="1" customFormat="1" ht="14.4" customHeight="1">
      <c r="B35" s="33"/>
      <c r="E35" s="27" t="s">
        <v>41</v>
      </c>
      <c r="F35" s="111">
        <f>ROUND((SUM(BG89:BG260)),  2)</f>
        <v>0</v>
      </c>
      <c r="I35" s="112">
        <v>0.20999999999999999</v>
      </c>
      <c r="J35" s="111">
        <f>0</f>
        <v>0</v>
      </c>
      <c r="L35" s="33"/>
    </row>
    <row r="36" hidden="1" s="1" customFormat="1" ht="14.4" customHeight="1">
      <c r="B36" s="33"/>
      <c r="E36" s="27" t="s">
        <v>42</v>
      </c>
      <c r="F36" s="111">
        <f>ROUND((SUM(BH89:BH260)),  2)</f>
        <v>0</v>
      </c>
      <c r="I36" s="112">
        <v>0.14999999999999999</v>
      </c>
      <c r="J36" s="111">
        <f>0</f>
        <v>0</v>
      </c>
      <c r="L36" s="33"/>
    </row>
    <row r="37" hidden="1" s="1" customFormat="1" ht="14.4" customHeight="1">
      <c r="B37" s="33"/>
      <c r="E37" s="27" t="s">
        <v>43</v>
      </c>
      <c r="F37" s="111">
        <f>ROUND((SUM(BI89:BI260)),  2)</f>
        <v>0</v>
      </c>
      <c r="I37" s="112">
        <v>0</v>
      </c>
      <c r="J37" s="111">
        <f>0</f>
        <v>0</v>
      </c>
      <c r="L37" s="33"/>
    </row>
    <row r="38" s="1" customFormat="1" ht="6.96" customHeight="1">
      <c r="B38" s="33"/>
      <c r="I38" s="104"/>
      <c r="L38" s="33"/>
    </row>
    <row r="39" s="1" customFormat="1" ht="25.44" customHeight="1">
      <c r="B39" s="33"/>
      <c r="C39" s="113"/>
      <c r="D39" s="114" t="s">
        <v>44</v>
      </c>
      <c r="E39" s="67"/>
      <c r="F39" s="67"/>
      <c r="G39" s="115" t="s">
        <v>45</v>
      </c>
      <c r="H39" s="116" t="s">
        <v>46</v>
      </c>
      <c r="I39" s="117"/>
      <c r="J39" s="118">
        <f>SUM(J30:J37)</f>
        <v>0</v>
      </c>
      <c r="K39" s="119"/>
      <c r="L39" s="33"/>
    </row>
    <row r="40" s="1" customFormat="1" ht="14.4" customHeight="1">
      <c r="B40" s="48"/>
      <c r="C40" s="49"/>
      <c r="D40" s="49"/>
      <c r="E40" s="49"/>
      <c r="F40" s="49"/>
      <c r="G40" s="49"/>
      <c r="H40" s="49"/>
      <c r="I40" s="120"/>
      <c r="J40" s="49"/>
      <c r="K40" s="49"/>
      <c r="L40" s="33"/>
    </row>
    <row r="44" s="1" customFormat="1" ht="6.96" customHeight="1">
      <c r="B44" s="50"/>
      <c r="C44" s="51"/>
      <c r="D44" s="51"/>
      <c r="E44" s="51"/>
      <c r="F44" s="51"/>
      <c r="G44" s="51"/>
      <c r="H44" s="51"/>
      <c r="I44" s="121"/>
      <c r="J44" s="51"/>
      <c r="K44" s="51"/>
      <c r="L44" s="33"/>
    </row>
    <row r="45" s="1" customFormat="1" ht="24.96" customHeight="1">
      <c r="B45" s="33"/>
      <c r="C45" s="19" t="s">
        <v>93</v>
      </c>
      <c r="I45" s="104"/>
      <c r="L45" s="33"/>
    </row>
    <row r="46" s="1" customFormat="1" ht="6.96" customHeight="1">
      <c r="B46" s="33"/>
      <c r="I46" s="104"/>
      <c r="L46" s="33"/>
    </row>
    <row r="47" s="1" customFormat="1" ht="12" customHeight="1">
      <c r="B47" s="33"/>
      <c r="C47" s="27" t="s">
        <v>16</v>
      </c>
      <c r="I47" s="104"/>
      <c r="L47" s="33"/>
    </row>
    <row r="48" s="1" customFormat="1" ht="16.5" customHeight="1">
      <c r="B48" s="33"/>
      <c r="E48" s="103" t="str">
        <f>E7</f>
        <v>Přeložka inženýrských sítí z p.č.1416/58, Milovice</v>
      </c>
      <c r="F48" s="27"/>
      <c r="G48" s="27"/>
      <c r="H48" s="27"/>
      <c r="I48" s="104"/>
      <c r="L48" s="33"/>
    </row>
    <row r="49" s="1" customFormat="1" ht="12" customHeight="1">
      <c r="B49" s="33"/>
      <c r="C49" s="27" t="s">
        <v>90</v>
      </c>
      <c r="I49" s="104"/>
      <c r="L49" s="33"/>
    </row>
    <row r="50" s="1" customFormat="1" ht="16.5" customHeight="1">
      <c r="B50" s="33"/>
      <c r="E50" s="54" t="str">
        <f>E9</f>
        <v>01 - inženýrské sítě</v>
      </c>
      <c r="F50" s="1"/>
      <c r="G50" s="1"/>
      <c r="H50" s="1"/>
      <c r="I50" s="104"/>
      <c r="L50" s="33"/>
    </row>
    <row r="51" s="1" customFormat="1" ht="6.96" customHeight="1">
      <c r="B51" s="33"/>
      <c r="I51" s="104"/>
      <c r="L51" s="33"/>
    </row>
    <row r="52" s="1" customFormat="1" ht="12" customHeight="1">
      <c r="B52" s="33"/>
      <c r="C52" s="27" t="s">
        <v>20</v>
      </c>
      <c r="F52" s="15" t="str">
        <f>F12</f>
        <v xml:space="preserve"> </v>
      </c>
      <c r="I52" s="105" t="s">
        <v>22</v>
      </c>
      <c r="J52" s="56" t="str">
        <f>IF(J12="","",J12)</f>
        <v>5. 11. 2019</v>
      </c>
      <c r="L52" s="33"/>
    </row>
    <row r="53" s="1" customFormat="1" ht="6.96" customHeight="1">
      <c r="B53" s="33"/>
      <c r="I53" s="104"/>
      <c r="L53" s="33"/>
    </row>
    <row r="54" s="1" customFormat="1" ht="13.65" customHeight="1">
      <c r="B54" s="33"/>
      <c r="C54" s="27" t="s">
        <v>24</v>
      </c>
      <c r="F54" s="15" t="str">
        <f>E15</f>
        <v>Centrum zdraví Milovice, s.r.o.</v>
      </c>
      <c r="I54" s="105" t="s">
        <v>30</v>
      </c>
      <c r="J54" s="31" t="str">
        <f>E21</f>
        <v xml:space="preserve"> </v>
      </c>
      <c r="L54" s="33"/>
    </row>
    <row r="55" s="1" customFormat="1" ht="13.65" customHeight="1">
      <c r="B55" s="33"/>
      <c r="C55" s="27" t="s">
        <v>28</v>
      </c>
      <c r="F55" s="15" t="str">
        <f>IF(E18="","",E18)</f>
        <v>Vyplň údaj</v>
      </c>
      <c r="I55" s="105" t="s">
        <v>32</v>
      </c>
      <c r="J55" s="31" t="str">
        <f>E24</f>
        <v xml:space="preserve"> </v>
      </c>
      <c r="L55" s="33"/>
    </row>
    <row r="56" s="1" customFormat="1" ht="10.32" customHeight="1">
      <c r="B56" s="33"/>
      <c r="I56" s="104"/>
      <c r="L56" s="33"/>
    </row>
    <row r="57" s="1" customFormat="1" ht="29.28" customHeight="1">
      <c r="B57" s="33"/>
      <c r="C57" s="122" t="s">
        <v>94</v>
      </c>
      <c r="D57" s="113"/>
      <c r="E57" s="113"/>
      <c r="F57" s="113"/>
      <c r="G57" s="113"/>
      <c r="H57" s="113"/>
      <c r="I57" s="123"/>
      <c r="J57" s="124" t="s">
        <v>95</v>
      </c>
      <c r="K57" s="113"/>
      <c r="L57" s="33"/>
    </row>
    <row r="58" s="1" customFormat="1" ht="10.32" customHeight="1">
      <c r="B58" s="33"/>
      <c r="I58" s="104"/>
      <c r="L58" s="33"/>
    </row>
    <row r="59" s="1" customFormat="1" ht="22.8" customHeight="1">
      <c r="B59" s="33"/>
      <c r="C59" s="125" t="s">
        <v>96</v>
      </c>
      <c r="I59" s="104"/>
      <c r="J59" s="80">
        <f>J89</f>
        <v>0</v>
      </c>
      <c r="L59" s="33"/>
      <c r="AU59" s="15" t="s">
        <v>97</v>
      </c>
    </row>
    <row r="60" s="7" customFormat="1" ht="24.96" customHeight="1">
      <c r="B60" s="126"/>
      <c r="D60" s="127" t="s">
        <v>98</v>
      </c>
      <c r="E60" s="128"/>
      <c r="F60" s="128"/>
      <c r="G60" s="128"/>
      <c r="H60" s="128"/>
      <c r="I60" s="129"/>
      <c r="J60" s="130">
        <f>J90</f>
        <v>0</v>
      </c>
      <c r="L60" s="126"/>
    </row>
    <row r="61" s="8" customFormat="1" ht="19.92" customHeight="1">
      <c r="B61" s="131"/>
      <c r="D61" s="132" t="s">
        <v>99</v>
      </c>
      <c r="E61" s="133"/>
      <c r="F61" s="133"/>
      <c r="G61" s="133"/>
      <c r="H61" s="133"/>
      <c r="I61" s="134"/>
      <c r="J61" s="135">
        <f>J91</f>
        <v>0</v>
      </c>
      <c r="L61" s="131"/>
    </row>
    <row r="62" s="8" customFormat="1" ht="19.92" customHeight="1">
      <c r="B62" s="131"/>
      <c r="D62" s="132" t="s">
        <v>100</v>
      </c>
      <c r="E62" s="133"/>
      <c r="F62" s="133"/>
      <c r="G62" s="133"/>
      <c r="H62" s="133"/>
      <c r="I62" s="134"/>
      <c r="J62" s="135">
        <f>J147</f>
        <v>0</v>
      </c>
      <c r="L62" s="131"/>
    </row>
    <row r="63" s="8" customFormat="1" ht="19.92" customHeight="1">
      <c r="B63" s="131"/>
      <c r="D63" s="132" t="s">
        <v>101</v>
      </c>
      <c r="E63" s="133"/>
      <c r="F63" s="133"/>
      <c r="G63" s="133"/>
      <c r="H63" s="133"/>
      <c r="I63" s="134"/>
      <c r="J63" s="135">
        <f>J154</f>
        <v>0</v>
      </c>
      <c r="L63" s="131"/>
    </row>
    <row r="64" s="8" customFormat="1" ht="19.92" customHeight="1">
      <c r="B64" s="131"/>
      <c r="D64" s="132" t="s">
        <v>102</v>
      </c>
      <c r="E64" s="133"/>
      <c r="F64" s="133"/>
      <c r="G64" s="133"/>
      <c r="H64" s="133"/>
      <c r="I64" s="134"/>
      <c r="J64" s="135">
        <f>J237</f>
        <v>0</v>
      </c>
      <c r="L64" s="131"/>
    </row>
    <row r="65" s="8" customFormat="1" ht="19.92" customHeight="1">
      <c r="B65" s="131"/>
      <c r="D65" s="132" t="s">
        <v>103</v>
      </c>
      <c r="E65" s="133"/>
      <c r="F65" s="133"/>
      <c r="G65" s="133"/>
      <c r="H65" s="133"/>
      <c r="I65" s="134"/>
      <c r="J65" s="135">
        <f>J240</f>
        <v>0</v>
      </c>
      <c r="L65" s="131"/>
    </row>
    <row r="66" s="7" customFormat="1" ht="24.96" customHeight="1">
      <c r="B66" s="126"/>
      <c r="D66" s="127" t="s">
        <v>104</v>
      </c>
      <c r="E66" s="128"/>
      <c r="F66" s="128"/>
      <c r="G66" s="128"/>
      <c r="H66" s="128"/>
      <c r="I66" s="129"/>
      <c r="J66" s="130">
        <f>J245</f>
        <v>0</v>
      </c>
      <c r="L66" s="126"/>
    </row>
    <row r="67" s="8" customFormat="1" ht="19.92" customHeight="1">
      <c r="B67" s="131"/>
      <c r="D67" s="132" t="s">
        <v>105</v>
      </c>
      <c r="E67" s="133"/>
      <c r="F67" s="133"/>
      <c r="G67" s="133"/>
      <c r="H67" s="133"/>
      <c r="I67" s="134"/>
      <c r="J67" s="135">
        <f>J246</f>
        <v>0</v>
      </c>
      <c r="L67" s="131"/>
    </row>
    <row r="68" s="8" customFormat="1" ht="19.92" customHeight="1">
      <c r="B68" s="131"/>
      <c r="D68" s="132" t="s">
        <v>106</v>
      </c>
      <c r="E68" s="133"/>
      <c r="F68" s="133"/>
      <c r="G68" s="133"/>
      <c r="H68" s="133"/>
      <c r="I68" s="134"/>
      <c r="J68" s="135">
        <f>J255</f>
        <v>0</v>
      </c>
      <c r="L68" s="131"/>
    </row>
    <row r="69" s="8" customFormat="1" ht="19.92" customHeight="1">
      <c r="B69" s="131"/>
      <c r="D69" s="132" t="s">
        <v>107</v>
      </c>
      <c r="E69" s="133"/>
      <c r="F69" s="133"/>
      <c r="G69" s="133"/>
      <c r="H69" s="133"/>
      <c r="I69" s="134"/>
      <c r="J69" s="135">
        <f>J258</f>
        <v>0</v>
      </c>
      <c r="L69" s="131"/>
    </row>
    <row r="70" s="1" customFormat="1" ht="21.84" customHeight="1">
      <c r="B70" s="33"/>
      <c r="I70" s="104"/>
      <c r="L70" s="33"/>
    </row>
    <row r="71" s="1" customFormat="1" ht="6.96" customHeight="1">
      <c r="B71" s="48"/>
      <c r="C71" s="49"/>
      <c r="D71" s="49"/>
      <c r="E71" s="49"/>
      <c r="F71" s="49"/>
      <c r="G71" s="49"/>
      <c r="H71" s="49"/>
      <c r="I71" s="120"/>
      <c r="J71" s="49"/>
      <c r="K71" s="49"/>
      <c r="L71" s="33"/>
    </row>
    <row r="75" s="1" customFormat="1" ht="6.96" customHeight="1">
      <c r="B75" s="50"/>
      <c r="C75" s="51"/>
      <c r="D75" s="51"/>
      <c r="E75" s="51"/>
      <c r="F75" s="51"/>
      <c r="G75" s="51"/>
      <c r="H75" s="51"/>
      <c r="I75" s="121"/>
      <c r="J75" s="51"/>
      <c r="K75" s="51"/>
      <c r="L75" s="33"/>
    </row>
    <row r="76" s="1" customFormat="1" ht="24.96" customHeight="1">
      <c r="B76" s="33"/>
      <c r="C76" s="19" t="s">
        <v>108</v>
      </c>
      <c r="I76" s="104"/>
      <c r="L76" s="33"/>
    </row>
    <row r="77" s="1" customFormat="1" ht="6.96" customHeight="1">
      <c r="B77" s="33"/>
      <c r="I77" s="104"/>
      <c r="L77" s="33"/>
    </row>
    <row r="78" s="1" customFormat="1" ht="12" customHeight="1">
      <c r="B78" s="33"/>
      <c r="C78" s="27" t="s">
        <v>16</v>
      </c>
      <c r="I78" s="104"/>
      <c r="L78" s="33"/>
    </row>
    <row r="79" s="1" customFormat="1" ht="16.5" customHeight="1">
      <c r="B79" s="33"/>
      <c r="E79" s="103" t="str">
        <f>E7</f>
        <v>Přeložka inženýrských sítí z p.č.1416/58, Milovice</v>
      </c>
      <c r="F79" s="27"/>
      <c r="G79" s="27"/>
      <c r="H79" s="27"/>
      <c r="I79" s="104"/>
      <c r="L79" s="33"/>
    </row>
    <row r="80" s="1" customFormat="1" ht="12" customHeight="1">
      <c r="B80" s="33"/>
      <c r="C80" s="27" t="s">
        <v>90</v>
      </c>
      <c r="I80" s="104"/>
      <c r="L80" s="33"/>
    </row>
    <row r="81" s="1" customFormat="1" ht="16.5" customHeight="1">
      <c r="B81" s="33"/>
      <c r="E81" s="54" t="str">
        <f>E9</f>
        <v>01 - inženýrské sítě</v>
      </c>
      <c r="F81" s="1"/>
      <c r="G81" s="1"/>
      <c r="H81" s="1"/>
      <c r="I81" s="104"/>
      <c r="L81" s="33"/>
    </row>
    <row r="82" s="1" customFormat="1" ht="6.96" customHeight="1">
      <c r="B82" s="33"/>
      <c r="I82" s="104"/>
      <c r="L82" s="33"/>
    </row>
    <row r="83" s="1" customFormat="1" ht="12" customHeight="1">
      <c r="B83" s="33"/>
      <c r="C83" s="27" t="s">
        <v>20</v>
      </c>
      <c r="F83" s="15" t="str">
        <f>F12</f>
        <v xml:space="preserve"> </v>
      </c>
      <c r="I83" s="105" t="s">
        <v>22</v>
      </c>
      <c r="J83" s="56" t="str">
        <f>IF(J12="","",J12)</f>
        <v>5. 11. 2019</v>
      </c>
      <c r="L83" s="33"/>
    </row>
    <row r="84" s="1" customFormat="1" ht="6.96" customHeight="1">
      <c r="B84" s="33"/>
      <c r="I84" s="104"/>
      <c r="L84" s="33"/>
    </row>
    <row r="85" s="1" customFormat="1" ht="13.65" customHeight="1">
      <c r="B85" s="33"/>
      <c r="C85" s="27" t="s">
        <v>24</v>
      </c>
      <c r="F85" s="15" t="str">
        <f>E15</f>
        <v>Centrum zdraví Milovice, s.r.o.</v>
      </c>
      <c r="I85" s="105" t="s">
        <v>30</v>
      </c>
      <c r="J85" s="31" t="str">
        <f>E21</f>
        <v xml:space="preserve"> </v>
      </c>
      <c r="L85" s="33"/>
    </row>
    <row r="86" s="1" customFormat="1" ht="13.65" customHeight="1">
      <c r="B86" s="33"/>
      <c r="C86" s="27" t="s">
        <v>28</v>
      </c>
      <c r="F86" s="15" t="str">
        <f>IF(E18="","",E18)</f>
        <v>Vyplň údaj</v>
      </c>
      <c r="I86" s="105" t="s">
        <v>32</v>
      </c>
      <c r="J86" s="31" t="str">
        <f>E24</f>
        <v xml:space="preserve"> </v>
      </c>
      <c r="L86" s="33"/>
    </row>
    <row r="87" s="1" customFormat="1" ht="10.32" customHeight="1">
      <c r="B87" s="33"/>
      <c r="I87" s="104"/>
      <c r="L87" s="33"/>
    </row>
    <row r="88" s="9" customFormat="1" ht="29.28" customHeight="1">
      <c r="B88" s="136"/>
      <c r="C88" s="137" t="s">
        <v>109</v>
      </c>
      <c r="D88" s="138" t="s">
        <v>53</v>
      </c>
      <c r="E88" s="138" t="s">
        <v>49</v>
      </c>
      <c r="F88" s="138" t="s">
        <v>50</v>
      </c>
      <c r="G88" s="138" t="s">
        <v>110</v>
      </c>
      <c r="H88" s="138" t="s">
        <v>111</v>
      </c>
      <c r="I88" s="139" t="s">
        <v>112</v>
      </c>
      <c r="J88" s="138" t="s">
        <v>95</v>
      </c>
      <c r="K88" s="140" t="s">
        <v>113</v>
      </c>
      <c r="L88" s="136"/>
      <c r="M88" s="72" t="s">
        <v>1</v>
      </c>
      <c r="N88" s="73" t="s">
        <v>38</v>
      </c>
      <c r="O88" s="73" t="s">
        <v>114</v>
      </c>
      <c r="P88" s="73" t="s">
        <v>115</v>
      </c>
      <c r="Q88" s="73" t="s">
        <v>116</v>
      </c>
      <c r="R88" s="73" t="s">
        <v>117</v>
      </c>
      <c r="S88" s="73" t="s">
        <v>118</v>
      </c>
      <c r="T88" s="74" t="s">
        <v>119</v>
      </c>
    </row>
    <row r="89" s="1" customFormat="1" ht="22.8" customHeight="1">
      <c r="B89" s="33"/>
      <c r="C89" s="77" t="s">
        <v>120</v>
      </c>
      <c r="I89" s="104"/>
      <c r="J89" s="141">
        <f>BK89</f>
        <v>0</v>
      </c>
      <c r="L89" s="33"/>
      <c r="M89" s="75"/>
      <c r="N89" s="59"/>
      <c r="O89" s="59"/>
      <c r="P89" s="142">
        <f>P90+P245</f>
        <v>0</v>
      </c>
      <c r="Q89" s="59"/>
      <c r="R89" s="142">
        <f>R90+R245</f>
        <v>118.50686500000001</v>
      </c>
      <c r="S89" s="59"/>
      <c r="T89" s="143">
        <f>T90+T245</f>
        <v>0</v>
      </c>
      <c r="AT89" s="15" t="s">
        <v>67</v>
      </c>
      <c r="AU89" s="15" t="s">
        <v>97</v>
      </c>
      <c r="BK89" s="144">
        <f>BK90+BK245</f>
        <v>0</v>
      </c>
    </row>
    <row r="90" s="10" customFormat="1" ht="25.92" customHeight="1">
      <c r="B90" s="145"/>
      <c r="D90" s="146" t="s">
        <v>67</v>
      </c>
      <c r="E90" s="147" t="s">
        <v>121</v>
      </c>
      <c r="F90" s="147" t="s">
        <v>122</v>
      </c>
      <c r="I90" s="148"/>
      <c r="J90" s="149">
        <f>BK90</f>
        <v>0</v>
      </c>
      <c r="L90" s="145"/>
      <c r="M90" s="150"/>
      <c r="N90" s="151"/>
      <c r="O90" s="151"/>
      <c r="P90" s="152">
        <f>P91+P147+P154+P237+P240</f>
        <v>0</v>
      </c>
      <c r="Q90" s="151"/>
      <c r="R90" s="152">
        <f>R91+R147+R154+R237+R240</f>
        <v>118.50686500000001</v>
      </c>
      <c r="S90" s="151"/>
      <c r="T90" s="153">
        <f>T91+T147+T154+T237+T240</f>
        <v>0</v>
      </c>
      <c r="AR90" s="146" t="s">
        <v>76</v>
      </c>
      <c r="AT90" s="154" t="s">
        <v>67</v>
      </c>
      <c r="AU90" s="154" t="s">
        <v>68</v>
      </c>
      <c r="AY90" s="146" t="s">
        <v>123</v>
      </c>
      <c r="BK90" s="155">
        <f>BK91+BK147+BK154+BK237+BK240</f>
        <v>0</v>
      </c>
    </row>
    <row r="91" s="10" customFormat="1" ht="22.8" customHeight="1">
      <c r="B91" s="145"/>
      <c r="D91" s="146" t="s">
        <v>67</v>
      </c>
      <c r="E91" s="156" t="s">
        <v>76</v>
      </c>
      <c r="F91" s="156" t="s">
        <v>124</v>
      </c>
      <c r="I91" s="148"/>
      <c r="J91" s="157">
        <f>BK91</f>
        <v>0</v>
      </c>
      <c r="L91" s="145"/>
      <c r="M91" s="150"/>
      <c r="N91" s="151"/>
      <c r="O91" s="151"/>
      <c r="P91" s="152">
        <f>SUM(P92:P146)</f>
        <v>0</v>
      </c>
      <c r="Q91" s="151"/>
      <c r="R91" s="152">
        <f>SUM(R92:R146)</f>
        <v>0.74624999999999997</v>
      </c>
      <c r="S91" s="151"/>
      <c r="T91" s="153">
        <f>SUM(T92:T146)</f>
        <v>0</v>
      </c>
      <c r="AR91" s="146" t="s">
        <v>76</v>
      </c>
      <c r="AT91" s="154" t="s">
        <v>67</v>
      </c>
      <c r="AU91" s="154" t="s">
        <v>76</v>
      </c>
      <c r="AY91" s="146" t="s">
        <v>123</v>
      </c>
      <c r="BK91" s="155">
        <f>SUM(BK92:BK146)</f>
        <v>0</v>
      </c>
    </row>
    <row r="92" s="1" customFormat="1" ht="16.5" customHeight="1">
      <c r="B92" s="158"/>
      <c r="C92" s="159" t="s">
        <v>76</v>
      </c>
      <c r="D92" s="159" t="s">
        <v>125</v>
      </c>
      <c r="E92" s="160" t="s">
        <v>126</v>
      </c>
      <c r="F92" s="161" t="s">
        <v>127</v>
      </c>
      <c r="G92" s="162" t="s">
        <v>128</v>
      </c>
      <c r="H92" s="163">
        <v>1036.8</v>
      </c>
      <c r="I92" s="164"/>
      <c r="J92" s="165">
        <f>ROUND(I92*H92,2)</f>
        <v>0</v>
      </c>
      <c r="K92" s="161" t="s">
        <v>129</v>
      </c>
      <c r="L92" s="33"/>
      <c r="M92" s="166" t="s">
        <v>1</v>
      </c>
      <c r="N92" s="167" t="s">
        <v>39</v>
      </c>
      <c r="O92" s="63"/>
      <c r="P92" s="168">
        <f>O92*H92</f>
        <v>0</v>
      </c>
      <c r="Q92" s="168">
        <v>0</v>
      </c>
      <c r="R92" s="168">
        <f>Q92*H92</f>
        <v>0</v>
      </c>
      <c r="S92" s="168">
        <v>0</v>
      </c>
      <c r="T92" s="169">
        <f>S92*H92</f>
        <v>0</v>
      </c>
      <c r="AR92" s="15" t="s">
        <v>130</v>
      </c>
      <c r="AT92" s="15" t="s">
        <v>125</v>
      </c>
      <c r="AU92" s="15" t="s">
        <v>78</v>
      </c>
      <c r="AY92" s="15" t="s">
        <v>123</v>
      </c>
      <c r="BE92" s="170">
        <f>IF(N92="základní",J92,0)</f>
        <v>0</v>
      </c>
      <c r="BF92" s="170">
        <f>IF(N92="snížená",J92,0)</f>
        <v>0</v>
      </c>
      <c r="BG92" s="170">
        <f>IF(N92="zákl. přenesená",J92,0)</f>
        <v>0</v>
      </c>
      <c r="BH92" s="170">
        <f>IF(N92="sníž. přenesená",J92,0)</f>
        <v>0</v>
      </c>
      <c r="BI92" s="170">
        <f>IF(N92="nulová",J92,0)</f>
        <v>0</v>
      </c>
      <c r="BJ92" s="15" t="s">
        <v>76</v>
      </c>
      <c r="BK92" s="170">
        <f>ROUND(I92*H92,2)</f>
        <v>0</v>
      </c>
      <c r="BL92" s="15" t="s">
        <v>130</v>
      </c>
      <c r="BM92" s="15" t="s">
        <v>131</v>
      </c>
    </row>
    <row r="93" s="1" customFormat="1">
      <c r="B93" s="33"/>
      <c r="D93" s="171" t="s">
        <v>132</v>
      </c>
      <c r="F93" s="172" t="s">
        <v>133</v>
      </c>
      <c r="I93" s="104"/>
      <c r="L93" s="33"/>
      <c r="M93" s="173"/>
      <c r="N93" s="63"/>
      <c r="O93" s="63"/>
      <c r="P93" s="63"/>
      <c r="Q93" s="63"/>
      <c r="R93" s="63"/>
      <c r="S93" s="63"/>
      <c r="T93" s="64"/>
      <c r="AT93" s="15" t="s">
        <v>132</v>
      </c>
      <c r="AU93" s="15" t="s">
        <v>78</v>
      </c>
    </row>
    <row r="94" s="11" customFormat="1">
      <c r="B94" s="174"/>
      <c r="D94" s="171" t="s">
        <v>134</v>
      </c>
      <c r="E94" s="175" t="s">
        <v>86</v>
      </c>
      <c r="F94" s="176" t="s">
        <v>135</v>
      </c>
      <c r="H94" s="177">
        <v>1036.8</v>
      </c>
      <c r="I94" s="178"/>
      <c r="L94" s="174"/>
      <c r="M94" s="179"/>
      <c r="N94" s="180"/>
      <c r="O94" s="180"/>
      <c r="P94" s="180"/>
      <c r="Q94" s="180"/>
      <c r="R94" s="180"/>
      <c r="S94" s="180"/>
      <c r="T94" s="181"/>
      <c r="AT94" s="175" t="s">
        <v>134</v>
      </c>
      <c r="AU94" s="175" t="s">
        <v>78</v>
      </c>
      <c r="AV94" s="11" t="s">
        <v>78</v>
      </c>
      <c r="AW94" s="11" t="s">
        <v>31</v>
      </c>
      <c r="AX94" s="11" t="s">
        <v>76</v>
      </c>
      <c r="AY94" s="175" t="s">
        <v>123</v>
      </c>
    </row>
    <row r="95" s="1" customFormat="1" ht="16.5" customHeight="1">
      <c r="B95" s="158"/>
      <c r="C95" s="159" t="s">
        <v>78</v>
      </c>
      <c r="D95" s="159" t="s">
        <v>125</v>
      </c>
      <c r="E95" s="160" t="s">
        <v>136</v>
      </c>
      <c r="F95" s="161" t="s">
        <v>137</v>
      </c>
      <c r="G95" s="162" t="s">
        <v>128</v>
      </c>
      <c r="H95" s="163">
        <v>311.04000000000002</v>
      </c>
      <c r="I95" s="164"/>
      <c r="J95" s="165">
        <f>ROUND(I95*H95,2)</f>
        <v>0</v>
      </c>
      <c r="K95" s="161" t="s">
        <v>129</v>
      </c>
      <c r="L95" s="33"/>
      <c r="M95" s="166" t="s">
        <v>1</v>
      </c>
      <c r="N95" s="167" t="s">
        <v>39</v>
      </c>
      <c r="O95" s="63"/>
      <c r="P95" s="168">
        <f>O95*H95</f>
        <v>0</v>
      </c>
      <c r="Q95" s="168">
        <v>0</v>
      </c>
      <c r="R95" s="168">
        <f>Q95*H95</f>
        <v>0</v>
      </c>
      <c r="S95" s="168">
        <v>0</v>
      </c>
      <c r="T95" s="169">
        <f>S95*H95</f>
        <v>0</v>
      </c>
      <c r="AR95" s="15" t="s">
        <v>130</v>
      </c>
      <c r="AT95" s="15" t="s">
        <v>125</v>
      </c>
      <c r="AU95" s="15" t="s">
        <v>78</v>
      </c>
      <c r="AY95" s="15" t="s">
        <v>123</v>
      </c>
      <c r="BE95" s="170">
        <f>IF(N95="základní",J95,0)</f>
        <v>0</v>
      </c>
      <c r="BF95" s="170">
        <f>IF(N95="snížená",J95,0)</f>
        <v>0</v>
      </c>
      <c r="BG95" s="170">
        <f>IF(N95="zákl. přenesená",J95,0)</f>
        <v>0</v>
      </c>
      <c r="BH95" s="170">
        <f>IF(N95="sníž. přenesená",J95,0)</f>
        <v>0</v>
      </c>
      <c r="BI95" s="170">
        <f>IF(N95="nulová",J95,0)</f>
        <v>0</v>
      </c>
      <c r="BJ95" s="15" t="s">
        <v>76</v>
      </c>
      <c r="BK95" s="170">
        <f>ROUND(I95*H95,2)</f>
        <v>0</v>
      </c>
      <c r="BL95" s="15" t="s">
        <v>130</v>
      </c>
      <c r="BM95" s="15" t="s">
        <v>138</v>
      </c>
    </row>
    <row r="96" s="1" customFormat="1">
      <c r="B96" s="33"/>
      <c r="D96" s="171" t="s">
        <v>132</v>
      </c>
      <c r="F96" s="172" t="s">
        <v>139</v>
      </c>
      <c r="I96" s="104"/>
      <c r="L96" s="33"/>
      <c r="M96" s="173"/>
      <c r="N96" s="63"/>
      <c r="O96" s="63"/>
      <c r="P96" s="63"/>
      <c r="Q96" s="63"/>
      <c r="R96" s="63"/>
      <c r="S96" s="63"/>
      <c r="T96" s="64"/>
      <c r="AT96" s="15" t="s">
        <v>132</v>
      </c>
      <c r="AU96" s="15" t="s">
        <v>78</v>
      </c>
    </row>
    <row r="97" s="12" customFormat="1">
      <c r="B97" s="182"/>
      <c r="D97" s="171" t="s">
        <v>134</v>
      </c>
      <c r="E97" s="183" t="s">
        <v>1</v>
      </c>
      <c r="F97" s="184" t="s">
        <v>140</v>
      </c>
      <c r="H97" s="183" t="s">
        <v>1</v>
      </c>
      <c r="I97" s="185"/>
      <c r="L97" s="182"/>
      <c r="M97" s="186"/>
      <c r="N97" s="187"/>
      <c r="O97" s="187"/>
      <c r="P97" s="187"/>
      <c r="Q97" s="187"/>
      <c r="R97" s="187"/>
      <c r="S97" s="187"/>
      <c r="T97" s="188"/>
      <c r="AT97" s="183" t="s">
        <v>134</v>
      </c>
      <c r="AU97" s="183" t="s">
        <v>78</v>
      </c>
      <c r="AV97" s="12" t="s">
        <v>76</v>
      </c>
      <c r="AW97" s="12" t="s">
        <v>31</v>
      </c>
      <c r="AX97" s="12" t="s">
        <v>68</v>
      </c>
      <c r="AY97" s="183" t="s">
        <v>123</v>
      </c>
    </row>
    <row r="98" s="11" customFormat="1">
      <c r="B98" s="174"/>
      <c r="D98" s="171" t="s">
        <v>134</v>
      </c>
      <c r="E98" s="175" t="s">
        <v>1</v>
      </c>
      <c r="F98" s="176" t="s">
        <v>86</v>
      </c>
      <c r="H98" s="177">
        <v>1036.8</v>
      </c>
      <c r="I98" s="178"/>
      <c r="L98" s="174"/>
      <c r="M98" s="179"/>
      <c r="N98" s="180"/>
      <c r="O98" s="180"/>
      <c r="P98" s="180"/>
      <c r="Q98" s="180"/>
      <c r="R98" s="180"/>
      <c r="S98" s="180"/>
      <c r="T98" s="181"/>
      <c r="AT98" s="175" t="s">
        <v>134</v>
      </c>
      <c r="AU98" s="175" t="s">
        <v>78</v>
      </c>
      <c r="AV98" s="11" t="s">
        <v>78</v>
      </c>
      <c r="AW98" s="11" t="s">
        <v>31</v>
      </c>
      <c r="AX98" s="11" t="s">
        <v>76</v>
      </c>
      <c r="AY98" s="175" t="s">
        <v>123</v>
      </c>
    </row>
    <row r="99" s="11" customFormat="1">
      <c r="B99" s="174"/>
      <c r="D99" s="171" t="s">
        <v>134</v>
      </c>
      <c r="F99" s="176" t="s">
        <v>141</v>
      </c>
      <c r="H99" s="177">
        <v>311.04000000000002</v>
      </c>
      <c r="I99" s="178"/>
      <c r="L99" s="174"/>
      <c r="M99" s="179"/>
      <c r="N99" s="180"/>
      <c r="O99" s="180"/>
      <c r="P99" s="180"/>
      <c r="Q99" s="180"/>
      <c r="R99" s="180"/>
      <c r="S99" s="180"/>
      <c r="T99" s="181"/>
      <c r="AT99" s="175" t="s">
        <v>134</v>
      </c>
      <c r="AU99" s="175" t="s">
        <v>78</v>
      </c>
      <c r="AV99" s="11" t="s">
        <v>78</v>
      </c>
      <c r="AW99" s="11" t="s">
        <v>3</v>
      </c>
      <c r="AX99" s="11" t="s">
        <v>76</v>
      </c>
      <c r="AY99" s="175" t="s">
        <v>123</v>
      </c>
    </row>
    <row r="100" s="1" customFormat="1" ht="16.5" customHeight="1">
      <c r="B100" s="158"/>
      <c r="C100" s="159" t="s">
        <v>142</v>
      </c>
      <c r="D100" s="159" t="s">
        <v>125</v>
      </c>
      <c r="E100" s="160" t="s">
        <v>143</v>
      </c>
      <c r="F100" s="161" t="s">
        <v>144</v>
      </c>
      <c r="G100" s="162" t="s">
        <v>128</v>
      </c>
      <c r="H100" s="163">
        <v>577.5</v>
      </c>
      <c r="I100" s="164"/>
      <c r="J100" s="165">
        <f>ROUND(I100*H100,2)</f>
        <v>0</v>
      </c>
      <c r="K100" s="161" t="s">
        <v>129</v>
      </c>
      <c r="L100" s="33"/>
      <c r="M100" s="166" t="s">
        <v>1</v>
      </c>
      <c r="N100" s="167" t="s">
        <v>39</v>
      </c>
      <c r="O100" s="63"/>
      <c r="P100" s="168">
        <f>O100*H100</f>
        <v>0</v>
      </c>
      <c r="Q100" s="168">
        <v>0</v>
      </c>
      <c r="R100" s="168">
        <f>Q100*H100</f>
        <v>0</v>
      </c>
      <c r="S100" s="168">
        <v>0</v>
      </c>
      <c r="T100" s="169">
        <f>S100*H100</f>
        <v>0</v>
      </c>
      <c r="AR100" s="15" t="s">
        <v>130</v>
      </c>
      <c r="AT100" s="15" t="s">
        <v>125</v>
      </c>
      <c r="AU100" s="15" t="s">
        <v>78</v>
      </c>
      <c r="AY100" s="15" t="s">
        <v>123</v>
      </c>
      <c r="BE100" s="170">
        <f>IF(N100="základní",J100,0)</f>
        <v>0</v>
      </c>
      <c r="BF100" s="170">
        <f>IF(N100="snížená",J100,0)</f>
        <v>0</v>
      </c>
      <c r="BG100" s="170">
        <f>IF(N100="zákl. přenesená",J100,0)</f>
        <v>0</v>
      </c>
      <c r="BH100" s="170">
        <f>IF(N100="sníž. přenesená",J100,0)</f>
        <v>0</v>
      </c>
      <c r="BI100" s="170">
        <f>IF(N100="nulová",J100,0)</f>
        <v>0</v>
      </c>
      <c r="BJ100" s="15" t="s">
        <v>76</v>
      </c>
      <c r="BK100" s="170">
        <f>ROUND(I100*H100,2)</f>
        <v>0</v>
      </c>
      <c r="BL100" s="15" t="s">
        <v>130</v>
      </c>
      <c r="BM100" s="15" t="s">
        <v>145</v>
      </c>
    </row>
    <row r="101" s="1" customFormat="1">
      <c r="B101" s="33"/>
      <c r="D101" s="171" t="s">
        <v>132</v>
      </c>
      <c r="F101" s="172" t="s">
        <v>146</v>
      </c>
      <c r="I101" s="104"/>
      <c r="L101" s="33"/>
      <c r="M101" s="173"/>
      <c r="N101" s="63"/>
      <c r="O101" s="63"/>
      <c r="P101" s="63"/>
      <c r="Q101" s="63"/>
      <c r="R101" s="63"/>
      <c r="S101" s="63"/>
      <c r="T101" s="64"/>
      <c r="AT101" s="15" t="s">
        <v>132</v>
      </c>
      <c r="AU101" s="15" t="s">
        <v>78</v>
      </c>
    </row>
    <row r="102" s="11" customFormat="1">
      <c r="B102" s="174"/>
      <c r="D102" s="171" t="s">
        <v>134</v>
      </c>
      <c r="E102" s="175" t="s">
        <v>84</v>
      </c>
      <c r="F102" s="176" t="s">
        <v>85</v>
      </c>
      <c r="H102" s="177">
        <v>577.5</v>
      </c>
      <c r="I102" s="178"/>
      <c r="L102" s="174"/>
      <c r="M102" s="179"/>
      <c r="N102" s="180"/>
      <c r="O102" s="180"/>
      <c r="P102" s="180"/>
      <c r="Q102" s="180"/>
      <c r="R102" s="180"/>
      <c r="S102" s="180"/>
      <c r="T102" s="181"/>
      <c r="AT102" s="175" t="s">
        <v>134</v>
      </c>
      <c r="AU102" s="175" t="s">
        <v>78</v>
      </c>
      <c r="AV102" s="11" t="s">
        <v>78</v>
      </c>
      <c r="AW102" s="11" t="s">
        <v>31</v>
      </c>
      <c r="AX102" s="11" t="s">
        <v>76</v>
      </c>
      <c r="AY102" s="175" t="s">
        <v>123</v>
      </c>
    </row>
    <row r="103" s="1" customFormat="1" ht="16.5" customHeight="1">
      <c r="B103" s="158"/>
      <c r="C103" s="159" t="s">
        <v>130</v>
      </c>
      <c r="D103" s="159" t="s">
        <v>125</v>
      </c>
      <c r="E103" s="160" t="s">
        <v>147</v>
      </c>
      <c r="F103" s="161" t="s">
        <v>148</v>
      </c>
      <c r="G103" s="162" t="s">
        <v>128</v>
      </c>
      <c r="H103" s="163">
        <v>173.25</v>
      </c>
      <c r="I103" s="164"/>
      <c r="J103" s="165">
        <f>ROUND(I103*H103,2)</f>
        <v>0</v>
      </c>
      <c r="K103" s="161" t="s">
        <v>129</v>
      </c>
      <c r="L103" s="33"/>
      <c r="M103" s="166" t="s">
        <v>1</v>
      </c>
      <c r="N103" s="167" t="s">
        <v>39</v>
      </c>
      <c r="O103" s="63"/>
      <c r="P103" s="168">
        <f>O103*H103</f>
        <v>0</v>
      </c>
      <c r="Q103" s="168">
        <v>0</v>
      </c>
      <c r="R103" s="168">
        <f>Q103*H103</f>
        <v>0</v>
      </c>
      <c r="S103" s="168">
        <v>0</v>
      </c>
      <c r="T103" s="169">
        <f>S103*H103</f>
        <v>0</v>
      </c>
      <c r="AR103" s="15" t="s">
        <v>130</v>
      </c>
      <c r="AT103" s="15" t="s">
        <v>125</v>
      </c>
      <c r="AU103" s="15" t="s">
        <v>78</v>
      </c>
      <c r="AY103" s="15" t="s">
        <v>123</v>
      </c>
      <c r="BE103" s="170">
        <f>IF(N103="základní",J103,0)</f>
        <v>0</v>
      </c>
      <c r="BF103" s="170">
        <f>IF(N103="snížená",J103,0)</f>
        <v>0</v>
      </c>
      <c r="BG103" s="170">
        <f>IF(N103="zákl. přenesená",J103,0)</f>
        <v>0</v>
      </c>
      <c r="BH103" s="170">
        <f>IF(N103="sníž. přenesená",J103,0)</f>
        <v>0</v>
      </c>
      <c r="BI103" s="170">
        <f>IF(N103="nulová",J103,0)</f>
        <v>0</v>
      </c>
      <c r="BJ103" s="15" t="s">
        <v>76</v>
      </c>
      <c r="BK103" s="170">
        <f>ROUND(I103*H103,2)</f>
        <v>0</v>
      </c>
      <c r="BL103" s="15" t="s">
        <v>130</v>
      </c>
      <c r="BM103" s="15" t="s">
        <v>149</v>
      </c>
    </row>
    <row r="104" s="1" customFormat="1">
      <c r="B104" s="33"/>
      <c r="D104" s="171" t="s">
        <v>132</v>
      </c>
      <c r="F104" s="172" t="s">
        <v>150</v>
      </c>
      <c r="I104" s="104"/>
      <c r="L104" s="33"/>
      <c r="M104" s="173"/>
      <c r="N104" s="63"/>
      <c r="O104" s="63"/>
      <c r="P104" s="63"/>
      <c r="Q104" s="63"/>
      <c r="R104" s="63"/>
      <c r="S104" s="63"/>
      <c r="T104" s="64"/>
      <c r="AT104" s="15" t="s">
        <v>132</v>
      </c>
      <c r="AU104" s="15" t="s">
        <v>78</v>
      </c>
    </row>
    <row r="105" s="12" customFormat="1">
      <c r="B105" s="182"/>
      <c r="D105" s="171" t="s">
        <v>134</v>
      </c>
      <c r="E105" s="183" t="s">
        <v>1</v>
      </c>
      <c r="F105" s="184" t="s">
        <v>140</v>
      </c>
      <c r="H105" s="183" t="s">
        <v>1</v>
      </c>
      <c r="I105" s="185"/>
      <c r="L105" s="182"/>
      <c r="M105" s="186"/>
      <c r="N105" s="187"/>
      <c r="O105" s="187"/>
      <c r="P105" s="187"/>
      <c r="Q105" s="187"/>
      <c r="R105" s="187"/>
      <c r="S105" s="187"/>
      <c r="T105" s="188"/>
      <c r="AT105" s="183" t="s">
        <v>134</v>
      </c>
      <c r="AU105" s="183" t="s">
        <v>78</v>
      </c>
      <c r="AV105" s="12" t="s">
        <v>76</v>
      </c>
      <c r="AW105" s="12" t="s">
        <v>31</v>
      </c>
      <c r="AX105" s="12" t="s">
        <v>68</v>
      </c>
      <c r="AY105" s="183" t="s">
        <v>123</v>
      </c>
    </row>
    <row r="106" s="11" customFormat="1">
      <c r="B106" s="174"/>
      <c r="D106" s="171" t="s">
        <v>134</v>
      </c>
      <c r="E106" s="175" t="s">
        <v>1</v>
      </c>
      <c r="F106" s="176" t="s">
        <v>84</v>
      </c>
      <c r="H106" s="177">
        <v>577.5</v>
      </c>
      <c r="I106" s="178"/>
      <c r="L106" s="174"/>
      <c r="M106" s="179"/>
      <c r="N106" s="180"/>
      <c r="O106" s="180"/>
      <c r="P106" s="180"/>
      <c r="Q106" s="180"/>
      <c r="R106" s="180"/>
      <c r="S106" s="180"/>
      <c r="T106" s="181"/>
      <c r="AT106" s="175" t="s">
        <v>134</v>
      </c>
      <c r="AU106" s="175" t="s">
        <v>78</v>
      </c>
      <c r="AV106" s="11" t="s">
        <v>78</v>
      </c>
      <c r="AW106" s="11" t="s">
        <v>31</v>
      </c>
      <c r="AX106" s="11" t="s">
        <v>76</v>
      </c>
      <c r="AY106" s="175" t="s">
        <v>123</v>
      </c>
    </row>
    <row r="107" s="11" customFormat="1">
      <c r="B107" s="174"/>
      <c r="D107" s="171" t="s">
        <v>134</v>
      </c>
      <c r="F107" s="176" t="s">
        <v>151</v>
      </c>
      <c r="H107" s="177">
        <v>173.25</v>
      </c>
      <c r="I107" s="178"/>
      <c r="L107" s="174"/>
      <c r="M107" s="179"/>
      <c r="N107" s="180"/>
      <c r="O107" s="180"/>
      <c r="P107" s="180"/>
      <c r="Q107" s="180"/>
      <c r="R107" s="180"/>
      <c r="S107" s="180"/>
      <c r="T107" s="181"/>
      <c r="AT107" s="175" t="s">
        <v>134</v>
      </c>
      <c r="AU107" s="175" t="s">
        <v>78</v>
      </c>
      <c r="AV107" s="11" t="s">
        <v>78</v>
      </c>
      <c r="AW107" s="11" t="s">
        <v>3</v>
      </c>
      <c r="AX107" s="11" t="s">
        <v>76</v>
      </c>
      <c r="AY107" s="175" t="s">
        <v>123</v>
      </c>
    </row>
    <row r="108" s="1" customFormat="1" ht="16.5" customHeight="1">
      <c r="B108" s="158"/>
      <c r="C108" s="159" t="s">
        <v>152</v>
      </c>
      <c r="D108" s="159" t="s">
        <v>125</v>
      </c>
      <c r="E108" s="160" t="s">
        <v>153</v>
      </c>
      <c r="F108" s="161" t="s">
        <v>154</v>
      </c>
      <c r="G108" s="162" t="s">
        <v>155</v>
      </c>
      <c r="H108" s="163">
        <v>825</v>
      </c>
      <c r="I108" s="164"/>
      <c r="J108" s="165">
        <f>ROUND(I108*H108,2)</f>
        <v>0</v>
      </c>
      <c r="K108" s="161" t="s">
        <v>129</v>
      </c>
      <c r="L108" s="33"/>
      <c r="M108" s="166" t="s">
        <v>1</v>
      </c>
      <c r="N108" s="167" t="s">
        <v>39</v>
      </c>
      <c r="O108" s="63"/>
      <c r="P108" s="168">
        <f>O108*H108</f>
        <v>0</v>
      </c>
      <c r="Q108" s="168">
        <v>0.00084999999999999995</v>
      </c>
      <c r="R108" s="168">
        <f>Q108*H108</f>
        <v>0.70124999999999993</v>
      </c>
      <c r="S108" s="168">
        <v>0</v>
      </c>
      <c r="T108" s="169">
        <f>S108*H108</f>
        <v>0</v>
      </c>
      <c r="AR108" s="15" t="s">
        <v>130</v>
      </c>
      <c r="AT108" s="15" t="s">
        <v>125</v>
      </c>
      <c r="AU108" s="15" t="s">
        <v>78</v>
      </c>
      <c r="AY108" s="15" t="s">
        <v>123</v>
      </c>
      <c r="BE108" s="170">
        <f>IF(N108="základní",J108,0)</f>
        <v>0</v>
      </c>
      <c r="BF108" s="170">
        <f>IF(N108="snížená",J108,0)</f>
        <v>0</v>
      </c>
      <c r="BG108" s="170">
        <f>IF(N108="zákl. přenesená",J108,0)</f>
        <v>0</v>
      </c>
      <c r="BH108" s="170">
        <f>IF(N108="sníž. přenesená",J108,0)</f>
        <v>0</v>
      </c>
      <c r="BI108" s="170">
        <f>IF(N108="nulová",J108,0)</f>
        <v>0</v>
      </c>
      <c r="BJ108" s="15" t="s">
        <v>76</v>
      </c>
      <c r="BK108" s="170">
        <f>ROUND(I108*H108,2)</f>
        <v>0</v>
      </c>
      <c r="BL108" s="15" t="s">
        <v>130</v>
      </c>
      <c r="BM108" s="15" t="s">
        <v>156</v>
      </c>
    </row>
    <row r="109" s="1" customFormat="1">
      <c r="B109" s="33"/>
      <c r="D109" s="171" t="s">
        <v>132</v>
      </c>
      <c r="F109" s="172" t="s">
        <v>157</v>
      </c>
      <c r="I109" s="104"/>
      <c r="L109" s="33"/>
      <c r="M109" s="173"/>
      <c r="N109" s="63"/>
      <c r="O109" s="63"/>
      <c r="P109" s="63"/>
      <c r="Q109" s="63"/>
      <c r="R109" s="63"/>
      <c r="S109" s="63"/>
      <c r="T109" s="64"/>
      <c r="AT109" s="15" t="s">
        <v>132</v>
      </c>
      <c r="AU109" s="15" t="s">
        <v>78</v>
      </c>
    </row>
    <row r="110" s="11" customFormat="1">
      <c r="B110" s="174"/>
      <c r="D110" s="171" t="s">
        <v>134</v>
      </c>
      <c r="E110" s="175" t="s">
        <v>79</v>
      </c>
      <c r="F110" s="176" t="s">
        <v>158</v>
      </c>
      <c r="H110" s="177">
        <v>825</v>
      </c>
      <c r="I110" s="178"/>
      <c r="L110" s="174"/>
      <c r="M110" s="179"/>
      <c r="N110" s="180"/>
      <c r="O110" s="180"/>
      <c r="P110" s="180"/>
      <c r="Q110" s="180"/>
      <c r="R110" s="180"/>
      <c r="S110" s="180"/>
      <c r="T110" s="181"/>
      <c r="AT110" s="175" t="s">
        <v>134</v>
      </c>
      <c r="AU110" s="175" t="s">
        <v>78</v>
      </c>
      <c r="AV110" s="11" t="s">
        <v>78</v>
      </c>
      <c r="AW110" s="11" t="s">
        <v>31</v>
      </c>
      <c r="AX110" s="11" t="s">
        <v>76</v>
      </c>
      <c r="AY110" s="175" t="s">
        <v>123</v>
      </c>
    </row>
    <row r="111" s="1" customFormat="1" ht="16.5" customHeight="1">
      <c r="B111" s="158"/>
      <c r="C111" s="159" t="s">
        <v>159</v>
      </c>
      <c r="D111" s="159" t="s">
        <v>125</v>
      </c>
      <c r="E111" s="160" t="s">
        <v>160</v>
      </c>
      <c r="F111" s="161" t="s">
        <v>161</v>
      </c>
      <c r="G111" s="162" t="s">
        <v>155</v>
      </c>
      <c r="H111" s="163">
        <v>825</v>
      </c>
      <c r="I111" s="164"/>
      <c r="J111" s="165">
        <f>ROUND(I111*H111,2)</f>
        <v>0</v>
      </c>
      <c r="K111" s="161" t="s">
        <v>129</v>
      </c>
      <c r="L111" s="33"/>
      <c r="M111" s="166" t="s">
        <v>1</v>
      </c>
      <c r="N111" s="167" t="s">
        <v>39</v>
      </c>
      <c r="O111" s="63"/>
      <c r="P111" s="168">
        <f>O111*H111</f>
        <v>0</v>
      </c>
      <c r="Q111" s="168">
        <v>0</v>
      </c>
      <c r="R111" s="168">
        <f>Q111*H111</f>
        <v>0</v>
      </c>
      <c r="S111" s="168">
        <v>0</v>
      </c>
      <c r="T111" s="169">
        <f>S111*H111</f>
        <v>0</v>
      </c>
      <c r="AR111" s="15" t="s">
        <v>130</v>
      </c>
      <c r="AT111" s="15" t="s">
        <v>125</v>
      </c>
      <c r="AU111" s="15" t="s">
        <v>78</v>
      </c>
      <c r="AY111" s="15" t="s">
        <v>123</v>
      </c>
      <c r="BE111" s="170">
        <f>IF(N111="základní",J111,0)</f>
        <v>0</v>
      </c>
      <c r="BF111" s="170">
        <f>IF(N111="snížená",J111,0)</f>
        <v>0</v>
      </c>
      <c r="BG111" s="170">
        <f>IF(N111="zákl. přenesená",J111,0)</f>
        <v>0</v>
      </c>
      <c r="BH111" s="170">
        <f>IF(N111="sníž. přenesená",J111,0)</f>
        <v>0</v>
      </c>
      <c r="BI111" s="170">
        <f>IF(N111="nulová",J111,0)</f>
        <v>0</v>
      </c>
      <c r="BJ111" s="15" t="s">
        <v>76</v>
      </c>
      <c r="BK111" s="170">
        <f>ROUND(I111*H111,2)</f>
        <v>0</v>
      </c>
      <c r="BL111" s="15" t="s">
        <v>130</v>
      </c>
      <c r="BM111" s="15" t="s">
        <v>162</v>
      </c>
    </row>
    <row r="112" s="1" customFormat="1">
      <c r="B112" s="33"/>
      <c r="D112" s="171" t="s">
        <v>132</v>
      </c>
      <c r="F112" s="172" t="s">
        <v>163</v>
      </c>
      <c r="I112" s="104"/>
      <c r="L112" s="33"/>
      <c r="M112" s="173"/>
      <c r="N112" s="63"/>
      <c r="O112" s="63"/>
      <c r="P112" s="63"/>
      <c r="Q112" s="63"/>
      <c r="R112" s="63"/>
      <c r="S112" s="63"/>
      <c r="T112" s="64"/>
      <c r="AT112" s="15" t="s">
        <v>132</v>
      </c>
      <c r="AU112" s="15" t="s">
        <v>78</v>
      </c>
    </row>
    <row r="113" s="11" customFormat="1">
      <c r="B113" s="174"/>
      <c r="D113" s="171" t="s">
        <v>134</v>
      </c>
      <c r="E113" s="175" t="s">
        <v>1</v>
      </c>
      <c r="F113" s="176" t="s">
        <v>79</v>
      </c>
      <c r="H113" s="177">
        <v>825</v>
      </c>
      <c r="I113" s="178"/>
      <c r="L113" s="174"/>
      <c r="M113" s="179"/>
      <c r="N113" s="180"/>
      <c r="O113" s="180"/>
      <c r="P113" s="180"/>
      <c r="Q113" s="180"/>
      <c r="R113" s="180"/>
      <c r="S113" s="180"/>
      <c r="T113" s="181"/>
      <c r="AT113" s="175" t="s">
        <v>134</v>
      </c>
      <c r="AU113" s="175" t="s">
        <v>78</v>
      </c>
      <c r="AV113" s="11" t="s">
        <v>78</v>
      </c>
      <c r="AW113" s="11" t="s">
        <v>31</v>
      </c>
      <c r="AX113" s="11" t="s">
        <v>76</v>
      </c>
      <c r="AY113" s="175" t="s">
        <v>123</v>
      </c>
    </row>
    <row r="114" s="1" customFormat="1" ht="16.5" customHeight="1">
      <c r="B114" s="158"/>
      <c r="C114" s="159" t="s">
        <v>164</v>
      </c>
      <c r="D114" s="159" t="s">
        <v>125</v>
      </c>
      <c r="E114" s="160" t="s">
        <v>165</v>
      </c>
      <c r="F114" s="161" t="s">
        <v>166</v>
      </c>
      <c r="G114" s="162" t="s">
        <v>128</v>
      </c>
      <c r="H114" s="163">
        <v>1614.3</v>
      </c>
      <c r="I114" s="164"/>
      <c r="J114" s="165">
        <f>ROUND(I114*H114,2)</f>
        <v>0</v>
      </c>
      <c r="K114" s="161" t="s">
        <v>129</v>
      </c>
      <c r="L114" s="33"/>
      <c r="M114" s="166" t="s">
        <v>1</v>
      </c>
      <c r="N114" s="167" t="s">
        <v>39</v>
      </c>
      <c r="O114" s="63"/>
      <c r="P114" s="168">
        <f>O114*H114</f>
        <v>0</v>
      </c>
      <c r="Q114" s="168">
        <v>0</v>
      </c>
      <c r="R114" s="168">
        <f>Q114*H114</f>
        <v>0</v>
      </c>
      <c r="S114" s="168">
        <v>0</v>
      </c>
      <c r="T114" s="169">
        <f>S114*H114</f>
        <v>0</v>
      </c>
      <c r="AR114" s="15" t="s">
        <v>130</v>
      </c>
      <c r="AT114" s="15" t="s">
        <v>125</v>
      </c>
      <c r="AU114" s="15" t="s">
        <v>78</v>
      </c>
      <c r="AY114" s="15" t="s">
        <v>123</v>
      </c>
      <c r="BE114" s="170">
        <f>IF(N114="základní",J114,0)</f>
        <v>0</v>
      </c>
      <c r="BF114" s="170">
        <f>IF(N114="snížená",J114,0)</f>
        <v>0</v>
      </c>
      <c r="BG114" s="170">
        <f>IF(N114="zákl. přenesená",J114,0)</f>
        <v>0</v>
      </c>
      <c r="BH114" s="170">
        <f>IF(N114="sníž. přenesená",J114,0)</f>
        <v>0</v>
      </c>
      <c r="BI114" s="170">
        <f>IF(N114="nulová",J114,0)</f>
        <v>0</v>
      </c>
      <c r="BJ114" s="15" t="s">
        <v>76</v>
      </c>
      <c r="BK114" s="170">
        <f>ROUND(I114*H114,2)</f>
        <v>0</v>
      </c>
      <c r="BL114" s="15" t="s">
        <v>130</v>
      </c>
      <c r="BM114" s="15" t="s">
        <v>167</v>
      </c>
    </row>
    <row r="115" s="1" customFormat="1">
      <c r="B115" s="33"/>
      <c r="D115" s="171" t="s">
        <v>132</v>
      </c>
      <c r="F115" s="172" t="s">
        <v>168</v>
      </c>
      <c r="I115" s="104"/>
      <c r="L115" s="33"/>
      <c r="M115" s="173"/>
      <c r="N115" s="63"/>
      <c r="O115" s="63"/>
      <c r="P115" s="63"/>
      <c r="Q115" s="63"/>
      <c r="R115" s="63"/>
      <c r="S115" s="63"/>
      <c r="T115" s="64"/>
      <c r="AT115" s="15" t="s">
        <v>132</v>
      </c>
      <c r="AU115" s="15" t="s">
        <v>78</v>
      </c>
    </row>
    <row r="116" s="11" customFormat="1">
      <c r="B116" s="174"/>
      <c r="D116" s="171" t="s">
        <v>134</v>
      </c>
      <c r="E116" s="175" t="s">
        <v>169</v>
      </c>
      <c r="F116" s="176" t="s">
        <v>170</v>
      </c>
      <c r="H116" s="177">
        <v>1614.3</v>
      </c>
      <c r="I116" s="178"/>
      <c r="L116" s="174"/>
      <c r="M116" s="179"/>
      <c r="N116" s="180"/>
      <c r="O116" s="180"/>
      <c r="P116" s="180"/>
      <c r="Q116" s="180"/>
      <c r="R116" s="180"/>
      <c r="S116" s="180"/>
      <c r="T116" s="181"/>
      <c r="AT116" s="175" t="s">
        <v>134</v>
      </c>
      <c r="AU116" s="175" t="s">
        <v>78</v>
      </c>
      <c r="AV116" s="11" t="s">
        <v>78</v>
      </c>
      <c r="AW116" s="11" t="s">
        <v>31</v>
      </c>
      <c r="AX116" s="11" t="s">
        <v>76</v>
      </c>
      <c r="AY116" s="175" t="s">
        <v>123</v>
      </c>
    </row>
    <row r="117" s="1" customFormat="1" ht="16.5" customHeight="1">
      <c r="B117" s="158"/>
      <c r="C117" s="159" t="s">
        <v>171</v>
      </c>
      <c r="D117" s="159" t="s">
        <v>125</v>
      </c>
      <c r="E117" s="160" t="s">
        <v>172</v>
      </c>
      <c r="F117" s="161" t="s">
        <v>173</v>
      </c>
      <c r="G117" s="162" t="s">
        <v>128</v>
      </c>
      <c r="H117" s="163">
        <v>130.69999999999999</v>
      </c>
      <c r="I117" s="164"/>
      <c r="J117" s="165">
        <f>ROUND(I117*H117,2)</f>
        <v>0</v>
      </c>
      <c r="K117" s="161" t="s">
        <v>174</v>
      </c>
      <c r="L117" s="33"/>
      <c r="M117" s="166" t="s">
        <v>1</v>
      </c>
      <c r="N117" s="167" t="s">
        <v>39</v>
      </c>
      <c r="O117" s="63"/>
      <c r="P117" s="168">
        <f>O117*H117</f>
        <v>0</v>
      </c>
      <c r="Q117" s="168">
        <v>0</v>
      </c>
      <c r="R117" s="168">
        <f>Q117*H117</f>
        <v>0</v>
      </c>
      <c r="S117" s="168">
        <v>0</v>
      </c>
      <c r="T117" s="169">
        <f>S117*H117</f>
        <v>0</v>
      </c>
      <c r="AR117" s="15" t="s">
        <v>130</v>
      </c>
      <c r="AT117" s="15" t="s">
        <v>125</v>
      </c>
      <c r="AU117" s="15" t="s">
        <v>78</v>
      </c>
      <c r="AY117" s="15" t="s">
        <v>123</v>
      </c>
      <c r="BE117" s="170">
        <f>IF(N117="základní",J117,0)</f>
        <v>0</v>
      </c>
      <c r="BF117" s="170">
        <f>IF(N117="snížená",J117,0)</f>
        <v>0</v>
      </c>
      <c r="BG117" s="170">
        <f>IF(N117="zákl. přenesená",J117,0)</f>
        <v>0</v>
      </c>
      <c r="BH117" s="170">
        <f>IF(N117="sníž. přenesená",J117,0)</f>
        <v>0</v>
      </c>
      <c r="BI117" s="170">
        <f>IF(N117="nulová",J117,0)</f>
        <v>0</v>
      </c>
      <c r="BJ117" s="15" t="s">
        <v>76</v>
      </c>
      <c r="BK117" s="170">
        <f>ROUND(I117*H117,2)</f>
        <v>0</v>
      </c>
      <c r="BL117" s="15" t="s">
        <v>130</v>
      </c>
      <c r="BM117" s="15" t="s">
        <v>175</v>
      </c>
    </row>
    <row r="118" s="1" customFormat="1">
      <c r="B118" s="33"/>
      <c r="D118" s="171" t="s">
        <v>132</v>
      </c>
      <c r="F118" s="172" t="s">
        <v>176</v>
      </c>
      <c r="I118" s="104"/>
      <c r="L118" s="33"/>
      <c r="M118" s="173"/>
      <c r="N118" s="63"/>
      <c r="O118" s="63"/>
      <c r="P118" s="63"/>
      <c r="Q118" s="63"/>
      <c r="R118" s="63"/>
      <c r="S118" s="63"/>
      <c r="T118" s="64"/>
      <c r="AT118" s="15" t="s">
        <v>132</v>
      </c>
      <c r="AU118" s="15" t="s">
        <v>78</v>
      </c>
    </row>
    <row r="119" s="12" customFormat="1">
      <c r="B119" s="182"/>
      <c r="D119" s="171" t="s">
        <v>134</v>
      </c>
      <c r="E119" s="183" t="s">
        <v>1</v>
      </c>
      <c r="F119" s="184" t="s">
        <v>177</v>
      </c>
      <c r="H119" s="183" t="s">
        <v>1</v>
      </c>
      <c r="I119" s="185"/>
      <c r="L119" s="182"/>
      <c r="M119" s="186"/>
      <c r="N119" s="187"/>
      <c r="O119" s="187"/>
      <c r="P119" s="187"/>
      <c r="Q119" s="187"/>
      <c r="R119" s="187"/>
      <c r="S119" s="187"/>
      <c r="T119" s="188"/>
      <c r="AT119" s="183" t="s">
        <v>134</v>
      </c>
      <c r="AU119" s="183" t="s">
        <v>78</v>
      </c>
      <c r="AV119" s="12" t="s">
        <v>76</v>
      </c>
      <c r="AW119" s="12" t="s">
        <v>31</v>
      </c>
      <c r="AX119" s="12" t="s">
        <v>68</v>
      </c>
      <c r="AY119" s="183" t="s">
        <v>123</v>
      </c>
    </row>
    <row r="120" s="11" customFormat="1">
      <c r="B120" s="174"/>
      <c r="D120" s="171" t="s">
        <v>134</v>
      </c>
      <c r="E120" s="175" t="s">
        <v>178</v>
      </c>
      <c r="F120" s="176" t="s">
        <v>179</v>
      </c>
      <c r="H120" s="177">
        <v>130.69999999999999</v>
      </c>
      <c r="I120" s="178"/>
      <c r="L120" s="174"/>
      <c r="M120" s="179"/>
      <c r="N120" s="180"/>
      <c r="O120" s="180"/>
      <c r="P120" s="180"/>
      <c r="Q120" s="180"/>
      <c r="R120" s="180"/>
      <c r="S120" s="180"/>
      <c r="T120" s="181"/>
      <c r="AT120" s="175" t="s">
        <v>134</v>
      </c>
      <c r="AU120" s="175" t="s">
        <v>78</v>
      </c>
      <c r="AV120" s="11" t="s">
        <v>78</v>
      </c>
      <c r="AW120" s="11" t="s">
        <v>31</v>
      </c>
      <c r="AX120" s="11" t="s">
        <v>76</v>
      </c>
      <c r="AY120" s="175" t="s">
        <v>123</v>
      </c>
    </row>
    <row r="121" s="1" customFormat="1" ht="16.5" customHeight="1">
      <c r="B121" s="158"/>
      <c r="C121" s="159" t="s">
        <v>180</v>
      </c>
      <c r="D121" s="159" t="s">
        <v>125</v>
      </c>
      <c r="E121" s="160" t="s">
        <v>181</v>
      </c>
      <c r="F121" s="161" t="s">
        <v>182</v>
      </c>
      <c r="G121" s="162" t="s">
        <v>128</v>
      </c>
      <c r="H121" s="163">
        <v>491.60000000000002</v>
      </c>
      <c r="I121" s="164"/>
      <c r="J121" s="165">
        <f>ROUND(I121*H121,2)</f>
        <v>0</v>
      </c>
      <c r="K121" s="161" t="s">
        <v>174</v>
      </c>
      <c r="L121" s="33"/>
      <c r="M121" s="166" t="s">
        <v>1</v>
      </c>
      <c r="N121" s="167" t="s">
        <v>39</v>
      </c>
      <c r="O121" s="63"/>
      <c r="P121" s="168">
        <f>O121*H121</f>
        <v>0</v>
      </c>
      <c r="Q121" s="168">
        <v>0</v>
      </c>
      <c r="R121" s="168">
        <f>Q121*H121</f>
        <v>0</v>
      </c>
      <c r="S121" s="168">
        <v>0</v>
      </c>
      <c r="T121" s="169">
        <f>S121*H121</f>
        <v>0</v>
      </c>
      <c r="AR121" s="15" t="s">
        <v>130</v>
      </c>
      <c r="AT121" s="15" t="s">
        <v>125</v>
      </c>
      <c r="AU121" s="15" t="s">
        <v>78</v>
      </c>
      <c r="AY121" s="15" t="s">
        <v>123</v>
      </c>
      <c r="BE121" s="170">
        <f>IF(N121="základní",J121,0)</f>
        <v>0</v>
      </c>
      <c r="BF121" s="170">
        <f>IF(N121="snížená",J121,0)</f>
        <v>0</v>
      </c>
      <c r="BG121" s="170">
        <f>IF(N121="zákl. přenesená",J121,0)</f>
        <v>0</v>
      </c>
      <c r="BH121" s="170">
        <f>IF(N121="sníž. přenesená",J121,0)</f>
        <v>0</v>
      </c>
      <c r="BI121" s="170">
        <f>IF(N121="nulová",J121,0)</f>
        <v>0</v>
      </c>
      <c r="BJ121" s="15" t="s">
        <v>76</v>
      </c>
      <c r="BK121" s="170">
        <f>ROUND(I121*H121,2)</f>
        <v>0</v>
      </c>
      <c r="BL121" s="15" t="s">
        <v>130</v>
      </c>
      <c r="BM121" s="15" t="s">
        <v>183</v>
      </c>
    </row>
    <row r="122" s="1" customFormat="1">
      <c r="B122" s="33"/>
      <c r="D122" s="171" t="s">
        <v>132</v>
      </c>
      <c r="F122" s="172" t="s">
        <v>184</v>
      </c>
      <c r="I122" s="104"/>
      <c r="L122" s="33"/>
      <c r="M122" s="173"/>
      <c r="N122" s="63"/>
      <c r="O122" s="63"/>
      <c r="P122" s="63"/>
      <c r="Q122" s="63"/>
      <c r="R122" s="63"/>
      <c r="S122" s="63"/>
      <c r="T122" s="64"/>
      <c r="AT122" s="15" t="s">
        <v>132</v>
      </c>
      <c r="AU122" s="15" t="s">
        <v>78</v>
      </c>
    </row>
    <row r="123" s="12" customFormat="1">
      <c r="B123" s="182"/>
      <c r="D123" s="171" t="s">
        <v>134</v>
      </c>
      <c r="E123" s="183" t="s">
        <v>1</v>
      </c>
      <c r="F123" s="184" t="s">
        <v>185</v>
      </c>
      <c r="H123" s="183" t="s">
        <v>1</v>
      </c>
      <c r="I123" s="185"/>
      <c r="L123" s="182"/>
      <c r="M123" s="186"/>
      <c r="N123" s="187"/>
      <c r="O123" s="187"/>
      <c r="P123" s="187"/>
      <c r="Q123" s="187"/>
      <c r="R123" s="187"/>
      <c r="S123" s="187"/>
      <c r="T123" s="188"/>
      <c r="AT123" s="183" t="s">
        <v>134</v>
      </c>
      <c r="AU123" s="183" t="s">
        <v>78</v>
      </c>
      <c r="AV123" s="12" t="s">
        <v>76</v>
      </c>
      <c r="AW123" s="12" t="s">
        <v>31</v>
      </c>
      <c r="AX123" s="12" t="s">
        <v>68</v>
      </c>
      <c r="AY123" s="183" t="s">
        <v>123</v>
      </c>
    </row>
    <row r="124" s="11" customFormat="1">
      <c r="B124" s="174"/>
      <c r="D124" s="171" t="s">
        <v>134</v>
      </c>
      <c r="E124" s="175" t="s">
        <v>88</v>
      </c>
      <c r="F124" s="176" t="s">
        <v>186</v>
      </c>
      <c r="H124" s="177">
        <v>491.60000000000002</v>
      </c>
      <c r="I124" s="178"/>
      <c r="L124" s="174"/>
      <c r="M124" s="179"/>
      <c r="N124" s="180"/>
      <c r="O124" s="180"/>
      <c r="P124" s="180"/>
      <c r="Q124" s="180"/>
      <c r="R124" s="180"/>
      <c r="S124" s="180"/>
      <c r="T124" s="181"/>
      <c r="AT124" s="175" t="s">
        <v>134</v>
      </c>
      <c r="AU124" s="175" t="s">
        <v>78</v>
      </c>
      <c r="AV124" s="11" t="s">
        <v>78</v>
      </c>
      <c r="AW124" s="11" t="s">
        <v>31</v>
      </c>
      <c r="AX124" s="11" t="s">
        <v>76</v>
      </c>
      <c r="AY124" s="175" t="s">
        <v>123</v>
      </c>
    </row>
    <row r="125" s="1" customFormat="1" ht="16.5" customHeight="1">
      <c r="B125" s="158"/>
      <c r="C125" s="159" t="s">
        <v>187</v>
      </c>
      <c r="D125" s="159" t="s">
        <v>125</v>
      </c>
      <c r="E125" s="160" t="s">
        <v>188</v>
      </c>
      <c r="F125" s="161" t="s">
        <v>189</v>
      </c>
      <c r="G125" s="162" t="s">
        <v>128</v>
      </c>
      <c r="H125" s="163">
        <v>491.60000000000002</v>
      </c>
      <c r="I125" s="164"/>
      <c r="J125" s="165">
        <f>ROUND(I125*H125,2)</f>
        <v>0</v>
      </c>
      <c r="K125" s="161" t="s">
        <v>174</v>
      </c>
      <c r="L125" s="33"/>
      <c r="M125" s="166" t="s">
        <v>1</v>
      </c>
      <c r="N125" s="167" t="s">
        <v>39</v>
      </c>
      <c r="O125" s="63"/>
      <c r="P125" s="168">
        <f>O125*H125</f>
        <v>0</v>
      </c>
      <c r="Q125" s="168">
        <v>0</v>
      </c>
      <c r="R125" s="168">
        <f>Q125*H125</f>
        <v>0</v>
      </c>
      <c r="S125" s="168">
        <v>0</v>
      </c>
      <c r="T125" s="169">
        <f>S125*H125</f>
        <v>0</v>
      </c>
      <c r="AR125" s="15" t="s">
        <v>130</v>
      </c>
      <c r="AT125" s="15" t="s">
        <v>125</v>
      </c>
      <c r="AU125" s="15" t="s">
        <v>78</v>
      </c>
      <c r="AY125" s="15" t="s">
        <v>123</v>
      </c>
      <c r="BE125" s="170">
        <f>IF(N125="základní",J125,0)</f>
        <v>0</v>
      </c>
      <c r="BF125" s="170">
        <f>IF(N125="snížená",J125,0)</f>
        <v>0</v>
      </c>
      <c r="BG125" s="170">
        <f>IF(N125="zákl. přenesená",J125,0)</f>
        <v>0</v>
      </c>
      <c r="BH125" s="170">
        <f>IF(N125="sníž. přenesená",J125,0)</f>
        <v>0</v>
      </c>
      <c r="BI125" s="170">
        <f>IF(N125="nulová",J125,0)</f>
        <v>0</v>
      </c>
      <c r="BJ125" s="15" t="s">
        <v>76</v>
      </c>
      <c r="BK125" s="170">
        <f>ROUND(I125*H125,2)</f>
        <v>0</v>
      </c>
      <c r="BL125" s="15" t="s">
        <v>130</v>
      </c>
      <c r="BM125" s="15" t="s">
        <v>190</v>
      </c>
    </row>
    <row r="126" s="1" customFormat="1">
      <c r="B126" s="33"/>
      <c r="D126" s="171" t="s">
        <v>132</v>
      </c>
      <c r="F126" s="172" t="s">
        <v>191</v>
      </c>
      <c r="I126" s="104"/>
      <c r="L126" s="33"/>
      <c r="M126" s="173"/>
      <c r="N126" s="63"/>
      <c r="O126" s="63"/>
      <c r="P126" s="63"/>
      <c r="Q126" s="63"/>
      <c r="R126" s="63"/>
      <c r="S126" s="63"/>
      <c r="T126" s="64"/>
      <c r="AT126" s="15" t="s">
        <v>132</v>
      </c>
      <c r="AU126" s="15" t="s">
        <v>78</v>
      </c>
    </row>
    <row r="127" s="11" customFormat="1">
      <c r="B127" s="174"/>
      <c r="D127" s="171" t="s">
        <v>134</v>
      </c>
      <c r="E127" s="175" t="s">
        <v>1</v>
      </c>
      <c r="F127" s="176" t="s">
        <v>88</v>
      </c>
      <c r="H127" s="177">
        <v>491.60000000000002</v>
      </c>
      <c r="I127" s="178"/>
      <c r="L127" s="174"/>
      <c r="M127" s="179"/>
      <c r="N127" s="180"/>
      <c r="O127" s="180"/>
      <c r="P127" s="180"/>
      <c r="Q127" s="180"/>
      <c r="R127" s="180"/>
      <c r="S127" s="180"/>
      <c r="T127" s="181"/>
      <c r="AT127" s="175" t="s">
        <v>134</v>
      </c>
      <c r="AU127" s="175" t="s">
        <v>78</v>
      </c>
      <c r="AV127" s="11" t="s">
        <v>78</v>
      </c>
      <c r="AW127" s="11" t="s">
        <v>31</v>
      </c>
      <c r="AX127" s="11" t="s">
        <v>76</v>
      </c>
      <c r="AY127" s="175" t="s">
        <v>123</v>
      </c>
    </row>
    <row r="128" s="1" customFormat="1" ht="16.5" customHeight="1">
      <c r="B128" s="158"/>
      <c r="C128" s="159" t="s">
        <v>192</v>
      </c>
      <c r="D128" s="159" t="s">
        <v>125</v>
      </c>
      <c r="E128" s="160" t="s">
        <v>193</v>
      </c>
      <c r="F128" s="161" t="s">
        <v>194</v>
      </c>
      <c r="G128" s="162" t="s">
        <v>195</v>
      </c>
      <c r="H128" s="163">
        <v>983.20000000000005</v>
      </c>
      <c r="I128" s="164"/>
      <c r="J128" s="165">
        <f>ROUND(I128*H128,2)</f>
        <v>0</v>
      </c>
      <c r="K128" s="161" t="s">
        <v>174</v>
      </c>
      <c r="L128" s="33"/>
      <c r="M128" s="166" t="s">
        <v>1</v>
      </c>
      <c r="N128" s="167" t="s">
        <v>39</v>
      </c>
      <c r="O128" s="63"/>
      <c r="P128" s="168">
        <f>O128*H128</f>
        <v>0</v>
      </c>
      <c r="Q128" s="168">
        <v>0</v>
      </c>
      <c r="R128" s="168">
        <f>Q128*H128</f>
        <v>0</v>
      </c>
      <c r="S128" s="168">
        <v>0</v>
      </c>
      <c r="T128" s="169">
        <f>S128*H128</f>
        <v>0</v>
      </c>
      <c r="AR128" s="15" t="s">
        <v>130</v>
      </c>
      <c r="AT128" s="15" t="s">
        <v>125</v>
      </c>
      <c r="AU128" s="15" t="s">
        <v>78</v>
      </c>
      <c r="AY128" s="15" t="s">
        <v>123</v>
      </c>
      <c r="BE128" s="170">
        <f>IF(N128="základní",J128,0)</f>
        <v>0</v>
      </c>
      <c r="BF128" s="170">
        <f>IF(N128="snížená",J128,0)</f>
        <v>0</v>
      </c>
      <c r="BG128" s="170">
        <f>IF(N128="zákl. přenesená",J128,0)</f>
        <v>0</v>
      </c>
      <c r="BH128" s="170">
        <f>IF(N128="sníž. přenesená",J128,0)</f>
        <v>0</v>
      </c>
      <c r="BI128" s="170">
        <f>IF(N128="nulová",J128,0)</f>
        <v>0</v>
      </c>
      <c r="BJ128" s="15" t="s">
        <v>76</v>
      </c>
      <c r="BK128" s="170">
        <f>ROUND(I128*H128,2)</f>
        <v>0</v>
      </c>
      <c r="BL128" s="15" t="s">
        <v>130</v>
      </c>
      <c r="BM128" s="15" t="s">
        <v>196</v>
      </c>
    </row>
    <row r="129" s="1" customFormat="1">
      <c r="B129" s="33"/>
      <c r="D129" s="171" t="s">
        <v>132</v>
      </c>
      <c r="F129" s="172" t="s">
        <v>197</v>
      </c>
      <c r="I129" s="104"/>
      <c r="L129" s="33"/>
      <c r="M129" s="173"/>
      <c r="N129" s="63"/>
      <c r="O129" s="63"/>
      <c r="P129" s="63"/>
      <c r="Q129" s="63"/>
      <c r="R129" s="63"/>
      <c r="S129" s="63"/>
      <c r="T129" s="64"/>
      <c r="AT129" s="15" t="s">
        <v>132</v>
      </c>
      <c r="AU129" s="15" t="s">
        <v>78</v>
      </c>
    </row>
    <row r="130" s="11" customFormat="1">
      <c r="B130" s="174"/>
      <c r="D130" s="171" t="s">
        <v>134</v>
      </c>
      <c r="E130" s="175" t="s">
        <v>1</v>
      </c>
      <c r="F130" s="176" t="s">
        <v>88</v>
      </c>
      <c r="H130" s="177">
        <v>491.60000000000002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134</v>
      </c>
      <c r="AU130" s="175" t="s">
        <v>78</v>
      </c>
      <c r="AV130" s="11" t="s">
        <v>78</v>
      </c>
      <c r="AW130" s="11" t="s">
        <v>31</v>
      </c>
      <c r="AX130" s="11" t="s">
        <v>76</v>
      </c>
      <c r="AY130" s="175" t="s">
        <v>123</v>
      </c>
    </row>
    <row r="131" s="11" customFormat="1">
      <c r="B131" s="174"/>
      <c r="D131" s="171" t="s">
        <v>134</v>
      </c>
      <c r="F131" s="176" t="s">
        <v>198</v>
      </c>
      <c r="H131" s="177">
        <v>983.20000000000005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134</v>
      </c>
      <c r="AU131" s="175" t="s">
        <v>78</v>
      </c>
      <c r="AV131" s="11" t="s">
        <v>78</v>
      </c>
      <c r="AW131" s="11" t="s">
        <v>3</v>
      </c>
      <c r="AX131" s="11" t="s">
        <v>76</v>
      </c>
      <c r="AY131" s="175" t="s">
        <v>123</v>
      </c>
    </row>
    <row r="132" s="1" customFormat="1" ht="16.5" customHeight="1">
      <c r="B132" s="158"/>
      <c r="C132" s="159" t="s">
        <v>199</v>
      </c>
      <c r="D132" s="159" t="s">
        <v>125</v>
      </c>
      <c r="E132" s="160" t="s">
        <v>200</v>
      </c>
      <c r="F132" s="161" t="s">
        <v>201</v>
      </c>
      <c r="G132" s="162" t="s">
        <v>128</v>
      </c>
      <c r="H132" s="163">
        <v>992</v>
      </c>
      <c r="I132" s="164"/>
      <c r="J132" s="165">
        <f>ROUND(I132*H132,2)</f>
        <v>0</v>
      </c>
      <c r="K132" s="161" t="s">
        <v>174</v>
      </c>
      <c r="L132" s="33"/>
      <c r="M132" s="166" t="s">
        <v>1</v>
      </c>
      <c r="N132" s="167" t="s">
        <v>39</v>
      </c>
      <c r="O132" s="63"/>
      <c r="P132" s="168">
        <f>O132*H132</f>
        <v>0</v>
      </c>
      <c r="Q132" s="168">
        <v>0</v>
      </c>
      <c r="R132" s="168">
        <f>Q132*H132</f>
        <v>0</v>
      </c>
      <c r="S132" s="168">
        <v>0</v>
      </c>
      <c r="T132" s="169">
        <f>S132*H132</f>
        <v>0</v>
      </c>
      <c r="AR132" s="15" t="s">
        <v>130</v>
      </c>
      <c r="AT132" s="15" t="s">
        <v>125</v>
      </c>
      <c r="AU132" s="15" t="s">
        <v>78</v>
      </c>
      <c r="AY132" s="15" t="s">
        <v>123</v>
      </c>
      <c r="BE132" s="170">
        <f>IF(N132="základní",J132,0)</f>
        <v>0</v>
      </c>
      <c r="BF132" s="170">
        <f>IF(N132="snížená",J132,0)</f>
        <v>0</v>
      </c>
      <c r="BG132" s="170">
        <f>IF(N132="zákl. přenesená",J132,0)</f>
        <v>0</v>
      </c>
      <c r="BH132" s="170">
        <f>IF(N132="sníž. přenesená",J132,0)</f>
        <v>0</v>
      </c>
      <c r="BI132" s="170">
        <f>IF(N132="nulová",J132,0)</f>
        <v>0</v>
      </c>
      <c r="BJ132" s="15" t="s">
        <v>76</v>
      </c>
      <c r="BK132" s="170">
        <f>ROUND(I132*H132,2)</f>
        <v>0</v>
      </c>
      <c r="BL132" s="15" t="s">
        <v>130</v>
      </c>
      <c r="BM132" s="15" t="s">
        <v>202</v>
      </c>
    </row>
    <row r="133" s="1" customFormat="1">
      <c r="B133" s="33"/>
      <c r="D133" s="171" t="s">
        <v>132</v>
      </c>
      <c r="F133" s="172" t="s">
        <v>203</v>
      </c>
      <c r="I133" s="104"/>
      <c r="L133" s="33"/>
      <c r="M133" s="173"/>
      <c r="N133" s="63"/>
      <c r="O133" s="63"/>
      <c r="P133" s="63"/>
      <c r="Q133" s="63"/>
      <c r="R133" s="63"/>
      <c r="S133" s="63"/>
      <c r="T133" s="64"/>
      <c r="AT133" s="15" t="s">
        <v>132</v>
      </c>
      <c r="AU133" s="15" t="s">
        <v>78</v>
      </c>
    </row>
    <row r="134" s="11" customFormat="1">
      <c r="B134" s="174"/>
      <c r="D134" s="171" t="s">
        <v>134</v>
      </c>
      <c r="E134" s="175" t="s">
        <v>204</v>
      </c>
      <c r="F134" s="176" t="s">
        <v>205</v>
      </c>
      <c r="H134" s="177">
        <v>992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134</v>
      </c>
      <c r="AU134" s="175" t="s">
        <v>78</v>
      </c>
      <c r="AV134" s="11" t="s">
        <v>78</v>
      </c>
      <c r="AW134" s="11" t="s">
        <v>31</v>
      </c>
      <c r="AX134" s="11" t="s">
        <v>76</v>
      </c>
      <c r="AY134" s="175" t="s">
        <v>123</v>
      </c>
    </row>
    <row r="135" s="1" customFormat="1" ht="16.5" customHeight="1">
      <c r="B135" s="158"/>
      <c r="C135" s="159" t="s">
        <v>206</v>
      </c>
      <c r="D135" s="159" t="s">
        <v>125</v>
      </c>
      <c r="E135" s="160" t="s">
        <v>207</v>
      </c>
      <c r="F135" s="161" t="s">
        <v>208</v>
      </c>
      <c r="G135" s="162" t="s">
        <v>128</v>
      </c>
      <c r="H135" s="163">
        <v>184.80000000000001</v>
      </c>
      <c r="I135" s="164"/>
      <c r="J135" s="165">
        <f>ROUND(I135*H135,2)</f>
        <v>0</v>
      </c>
      <c r="K135" s="161" t="s">
        <v>174</v>
      </c>
      <c r="L135" s="33"/>
      <c r="M135" s="166" t="s">
        <v>1</v>
      </c>
      <c r="N135" s="167" t="s">
        <v>39</v>
      </c>
      <c r="O135" s="63"/>
      <c r="P135" s="168">
        <f>O135*H135</f>
        <v>0</v>
      </c>
      <c r="Q135" s="168">
        <v>0</v>
      </c>
      <c r="R135" s="168">
        <f>Q135*H135</f>
        <v>0</v>
      </c>
      <c r="S135" s="168">
        <v>0</v>
      </c>
      <c r="T135" s="169">
        <f>S135*H135</f>
        <v>0</v>
      </c>
      <c r="AR135" s="15" t="s">
        <v>130</v>
      </c>
      <c r="AT135" s="15" t="s">
        <v>125</v>
      </c>
      <c r="AU135" s="15" t="s">
        <v>78</v>
      </c>
      <c r="AY135" s="15" t="s">
        <v>123</v>
      </c>
      <c r="BE135" s="170">
        <f>IF(N135="základní",J135,0)</f>
        <v>0</v>
      </c>
      <c r="BF135" s="170">
        <f>IF(N135="snížená",J135,0)</f>
        <v>0</v>
      </c>
      <c r="BG135" s="170">
        <f>IF(N135="zákl. přenesená",J135,0)</f>
        <v>0</v>
      </c>
      <c r="BH135" s="170">
        <f>IF(N135="sníž. přenesená",J135,0)</f>
        <v>0</v>
      </c>
      <c r="BI135" s="170">
        <f>IF(N135="nulová",J135,0)</f>
        <v>0</v>
      </c>
      <c r="BJ135" s="15" t="s">
        <v>76</v>
      </c>
      <c r="BK135" s="170">
        <f>ROUND(I135*H135,2)</f>
        <v>0</v>
      </c>
      <c r="BL135" s="15" t="s">
        <v>130</v>
      </c>
      <c r="BM135" s="15" t="s">
        <v>209</v>
      </c>
    </row>
    <row r="136" s="1" customFormat="1">
      <c r="B136" s="33"/>
      <c r="D136" s="171" t="s">
        <v>132</v>
      </c>
      <c r="F136" s="172" t="s">
        <v>210</v>
      </c>
      <c r="I136" s="104"/>
      <c r="L136" s="33"/>
      <c r="M136" s="173"/>
      <c r="N136" s="63"/>
      <c r="O136" s="63"/>
      <c r="P136" s="63"/>
      <c r="Q136" s="63"/>
      <c r="R136" s="63"/>
      <c r="S136" s="63"/>
      <c r="T136" s="64"/>
      <c r="AT136" s="15" t="s">
        <v>132</v>
      </c>
      <c r="AU136" s="15" t="s">
        <v>78</v>
      </c>
    </row>
    <row r="137" s="11" customFormat="1">
      <c r="B137" s="174"/>
      <c r="D137" s="171" t="s">
        <v>134</v>
      </c>
      <c r="E137" s="175" t="s">
        <v>81</v>
      </c>
      <c r="F137" s="176" t="s">
        <v>82</v>
      </c>
      <c r="H137" s="177">
        <v>184.80000000000001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134</v>
      </c>
      <c r="AU137" s="175" t="s">
        <v>78</v>
      </c>
      <c r="AV137" s="11" t="s">
        <v>78</v>
      </c>
      <c r="AW137" s="11" t="s">
        <v>31</v>
      </c>
      <c r="AX137" s="11" t="s">
        <v>76</v>
      </c>
      <c r="AY137" s="175" t="s">
        <v>123</v>
      </c>
    </row>
    <row r="138" s="1" customFormat="1" ht="16.5" customHeight="1">
      <c r="B138" s="158"/>
      <c r="C138" s="189" t="s">
        <v>211</v>
      </c>
      <c r="D138" s="189" t="s">
        <v>212</v>
      </c>
      <c r="E138" s="190" t="s">
        <v>213</v>
      </c>
      <c r="F138" s="191" t="s">
        <v>214</v>
      </c>
      <c r="G138" s="192" t="s">
        <v>195</v>
      </c>
      <c r="H138" s="193">
        <v>369.60000000000002</v>
      </c>
      <c r="I138" s="194"/>
      <c r="J138" s="195">
        <f>ROUND(I138*H138,2)</f>
        <v>0</v>
      </c>
      <c r="K138" s="191" t="s">
        <v>174</v>
      </c>
      <c r="L138" s="196"/>
      <c r="M138" s="197" t="s">
        <v>1</v>
      </c>
      <c r="N138" s="198" t="s">
        <v>39</v>
      </c>
      <c r="O138" s="63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AR138" s="15" t="s">
        <v>171</v>
      </c>
      <c r="AT138" s="15" t="s">
        <v>212</v>
      </c>
      <c r="AU138" s="15" t="s">
        <v>78</v>
      </c>
      <c r="AY138" s="15" t="s">
        <v>123</v>
      </c>
      <c r="BE138" s="170">
        <f>IF(N138="základní",J138,0)</f>
        <v>0</v>
      </c>
      <c r="BF138" s="170">
        <f>IF(N138="snížená",J138,0)</f>
        <v>0</v>
      </c>
      <c r="BG138" s="170">
        <f>IF(N138="zákl. přenesená",J138,0)</f>
        <v>0</v>
      </c>
      <c r="BH138" s="170">
        <f>IF(N138="sníž. přenesená",J138,0)</f>
        <v>0</v>
      </c>
      <c r="BI138" s="170">
        <f>IF(N138="nulová",J138,0)</f>
        <v>0</v>
      </c>
      <c r="BJ138" s="15" t="s">
        <v>76</v>
      </c>
      <c r="BK138" s="170">
        <f>ROUND(I138*H138,2)</f>
        <v>0</v>
      </c>
      <c r="BL138" s="15" t="s">
        <v>130</v>
      </c>
      <c r="BM138" s="15" t="s">
        <v>215</v>
      </c>
    </row>
    <row r="139" s="1" customFormat="1">
      <c r="B139" s="33"/>
      <c r="D139" s="171" t="s">
        <v>132</v>
      </c>
      <c r="F139" s="172" t="s">
        <v>214</v>
      </c>
      <c r="I139" s="104"/>
      <c r="L139" s="33"/>
      <c r="M139" s="173"/>
      <c r="N139" s="63"/>
      <c r="O139" s="63"/>
      <c r="P139" s="63"/>
      <c r="Q139" s="63"/>
      <c r="R139" s="63"/>
      <c r="S139" s="63"/>
      <c r="T139" s="64"/>
      <c r="AT139" s="15" t="s">
        <v>132</v>
      </c>
      <c r="AU139" s="15" t="s">
        <v>78</v>
      </c>
    </row>
    <row r="140" s="11" customFormat="1">
      <c r="B140" s="174"/>
      <c r="D140" s="171" t="s">
        <v>134</v>
      </c>
      <c r="E140" s="175" t="s">
        <v>1</v>
      </c>
      <c r="F140" s="176" t="s">
        <v>81</v>
      </c>
      <c r="H140" s="177">
        <v>184.80000000000001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134</v>
      </c>
      <c r="AU140" s="175" t="s">
        <v>78</v>
      </c>
      <c r="AV140" s="11" t="s">
        <v>78</v>
      </c>
      <c r="AW140" s="11" t="s">
        <v>31</v>
      </c>
      <c r="AX140" s="11" t="s">
        <v>76</v>
      </c>
      <c r="AY140" s="175" t="s">
        <v>123</v>
      </c>
    </row>
    <row r="141" s="11" customFormat="1">
      <c r="B141" s="174"/>
      <c r="D141" s="171" t="s">
        <v>134</v>
      </c>
      <c r="F141" s="176" t="s">
        <v>216</v>
      </c>
      <c r="H141" s="177">
        <v>369.60000000000002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134</v>
      </c>
      <c r="AU141" s="175" t="s">
        <v>78</v>
      </c>
      <c r="AV141" s="11" t="s">
        <v>78</v>
      </c>
      <c r="AW141" s="11" t="s">
        <v>3</v>
      </c>
      <c r="AX141" s="11" t="s">
        <v>76</v>
      </c>
      <c r="AY141" s="175" t="s">
        <v>123</v>
      </c>
    </row>
    <row r="142" s="1" customFormat="1" ht="16.5" customHeight="1">
      <c r="B142" s="158"/>
      <c r="C142" s="159" t="s">
        <v>8</v>
      </c>
      <c r="D142" s="159" t="s">
        <v>125</v>
      </c>
      <c r="E142" s="160" t="s">
        <v>217</v>
      </c>
      <c r="F142" s="161" t="s">
        <v>218</v>
      </c>
      <c r="G142" s="162" t="s">
        <v>155</v>
      </c>
      <c r="H142" s="163">
        <v>300</v>
      </c>
      <c r="I142" s="164"/>
      <c r="J142" s="165">
        <f>ROUND(I142*H142,2)</f>
        <v>0</v>
      </c>
      <c r="K142" s="161" t="s">
        <v>129</v>
      </c>
      <c r="L142" s="33"/>
      <c r="M142" s="166" t="s">
        <v>1</v>
      </c>
      <c r="N142" s="167" t="s">
        <v>39</v>
      </c>
      <c r="O142" s="63"/>
      <c r="P142" s="168">
        <f>O142*H142</f>
        <v>0</v>
      </c>
      <c r="Q142" s="168">
        <v>0</v>
      </c>
      <c r="R142" s="168">
        <f>Q142*H142</f>
        <v>0</v>
      </c>
      <c r="S142" s="168">
        <v>0</v>
      </c>
      <c r="T142" s="169">
        <f>S142*H142</f>
        <v>0</v>
      </c>
      <c r="AR142" s="15" t="s">
        <v>130</v>
      </c>
      <c r="AT142" s="15" t="s">
        <v>125</v>
      </c>
      <c r="AU142" s="15" t="s">
        <v>78</v>
      </c>
      <c r="AY142" s="15" t="s">
        <v>123</v>
      </c>
      <c r="BE142" s="170">
        <f>IF(N142="základní",J142,0)</f>
        <v>0</v>
      </c>
      <c r="BF142" s="170">
        <f>IF(N142="snížená",J142,0)</f>
        <v>0</v>
      </c>
      <c r="BG142" s="170">
        <f>IF(N142="zákl. přenesená",J142,0)</f>
        <v>0</v>
      </c>
      <c r="BH142" s="170">
        <f>IF(N142="sníž. přenesená",J142,0)</f>
        <v>0</v>
      </c>
      <c r="BI142" s="170">
        <f>IF(N142="nulová",J142,0)</f>
        <v>0</v>
      </c>
      <c r="BJ142" s="15" t="s">
        <v>76</v>
      </c>
      <c r="BK142" s="170">
        <f>ROUND(I142*H142,2)</f>
        <v>0</v>
      </c>
      <c r="BL142" s="15" t="s">
        <v>130</v>
      </c>
      <c r="BM142" s="15" t="s">
        <v>219</v>
      </c>
    </row>
    <row r="143" s="1" customFormat="1">
      <c r="B143" s="33"/>
      <c r="D143" s="171" t="s">
        <v>132</v>
      </c>
      <c r="F143" s="172" t="s">
        <v>220</v>
      </c>
      <c r="I143" s="104"/>
      <c r="L143" s="33"/>
      <c r="M143" s="173"/>
      <c r="N143" s="63"/>
      <c r="O143" s="63"/>
      <c r="P143" s="63"/>
      <c r="Q143" s="63"/>
      <c r="R143" s="63"/>
      <c r="S143" s="63"/>
      <c r="T143" s="64"/>
      <c r="AT143" s="15" t="s">
        <v>132</v>
      </c>
      <c r="AU143" s="15" t="s">
        <v>78</v>
      </c>
    </row>
    <row r="144" s="1" customFormat="1" ht="16.5" customHeight="1">
      <c r="B144" s="158"/>
      <c r="C144" s="189" t="s">
        <v>221</v>
      </c>
      <c r="D144" s="189" t="s">
        <v>212</v>
      </c>
      <c r="E144" s="190" t="s">
        <v>222</v>
      </c>
      <c r="F144" s="191" t="s">
        <v>223</v>
      </c>
      <c r="G144" s="192" t="s">
        <v>224</v>
      </c>
      <c r="H144" s="193">
        <v>45</v>
      </c>
      <c r="I144" s="194"/>
      <c r="J144" s="195">
        <f>ROUND(I144*H144,2)</f>
        <v>0</v>
      </c>
      <c r="K144" s="191" t="s">
        <v>129</v>
      </c>
      <c r="L144" s="196"/>
      <c r="M144" s="197" t="s">
        <v>1</v>
      </c>
      <c r="N144" s="198" t="s">
        <v>39</v>
      </c>
      <c r="O144" s="63"/>
      <c r="P144" s="168">
        <f>O144*H144</f>
        <v>0</v>
      </c>
      <c r="Q144" s="168">
        <v>0.001</v>
      </c>
      <c r="R144" s="168">
        <f>Q144*H144</f>
        <v>0.044999999999999998</v>
      </c>
      <c r="S144" s="168">
        <v>0</v>
      </c>
      <c r="T144" s="169">
        <f>S144*H144</f>
        <v>0</v>
      </c>
      <c r="AR144" s="15" t="s">
        <v>171</v>
      </c>
      <c r="AT144" s="15" t="s">
        <v>212</v>
      </c>
      <c r="AU144" s="15" t="s">
        <v>78</v>
      </c>
      <c r="AY144" s="15" t="s">
        <v>123</v>
      </c>
      <c r="BE144" s="170">
        <f>IF(N144="základní",J144,0)</f>
        <v>0</v>
      </c>
      <c r="BF144" s="170">
        <f>IF(N144="snížená",J144,0)</f>
        <v>0</v>
      </c>
      <c r="BG144" s="170">
        <f>IF(N144="zákl. přenesená",J144,0)</f>
        <v>0</v>
      </c>
      <c r="BH144" s="170">
        <f>IF(N144="sníž. přenesená",J144,0)</f>
        <v>0</v>
      </c>
      <c r="BI144" s="170">
        <f>IF(N144="nulová",J144,0)</f>
        <v>0</v>
      </c>
      <c r="BJ144" s="15" t="s">
        <v>76</v>
      </c>
      <c r="BK144" s="170">
        <f>ROUND(I144*H144,2)</f>
        <v>0</v>
      </c>
      <c r="BL144" s="15" t="s">
        <v>130</v>
      </c>
      <c r="BM144" s="15" t="s">
        <v>225</v>
      </c>
    </row>
    <row r="145" s="1" customFormat="1">
      <c r="B145" s="33"/>
      <c r="D145" s="171" t="s">
        <v>132</v>
      </c>
      <c r="F145" s="172" t="s">
        <v>223</v>
      </c>
      <c r="I145" s="104"/>
      <c r="L145" s="33"/>
      <c r="M145" s="173"/>
      <c r="N145" s="63"/>
      <c r="O145" s="63"/>
      <c r="P145" s="63"/>
      <c r="Q145" s="63"/>
      <c r="R145" s="63"/>
      <c r="S145" s="63"/>
      <c r="T145" s="64"/>
      <c r="AT145" s="15" t="s">
        <v>132</v>
      </c>
      <c r="AU145" s="15" t="s">
        <v>78</v>
      </c>
    </row>
    <row r="146" s="11" customFormat="1">
      <c r="B146" s="174"/>
      <c r="D146" s="171" t="s">
        <v>134</v>
      </c>
      <c r="F146" s="176" t="s">
        <v>226</v>
      </c>
      <c r="H146" s="177">
        <v>45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134</v>
      </c>
      <c r="AU146" s="175" t="s">
        <v>78</v>
      </c>
      <c r="AV146" s="11" t="s">
        <v>78</v>
      </c>
      <c r="AW146" s="11" t="s">
        <v>3</v>
      </c>
      <c r="AX146" s="11" t="s">
        <v>76</v>
      </c>
      <c r="AY146" s="175" t="s">
        <v>123</v>
      </c>
    </row>
    <row r="147" s="10" customFormat="1" ht="22.8" customHeight="1">
      <c r="B147" s="145"/>
      <c r="D147" s="146" t="s">
        <v>67</v>
      </c>
      <c r="E147" s="156" t="s">
        <v>130</v>
      </c>
      <c r="F147" s="156" t="s">
        <v>227</v>
      </c>
      <c r="I147" s="148"/>
      <c r="J147" s="157">
        <f>BK147</f>
        <v>0</v>
      </c>
      <c r="L147" s="145"/>
      <c r="M147" s="150"/>
      <c r="N147" s="151"/>
      <c r="O147" s="151"/>
      <c r="P147" s="152">
        <f>SUM(P148:P153)</f>
        <v>0</v>
      </c>
      <c r="Q147" s="151"/>
      <c r="R147" s="152">
        <f>SUM(R148:R153)</f>
        <v>0</v>
      </c>
      <c r="S147" s="151"/>
      <c r="T147" s="153">
        <f>SUM(T148:T153)</f>
        <v>0</v>
      </c>
      <c r="AR147" s="146" t="s">
        <v>76</v>
      </c>
      <c r="AT147" s="154" t="s">
        <v>67</v>
      </c>
      <c r="AU147" s="154" t="s">
        <v>76</v>
      </c>
      <c r="AY147" s="146" t="s">
        <v>123</v>
      </c>
      <c r="BK147" s="155">
        <f>SUM(BK148:BK153)</f>
        <v>0</v>
      </c>
    </row>
    <row r="148" s="1" customFormat="1" ht="16.5" customHeight="1">
      <c r="B148" s="158"/>
      <c r="C148" s="159" t="s">
        <v>228</v>
      </c>
      <c r="D148" s="159" t="s">
        <v>125</v>
      </c>
      <c r="E148" s="160" t="s">
        <v>229</v>
      </c>
      <c r="F148" s="161" t="s">
        <v>230</v>
      </c>
      <c r="G148" s="162" t="s">
        <v>128</v>
      </c>
      <c r="H148" s="163">
        <v>73.5</v>
      </c>
      <c r="I148" s="164"/>
      <c r="J148" s="165">
        <f>ROUND(I148*H148,2)</f>
        <v>0</v>
      </c>
      <c r="K148" s="161" t="s">
        <v>174</v>
      </c>
      <c r="L148" s="33"/>
      <c r="M148" s="166" t="s">
        <v>1</v>
      </c>
      <c r="N148" s="167" t="s">
        <v>39</v>
      </c>
      <c r="O148" s="63"/>
      <c r="P148" s="168">
        <f>O148*H148</f>
        <v>0</v>
      </c>
      <c r="Q148" s="168">
        <v>0</v>
      </c>
      <c r="R148" s="168">
        <f>Q148*H148</f>
        <v>0</v>
      </c>
      <c r="S148" s="168">
        <v>0</v>
      </c>
      <c r="T148" s="169">
        <f>S148*H148</f>
        <v>0</v>
      </c>
      <c r="AR148" s="15" t="s">
        <v>130</v>
      </c>
      <c r="AT148" s="15" t="s">
        <v>125</v>
      </c>
      <c r="AU148" s="15" t="s">
        <v>78</v>
      </c>
      <c r="AY148" s="15" t="s">
        <v>123</v>
      </c>
      <c r="BE148" s="170">
        <f>IF(N148="základní",J148,0)</f>
        <v>0</v>
      </c>
      <c r="BF148" s="170">
        <f>IF(N148="snížená",J148,0)</f>
        <v>0</v>
      </c>
      <c r="BG148" s="170">
        <f>IF(N148="zákl. přenesená",J148,0)</f>
        <v>0</v>
      </c>
      <c r="BH148" s="170">
        <f>IF(N148="sníž. přenesená",J148,0)</f>
        <v>0</v>
      </c>
      <c r="BI148" s="170">
        <f>IF(N148="nulová",J148,0)</f>
        <v>0</v>
      </c>
      <c r="BJ148" s="15" t="s">
        <v>76</v>
      </c>
      <c r="BK148" s="170">
        <f>ROUND(I148*H148,2)</f>
        <v>0</v>
      </c>
      <c r="BL148" s="15" t="s">
        <v>130</v>
      </c>
      <c r="BM148" s="15" t="s">
        <v>231</v>
      </c>
    </row>
    <row r="149" s="1" customFormat="1">
      <c r="B149" s="33"/>
      <c r="D149" s="171" t="s">
        <v>132</v>
      </c>
      <c r="F149" s="172" t="s">
        <v>232</v>
      </c>
      <c r="I149" s="104"/>
      <c r="L149" s="33"/>
      <c r="M149" s="173"/>
      <c r="N149" s="63"/>
      <c r="O149" s="63"/>
      <c r="P149" s="63"/>
      <c r="Q149" s="63"/>
      <c r="R149" s="63"/>
      <c r="S149" s="63"/>
      <c r="T149" s="64"/>
      <c r="AT149" s="15" t="s">
        <v>132</v>
      </c>
      <c r="AU149" s="15" t="s">
        <v>78</v>
      </c>
    </row>
    <row r="150" s="11" customFormat="1">
      <c r="B150" s="174"/>
      <c r="D150" s="171" t="s">
        <v>134</v>
      </c>
      <c r="E150" s="175" t="s">
        <v>233</v>
      </c>
      <c r="F150" s="176" t="s">
        <v>234</v>
      </c>
      <c r="H150" s="177">
        <v>73.5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134</v>
      </c>
      <c r="AU150" s="175" t="s">
        <v>78</v>
      </c>
      <c r="AV150" s="11" t="s">
        <v>78</v>
      </c>
      <c r="AW150" s="11" t="s">
        <v>31</v>
      </c>
      <c r="AX150" s="11" t="s">
        <v>76</v>
      </c>
      <c r="AY150" s="175" t="s">
        <v>123</v>
      </c>
    </row>
    <row r="151" s="1" customFormat="1" ht="16.5" customHeight="1">
      <c r="B151" s="158"/>
      <c r="C151" s="159" t="s">
        <v>235</v>
      </c>
      <c r="D151" s="159" t="s">
        <v>125</v>
      </c>
      <c r="E151" s="160" t="s">
        <v>236</v>
      </c>
      <c r="F151" s="161" t="s">
        <v>237</v>
      </c>
      <c r="G151" s="162" t="s">
        <v>128</v>
      </c>
      <c r="H151" s="163">
        <v>2.6379999999999999</v>
      </c>
      <c r="I151" s="164"/>
      <c r="J151" s="165">
        <f>ROUND(I151*H151,2)</f>
        <v>0</v>
      </c>
      <c r="K151" s="161" t="s">
        <v>129</v>
      </c>
      <c r="L151" s="33"/>
      <c r="M151" s="166" t="s">
        <v>1</v>
      </c>
      <c r="N151" s="167" t="s">
        <v>39</v>
      </c>
      <c r="O151" s="63"/>
      <c r="P151" s="168">
        <f>O151*H151</f>
        <v>0</v>
      </c>
      <c r="Q151" s="168">
        <v>0</v>
      </c>
      <c r="R151" s="168">
        <f>Q151*H151</f>
        <v>0</v>
      </c>
      <c r="S151" s="168">
        <v>0</v>
      </c>
      <c r="T151" s="169">
        <f>S151*H151</f>
        <v>0</v>
      </c>
      <c r="AR151" s="15" t="s">
        <v>130</v>
      </c>
      <c r="AT151" s="15" t="s">
        <v>125</v>
      </c>
      <c r="AU151" s="15" t="s">
        <v>78</v>
      </c>
      <c r="AY151" s="15" t="s">
        <v>123</v>
      </c>
      <c r="BE151" s="170">
        <f>IF(N151="základní",J151,0)</f>
        <v>0</v>
      </c>
      <c r="BF151" s="170">
        <f>IF(N151="snížená",J151,0)</f>
        <v>0</v>
      </c>
      <c r="BG151" s="170">
        <f>IF(N151="zákl. přenesená",J151,0)</f>
        <v>0</v>
      </c>
      <c r="BH151" s="170">
        <f>IF(N151="sníž. přenesená",J151,0)</f>
        <v>0</v>
      </c>
      <c r="BI151" s="170">
        <f>IF(N151="nulová",J151,0)</f>
        <v>0</v>
      </c>
      <c r="BJ151" s="15" t="s">
        <v>76</v>
      </c>
      <c r="BK151" s="170">
        <f>ROUND(I151*H151,2)</f>
        <v>0</v>
      </c>
      <c r="BL151" s="15" t="s">
        <v>130</v>
      </c>
      <c r="BM151" s="15" t="s">
        <v>238</v>
      </c>
    </row>
    <row r="152" s="1" customFormat="1">
      <c r="B152" s="33"/>
      <c r="D152" s="171" t="s">
        <v>132</v>
      </c>
      <c r="F152" s="172" t="s">
        <v>239</v>
      </c>
      <c r="I152" s="104"/>
      <c r="L152" s="33"/>
      <c r="M152" s="173"/>
      <c r="N152" s="63"/>
      <c r="O152" s="63"/>
      <c r="P152" s="63"/>
      <c r="Q152" s="63"/>
      <c r="R152" s="63"/>
      <c r="S152" s="63"/>
      <c r="T152" s="64"/>
      <c r="AT152" s="15" t="s">
        <v>132</v>
      </c>
      <c r="AU152" s="15" t="s">
        <v>78</v>
      </c>
    </row>
    <row r="153" s="11" customFormat="1">
      <c r="B153" s="174"/>
      <c r="D153" s="171" t="s">
        <v>134</v>
      </c>
      <c r="E153" s="175" t="s">
        <v>1</v>
      </c>
      <c r="F153" s="176" t="s">
        <v>240</v>
      </c>
      <c r="H153" s="177">
        <v>2.6379999999999999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134</v>
      </c>
      <c r="AU153" s="175" t="s">
        <v>78</v>
      </c>
      <c r="AV153" s="11" t="s">
        <v>78</v>
      </c>
      <c r="AW153" s="11" t="s">
        <v>31</v>
      </c>
      <c r="AX153" s="11" t="s">
        <v>76</v>
      </c>
      <c r="AY153" s="175" t="s">
        <v>123</v>
      </c>
    </row>
    <row r="154" s="10" customFormat="1" ht="22.8" customHeight="1">
      <c r="B154" s="145"/>
      <c r="D154" s="146" t="s">
        <v>67</v>
      </c>
      <c r="E154" s="156" t="s">
        <v>171</v>
      </c>
      <c r="F154" s="156" t="s">
        <v>241</v>
      </c>
      <c r="I154" s="148"/>
      <c r="J154" s="157">
        <f>BK154</f>
        <v>0</v>
      </c>
      <c r="L154" s="145"/>
      <c r="M154" s="150"/>
      <c r="N154" s="151"/>
      <c r="O154" s="151"/>
      <c r="P154" s="152">
        <f>SUM(P155:P236)</f>
        <v>0</v>
      </c>
      <c r="Q154" s="151"/>
      <c r="R154" s="152">
        <f>SUM(R155:R236)</f>
        <v>117.52444</v>
      </c>
      <c r="S154" s="151"/>
      <c r="T154" s="153">
        <f>SUM(T155:T236)</f>
        <v>0</v>
      </c>
      <c r="AR154" s="146" t="s">
        <v>76</v>
      </c>
      <c r="AT154" s="154" t="s">
        <v>67</v>
      </c>
      <c r="AU154" s="154" t="s">
        <v>76</v>
      </c>
      <c r="AY154" s="146" t="s">
        <v>123</v>
      </c>
      <c r="BK154" s="155">
        <f>SUM(BK155:BK236)</f>
        <v>0</v>
      </c>
    </row>
    <row r="155" s="1" customFormat="1" ht="16.5" customHeight="1">
      <c r="B155" s="158"/>
      <c r="C155" s="159" t="s">
        <v>242</v>
      </c>
      <c r="D155" s="159" t="s">
        <v>125</v>
      </c>
      <c r="E155" s="160" t="s">
        <v>243</v>
      </c>
      <c r="F155" s="161" t="s">
        <v>244</v>
      </c>
      <c r="G155" s="162" t="s">
        <v>245</v>
      </c>
      <c r="H155" s="163">
        <v>1</v>
      </c>
      <c r="I155" s="164"/>
      <c r="J155" s="165">
        <f>ROUND(I155*H155,2)</f>
        <v>0</v>
      </c>
      <c r="K155" s="161" t="s">
        <v>129</v>
      </c>
      <c r="L155" s="33"/>
      <c r="M155" s="166" t="s">
        <v>1</v>
      </c>
      <c r="N155" s="167" t="s">
        <v>39</v>
      </c>
      <c r="O155" s="63"/>
      <c r="P155" s="168">
        <f>O155*H155</f>
        <v>0</v>
      </c>
      <c r="Q155" s="168">
        <v>0.00012999999999999999</v>
      </c>
      <c r="R155" s="168">
        <f>Q155*H155</f>
        <v>0.00012999999999999999</v>
      </c>
      <c r="S155" s="168">
        <v>0</v>
      </c>
      <c r="T155" s="169">
        <f>S155*H155</f>
        <v>0</v>
      </c>
      <c r="AR155" s="15" t="s">
        <v>130</v>
      </c>
      <c r="AT155" s="15" t="s">
        <v>125</v>
      </c>
      <c r="AU155" s="15" t="s">
        <v>78</v>
      </c>
      <c r="AY155" s="15" t="s">
        <v>123</v>
      </c>
      <c r="BE155" s="170">
        <f>IF(N155="základní",J155,0)</f>
        <v>0</v>
      </c>
      <c r="BF155" s="170">
        <f>IF(N155="snížená",J155,0)</f>
        <v>0</v>
      </c>
      <c r="BG155" s="170">
        <f>IF(N155="zákl. přenesená",J155,0)</f>
        <v>0</v>
      </c>
      <c r="BH155" s="170">
        <f>IF(N155="sníž. přenesená",J155,0)</f>
        <v>0</v>
      </c>
      <c r="BI155" s="170">
        <f>IF(N155="nulová",J155,0)</f>
        <v>0</v>
      </c>
      <c r="BJ155" s="15" t="s">
        <v>76</v>
      </c>
      <c r="BK155" s="170">
        <f>ROUND(I155*H155,2)</f>
        <v>0</v>
      </c>
      <c r="BL155" s="15" t="s">
        <v>130</v>
      </c>
      <c r="BM155" s="15" t="s">
        <v>246</v>
      </c>
    </row>
    <row r="156" s="1" customFormat="1">
      <c r="B156" s="33"/>
      <c r="D156" s="171" t="s">
        <v>132</v>
      </c>
      <c r="F156" s="172" t="s">
        <v>247</v>
      </c>
      <c r="I156" s="104"/>
      <c r="L156" s="33"/>
      <c r="M156" s="173"/>
      <c r="N156" s="63"/>
      <c r="O156" s="63"/>
      <c r="P156" s="63"/>
      <c r="Q156" s="63"/>
      <c r="R156" s="63"/>
      <c r="S156" s="63"/>
      <c r="T156" s="64"/>
      <c r="AT156" s="15" t="s">
        <v>132</v>
      </c>
      <c r="AU156" s="15" t="s">
        <v>78</v>
      </c>
    </row>
    <row r="157" s="1" customFormat="1" ht="16.5" customHeight="1">
      <c r="B157" s="158"/>
      <c r="C157" s="189" t="s">
        <v>248</v>
      </c>
      <c r="D157" s="189" t="s">
        <v>212</v>
      </c>
      <c r="E157" s="190" t="s">
        <v>249</v>
      </c>
      <c r="F157" s="191" t="s">
        <v>250</v>
      </c>
      <c r="G157" s="192" t="s">
        <v>245</v>
      </c>
      <c r="H157" s="193">
        <v>1</v>
      </c>
      <c r="I157" s="194"/>
      <c r="J157" s="195">
        <f>ROUND(I157*H157,2)</f>
        <v>0</v>
      </c>
      <c r="K157" s="191" t="s">
        <v>1</v>
      </c>
      <c r="L157" s="196"/>
      <c r="M157" s="197" t="s">
        <v>1</v>
      </c>
      <c r="N157" s="198" t="s">
        <v>39</v>
      </c>
      <c r="O157" s="63"/>
      <c r="P157" s="168">
        <f>O157*H157</f>
        <v>0</v>
      </c>
      <c r="Q157" s="168">
        <v>0.021000000000000001</v>
      </c>
      <c r="R157" s="168">
        <f>Q157*H157</f>
        <v>0.021000000000000001</v>
      </c>
      <c r="S157" s="168">
        <v>0</v>
      </c>
      <c r="T157" s="169">
        <f>S157*H157</f>
        <v>0</v>
      </c>
      <c r="AR157" s="15" t="s">
        <v>171</v>
      </c>
      <c r="AT157" s="15" t="s">
        <v>212</v>
      </c>
      <c r="AU157" s="15" t="s">
        <v>78</v>
      </c>
      <c r="AY157" s="15" t="s">
        <v>123</v>
      </c>
      <c r="BE157" s="170">
        <f>IF(N157="základní",J157,0)</f>
        <v>0</v>
      </c>
      <c r="BF157" s="170">
        <f>IF(N157="snížená",J157,0)</f>
        <v>0</v>
      </c>
      <c r="BG157" s="170">
        <f>IF(N157="zákl. přenesená",J157,0)</f>
        <v>0</v>
      </c>
      <c r="BH157" s="170">
        <f>IF(N157="sníž. přenesená",J157,0)</f>
        <v>0</v>
      </c>
      <c r="BI157" s="170">
        <f>IF(N157="nulová",J157,0)</f>
        <v>0</v>
      </c>
      <c r="BJ157" s="15" t="s">
        <v>76</v>
      </c>
      <c r="BK157" s="170">
        <f>ROUND(I157*H157,2)</f>
        <v>0</v>
      </c>
      <c r="BL157" s="15" t="s">
        <v>130</v>
      </c>
      <c r="BM157" s="15" t="s">
        <v>251</v>
      </c>
    </row>
    <row r="158" s="1" customFormat="1">
      <c r="B158" s="33"/>
      <c r="D158" s="171" t="s">
        <v>132</v>
      </c>
      <c r="F158" s="172" t="s">
        <v>250</v>
      </c>
      <c r="I158" s="104"/>
      <c r="L158" s="33"/>
      <c r="M158" s="173"/>
      <c r="N158" s="63"/>
      <c r="O158" s="63"/>
      <c r="P158" s="63"/>
      <c r="Q158" s="63"/>
      <c r="R158" s="63"/>
      <c r="S158" s="63"/>
      <c r="T158" s="64"/>
      <c r="AT158" s="15" t="s">
        <v>132</v>
      </c>
      <c r="AU158" s="15" t="s">
        <v>78</v>
      </c>
    </row>
    <row r="159" s="1" customFormat="1" ht="16.5" customHeight="1">
      <c r="B159" s="158"/>
      <c r="C159" s="159" t="s">
        <v>7</v>
      </c>
      <c r="D159" s="159" t="s">
        <v>125</v>
      </c>
      <c r="E159" s="160" t="s">
        <v>252</v>
      </c>
      <c r="F159" s="161" t="s">
        <v>253</v>
      </c>
      <c r="G159" s="162" t="s">
        <v>245</v>
      </c>
      <c r="H159" s="163">
        <v>1</v>
      </c>
      <c r="I159" s="164"/>
      <c r="J159" s="165">
        <f>ROUND(I159*H159,2)</f>
        <v>0</v>
      </c>
      <c r="K159" s="161" t="s">
        <v>129</v>
      </c>
      <c r="L159" s="33"/>
      <c r="M159" s="166" t="s">
        <v>1</v>
      </c>
      <c r="N159" s="167" t="s">
        <v>39</v>
      </c>
      <c r="O159" s="63"/>
      <c r="P159" s="168">
        <f>O159*H159</f>
        <v>0</v>
      </c>
      <c r="Q159" s="168">
        <v>1.7919799999999999</v>
      </c>
      <c r="R159" s="168">
        <f>Q159*H159</f>
        <v>1.7919799999999999</v>
      </c>
      <c r="S159" s="168">
        <v>0</v>
      </c>
      <c r="T159" s="169">
        <f>S159*H159</f>
        <v>0</v>
      </c>
      <c r="AR159" s="15" t="s">
        <v>130</v>
      </c>
      <c r="AT159" s="15" t="s">
        <v>125</v>
      </c>
      <c r="AU159" s="15" t="s">
        <v>78</v>
      </c>
      <c r="AY159" s="15" t="s">
        <v>123</v>
      </c>
      <c r="BE159" s="170">
        <f>IF(N159="základní",J159,0)</f>
        <v>0</v>
      </c>
      <c r="BF159" s="170">
        <f>IF(N159="snížená",J159,0)</f>
        <v>0</v>
      </c>
      <c r="BG159" s="170">
        <f>IF(N159="zákl. přenesená",J159,0)</f>
        <v>0</v>
      </c>
      <c r="BH159" s="170">
        <f>IF(N159="sníž. přenesená",J159,0)</f>
        <v>0</v>
      </c>
      <c r="BI159" s="170">
        <f>IF(N159="nulová",J159,0)</f>
        <v>0</v>
      </c>
      <c r="BJ159" s="15" t="s">
        <v>76</v>
      </c>
      <c r="BK159" s="170">
        <f>ROUND(I159*H159,2)</f>
        <v>0</v>
      </c>
      <c r="BL159" s="15" t="s">
        <v>130</v>
      </c>
      <c r="BM159" s="15" t="s">
        <v>254</v>
      </c>
    </row>
    <row r="160" s="1" customFormat="1">
      <c r="B160" s="33"/>
      <c r="D160" s="171" t="s">
        <v>132</v>
      </c>
      <c r="F160" s="172" t="s">
        <v>255</v>
      </c>
      <c r="I160" s="104"/>
      <c r="L160" s="33"/>
      <c r="M160" s="173"/>
      <c r="N160" s="63"/>
      <c r="O160" s="63"/>
      <c r="P160" s="63"/>
      <c r="Q160" s="63"/>
      <c r="R160" s="63"/>
      <c r="S160" s="63"/>
      <c r="T160" s="64"/>
      <c r="AT160" s="15" t="s">
        <v>132</v>
      </c>
      <c r="AU160" s="15" t="s">
        <v>78</v>
      </c>
    </row>
    <row r="161" s="1" customFormat="1">
      <c r="B161" s="33"/>
      <c r="D161" s="171" t="s">
        <v>256</v>
      </c>
      <c r="F161" s="199" t="s">
        <v>257</v>
      </c>
      <c r="I161" s="104"/>
      <c r="L161" s="33"/>
      <c r="M161" s="173"/>
      <c r="N161" s="63"/>
      <c r="O161" s="63"/>
      <c r="P161" s="63"/>
      <c r="Q161" s="63"/>
      <c r="R161" s="63"/>
      <c r="S161" s="63"/>
      <c r="T161" s="64"/>
      <c r="AT161" s="15" t="s">
        <v>256</v>
      </c>
      <c r="AU161" s="15" t="s">
        <v>78</v>
      </c>
    </row>
    <row r="162" s="1" customFormat="1" ht="16.5" customHeight="1">
      <c r="B162" s="158"/>
      <c r="C162" s="159" t="s">
        <v>258</v>
      </c>
      <c r="D162" s="159" t="s">
        <v>125</v>
      </c>
      <c r="E162" s="160" t="s">
        <v>259</v>
      </c>
      <c r="F162" s="161" t="s">
        <v>260</v>
      </c>
      <c r="G162" s="162" t="s">
        <v>261</v>
      </c>
      <c r="H162" s="163">
        <v>3</v>
      </c>
      <c r="I162" s="164"/>
      <c r="J162" s="165">
        <f>ROUND(I162*H162,2)</f>
        <v>0</v>
      </c>
      <c r="K162" s="161" t="s">
        <v>129</v>
      </c>
      <c r="L162" s="33"/>
      <c r="M162" s="166" t="s">
        <v>1</v>
      </c>
      <c r="N162" s="167" t="s">
        <v>39</v>
      </c>
      <c r="O162" s="63"/>
      <c r="P162" s="168">
        <f>O162*H162</f>
        <v>0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AR162" s="15" t="s">
        <v>130</v>
      </c>
      <c r="AT162" s="15" t="s">
        <v>125</v>
      </c>
      <c r="AU162" s="15" t="s">
        <v>78</v>
      </c>
      <c r="AY162" s="15" t="s">
        <v>123</v>
      </c>
      <c r="BE162" s="170">
        <f>IF(N162="základní",J162,0)</f>
        <v>0</v>
      </c>
      <c r="BF162" s="170">
        <f>IF(N162="snížená",J162,0)</f>
        <v>0</v>
      </c>
      <c r="BG162" s="170">
        <f>IF(N162="zákl. přenesená",J162,0)</f>
        <v>0</v>
      </c>
      <c r="BH162" s="170">
        <f>IF(N162="sníž. přenesená",J162,0)</f>
        <v>0</v>
      </c>
      <c r="BI162" s="170">
        <f>IF(N162="nulová",J162,0)</f>
        <v>0</v>
      </c>
      <c r="BJ162" s="15" t="s">
        <v>76</v>
      </c>
      <c r="BK162" s="170">
        <f>ROUND(I162*H162,2)</f>
        <v>0</v>
      </c>
      <c r="BL162" s="15" t="s">
        <v>130</v>
      </c>
      <c r="BM162" s="15" t="s">
        <v>262</v>
      </c>
    </row>
    <row r="163" s="1" customFormat="1">
      <c r="B163" s="33"/>
      <c r="D163" s="171" t="s">
        <v>132</v>
      </c>
      <c r="F163" s="172" t="s">
        <v>263</v>
      </c>
      <c r="I163" s="104"/>
      <c r="L163" s="33"/>
      <c r="M163" s="173"/>
      <c r="N163" s="63"/>
      <c r="O163" s="63"/>
      <c r="P163" s="63"/>
      <c r="Q163" s="63"/>
      <c r="R163" s="63"/>
      <c r="S163" s="63"/>
      <c r="T163" s="64"/>
      <c r="AT163" s="15" t="s">
        <v>132</v>
      </c>
      <c r="AU163" s="15" t="s">
        <v>78</v>
      </c>
    </row>
    <row r="164" s="1" customFormat="1" ht="16.5" customHeight="1">
      <c r="B164" s="158"/>
      <c r="C164" s="189" t="s">
        <v>264</v>
      </c>
      <c r="D164" s="189" t="s">
        <v>212</v>
      </c>
      <c r="E164" s="190" t="s">
        <v>265</v>
      </c>
      <c r="F164" s="191" t="s">
        <v>266</v>
      </c>
      <c r="G164" s="192" t="s">
        <v>261</v>
      </c>
      <c r="H164" s="193">
        <v>3</v>
      </c>
      <c r="I164" s="194"/>
      <c r="J164" s="195">
        <f>ROUND(I164*H164,2)</f>
        <v>0</v>
      </c>
      <c r="K164" s="191" t="s">
        <v>1</v>
      </c>
      <c r="L164" s="196"/>
      <c r="M164" s="197" t="s">
        <v>1</v>
      </c>
      <c r="N164" s="198" t="s">
        <v>39</v>
      </c>
      <c r="O164" s="63"/>
      <c r="P164" s="168">
        <f>O164*H164</f>
        <v>0</v>
      </c>
      <c r="Q164" s="168">
        <v>0.060499999999999998</v>
      </c>
      <c r="R164" s="168">
        <f>Q164*H164</f>
        <v>0.1815</v>
      </c>
      <c r="S164" s="168">
        <v>0</v>
      </c>
      <c r="T164" s="169">
        <f>S164*H164</f>
        <v>0</v>
      </c>
      <c r="AR164" s="15" t="s">
        <v>171</v>
      </c>
      <c r="AT164" s="15" t="s">
        <v>212</v>
      </c>
      <c r="AU164" s="15" t="s">
        <v>78</v>
      </c>
      <c r="AY164" s="15" t="s">
        <v>123</v>
      </c>
      <c r="BE164" s="170">
        <f>IF(N164="základní",J164,0)</f>
        <v>0</v>
      </c>
      <c r="BF164" s="170">
        <f>IF(N164="snížená",J164,0)</f>
        <v>0</v>
      </c>
      <c r="BG164" s="170">
        <f>IF(N164="zákl. přenesená",J164,0)</f>
        <v>0</v>
      </c>
      <c r="BH164" s="170">
        <f>IF(N164="sníž. přenesená",J164,0)</f>
        <v>0</v>
      </c>
      <c r="BI164" s="170">
        <f>IF(N164="nulová",J164,0)</f>
        <v>0</v>
      </c>
      <c r="BJ164" s="15" t="s">
        <v>76</v>
      </c>
      <c r="BK164" s="170">
        <f>ROUND(I164*H164,2)</f>
        <v>0</v>
      </c>
      <c r="BL164" s="15" t="s">
        <v>130</v>
      </c>
      <c r="BM164" s="15" t="s">
        <v>267</v>
      </c>
    </row>
    <row r="165" s="1" customFormat="1">
      <c r="B165" s="33"/>
      <c r="D165" s="171" t="s">
        <v>132</v>
      </c>
      <c r="F165" s="172" t="s">
        <v>266</v>
      </c>
      <c r="I165" s="104"/>
      <c r="L165" s="33"/>
      <c r="M165" s="173"/>
      <c r="N165" s="63"/>
      <c r="O165" s="63"/>
      <c r="P165" s="63"/>
      <c r="Q165" s="63"/>
      <c r="R165" s="63"/>
      <c r="S165" s="63"/>
      <c r="T165" s="64"/>
      <c r="AT165" s="15" t="s">
        <v>132</v>
      </c>
      <c r="AU165" s="15" t="s">
        <v>78</v>
      </c>
    </row>
    <row r="166" s="1" customFormat="1" ht="16.5" customHeight="1">
      <c r="B166" s="158"/>
      <c r="C166" s="159" t="s">
        <v>268</v>
      </c>
      <c r="D166" s="159" t="s">
        <v>125</v>
      </c>
      <c r="E166" s="160" t="s">
        <v>269</v>
      </c>
      <c r="F166" s="161" t="s">
        <v>270</v>
      </c>
      <c r="G166" s="162" t="s">
        <v>245</v>
      </c>
      <c r="H166" s="163">
        <v>2</v>
      </c>
      <c r="I166" s="164"/>
      <c r="J166" s="165">
        <f>ROUND(I166*H166,2)</f>
        <v>0</v>
      </c>
      <c r="K166" s="161" t="s">
        <v>129</v>
      </c>
      <c r="L166" s="33"/>
      <c r="M166" s="166" t="s">
        <v>1</v>
      </c>
      <c r="N166" s="167" t="s">
        <v>39</v>
      </c>
      <c r="O166" s="63"/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AR166" s="15" t="s">
        <v>130</v>
      </c>
      <c r="AT166" s="15" t="s">
        <v>125</v>
      </c>
      <c r="AU166" s="15" t="s">
        <v>78</v>
      </c>
      <c r="AY166" s="15" t="s">
        <v>123</v>
      </c>
      <c r="BE166" s="170">
        <f>IF(N166="základní",J166,0)</f>
        <v>0</v>
      </c>
      <c r="BF166" s="170">
        <f>IF(N166="snížená",J166,0)</f>
        <v>0</v>
      </c>
      <c r="BG166" s="170">
        <f>IF(N166="zákl. přenesená",J166,0)</f>
        <v>0</v>
      </c>
      <c r="BH166" s="170">
        <f>IF(N166="sníž. přenesená",J166,0)</f>
        <v>0</v>
      </c>
      <c r="BI166" s="170">
        <f>IF(N166="nulová",J166,0)</f>
        <v>0</v>
      </c>
      <c r="BJ166" s="15" t="s">
        <v>76</v>
      </c>
      <c r="BK166" s="170">
        <f>ROUND(I166*H166,2)</f>
        <v>0</v>
      </c>
      <c r="BL166" s="15" t="s">
        <v>130</v>
      </c>
      <c r="BM166" s="15" t="s">
        <v>271</v>
      </c>
    </row>
    <row r="167" s="1" customFormat="1">
      <c r="B167" s="33"/>
      <c r="D167" s="171" t="s">
        <v>132</v>
      </c>
      <c r="F167" s="172" t="s">
        <v>272</v>
      </c>
      <c r="I167" s="104"/>
      <c r="L167" s="33"/>
      <c r="M167" s="173"/>
      <c r="N167" s="63"/>
      <c r="O167" s="63"/>
      <c r="P167" s="63"/>
      <c r="Q167" s="63"/>
      <c r="R167" s="63"/>
      <c r="S167" s="63"/>
      <c r="T167" s="64"/>
      <c r="AT167" s="15" t="s">
        <v>132</v>
      </c>
      <c r="AU167" s="15" t="s">
        <v>78</v>
      </c>
    </row>
    <row r="168" s="1" customFormat="1" ht="16.5" customHeight="1">
      <c r="B168" s="158"/>
      <c r="C168" s="189" t="s">
        <v>273</v>
      </c>
      <c r="D168" s="189" t="s">
        <v>212</v>
      </c>
      <c r="E168" s="190" t="s">
        <v>274</v>
      </c>
      <c r="F168" s="191" t="s">
        <v>275</v>
      </c>
      <c r="G168" s="192" t="s">
        <v>245</v>
      </c>
      <c r="H168" s="193">
        <v>1</v>
      </c>
      <c r="I168" s="194"/>
      <c r="J168" s="195">
        <f>ROUND(I168*H168,2)</f>
        <v>0</v>
      </c>
      <c r="K168" s="191" t="s">
        <v>1</v>
      </c>
      <c r="L168" s="196"/>
      <c r="M168" s="197" t="s">
        <v>1</v>
      </c>
      <c r="N168" s="198" t="s">
        <v>39</v>
      </c>
      <c r="O168" s="63"/>
      <c r="P168" s="168">
        <f>O168*H168</f>
        <v>0</v>
      </c>
      <c r="Q168" s="168">
        <v>0.064000000000000001</v>
      </c>
      <c r="R168" s="168">
        <f>Q168*H168</f>
        <v>0.064000000000000001</v>
      </c>
      <c r="S168" s="168">
        <v>0</v>
      </c>
      <c r="T168" s="169">
        <f>S168*H168</f>
        <v>0</v>
      </c>
      <c r="AR168" s="15" t="s">
        <v>171</v>
      </c>
      <c r="AT168" s="15" t="s">
        <v>212</v>
      </c>
      <c r="AU168" s="15" t="s">
        <v>78</v>
      </c>
      <c r="AY168" s="15" t="s">
        <v>123</v>
      </c>
      <c r="BE168" s="170">
        <f>IF(N168="základní",J168,0)</f>
        <v>0</v>
      </c>
      <c r="BF168" s="170">
        <f>IF(N168="snížená",J168,0)</f>
        <v>0</v>
      </c>
      <c r="BG168" s="170">
        <f>IF(N168="zákl. přenesená",J168,0)</f>
        <v>0</v>
      </c>
      <c r="BH168" s="170">
        <f>IF(N168="sníž. přenesená",J168,0)</f>
        <v>0</v>
      </c>
      <c r="BI168" s="170">
        <f>IF(N168="nulová",J168,0)</f>
        <v>0</v>
      </c>
      <c r="BJ168" s="15" t="s">
        <v>76</v>
      </c>
      <c r="BK168" s="170">
        <f>ROUND(I168*H168,2)</f>
        <v>0</v>
      </c>
      <c r="BL168" s="15" t="s">
        <v>130</v>
      </c>
      <c r="BM168" s="15" t="s">
        <v>276</v>
      </c>
    </row>
    <row r="169" s="1" customFormat="1">
      <c r="B169" s="33"/>
      <c r="D169" s="171" t="s">
        <v>132</v>
      </c>
      <c r="F169" s="172" t="s">
        <v>277</v>
      </c>
      <c r="I169" s="104"/>
      <c r="L169" s="33"/>
      <c r="M169" s="173"/>
      <c r="N169" s="63"/>
      <c r="O169" s="63"/>
      <c r="P169" s="63"/>
      <c r="Q169" s="63"/>
      <c r="R169" s="63"/>
      <c r="S169" s="63"/>
      <c r="T169" s="64"/>
      <c r="AT169" s="15" t="s">
        <v>132</v>
      </c>
      <c r="AU169" s="15" t="s">
        <v>78</v>
      </c>
    </row>
    <row r="170" s="1" customFormat="1" ht="16.5" customHeight="1">
      <c r="B170" s="158"/>
      <c r="C170" s="189" t="s">
        <v>278</v>
      </c>
      <c r="D170" s="189" t="s">
        <v>212</v>
      </c>
      <c r="E170" s="190" t="s">
        <v>279</v>
      </c>
      <c r="F170" s="191" t="s">
        <v>280</v>
      </c>
      <c r="G170" s="192" t="s">
        <v>245</v>
      </c>
      <c r="H170" s="193">
        <v>1</v>
      </c>
      <c r="I170" s="194"/>
      <c r="J170" s="195">
        <f>ROUND(I170*H170,2)</f>
        <v>0</v>
      </c>
      <c r="K170" s="191" t="s">
        <v>1</v>
      </c>
      <c r="L170" s="196"/>
      <c r="M170" s="197" t="s">
        <v>1</v>
      </c>
      <c r="N170" s="198" t="s">
        <v>39</v>
      </c>
      <c r="O170" s="63"/>
      <c r="P170" s="168">
        <f>O170*H170</f>
        <v>0</v>
      </c>
      <c r="Q170" s="168">
        <v>0.064000000000000001</v>
      </c>
      <c r="R170" s="168">
        <f>Q170*H170</f>
        <v>0.064000000000000001</v>
      </c>
      <c r="S170" s="168">
        <v>0</v>
      </c>
      <c r="T170" s="169">
        <f>S170*H170</f>
        <v>0</v>
      </c>
      <c r="AR170" s="15" t="s">
        <v>171</v>
      </c>
      <c r="AT170" s="15" t="s">
        <v>212</v>
      </c>
      <c r="AU170" s="15" t="s">
        <v>78</v>
      </c>
      <c r="AY170" s="15" t="s">
        <v>123</v>
      </c>
      <c r="BE170" s="170">
        <f>IF(N170="základní",J170,0)</f>
        <v>0</v>
      </c>
      <c r="BF170" s="170">
        <f>IF(N170="snížená",J170,0)</f>
        <v>0</v>
      </c>
      <c r="BG170" s="170">
        <f>IF(N170="zákl. přenesená",J170,0)</f>
        <v>0</v>
      </c>
      <c r="BH170" s="170">
        <f>IF(N170="sníž. přenesená",J170,0)</f>
        <v>0</v>
      </c>
      <c r="BI170" s="170">
        <f>IF(N170="nulová",J170,0)</f>
        <v>0</v>
      </c>
      <c r="BJ170" s="15" t="s">
        <v>76</v>
      </c>
      <c r="BK170" s="170">
        <f>ROUND(I170*H170,2)</f>
        <v>0</v>
      </c>
      <c r="BL170" s="15" t="s">
        <v>130</v>
      </c>
      <c r="BM170" s="15" t="s">
        <v>281</v>
      </c>
    </row>
    <row r="171" s="1" customFormat="1">
      <c r="B171" s="33"/>
      <c r="D171" s="171" t="s">
        <v>132</v>
      </c>
      <c r="F171" s="172" t="s">
        <v>280</v>
      </c>
      <c r="I171" s="104"/>
      <c r="L171" s="33"/>
      <c r="M171" s="173"/>
      <c r="N171" s="63"/>
      <c r="O171" s="63"/>
      <c r="P171" s="63"/>
      <c r="Q171" s="63"/>
      <c r="R171" s="63"/>
      <c r="S171" s="63"/>
      <c r="T171" s="64"/>
      <c r="AT171" s="15" t="s">
        <v>132</v>
      </c>
      <c r="AU171" s="15" t="s">
        <v>78</v>
      </c>
    </row>
    <row r="172" s="1" customFormat="1" ht="16.5" customHeight="1">
      <c r="B172" s="158"/>
      <c r="C172" s="159" t="s">
        <v>282</v>
      </c>
      <c r="D172" s="159" t="s">
        <v>125</v>
      </c>
      <c r="E172" s="160" t="s">
        <v>283</v>
      </c>
      <c r="F172" s="161" t="s">
        <v>284</v>
      </c>
      <c r="G172" s="162" t="s">
        <v>245</v>
      </c>
      <c r="H172" s="163">
        <v>2</v>
      </c>
      <c r="I172" s="164"/>
      <c r="J172" s="165">
        <f>ROUND(I172*H172,2)</f>
        <v>0</v>
      </c>
      <c r="K172" s="161" t="s">
        <v>129</v>
      </c>
      <c r="L172" s="33"/>
      <c r="M172" s="166" t="s">
        <v>1</v>
      </c>
      <c r="N172" s="167" t="s">
        <v>39</v>
      </c>
      <c r="O172" s="63"/>
      <c r="P172" s="168">
        <f>O172*H172</f>
        <v>0</v>
      </c>
      <c r="Q172" s="168">
        <v>0</v>
      </c>
      <c r="R172" s="168">
        <f>Q172*H172</f>
        <v>0</v>
      </c>
      <c r="S172" s="168">
        <v>0</v>
      </c>
      <c r="T172" s="169">
        <f>S172*H172</f>
        <v>0</v>
      </c>
      <c r="AR172" s="15" t="s">
        <v>130</v>
      </c>
      <c r="AT172" s="15" t="s">
        <v>125</v>
      </c>
      <c r="AU172" s="15" t="s">
        <v>78</v>
      </c>
      <c r="AY172" s="15" t="s">
        <v>123</v>
      </c>
      <c r="BE172" s="170">
        <f>IF(N172="základní",J172,0)</f>
        <v>0</v>
      </c>
      <c r="BF172" s="170">
        <f>IF(N172="snížená",J172,0)</f>
        <v>0</v>
      </c>
      <c r="BG172" s="170">
        <f>IF(N172="zákl. přenesená",J172,0)</f>
        <v>0</v>
      </c>
      <c r="BH172" s="170">
        <f>IF(N172="sníž. přenesená",J172,0)</f>
        <v>0</v>
      </c>
      <c r="BI172" s="170">
        <f>IF(N172="nulová",J172,0)</f>
        <v>0</v>
      </c>
      <c r="BJ172" s="15" t="s">
        <v>76</v>
      </c>
      <c r="BK172" s="170">
        <f>ROUND(I172*H172,2)</f>
        <v>0</v>
      </c>
      <c r="BL172" s="15" t="s">
        <v>130</v>
      </c>
      <c r="BM172" s="15" t="s">
        <v>285</v>
      </c>
    </row>
    <row r="173" s="1" customFormat="1">
      <c r="B173" s="33"/>
      <c r="D173" s="171" t="s">
        <v>132</v>
      </c>
      <c r="F173" s="172" t="s">
        <v>286</v>
      </c>
      <c r="I173" s="104"/>
      <c r="L173" s="33"/>
      <c r="M173" s="173"/>
      <c r="N173" s="63"/>
      <c r="O173" s="63"/>
      <c r="P173" s="63"/>
      <c r="Q173" s="63"/>
      <c r="R173" s="63"/>
      <c r="S173" s="63"/>
      <c r="T173" s="64"/>
      <c r="AT173" s="15" t="s">
        <v>132</v>
      </c>
      <c r="AU173" s="15" t="s">
        <v>78</v>
      </c>
    </row>
    <row r="174" s="1" customFormat="1" ht="16.5" customHeight="1">
      <c r="B174" s="158"/>
      <c r="C174" s="189" t="s">
        <v>287</v>
      </c>
      <c r="D174" s="189" t="s">
        <v>212</v>
      </c>
      <c r="E174" s="190" t="s">
        <v>288</v>
      </c>
      <c r="F174" s="191" t="s">
        <v>289</v>
      </c>
      <c r="G174" s="192" t="s">
        <v>245</v>
      </c>
      <c r="H174" s="193">
        <v>1</v>
      </c>
      <c r="I174" s="194"/>
      <c r="J174" s="195">
        <f>ROUND(I174*H174,2)</f>
        <v>0</v>
      </c>
      <c r="K174" s="191" t="s">
        <v>1</v>
      </c>
      <c r="L174" s="196"/>
      <c r="M174" s="197" t="s">
        <v>1</v>
      </c>
      <c r="N174" s="198" t="s">
        <v>39</v>
      </c>
      <c r="O174" s="63"/>
      <c r="P174" s="168">
        <f>O174*H174</f>
        <v>0</v>
      </c>
      <c r="Q174" s="168">
        <v>0.064000000000000001</v>
      </c>
      <c r="R174" s="168">
        <f>Q174*H174</f>
        <v>0.064000000000000001</v>
      </c>
      <c r="S174" s="168">
        <v>0</v>
      </c>
      <c r="T174" s="169">
        <f>S174*H174</f>
        <v>0</v>
      </c>
      <c r="AR174" s="15" t="s">
        <v>171</v>
      </c>
      <c r="AT174" s="15" t="s">
        <v>212</v>
      </c>
      <c r="AU174" s="15" t="s">
        <v>78</v>
      </c>
      <c r="AY174" s="15" t="s">
        <v>123</v>
      </c>
      <c r="BE174" s="170">
        <f>IF(N174="základní",J174,0)</f>
        <v>0</v>
      </c>
      <c r="BF174" s="170">
        <f>IF(N174="snížená",J174,0)</f>
        <v>0</v>
      </c>
      <c r="BG174" s="170">
        <f>IF(N174="zákl. přenesená",J174,0)</f>
        <v>0</v>
      </c>
      <c r="BH174" s="170">
        <f>IF(N174="sníž. přenesená",J174,0)</f>
        <v>0</v>
      </c>
      <c r="BI174" s="170">
        <f>IF(N174="nulová",J174,0)</f>
        <v>0</v>
      </c>
      <c r="BJ174" s="15" t="s">
        <v>76</v>
      </c>
      <c r="BK174" s="170">
        <f>ROUND(I174*H174,2)</f>
        <v>0</v>
      </c>
      <c r="BL174" s="15" t="s">
        <v>130</v>
      </c>
      <c r="BM174" s="15" t="s">
        <v>290</v>
      </c>
    </row>
    <row r="175" s="1" customFormat="1">
      <c r="B175" s="33"/>
      <c r="D175" s="171" t="s">
        <v>132</v>
      </c>
      <c r="F175" s="172" t="s">
        <v>289</v>
      </c>
      <c r="I175" s="104"/>
      <c r="L175" s="33"/>
      <c r="M175" s="173"/>
      <c r="N175" s="63"/>
      <c r="O175" s="63"/>
      <c r="P175" s="63"/>
      <c r="Q175" s="63"/>
      <c r="R175" s="63"/>
      <c r="S175" s="63"/>
      <c r="T175" s="64"/>
      <c r="AT175" s="15" t="s">
        <v>132</v>
      </c>
      <c r="AU175" s="15" t="s">
        <v>78</v>
      </c>
    </row>
    <row r="176" s="1" customFormat="1" ht="16.5" customHeight="1">
      <c r="B176" s="158"/>
      <c r="C176" s="189" t="s">
        <v>291</v>
      </c>
      <c r="D176" s="189" t="s">
        <v>212</v>
      </c>
      <c r="E176" s="190" t="s">
        <v>292</v>
      </c>
      <c r="F176" s="191" t="s">
        <v>293</v>
      </c>
      <c r="G176" s="192" t="s">
        <v>245</v>
      </c>
      <c r="H176" s="193">
        <v>1</v>
      </c>
      <c r="I176" s="194"/>
      <c r="J176" s="195">
        <f>ROUND(I176*H176,2)</f>
        <v>0</v>
      </c>
      <c r="K176" s="191" t="s">
        <v>1</v>
      </c>
      <c r="L176" s="196"/>
      <c r="M176" s="197" t="s">
        <v>1</v>
      </c>
      <c r="N176" s="198" t="s">
        <v>39</v>
      </c>
      <c r="O176" s="63"/>
      <c r="P176" s="168">
        <f>O176*H176</f>
        <v>0</v>
      </c>
      <c r="Q176" s="168">
        <v>0.064000000000000001</v>
      </c>
      <c r="R176" s="168">
        <f>Q176*H176</f>
        <v>0.064000000000000001</v>
      </c>
      <c r="S176" s="168">
        <v>0</v>
      </c>
      <c r="T176" s="169">
        <f>S176*H176</f>
        <v>0</v>
      </c>
      <c r="AR176" s="15" t="s">
        <v>171</v>
      </c>
      <c r="AT176" s="15" t="s">
        <v>212</v>
      </c>
      <c r="AU176" s="15" t="s">
        <v>78</v>
      </c>
      <c r="AY176" s="15" t="s">
        <v>123</v>
      </c>
      <c r="BE176" s="170">
        <f>IF(N176="základní",J176,0)</f>
        <v>0</v>
      </c>
      <c r="BF176" s="170">
        <f>IF(N176="snížená",J176,0)</f>
        <v>0</v>
      </c>
      <c r="BG176" s="170">
        <f>IF(N176="zákl. přenesená",J176,0)</f>
        <v>0</v>
      </c>
      <c r="BH176" s="170">
        <f>IF(N176="sníž. přenesená",J176,0)</f>
        <v>0</v>
      </c>
      <c r="BI176" s="170">
        <f>IF(N176="nulová",J176,0)</f>
        <v>0</v>
      </c>
      <c r="BJ176" s="15" t="s">
        <v>76</v>
      </c>
      <c r="BK176" s="170">
        <f>ROUND(I176*H176,2)</f>
        <v>0</v>
      </c>
      <c r="BL176" s="15" t="s">
        <v>130</v>
      </c>
      <c r="BM176" s="15" t="s">
        <v>294</v>
      </c>
    </row>
    <row r="177" s="1" customFormat="1">
      <c r="B177" s="33"/>
      <c r="D177" s="171" t="s">
        <v>132</v>
      </c>
      <c r="F177" s="172" t="s">
        <v>293</v>
      </c>
      <c r="I177" s="104"/>
      <c r="L177" s="33"/>
      <c r="M177" s="173"/>
      <c r="N177" s="63"/>
      <c r="O177" s="63"/>
      <c r="P177" s="63"/>
      <c r="Q177" s="63"/>
      <c r="R177" s="63"/>
      <c r="S177" s="63"/>
      <c r="T177" s="64"/>
      <c r="AT177" s="15" t="s">
        <v>132</v>
      </c>
      <c r="AU177" s="15" t="s">
        <v>78</v>
      </c>
    </row>
    <row r="178" s="1" customFormat="1" ht="16.5" customHeight="1">
      <c r="B178" s="158"/>
      <c r="C178" s="159" t="s">
        <v>295</v>
      </c>
      <c r="D178" s="159" t="s">
        <v>125</v>
      </c>
      <c r="E178" s="160" t="s">
        <v>296</v>
      </c>
      <c r="F178" s="161" t="s">
        <v>297</v>
      </c>
      <c r="G178" s="162" t="s">
        <v>245</v>
      </c>
      <c r="H178" s="163">
        <v>1</v>
      </c>
      <c r="I178" s="164"/>
      <c r="J178" s="165">
        <f>ROUND(I178*H178,2)</f>
        <v>0</v>
      </c>
      <c r="K178" s="161" t="s">
        <v>129</v>
      </c>
      <c r="L178" s="33"/>
      <c r="M178" s="166" t="s">
        <v>1</v>
      </c>
      <c r="N178" s="167" t="s">
        <v>39</v>
      </c>
      <c r="O178" s="63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AR178" s="15" t="s">
        <v>130</v>
      </c>
      <c r="AT178" s="15" t="s">
        <v>125</v>
      </c>
      <c r="AU178" s="15" t="s">
        <v>78</v>
      </c>
      <c r="AY178" s="15" t="s">
        <v>123</v>
      </c>
      <c r="BE178" s="170">
        <f>IF(N178="základní",J178,0)</f>
        <v>0</v>
      </c>
      <c r="BF178" s="170">
        <f>IF(N178="snížená",J178,0)</f>
        <v>0</v>
      </c>
      <c r="BG178" s="170">
        <f>IF(N178="zákl. přenesená",J178,0)</f>
        <v>0</v>
      </c>
      <c r="BH178" s="170">
        <f>IF(N178="sníž. přenesená",J178,0)</f>
        <v>0</v>
      </c>
      <c r="BI178" s="170">
        <f>IF(N178="nulová",J178,0)</f>
        <v>0</v>
      </c>
      <c r="BJ178" s="15" t="s">
        <v>76</v>
      </c>
      <c r="BK178" s="170">
        <f>ROUND(I178*H178,2)</f>
        <v>0</v>
      </c>
      <c r="BL178" s="15" t="s">
        <v>130</v>
      </c>
      <c r="BM178" s="15" t="s">
        <v>298</v>
      </c>
    </row>
    <row r="179" s="1" customFormat="1">
      <c r="B179" s="33"/>
      <c r="D179" s="171" t="s">
        <v>132</v>
      </c>
      <c r="F179" s="172" t="s">
        <v>299</v>
      </c>
      <c r="I179" s="104"/>
      <c r="L179" s="33"/>
      <c r="M179" s="173"/>
      <c r="N179" s="63"/>
      <c r="O179" s="63"/>
      <c r="P179" s="63"/>
      <c r="Q179" s="63"/>
      <c r="R179" s="63"/>
      <c r="S179" s="63"/>
      <c r="T179" s="64"/>
      <c r="AT179" s="15" t="s">
        <v>132</v>
      </c>
      <c r="AU179" s="15" t="s">
        <v>78</v>
      </c>
    </row>
    <row r="180" s="1" customFormat="1" ht="16.5" customHeight="1">
      <c r="B180" s="158"/>
      <c r="C180" s="189" t="s">
        <v>300</v>
      </c>
      <c r="D180" s="189" t="s">
        <v>212</v>
      </c>
      <c r="E180" s="190" t="s">
        <v>301</v>
      </c>
      <c r="F180" s="191" t="s">
        <v>302</v>
      </c>
      <c r="G180" s="192" t="s">
        <v>245</v>
      </c>
      <c r="H180" s="193">
        <v>1</v>
      </c>
      <c r="I180" s="194"/>
      <c r="J180" s="195">
        <f>ROUND(I180*H180,2)</f>
        <v>0</v>
      </c>
      <c r="K180" s="191" t="s">
        <v>1</v>
      </c>
      <c r="L180" s="196"/>
      <c r="M180" s="197" t="s">
        <v>1</v>
      </c>
      <c r="N180" s="198" t="s">
        <v>39</v>
      </c>
      <c r="O180" s="63"/>
      <c r="P180" s="168">
        <f>O180*H180</f>
        <v>0</v>
      </c>
      <c r="Q180" s="168">
        <v>0.078</v>
      </c>
      <c r="R180" s="168">
        <f>Q180*H180</f>
        <v>0.078</v>
      </c>
      <c r="S180" s="168">
        <v>0</v>
      </c>
      <c r="T180" s="169">
        <f>S180*H180</f>
        <v>0</v>
      </c>
      <c r="AR180" s="15" t="s">
        <v>171</v>
      </c>
      <c r="AT180" s="15" t="s">
        <v>212</v>
      </c>
      <c r="AU180" s="15" t="s">
        <v>78</v>
      </c>
      <c r="AY180" s="15" t="s">
        <v>123</v>
      </c>
      <c r="BE180" s="170">
        <f>IF(N180="základní",J180,0)</f>
        <v>0</v>
      </c>
      <c r="BF180" s="170">
        <f>IF(N180="snížená",J180,0)</f>
        <v>0</v>
      </c>
      <c r="BG180" s="170">
        <f>IF(N180="zákl. přenesená",J180,0)</f>
        <v>0</v>
      </c>
      <c r="BH180" s="170">
        <f>IF(N180="sníž. přenesená",J180,0)</f>
        <v>0</v>
      </c>
      <c r="BI180" s="170">
        <f>IF(N180="nulová",J180,0)</f>
        <v>0</v>
      </c>
      <c r="BJ180" s="15" t="s">
        <v>76</v>
      </c>
      <c r="BK180" s="170">
        <f>ROUND(I180*H180,2)</f>
        <v>0</v>
      </c>
      <c r="BL180" s="15" t="s">
        <v>130</v>
      </c>
      <c r="BM180" s="15" t="s">
        <v>303</v>
      </c>
    </row>
    <row r="181" s="1" customFormat="1">
      <c r="B181" s="33"/>
      <c r="D181" s="171" t="s">
        <v>132</v>
      </c>
      <c r="F181" s="172" t="s">
        <v>302</v>
      </c>
      <c r="I181" s="104"/>
      <c r="L181" s="33"/>
      <c r="M181" s="173"/>
      <c r="N181" s="63"/>
      <c r="O181" s="63"/>
      <c r="P181" s="63"/>
      <c r="Q181" s="63"/>
      <c r="R181" s="63"/>
      <c r="S181" s="63"/>
      <c r="T181" s="64"/>
      <c r="AT181" s="15" t="s">
        <v>132</v>
      </c>
      <c r="AU181" s="15" t="s">
        <v>78</v>
      </c>
    </row>
    <row r="182" s="1" customFormat="1" ht="16.5" customHeight="1">
      <c r="B182" s="158"/>
      <c r="C182" s="159" t="s">
        <v>304</v>
      </c>
      <c r="D182" s="159" t="s">
        <v>125</v>
      </c>
      <c r="E182" s="160" t="s">
        <v>305</v>
      </c>
      <c r="F182" s="161" t="s">
        <v>306</v>
      </c>
      <c r="G182" s="162" t="s">
        <v>261</v>
      </c>
      <c r="H182" s="163">
        <v>5</v>
      </c>
      <c r="I182" s="164"/>
      <c r="J182" s="165">
        <f>ROUND(I182*H182,2)</f>
        <v>0</v>
      </c>
      <c r="K182" s="161" t="s">
        <v>129</v>
      </c>
      <c r="L182" s="33"/>
      <c r="M182" s="166" t="s">
        <v>1</v>
      </c>
      <c r="N182" s="167" t="s">
        <v>39</v>
      </c>
      <c r="O182" s="63"/>
      <c r="P182" s="168">
        <f>O182*H182</f>
        <v>0</v>
      </c>
      <c r="Q182" s="168">
        <v>0.0026800000000000001</v>
      </c>
      <c r="R182" s="168">
        <f>Q182*H182</f>
        <v>0.013400000000000001</v>
      </c>
      <c r="S182" s="168">
        <v>0</v>
      </c>
      <c r="T182" s="169">
        <f>S182*H182</f>
        <v>0</v>
      </c>
      <c r="AR182" s="15" t="s">
        <v>130</v>
      </c>
      <c r="AT182" s="15" t="s">
        <v>125</v>
      </c>
      <c r="AU182" s="15" t="s">
        <v>78</v>
      </c>
      <c r="AY182" s="15" t="s">
        <v>123</v>
      </c>
      <c r="BE182" s="170">
        <f>IF(N182="základní",J182,0)</f>
        <v>0</v>
      </c>
      <c r="BF182" s="170">
        <f>IF(N182="snížená",J182,0)</f>
        <v>0</v>
      </c>
      <c r="BG182" s="170">
        <f>IF(N182="zákl. přenesená",J182,0)</f>
        <v>0</v>
      </c>
      <c r="BH182" s="170">
        <f>IF(N182="sníž. přenesená",J182,0)</f>
        <v>0</v>
      </c>
      <c r="BI182" s="170">
        <f>IF(N182="nulová",J182,0)</f>
        <v>0</v>
      </c>
      <c r="BJ182" s="15" t="s">
        <v>76</v>
      </c>
      <c r="BK182" s="170">
        <f>ROUND(I182*H182,2)</f>
        <v>0</v>
      </c>
      <c r="BL182" s="15" t="s">
        <v>130</v>
      </c>
      <c r="BM182" s="15" t="s">
        <v>307</v>
      </c>
    </row>
    <row r="183" s="1" customFormat="1">
      <c r="B183" s="33"/>
      <c r="D183" s="171" t="s">
        <v>132</v>
      </c>
      <c r="F183" s="172" t="s">
        <v>308</v>
      </c>
      <c r="I183" s="104"/>
      <c r="L183" s="33"/>
      <c r="M183" s="173"/>
      <c r="N183" s="63"/>
      <c r="O183" s="63"/>
      <c r="P183" s="63"/>
      <c r="Q183" s="63"/>
      <c r="R183" s="63"/>
      <c r="S183" s="63"/>
      <c r="T183" s="64"/>
      <c r="AT183" s="15" t="s">
        <v>132</v>
      </c>
      <c r="AU183" s="15" t="s">
        <v>78</v>
      </c>
    </row>
    <row r="184" s="1" customFormat="1" ht="16.5" customHeight="1">
      <c r="B184" s="158"/>
      <c r="C184" s="159" t="s">
        <v>309</v>
      </c>
      <c r="D184" s="159" t="s">
        <v>125</v>
      </c>
      <c r="E184" s="160" t="s">
        <v>310</v>
      </c>
      <c r="F184" s="161" t="s">
        <v>311</v>
      </c>
      <c r="G184" s="162" t="s">
        <v>261</v>
      </c>
      <c r="H184" s="163">
        <v>160</v>
      </c>
      <c r="I184" s="164"/>
      <c r="J184" s="165">
        <f>ROUND(I184*H184,2)</f>
        <v>0</v>
      </c>
      <c r="K184" s="161" t="s">
        <v>129</v>
      </c>
      <c r="L184" s="33"/>
      <c r="M184" s="166" t="s">
        <v>1</v>
      </c>
      <c r="N184" s="167" t="s">
        <v>39</v>
      </c>
      <c r="O184" s="63"/>
      <c r="P184" s="168">
        <f>O184*H184</f>
        <v>0</v>
      </c>
      <c r="Q184" s="168">
        <v>0.068930000000000005</v>
      </c>
      <c r="R184" s="168">
        <f>Q184*H184</f>
        <v>11.0288</v>
      </c>
      <c r="S184" s="168">
        <v>0</v>
      </c>
      <c r="T184" s="169">
        <f>S184*H184</f>
        <v>0</v>
      </c>
      <c r="AR184" s="15" t="s">
        <v>130</v>
      </c>
      <c r="AT184" s="15" t="s">
        <v>125</v>
      </c>
      <c r="AU184" s="15" t="s">
        <v>78</v>
      </c>
      <c r="AY184" s="15" t="s">
        <v>123</v>
      </c>
      <c r="BE184" s="170">
        <f>IF(N184="základní",J184,0)</f>
        <v>0</v>
      </c>
      <c r="BF184" s="170">
        <f>IF(N184="snížená",J184,0)</f>
        <v>0</v>
      </c>
      <c r="BG184" s="170">
        <f>IF(N184="zákl. přenesená",J184,0)</f>
        <v>0</v>
      </c>
      <c r="BH184" s="170">
        <f>IF(N184="sníž. přenesená",J184,0)</f>
        <v>0</v>
      </c>
      <c r="BI184" s="170">
        <f>IF(N184="nulová",J184,0)</f>
        <v>0</v>
      </c>
      <c r="BJ184" s="15" t="s">
        <v>76</v>
      </c>
      <c r="BK184" s="170">
        <f>ROUND(I184*H184,2)</f>
        <v>0</v>
      </c>
      <c r="BL184" s="15" t="s">
        <v>130</v>
      </c>
      <c r="BM184" s="15" t="s">
        <v>312</v>
      </c>
    </row>
    <row r="185" s="1" customFormat="1">
      <c r="B185" s="33"/>
      <c r="D185" s="171" t="s">
        <v>132</v>
      </c>
      <c r="F185" s="172" t="s">
        <v>313</v>
      </c>
      <c r="I185" s="104"/>
      <c r="L185" s="33"/>
      <c r="M185" s="173"/>
      <c r="N185" s="63"/>
      <c r="O185" s="63"/>
      <c r="P185" s="63"/>
      <c r="Q185" s="63"/>
      <c r="R185" s="63"/>
      <c r="S185" s="63"/>
      <c r="T185" s="64"/>
      <c r="AT185" s="15" t="s">
        <v>132</v>
      </c>
      <c r="AU185" s="15" t="s">
        <v>78</v>
      </c>
    </row>
    <row r="186" s="1" customFormat="1" ht="16.5" customHeight="1">
      <c r="B186" s="158"/>
      <c r="C186" s="159" t="s">
        <v>314</v>
      </c>
      <c r="D186" s="159" t="s">
        <v>125</v>
      </c>
      <c r="E186" s="160" t="s">
        <v>315</v>
      </c>
      <c r="F186" s="161" t="s">
        <v>316</v>
      </c>
      <c r="G186" s="162" t="s">
        <v>317</v>
      </c>
      <c r="H186" s="163">
        <v>2</v>
      </c>
      <c r="I186" s="164"/>
      <c r="J186" s="165">
        <f>ROUND(I186*H186,2)</f>
        <v>0</v>
      </c>
      <c r="K186" s="161" t="s">
        <v>1</v>
      </c>
      <c r="L186" s="33"/>
      <c r="M186" s="166" t="s">
        <v>1</v>
      </c>
      <c r="N186" s="167" t="s">
        <v>39</v>
      </c>
      <c r="O186" s="63"/>
      <c r="P186" s="168">
        <f>O186*H186</f>
        <v>0</v>
      </c>
      <c r="Q186" s="168">
        <v>0.0015100000000000001</v>
      </c>
      <c r="R186" s="168">
        <f>Q186*H186</f>
        <v>0.0030200000000000001</v>
      </c>
      <c r="S186" s="168">
        <v>0</v>
      </c>
      <c r="T186" s="169">
        <f>S186*H186</f>
        <v>0</v>
      </c>
      <c r="AR186" s="15" t="s">
        <v>130</v>
      </c>
      <c r="AT186" s="15" t="s">
        <v>125</v>
      </c>
      <c r="AU186" s="15" t="s">
        <v>78</v>
      </c>
      <c r="AY186" s="15" t="s">
        <v>123</v>
      </c>
      <c r="BE186" s="170">
        <f>IF(N186="základní",J186,0)</f>
        <v>0</v>
      </c>
      <c r="BF186" s="170">
        <f>IF(N186="snížená",J186,0)</f>
        <v>0</v>
      </c>
      <c r="BG186" s="170">
        <f>IF(N186="zákl. přenesená",J186,0)</f>
        <v>0</v>
      </c>
      <c r="BH186" s="170">
        <f>IF(N186="sníž. přenesená",J186,0)</f>
        <v>0</v>
      </c>
      <c r="BI186" s="170">
        <f>IF(N186="nulová",J186,0)</f>
        <v>0</v>
      </c>
      <c r="BJ186" s="15" t="s">
        <v>76</v>
      </c>
      <c r="BK186" s="170">
        <f>ROUND(I186*H186,2)</f>
        <v>0</v>
      </c>
      <c r="BL186" s="15" t="s">
        <v>130</v>
      </c>
      <c r="BM186" s="15" t="s">
        <v>318</v>
      </c>
    </row>
    <row r="187" s="1" customFormat="1">
      <c r="B187" s="33"/>
      <c r="D187" s="171" t="s">
        <v>132</v>
      </c>
      <c r="F187" s="172" t="s">
        <v>316</v>
      </c>
      <c r="I187" s="104"/>
      <c r="L187" s="33"/>
      <c r="M187" s="173"/>
      <c r="N187" s="63"/>
      <c r="O187" s="63"/>
      <c r="P187" s="63"/>
      <c r="Q187" s="63"/>
      <c r="R187" s="63"/>
      <c r="S187" s="63"/>
      <c r="T187" s="64"/>
      <c r="AT187" s="15" t="s">
        <v>132</v>
      </c>
      <c r="AU187" s="15" t="s">
        <v>78</v>
      </c>
    </row>
    <row r="188" s="1" customFormat="1" ht="16.5" customHeight="1">
      <c r="B188" s="158"/>
      <c r="C188" s="159" t="s">
        <v>319</v>
      </c>
      <c r="D188" s="159" t="s">
        <v>125</v>
      </c>
      <c r="E188" s="160" t="s">
        <v>320</v>
      </c>
      <c r="F188" s="161" t="s">
        <v>321</v>
      </c>
      <c r="G188" s="162" t="s">
        <v>317</v>
      </c>
      <c r="H188" s="163">
        <v>15</v>
      </c>
      <c r="I188" s="164"/>
      <c r="J188" s="165">
        <f>ROUND(I188*H188,2)</f>
        <v>0</v>
      </c>
      <c r="K188" s="161" t="s">
        <v>1</v>
      </c>
      <c r="L188" s="33"/>
      <c r="M188" s="166" t="s">
        <v>1</v>
      </c>
      <c r="N188" s="167" t="s">
        <v>39</v>
      </c>
      <c r="O188" s="63"/>
      <c r="P188" s="168">
        <f>O188*H188</f>
        <v>0</v>
      </c>
      <c r="Q188" s="168">
        <v>0.0015100000000000001</v>
      </c>
      <c r="R188" s="168">
        <f>Q188*H188</f>
        <v>0.02265</v>
      </c>
      <c r="S188" s="168">
        <v>0</v>
      </c>
      <c r="T188" s="169">
        <f>S188*H188</f>
        <v>0</v>
      </c>
      <c r="AR188" s="15" t="s">
        <v>130</v>
      </c>
      <c r="AT188" s="15" t="s">
        <v>125</v>
      </c>
      <c r="AU188" s="15" t="s">
        <v>78</v>
      </c>
      <c r="AY188" s="15" t="s">
        <v>123</v>
      </c>
      <c r="BE188" s="170">
        <f>IF(N188="základní",J188,0)</f>
        <v>0</v>
      </c>
      <c r="BF188" s="170">
        <f>IF(N188="snížená",J188,0)</f>
        <v>0</v>
      </c>
      <c r="BG188" s="170">
        <f>IF(N188="zákl. přenesená",J188,0)</f>
        <v>0</v>
      </c>
      <c r="BH188" s="170">
        <f>IF(N188="sníž. přenesená",J188,0)</f>
        <v>0</v>
      </c>
      <c r="BI188" s="170">
        <f>IF(N188="nulová",J188,0)</f>
        <v>0</v>
      </c>
      <c r="BJ188" s="15" t="s">
        <v>76</v>
      </c>
      <c r="BK188" s="170">
        <f>ROUND(I188*H188,2)</f>
        <v>0</v>
      </c>
      <c r="BL188" s="15" t="s">
        <v>130</v>
      </c>
      <c r="BM188" s="15" t="s">
        <v>322</v>
      </c>
    </row>
    <row r="189" s="1" customFormat="1">
      <c r="B189" s="33"/>
      <c r="D189" s="171" t="s">
        <v>132</v>
      </c>
      <c r="F189" s="172" t="s">
        <v>321</v>
      </c>
      <c r="I189" s="104"/>
      <c r="L189" s="33"/>
      <c r="M189" s="173"/>
      <c r="N189" s="63"/>
      <c r="O189" s="63"/>
      <c r="P189" s="63"/>
      <c r="Q189" s="63"/>
      <c r="R189" s="63"/>
      <c r="S189" s="63"/>
      <c r="T189" s="64"/>
      <c r="AT189" s="15" t="s">
        <v>132</v>
      </c>
      <c r="AU189" s="15" t="s">
        <v>78</v>
      </c>
    </row>
    <row r="190" s="1" customFormat="1">
      <c r="B190" s="33"/>
      <c r="D190" s="171" t="s">
        <v>256</v>
      </c>
      <c r="F190" s="199" t="s">
        <v>323</v>
      </c>
      <c r="I190" s="104"/>
      <c r="L190" s="33"/>
      <c r="M190" s="173"/>
      <c r="N190" s="63"/>
      <c r="O190" s="63"/>
      <c r="P190" s="63"/>
      <c r="Q190" s="63"/>
      <c r="R190" s="63"/>
      <c r="S190" s="63"/>
      <c r="T190" s="64"/>
      <c r="AT190" s="15" t="s">
        <v>256</v>
      </c>
      <c r="AU190" s="15" t="s">
        <v>78</v>
      </c>
    </row>
    <row r="191" s="1" customFormat="1" ht="16.5" customHeight="1">
      <c r="B191" s="158"/>
      <c r="C191" s="159" t="s">
        <v>324</v>
      </c>
      <c r="D191" s="159" t="s">
        <v>125</v>
      </c>
      <c r="E191" s="160" t="s">
        <v>325</v>
      </c>
      <c r="F191" s="161" t="s">
        <v>326</v>
      </c>
      <c r="G191" s="162" t="s">
        <v>245</v>
      </c>
      <c r="H191" s="163">
        <v>17</v>
      </c>
      <c r="I191" s="164"/>
      <c r="J191" s="165">
        <f>ROUND(I191*H191,2)</f>
        <v>0</v>
      </c>
      <c r="K191" s="161" t="s">
        <v>129</v>
      </c>
      <c r="L191" s="33"/>
      <c r="M191" s="166" t="s">
        <v>1</v>
      </c>
      <c r="N191" s="167" t="s">
        <v>39</v>
      </c>
      <c r="O191" s="63"/>
      <c r="P191" s="168">
        <f>O191*H191</f>
        <v>0</v>
      </c>
      <c r="Q191" s="168">
        <v>0.0091800000000000007</v>
      </c>
      <c r="R191" s="168">
        <f>Q191*H191</f>
        <v>0.15606</v>
      </c>
      <c r="S191" s="168">
        <v>0</v>
      </c>
      <c r="T191" s="169">
        <f>S191*H191</f>
        <v>0</v>
      </c>
      <c r="AR191" s="15" t="s">
        <v>130</v>
      </c>
      <c r="AT191" s="15" t="s">
        <v>125</v>
      </c>
      <c r="AU191" s="15" t="s">
        <v>78</v>
      </c>
      <c r="AY191" s="15" t="s">
        <v>123</v>
      </c>
      <c r="BE191" s="170">
        <f>IF(N191="základní",J191,0)</f>
        <v>0</v>
      </c>
      <c r="BF191" s="170">
        <f>IF(N191="snížená",J191,0)</f>
        <v>0</v>
      </c>
      <c r="BG191" s="170">
        <f>IF(N191="zákl. přenesená",J191,0)</f>
        <v>0</v>
      </c>
      <c r="BH191" s="170">
        <f>IF(N191="sníž. přenesená",J191,0)</f>
        <v>0</v>
      </c>
      <c r="BI191" s="170">
        <f>IF(N191="nulová",J191,0)</f>
        <v>0</v>
      </c>
      <c r="BJ191" s="15" t="s">
        <v>76</v>
      </c>
      <c r="BK191" s="170">
        <f>ROUND(I191*H191,2)</f>
        <v>0</v>
      </c>
      <c r="BL191" s="15" t="s">
        <v>130</v>
      </c>
      <c r="BM191" s="15" t="s">
        <v>327</v>
      </c>
    </row>
    <row r="192" s="1" customFormat="1">
      <c r="B192" s="33"/>
      <c r="D192" s="171" t="s">
        <v>132</v>
      </c>
      <c r="F192" s="172" t="s">
        <v>326</v>
      </c>
      <c r="I192" s="104"/>
      <c r="L192" s="33"/>
      <c r="M192" s="173"/>
      <c r="N192" s="63"/>
      <c r="O192" s="63"/>
      <c r="P192" s="63"/>
      <c r="Q192" s="63"/>
      <c r="R192" s="63"/>
      <c r="S192" s="63"/>
      <c r="T192" s="64"/>
      <c r="AT192" s="15" t="s">
        <v>132</v>
      </c>
      <c r="AU192" s="15" t="s">
        <v>78</v>
      </c>
    </row>
    <row r="193" s="1" customFormat="1" ht="16.5" customHeight="1">
      <c r="B193" s="158"/>
      <c r="C193" s="189" t="s">
        <v>328</v>
      </c>
      <c r="D193" s="189" t="s">
        <v>212</v>
      </c>
      <c r="E193" s="190" t="s">
        <v>329</v>
      </c>
      <c r="F193" s="191" t="s">
        <v>330</v>
      </c>
      <c r="G193" s="192" t="s">
        <v>245</v>
      </c>
      <c r="H193" s="193">
        <v>2</v>
      </c>
      <c r="I193" s="194"/>
      <c r="J193" s="195">
        <f>ROUND(I193*H193,2)</f>
        <v>0</v>
      </c>
      <c r="K193" s="191" t="s">
        <v>129</v>
      </c>
      <c r="L193" s="196"/>
      <c r="M193" s="197" t="s">
        <v>1</v>
      </c>
      <c r="N193" s="198" t="s">
        <v>39</v>
      </c>
      <c r="O193" s="63"/>
      <c r="P193" s="168">
        <f>O193*H193</f>
        <v>0</v>
      </c>
      <c r="Q193" s="168">
        <v>0.040000000000000001</v>
      </c>
      <c r="R193" s="168">
        <f>Q193*H193</f>
        <v>0.080000000000000002</v>
      </c>
      <c r="S193" s="168">
        <v>0</v>
      </c>
      <c r="T193" s="169">
        <f>S193*H193</f>
        <v>0</v>
      </c>
      <c r="AR193" s="15" t="s">
        <v>171</v>
      </c>
      <c r="AT193" s="15" t="s">
        <v>212</v>
      </c>
      <c r="AU193" s="15" t="s">
        <v>78</v>
      </c>
      <c r="AY193" s="15" t="s">
        <v>123</v>
      </c>
      <c r="BE193" s="170">
        <f>IF(N193="základní",J193,0)</f>
        <v>0</v>
      </c>
      <c r="BF193" s="170">
        <f>IF(N193="snížená",J193,0)</f>
        <v>0</v>
      </c>
      <c r="BG193" s="170">
        <f>IF(N193="zákl. přenesená",J193,0)</f>
        <v>0</v>
      </c>
      <c r="BH193" s="170">
        <f>IF(N193="sníž. přenesená",J193,0)</f>
        <v>0</v>
      </c>
      <c r="BI193" s="170">
        <f>IF(N193="nulová",J193,0)</f>
        <v>0</v>
      </c>
      <c r="BJ193" s="15" t="s">
        <v>76</v>
      </c>
      <c r="BK193" s="170">
        <f>ROUND(I193*H193,2)</f>
        <v>0</v>
      </c>
      <c r="BL193" s="15" t="s">
        <v>130</v>
      </c>
      <c r="BM193" s="15" t="s">
        <v>331</v>
      </c>
    </row>
    <row r="194" s="1" customFormat="1">
      <c r="B194" s="33"/>
      <c r="D194" s="171" t="s">
        <v>132</v>
      </c>
      <c r="F194" s="172" t="s">
        <v>330</v>
      </c>
      <c r="I194" s="104"/>
      <c r="L194" s="33"/>
      <c r="M194" s="173"/>
      <c r="N194" s="63"/>
      <c r="O194" s="63"/>
      <c r="P194" s="63"/>
      <c r="Q194" s="63"/>
      <c r="R194" s="63"/>
      <c r="S194" s="63"/>
      <c r="T194" s="64"/>
      <c r="AT194" s="15" t="s">
        <v>132</v>
      </c>
      <c r="AU194" s="15" t="s">
        <v>78</v>
      </c>
    </row>
    <row r="195" s="1" customFormat="1" ht="16.5" customHeight="1">
      <c r="B195" s="158"/>
      <c r="C195" s="189" t="s">
        <v>332</v>
      </c>
      <c r="D195" s="189" t="s">
        <v>212</v>
      </c>
      <c r="E195" s="190" t="s">
        <v>333</v>
      </c>
      <c r="F195" s="191" t="s">
        <v>334</v>
      </c>
      <c r="G195" s="192" t="s">
        <v>245</v>
      </c>
      <c r="H195" s="193">
        <v>2</v>
      </c>
      <c r="I195" s="194"/>
      <c r="J195" s="195">
        <f>ROUND(I195*H195,2)</f>
        <v>0</v>
      </c>
      <c r="K195" s="191" t="s">
        <v>129</v>
      </c>
      <c r="L195" s="196"/>
      <c r="M195" s="197" t="s">
        <v>1</v>
      </c>
      <c r="N195" s="198" t="s">
        <v>39</v>
      </c>
      <c r="O195" s="63"/>
      <c r="P195" s="168">
        <f>O195*H195</f>
        <v>0</v>
      </c>
      <c r="Q195" s="168">
        <v>0.050999999999999997</v>
      </c>
      <c r="R195" s="168">
        <f>Q195*H195</f>
        <v>0.10199999999999999</v>
      </c>
      <c r="S195" s="168">
        <v>0</v>
      </c>
      <c r="T195" s="169">
        <f>S195*H195</f>
        <v>0</v>
      </c>
      <c r="AR195" s="15" t="s">
        <v>171</v>
      </c>
      <c r="AT195" s="15" t="s">
        <v>212</v>
      </c>
      <c r="AU195" s="15" t="s">
        <v>78</v>
      </c>
      <c r="AY195" s="15" t="s">
        <v>123</v>
      </c>
      <c r="BE195" s="170">
        <f>IF(N195="základní",J195,0)</f>
        <v>0</v>
      </c>
      <c r="BF195" s="170">
        <f>IF(N195="snížená",J195,0)</f>
        <v>0</v>
      </c>
      <c r="BG195" s="170">
        <f>IF(N195="zákl. přenesená",J195,0)</f>
        <v>0</v>
      </c>
      <c r="BH195" s="170">
        <f>IF(N195="sníž. přenesená",J195,0)</f>
        <v>0</v>
      </c>
      <c r="BI195" s="170">
        <f>IF(N195="nulová",J195,0)</f>
        <v>0</v>
      </c>
      <c r="BJ195" s="15" t="s">
        <v>76</v>
      </c>
      <c r="BK195" s="170">
        <f>ROUND(I195*H195,2)</f>
        <v>0</v>
      </c>
      <c r="BL195" s="15" t="s">
        <v>130</v>
      </c>
      <c r="BM195" s="15" t="s">
        <v>335</v>
      </c>
    </row>
    <row r="196" s="1" customFormat="1">
      <c r="B196" s="33"/>
      <c r="D196" s="171" t="s">
        <v>132</v>
      </c>
      <c r="F196" s="172" t="s">
        <v>334</v>
      </c>
      <c r="I196" s="104"/>
      <c r="L196" s="33"/>
      <c r="M196" s="173"/>
      <c r="N196" s="63"/>
      <c r="O196" s="63"/>
      <c r="P196" s="63"/>
      <c r="Q196" s="63"/>
      <c r="R196" s="63"/>
      <c r="S196" s="63"/>
      <c r="T196" s="64"/>
      <c r="AT196" s="15" t="s">
        <v>132</v>
      </c>
      <c r="AU196" s="15" t="s">
        <v>78</v>
      </c>
    </row>
    <row r="197" s="1" customFormat="1" ht="16.5" customHeight="1">
      <c r="B197" s="158"/>
      <c r="C197" s="189" t="s">
        <v>336</v>
      </c>
      <c r="D197" s="189" t="s">
        <v>212</v>
      </c>
      <c r="E197" s="190" t="s">
        <v>337</v>
      </c>
      <c r="F197" s="191" t="s">
        <v>338</v>
      </c>
      <c r="G197" s="192" t="s">
        <v>245</v>
      </c>
      <c r="H197" s="193">
        <v>1</v>
      </c>
      <c r="I197" s="194"/>
      <c r="J197" s="195">
        <f>ROUND(I197*H197,2)</f>
        <v>0</v>
      </c>
      <c r="K197" s="191" t="s">
        <v>129</v>
      </c>
      <c r="L197" s="196"/>
      <c r="M197" s="197" t="s">
        <v>1</v>
      </c>
      <c r="N197" s="198" t="s">
        <v>39</v>
      </c>
      <c r="O197" s="63"/>
      <c r="P197" s="168">
        <f>O197*H197</f>
        <v>0</v>
      </c>
      <c r="Q197" s="168">
        <v>0.068000000000000005</v>
      </c>
      <c r="R197" s="168">
        <f>Q197*H197</f>
        <v>0.068000000000000005</v>
      </c>
      <c r="S197" s="168">
        <v>0</v>
      </c>
      <c r="T197" s="169">
        <f>S197*H197</f>
        <v>0</v>
      </c>
      <c r="AR197" s="15" t="s">
        <v>171</v>
      </c>
      <c r="AT197" s="15" t="s">
        <v>212</v>
      </c>
      <c r="AU197" s="15" t="s">
        <v>78</v>
      </c>
      <c r="AY197" s="15" t="s">
        <v>123</v>
      </c>
      <c r="BE197" s="170">
        <f>IF(N197="základní",J197,0)</f>
        <v>0</v>
      </c>
      <c r="BF197" s="170">
        <f>IF(N197="snížená",J197,0)</f>
        <v>0</v>
      </c>
      <c r="BG197" s="170">
        <f>IF(N197="zákl. přenesená",J197,0)</f>
        <v>0</v>
      </c>
      <c r="BH197" s="170">
        <f>IF(N197="sníž. přenesená",J197,0)</f>
        <v>0</v>
      </c>
      <c r="BI197" s="170">
        <f>IF(N197="nulová",J197,0)</f>
        <v>0</v>
      </c>
      <c r="BJ197" s="15" t="s">
        <v>76</v>
      </c>
      <c r="BK197" s="170">
        <f>ROUND(I197*H197,2)</f>
        <v>0</v>
      </c>
      <c r="BL197" s="15" t="s">
        <v>130</v>
      </c>
      <c r="BM197" s="15" t="s">
        <v>339</v>
      </c>
    </row>
    <row r="198" s="1" customFormat="1">
      <c r="B198" s="33"/>
      <c r="D198" s="171" t="s">
        <v>132</v>
      </c>
      <c r="F198" s="172" t="s">
        <v>338</v>
      </c>
      <c r="I198" s="104"/>
      <c r="L198" s="33"/>
      <c r="M198" s="173"/>
      <c r="N198" s="63"/>
      <c r="O198" s="63"/>
      <c r="P198" s="63"/>
      <c r="Q198" s="63"/>
      <c r="R198" s="63"/>
      <c r="S198" s="63"/>
      <c r="T198" s="64"/>
      <c r="AT198" s="15" t="s">
        <v>132</v>
      </c>
      <c r="AU198" s="15" t="s">
        <v>78</v>
      </c>
    </row>
    <row r="199" s="1" customFormat="1" ht="16.5" customHeight="1">
      <c r="B199" s="158"/>
      <c r="C199" s="189" t="s">
        <v>340</v>
      </c>
      <c r="D199" s="189" t="s">
        <v>212</v>
      </c>
      <c r="E199" s="190" t="s">
        <v>341</v>
      </c>
      <c r="F199" s="191" t="s">
        <v>342</v>
      </c>
      <c r="G199" s="192" t="s">
        <v>245</v>
      </c>
      <c r="H199" s="193">
        <v>1</v>
      </c>
      <c r="I199" s="194"/>
      <c r="J199" s="195">
        <f>ROUND(I199*H199,2)</f>
        <v>0</v>
      </c>
      <c r="K199" s="191" t="s">
        <v>129</v>
      </c>
      <c r="L199" s="196"/>
      <c r="M199" s="197" t="s">
        <v>1</v>
      </c>
      <c r="N199" s="198" t="s">
        <v>39</v>
      </c>
      <c r="O199" s="63"/>
      <c r="P199" s="168">
        <f>O199*H199</f>
        <v>0</v>
      </c>
      <c r="Q199" s="168">
        <v>0.081000000000000003</v>
      </c>
      <c r="R199" s="168">
        <f>Q199*H199</f>
        <v>0.081000000000000003</v>
      </c>
      <c r="S199" s="168">
        <v>0</v>
      </c>
      <c r="T199" s="169">
        <f>S199*H199</f>
        <v>0</v>
      </c>
      <c r="AR199" s="15" t="s">
        <v>171</v>
      </c>
      <c r="AT199" s="15" t="s">
        <v>212</v>
      </c>
      <c r="AU199" s="15" t="s">
        <v>78</v>
      </c>
      <c r="AY199" s="15" t="s">
        <v>123</v>
      </c>
      <c r="BE199" s="170">
        <f>IF(N199="základní",J199,0)</f>
        <v>0</v>
      </c>
      <c r="BF199" s="170">
        <f>IF(N199="snížená",J199,0)</f>
        <v>0</v>
      </c>
      <c r="BG199" s="170">
        <f>IF(N199="zákl. přenesená",J199,0)</f>
        <v>0</v>
      </c>
      <c r="BH199" s="170">
        <f>IF(N199="sníž. přenesená",J199,0)</f>
        <v>0</v>
      </c>
      <c r="BI199" s="170">
        <f>IF(N199="nulová",J199,0)</f>
        <v>0</v>
      </c>
      <c r="BJ199" s="15" t="s">
        <v>76</v>
      </c>
      <c r="BK199" s="170">
        <f>ROUND(I199*H199,2)</f>
        <v>0</v>
      </c>
      <c r="BL199" s="15" t="s">
        <v>130</v>
      </c>
      <c r="BM199" s="15" t="s">
        <v>343</v>
      </c>
    </row>
    <row r="200" s="1" customFormat="1">
      <c r="B200" s="33"/>
      <c r="D200" s="171" t="s">
        <v>132</v>
      </c>
      <c r="F200" s="172" t="s">
        <v>342</v>
      </c>
      <c r="I200" s="104"/>
      <c r="L200" s="33"/>
      <c r="M200" s="173"/>
      <c r="N200" s="63"/>
      <c r="O200" s="63"/>
      <c r="P200" s="63"/>
      <c r="Q200" s="63"/>
      <c r="R200" s="63"/>
      <c r="S200" s="63"/>
      <c r="T200" s="64"/>
      <c r="AT200" s="15" t="s">
        <v>132</v>
      </c>
      <c r="AU200" s="15" t="s">
        <v>78</v>
      </c>
    </row>
    <row r="201" s="1" customFormat="1" ht="16.5" customHeight="1">
      <c r="B201" s="158"/>
      <c r="C201" s="189" t="s">
        <v>344</v>
      </c>
      <c r="D201" s="189" t="s">
        <v>212</v>
      </c>
      <c r="E201" s="190" t="s">
        <v>345</v>
      </c>
      <c r="F201" s="191" t="s">
        <v>346</v>
      </c>
      <c r="G201" s="192" t="s">
        <v>245</v>
      </c>
      <c r="H201" s="193">
        <v>4</v>
      </c>
      <c r="I201" s="194"/>
      <c r="J201" s="195">
        <f>ROUND(I201*H201,2)</f>
        <v>0</v>
      </c>
      <c r="K201" s="191" t="s">
        <v>129</v>
      </c>
      <c r="L201" s="196"/>
      <c r="M201" s="197" t="s">
        <v>1</v>
      </c>
      <c r="N201" s="198" t="s">
        <v>39</v>
      </c>
      <c r="O201" s="63"/>
      <c r="P201" s="168">
        <f>O201*H201</f>
        <v>0</v>
      </c>
      <c r="Q201" s="168">
        <v>0.26200000000000001</v>
      </c>
      <c r="R201" s="168">
        <f>Q201*H201</f>
        <v>1.048</v>
      </c>
      <c r="S201" s="168">
        <v>0</v>
      </c>
      <c r="T201" s="169">
        <f>S201*H201</f>
        <v>0</v>
      </c>
      <c r="AR201" s="15" t="s">
        <v>171</v>
      </c>
      <c r="AT201" s="15" t="s">
        <v>212</v>
      </c>
      <c r="AU201" s="15" t="s">
        <v>78</v>
      </c>
      <c r="AY201" s="15" t="s">
        <v>123</v>
      </c>
      <c r="BE201" s="170">
        <f>IF(N201="základní",J201,0)</f>
        <v>0</v>
      </c>
      <c r="BF201" s="170">
        <f>IF(N201="snížená",J201,0)</f>
        <v>0</v>
      </c>
      <c r="BG201" s="170">
        <f>IF(N201="zákl. přenesená",J201,0)</f>
        <v>0</v>
      </c>
      <c r="BH201" s="170">
        <f>IF(N201="sníž. přenesená",J201,0)</f>
        <v>0</v>
      </c>
      <c r="BI201" s="170">
        <f>IF(N201="nulová",J201,0)</f>
        <v>0</v>
      </c>
      <c r="BJ201" s="15" t="s">
        <v>76</v>
      </c>
      <c r="BK201" s="170">
        <f>ROUND(I201*H201,2)</f>
        <v>0</v>
      </c>
      <c r="BL201" s="15" t="s">
        <v>130</v>
      </c>
      <c r="BM201" s="15" t="s">
        <v>347</v>
      </c>
    </row>
    <row r="202" s="1" customFormat="1">
      <c r="B202" s="33"/>
      <c r="D202" s="171" t="s">
        <v>132</v>
      </c>
      <c r="F202" s="172" t="s">
        <v>346</v>
      </c>
      <c r="I202" s="104"/>
      <c r="L202" s="33"/>
      <c r="M202" s="173"/>
      <c r="N202" s="63"/>
      <c r="O202" s="63"/>
      <c r="P202" s="63"/>
      <c r="Q202" s="63"/>
      <c r="R202" s="63"/>
      <c r="S202" s="63"/>
      <c r="T202" s="64"/>
      <c r="AT202" s="15" t="s">
        <v>132</v>
      </c>
      <c r="AU202" s="15" t="s">
        <v>78</v>
      </c>
    </row>
    <row r="203" s="1" customFormat="1" ht="16.5" customHeight="1">
      <c r="B203" s="158"/>
      <c r="C203" s="189" t="s">
        <v>348</v>
      </c>
      <c r="D203" s="189" t="s">
        <v>212</v>
      </c>
      <c r="E203" s="190" t="s">
        <v>349</v>
      </c>
      <c r="F203" s="191" t="s">
        <v>350</v>
      </c>
      <c r="G203" s="192" t="s">
        <v>245</v>
      </c>
      <c r="H203" s="193">
        <v>4</v>
      </c>
      <c r="I203" s="194"/>
      <c r="J203" s="195">
        <f>ROUND(I203*H203,2)</f>
        <v>0</v>
      </c>
      <c r="K203" s="191" t="s">
        <v>129</v>
      </c>
      <c r="L203" s="196"/>
      <c r="M203" s="197" t="s">
        <v>1</v>
      </c>
      <c r="N203" s="198" t="s">
        <v>39</v>
      </c>
      <c r="O203" s="63"/>
      <c r="P203" s="168">
        <f>O203*H203</f>
        <v>0</v>
      </c>
      <c r="Q203" s="168">
        <v>0.52600000000000002</v>
      </c>
      <c r="R203" s="168">
        <f>Q203*H203</f>
        <v>2.1040000000000001</v>
      </c>
      <c r="S203" s="168">
        <v>0</v>
      </c>
      <c r="T203" s="169">
        <f>S203*H203</f>
        <v>0</v>
      </c>
      <c r="AR203" s="15" t="s">
        <v>171</v>
      </c>
      <c r="AT203" s="15" t="s">
        <v>212</v>
      </c>
      <c r="AU203" s="15" t="s">
        <v>78</v>
      </c>
      <c r="AY203" s="15" t="s">
        <v>123</v>
      </c>
      <c r="BE203" s="170">
        <f>IF(N203="základní",J203,0)</f>
        <v>0</v>
      </c>
      <c r="BF203" s="170">
        <f>IF(N203="snížená",J203,0)</f>
        <v>0</v>
      </c>
      <c r="BG203" s="170">
        <f>IF(N203="zákl. přenesená",J203,0)</f>
        <v>0</v>
      </c>
      <c r="BH203" s="170">
        <f>IF(N203="sníž. přenesená",J203,0)</f>
        <v>0</v>
      </c>
      <c r="BI203" s="170">
        <f>IF(N203="nulová",J203,0)</f>
        <v>0</v>
      </c>
      <c r="BJ203" s="15" t="s">
        <v>76</v>
      </c>
      <c r="BK203" s="170">
        <f>ROUND(I203*H203,2)</f>
        <v>0</v>
      </c>
      <c r="BL203" s="15" t="s">
        <v>130</v>
      </c>
      <c r="BM203" s="15" t="s">
        <v>351</v>
      </c>
    </row>
    <row r="204" s="1" customFormat="1">
      <c r="B204" s="33"/>
      <c r="D204" s="171" t="s">
        <v>132</v>
      </c>
      <c r="F204" s="172" t="s">
        <v>350</v>
      </c>
      <c r="I204" s="104"/>
      <c r="L204" s="33"/>
      <c r="M204" s="173"/>
      <c r="N204" s="63"/>
      <c r="O204" s="63"/>
      <c r="P204" s="63"/>
      <c r="Q204" s="63"/>
      <c r="R204" s="63"/>
      <c r="S204" s="63"/>
      <c r="T204" s="64"/>
      <c r="AT204" s="15" t="s">
        <v>132</v>
      </c>
      <c r="AU204" s="15" t="s">
        <v>78</v>
      </c>
    </row>
    <row r="205" s="1" customFormat="1" ht="16.5" customHeight="1">
      <c r="B205" s="158"/>
      <c r="C205" s="189" t="s">
        <v>352</v>
      </c>
      <c r="D205" s="189" t="s">
        <v>212</v>
      </c>
      <c r="E205" s="190" t="s">
        <v>353</v>
      </c>
      <c r="F205" s="191" t="s">
        <v>354</v>
      </c>
      <c r="G205" s="192" t="s">
        <v>245</v>
      </c>
      <c r="H205" s="193">
        <v>3</v>
      </c>
      <c r="I205" s="194"/>
      <c r="J205" s="195">
        <f>ROUND(I205*H205,2)</f>
        <v>0</v>
      </c>
      <c r="K205" s="191" t="s">
        <v>129</v>
      </c>
      <c r="L205" s="196"/>
      <c r="M205" s="197" t="s">
        <v>1</v>
      </c>
      <c r="N205" s="198" t="s">
        <v>39</v>
      </c>
      <c r="O205" s="63"/>
      <c r="P205" s="168">
        <f>O205*H205</f>
        <v>0</v>
      </c>
      <c r="Q205" s="168">
        <v>1.0540000000000001</v>
      </c>
      <c r="R205" s="168">
        <f>Q205*H205</f>
        <v>3.1619999999999999</v>
      </c>
      <c r="S205" s="168">
        <v>0</v>
      </c>
      <c r="T205" s="169">
        <f>S205*H205</f>
        <v>0</v>
      </c>
      <c r="AR205" s="15" t="s">
        <v>171</v>
      </c>
      <c r="AT205" s="15" t="s">
        <v>212</v>
      </c>
      <c r="AU205" s="15" t="s">
        <v>78</v>
      </c>
      <c r="AY205" s="15" t="s">
        <v>123</v>
      </c>
      <c r="BE205" s="170">
        <f>IF(N205="základní",J205,0)</f>
        <v>0</v>
      </c>
      <c r="BF205" s="170">
        <f>IF(N205="snížená",J205,0)</f>
        <v>0</v>
      </c>
      <c r="BG205" s="170">
        <f>IF(N205="zákl. přenesená",J205,0)</f>
        <v>0</v>
      </c>
      <c r="BH205" s="170">
        <f>IF(N205="sníž. přenesená",J205,0)</f>
        <v>0</v>
      </c>
      <c r="BI205" s="170">
        <f>IF(N205="nulová",J205,0)</f>
        <v>0</v>
      </c>
      <c r="BJ205" s="15" t="s">
        <v>76</v>
      </c>
      <c r="BK205" s="170">
        <f>ROUND(I205*H205,2)</f>
        <v>0</v>
      </c>
      <c r="BL205" s="15" t="s">
        <v>130</v>
      </c>
      <c r="BM205" s="15" t="s">
        <v>355</v>
      </c>
    </row>
    <row r="206" s="1" customFormat="1">
      <c r="B206" s="33"/>
      <c r="D206" s="171" t="s">
        <v>132</v>
      </c>
      <c r="F206" s="172" t="s">
        <v>354</v>
      </c>
      <c r="I206" s="104"/>
      <c r="L206" s="33"/>
      <c r="M206" s="173"/>
      <c r="N206" s="63"/>
      <c r="O206" s="63"/>
      <c r="P206" s="63"/>
      <c r="Q206" s="63"/>
      <c r="R206" s="63"/>
      <c r="S206" s="63"/>
      <c r="T206" s="64"/>
      <c r="AT206" s="15" t="s">
        <v>132</v>
      </c>
      <c r="AU206" s="15" t="s">
        <v>78</v>
      </c>
    </row>
    <row r="207" s="1" customFormat="1" ht="16.5" customHeight="1">
      <c r="B207" s="158"/>
      <c r="C207" s="159" t="s">
        <v>356</v>
      </c>
      <c r="D207" s="159" t="s">
        <v>125</v>
      </c>
      <c r="E207" s="160" t="s">
        <v>357</v>
      </c>
      <c r="F207" s="161" t="s">
        <v>358</v>
      </c>
      <c r="G207" s="162" t="s">
        <v>245</v>
      </c>
      <c r="H207" s="163">
        <v>5</v>
      </c>
      <c r="I207" s="164"/>
      <c r="J207" s="165">
        <f>ROUND(I207*H207,2)</f>
        <v>0</v>
      </c>
      <c r="K207" s="161" t="s">
        <v>129</v>
      </c>
      <c r="L207" s="33"/>
      <c r="M207" s="166" t="s">
        <v>1</v>
      </c>
      <c r="N207" s="167" t="s">
        <v>39</v>
      </c>
      <c r="O207" s="63"/>
      <c r="P207" s="168">
        <f>O207*H207</f>
        <v>0</v>
      </c>
      <c r="Q207" s="168">
        <v>0.011469999999999999</v>
      </c>
      <c r="R207" s="168">
        <f>Q207*H207</f>
        <v>0.057349999999999998</v>
      </c>
      <c r="S207" s="168">
        <v>0</v>
      </c>
      <c r="T207" s="169">
        <f>S207*H207</f>
        <v>0</v>
      </c>
      <c r="AR207" s="15" t="s">
        <v>130</v>
      </c>
      <c r="AT207" s="15" t="s">
        <v>125</v>
      </c>
      <c r="AU207" s="15" t="s">
        <v>78</v>
      </c>
      <c r="AY207" s="15" t="s">
        <v>123</v>
      </c>
      <c r="BE207" s="170">
        <f>IF(N207="základní",J207,0)</f>
        <v>0</v>
      </c>
      <c r="BF207" s="170">
        <f>IF(N207="snížená",J207,0)</f>
        <v>0</v>
      </c>
      <c r="BG207" s="170">
        <f>IF(N207="zákl. přenesená",J207,0)</f>
        <v>0</v>
      </c>
      <c r="BH207" s="170">
        <f>IF(N207="sníž. přenesená",J207,0)</f>
        <v>0</v>
      </c>
      <c r="BI207" s="170">
        <f>IF(N207="nulová",J207,0)</f>
        <v>0</v>
      </c>
      <c r="BJ207" s="15" t="s">
        <v>76</v>
      </c>
      <c r="BK207" s="170">
        <f>ROUND(I207*H207,2)</f>
        <v>0</v>
      </c>
      <c r="BL207" s="15" t="s">
        <v>130</v>
      </c>
      <c r="BM207" s="15" t="s">
        <v>359</v>
      </c>
    </row>
    <row r="208" s="1" customFormat="1">
      <c r="B208" s="33"/>
      <c r="D208" s="171" t="s">
        <v>132</v>
      </c>
      <c r="F208" s="172" t="s">
        <v>358</v>
      </c>
      <c r="I208" s="104"/>
      <c r="L208" s="33"/>
      <c r="M208" s="173"/>
      <c r="N208" s="63"/>
      <c r="O208" s="63"/>
      <c r="P208" s="63"/>
      <c r="Q208" s="63"/>
      <c r="R208" s="63"/>
      <c r="S208" s="63"/>
      <c r="T208" s="64"/>
      <c r="AT208" s="15" t="s">
        <v>132</v>
      </c>
      <c r="AU208" s="15" t="s">
        <v>78</v>
      </c>
    </row>
    <row r="209" s="1" customFormat="1" ht="16.5" customHeight="1">
      <c r="B209" s="158"/>
      <c r="C209" s="189" t="s">
        <v>360</v>
      </c>
      <c r="D209" s="189" t="s">
        <v>212</v>
      </c>
      <c r="E209" s="190" t="s">
        <v>361</v>
      </c>
      <c r="F209" s="191" t="s">
        <v>362</v>
      </c>
      <c r="G209" s="192" t="s">
        <v>245</v>
      </c>
      <c r="H209" s="193">
        <v>5</v>
      </c>
      <c r="I209" s="194"/>
      <c r="J209" s="195">
        <f>ROUND(I209*H209,2)</f>
        <v>0</v>
      </c>
      <c r="K209" s="191" t="s">
        <v>129</v>
      </c>
      <c r="L209" s="196"/>
      <c r="M209" s="197" t="s">
        <v>1</v>
      </c>
      <c r="N209" s="198" t="s">
        <v>39</v>
      </c>
      <c r="O209" s="63"/>
      <c r="P209" s="168">
        <f>O209*H209</f>
        <v>0</v>
      </c>
      <c r="Q209" s="168">
        <v>0.58499999999999996</v>
      </c>
      <c r="R209" s="168">
        <f>Q209*H209</f>
        <v>2.9249999999999998</v>
      </c>
      <c r="S209" s="168">
        <v>0</v>
      </c>
      <c r="T209" s="169">
        <f>S209*H209</f>
        <v>0</v>
      </c>
      <c r="AR209" s="15" t="s">
        <v>171</v>
      </c>
      <c r="AT209" s="15" t="s">
        <v>212</v>
      </c>
      <c r="AU209" s="15" t="s">
        <v>78</v>
      </c>
      <c r="AY209" s="15" t="s">
        <v>123</v>
      </c>
      <c r="BE209" s="170">
        <f>IF(N209="základní",J209,0)</f>
        <v>0</v>
      </c>
      <c r="BF209" s="170">
        <f>IF(N209="snížená",J209,0)</f>
        <v>0</v>
      </c>
      <c r="BG209" s="170">
        <f>IF(N209="zákl. přenesená",J209,0)</f>
        <v>0</v>
      </c>
      <c r="BH209" s="170">
        <f>IF(N209="sníž. přenesená",J209,0)</f>
        <v>0</v>
      </c>
      <c r="BI209" s="170">
        <f>IF(N209="nulová",J209,0)</f>
        <v>0</v>
      </c>
      <c r="BJ209" s="15" t="s">
        <v>76</v>
      </c>
      <c r="BK209" s="170">
        <f>ROUND(I209*H209,2)</f>
        <v>0</v>
      </c>
      <c r="BL209" s="15" t="s">
        <v>130</v>
      </c>
      <c r="BM209" s="15" t="s">
        <v>363</v>
      </c>
    </row>
    <row r="210" s="1" customFormat="1">
      <c r="B210" s="33"/>
      <c r="D210" s="171" t="s">
        <v>132</v>
      </c>
      <c r="F210" s="172" t="s">
        <v>362</v>
      </c>
      <c r="I210" s="104"/>
      <c r="L210" s="33"/>
      <c r="M210" s="173"/>
      <c r="N210" s="63"/>
      <c r="O210" s="63"/>
      <c r="P210" s="63"/>
      <c r="Q210" s="63"/>
      <c r="R210" s="63"/>
      <c r="S210" s="63"/>
      <c r="T210" s="64"/>
      <c r="AT210" s="15" t="s">
        <v>132</v>
      </c>
      <c r="AU210" s="15" t="s">
        <v>78</v>
      </c>
    </row>
    <row r="211" s="1" customFormat="1" ht="16.5" customHeight="1">
      <c r="B211" s="158"/>
      <c r="C211" s="159" t="s">
        <v>364</v>
      </c>
      <c r="D211" s="159" t="s">
        <v>125</v>
      </c>
      <c r="E211" s="160" t="s">
        <v>365</v>
      </c>
      <c r="F211" s="161" t="s">
        <v>366</v>
      </c>
      <c r="G211" s="162" t="s">
        <v>245</v>
      </c>
      <c r="H211" s="163">
        <v>5</v>
      </c>
      <c r="I211" s="164"/>
      <c r="J211" s="165">
        <f>ROUND(I211*H211,2)</f>
        <v>0</v>
      </c>
      <c r="K211" s="161" t="s">
        <v>129</v>
      </c>
      <c r="L211" s="33"/>
      <c r="M211" s="166" t="s">
        <v>1</v>
      </c>
      <c r="N211" s="167" t="s">
        <v>39</v>
      </c>
      <c r="O211" s="63"/>
      <c r="P211" s="168">
        <f>O211*H211</f>
        <v>0</v>
      </c>
      <c r="Q211" s="168">
        <v>0.027529999999999999</v>
      </c>
      <c r="R211" s="168">
        <f>Q211*H211</f>
        <v>0.13765</v>
      </c>
      <c r="S211" s="168">
        <v>0</v>
      </c>
      <c r="T211" s="169">
        <f>S211*H211</f>
        <v>0</v>
      </c>
      <c r="AR211" s="15" t="s">
        <v>130</v>
      </c>
      <c r="AT211" s="15" t="s">
        <v>125</v>
      </c>
      <c r="AU211" s="15" t="s">
        <v>78</v>
      </c>
      <c r="AY211" s="15" t="s">
        <v>123</v>
      </c>
      <c r="BE211" s="170">
        <f>IF(N211="základní",J211,0)</f>
        <v>0</v>
      </c>
      <c r="BF211" s="170">
        <f>IF(N211="snížená",J211,0)</f>
        <v>0</v>
      </c>
      <c r="BG211" s="170">
        <f>IF(N211="zákl. přenesená",J211,0)</f>
        <v>0</v>
      </c>
      <c r="BH211" s="170">
        <f>IF(N211="sníž. přenesená",J211,0)</f>
        <v>0</v>
      </c>
      <c r="BI211" s="170">
        <f>IF(N211="nulová",J211,0)</f>
        <v>0</v>
      </c>
      <c r="BJ211" s="15" t="s">
        <v>76</v>
      </c>
      <c r="BK211" s="170">
        <f>ROUND(I211*H211,2)</f>
        <v>0</v>
      </c>
      <c r="BL211" s="15" t="s">
        <v>130</v>
      </c>
      <c r="BM211" s="15" t="s">
        <v>367</v>
      </c>
    </row>
    <row r="212" s="1" customFormat="1">
      <c r="B212" s="33"/>
      <c r="D212" s="171" t="s">
        <v>132</v>
      </c>
      <c r="F212" s="172" t="s">
        <v>366</v>
      </c>
      <c r="I212" s="104"/>
      <c r="L212" s="33"/>
      <c r="M212" s="173"/>
      <c r="N212" s="63"/>
      <c r="O212" s="63"/>
      <c r="P212" s="63"/>
      <c r="Q212" s="63"/>
      <c r="R212" s="63"/>
      <c r="S212" s="63"/>
      <c r="T212" s="64"/>
      <c r="AT212" s="15" t="s">
        <v>132</v>
      </c>
      <c r="AU212" s="15" t="s">
        <v>78</v>
      </c>
    </row>
    <row r="213" s="1" customFormat="1" ht="16.5" customHeight="1">
      <c r="B213" s="158"/>
      <c r="C213" s="189" t="s">
        <v>368</v>
      </c>
      <c r="D213" s="189" t="s">
        <v>212</v>
      </c>
      <c r="E213" s="190" t="s">
        <v>369</v>
      </c>
      <c r="F213" s="191" t="s">
        <v>370</v>
      </c>
      <c r="G213" s="192" t="s">
        <v>245</v>
      </c>
      <c r="H213" s="193">
        <v>4</v>
      </c>
      <c r="I213" s="194"/>
      <c r="J213" s="195">
        <f>ROUND(I213*H213,2)</f>
        <v>0</v>
      </c>
      <c r="K213" s="191" t="s">
        <v>129</v>
      </c>
      <c r="L213" s="196"/>
      <c r="M213" s="197" t="s">
        <v>1</v>
      </c>
      <c r="N213" s="198" t="s">
        <v>39</v>
      </c>
      <c r="O213" s="63"/>
      <c r="P213" s="168">
        <f>O213*H213</f>
        <v>0</v>
      </c>
      <c r="Q213" s="168">
        <v>1.8700000000000001</v>
      </c>
      <c r="R213" s="168">
        <f>Q213*H213</f>
        <v>7.4800000000000004</v>
      </c>
      <c r="S213" s="168">
        <v>0</v>
      </c>
      <c r="T213" s="169">
        <f>S213*H213</f>
        <v>0</v>
      </c>
      <c r="AR213" s="15" t="s">
        <v>171</v>
      </c>
      <c r="AT213" s="15" t="s">
        <v>212</v>
      </c>
      <c r="AU213" s="15" t="s">
        <v>78</v>
      </c>
      <c r="AY213" s="15" t="s">
        <v>123</v>
      </c>
      <c r="BE213" s="170">
        <f>IF(N213="základní",J213,0)</f>
        <v>0</v>
      </c>
      <c r="BF213" s="170">
        <f>IF(N213="snížená",J213,0)</f>
        <v>0</v>
      </c>
      <c r="BG213" s="170">
        <f>IF(N213="zákl. přenesená",J213,0)</f>
        <v>0</v>
      </c>
      <c r="BH213" s="170">
        <f>IF(N213="sníž. přenesená",J213,0)</f>
        <v>0</v>
      </c>
      <c r="BI213" s="170">
        <f>IF(N213="nulová",J213,0)</f>
        <v>0</v>
      </c>
      <c r="BJ213" s="15" t="s">
        <v>76</v>
      </c>
      <c r="BK213" s="170">
        <f>ROUND(I213*H213,2)</f>
        <v>0</v>
      </c>
      <c r="BL213" s="15" t="s">
        <v>130</v>
      </c>
      <c r="BM213" s="15" t="s">
        <v>371</v>
      </c>
    </row>
    <row r="214" s="1" customFormat="1">
      <c r="B214" s="33"/>
      <c r="D214" s="171" t="s">
        <v>132</v>
      </c>
      <c r="F214" s="172" t="s">
        <v>370</v>
      </c>
      <c r="I214" s="104"/>
      <c r="L214" s="33"/>
      <c r="M214" s="173"/>
      <c r="N214" s="63"/>
      <c r="O214" s="63"/>
      <c r="P214" s="63"/>
      <c r="Q214" s="63"/>
      <c r="R214" s="63"/>
      <c r="S214" s="63"/>
      <c r="T214" s="64"/>
      <c r="AT214" s="15" t="s">
        <v>132</v>
      </c>
      <c r="AU214" s="15" t="s">
        <v>78</v>
      </c>
    </row>
    <row r="215" s="1" customFormat="1" ht="16.5" customHeight="1">
      <c r="B215" s="158"/>
      <c r="C215" s="189" t="s">
        <v>372</v>
      </c>
      <c r="D215" s="189" t="s">
        <v>212</v>
      </c>
      <c r="E215" s="190" t="s">
        <v>373</v>
      </c>
      <c r="F215" s="191" t="s">
        <v>374</v>
      </c>
      <c r="G215" s="192" t="s">
        <v>245</v>
      </c>
      <c r="H215" s="193">
        <v>1</v>
      </c>
      <c r="I215" s="194"/>
      <c r="J215" s="195">
        <f>ROUND(I215*H215,2)</f>
        <v>0</v>
      </c>
      <c r="K215" s="191" t="s">
        <v>129</v>
      </c>
      <c r="L215" s="196"/>
      <c r="M215" s="197" t="s">
        <v>1</v>
      </c>
      <c r="N215" s="198" t="s">
        <v>39</v>
      </c>
      <c r="O215" s="63"/>
      <c r="P215" s="168">
        <f>O215*H215</f>
        <v>0</v>
      </c>
      <c r="Q215" s="168">
        <v>1.6000000000000001</v>
      </c>
      <c r="R215" s="168">
        <f>Q215*H215</f>
        <v>1.6000000000000001</v>
      </c>
      <c r="S215" s="168">
        <v>0</v>
      </c>
      <c r="T215" s="169">
        <f>S215*H215</f>
        <v>0</v>
      </c>
      <c r="AR215" s="15" t="s">
        <v>171</v>
      </c>
      <c r="AT215" s="15" t="s">
        <v>212</v>
      </c>
      <c r="AU215" s="15" t="s">
        <v>78</v>
      </c>
      <c r="AY215" s="15" t="s">
        <v>123</v>
      </c>
      <c r="BE215" s="170">
        <f>IF(N215="základní",J215,0)</f>
        <v>0</v>
      </c>
      <c r="BF215" s="170">
        <f>IF(N215="snížená",J215,0)</f>
        <v>0</v>
      </c>
      <c r="BG215" s="170">
        <f>IF(N215="zákl. přenesená",J215,0)</f>
        <v>0</v>
      </c>
      <c r="BH215" s="170">
        <f>IF(N215="sníž. přenesená",J215,0)</f>
        <v>0</v>
      </c>
      <c r="BI215" s="170">
        <f>IF(N215="nulová",J215,0)</f>
        <v>0</v>
      </c>
      <c r="BJ215" s="15" t="s">
        <v>76</v>
      </c>
      <c r="BK215" s="170">
        <f>ROUND(I215*H215,2)</f>
        <v>0</v>
      </c>
      <c r="BL215" s="15" t="s">
        <v>130</v>
      </c>
      <c r="BM215" s="15" t="s">
        <v>375</v>
      </c>
    </row>
    <row r="216" s="1" customFormat="1">
      <c r="B216" s="33"/>
      <c r="D216" s="171" t="s">
        <v>132</v>
      </c>
      <c r="F216" s="172" t="s">
        <v>374</v>
      </c>
      <c r="I216" s="104"/>
      <c r="L216" s="33"/>
      <c r="M216" s="173"/>
      <c r="N216" s="63"/>
      <c r="O216" s="63"/>
      <c r="P216" s="63"/>
      <c r="Q216" s="63"/>
      <c r="R216" s="63"/>
      <c r="S216" s="63"/>
      <c r="T216" s="64"/>
      <c r="AT216" s="15" t="s">
        <v>132</v>
      </c>
      <c r="AU216" s="15" t="s">
        <v>78</v>
      </c>
    </row>
    <row r="217" s="1" customFormat="1" ht="16.5" customHeight="1">
      <c r="B217" s="158"/>
      <c r="C217" s="189" t="s">
        <v>376</v>
      </c>
      <c r="D217" s="189" t="s">
        <v>212</v>
      </c>
      <c r="E217" s="190" t="s">
        <v>377</v>
      </c>
      <c r="F217" s="191" t="s">
        <v>378</v>
      </c>
      <c r="G217" s="192" t="s">
        <v>245</v>
      </c>
      <c r="H217" s="193">
        <v>16</v>
      </c>
      <c r="I217" s="194"/>
      <c r="J217" s="195">
        <f>ROUND(I217*H217,2)</f>
        <v>0</v>
      </c>
      <c r="K217" s="191" t="s">
        <v>129</v>
      </c>
      <c r="L217" s="196"/>
      <c r="M217" s="197" t="s">
        <v>1</v>
      </c>
      <c r="N217" s="198" t="s">
        <v>39</v>
      </c>
      <c r="O217" s="63"/>
      <c r="P217" s="168">
        <f>O217*H217</f>
        <v>0</v>
      </c>
      <c r="Q217" s="168">
        <v>0.002</v>
      </c>
      <c r="R217" s="168">
        <f>Q217*H217</f>
        <v>0.032000000000000001</v>
      </c>
      <c r="S217" s="168">
        <v>0</v>
      </c>
      <c r="T217" s="169">
        <f>S217*H217</f>
        <v>0</v>
      </c>
      <c r="AR217" s="15" t="s">
        <v>171</v>
      </c>
      <c r="AT217" s="15" t="s">
        <v>212</v>
      </c>
      <c r="AU217" s="15" t="s">
        <v>78</v>
      </c>
      <c r="AY217" s="15" t="s">
        <v>123</v>
      </c>
      <c r="BE217" s="170">
        <f>IF(N217="základní",J217,0)</f>
        <v>0</v>
      </c>
      <c r="BF217" s="170">
        <f>IF(N217="snížená",J217,0)</f>
        <v>0</v>
      </c>
      <c r="BG217" s="170">
        <f>IF(N217="zákl. přenesená",J217,0)</f>
        <v>0</v>
      </c>
      <c r="BH217" s="170">
        <f>IF(N217="sníž. přenesená",J217,0)</f>
        <v>0</v>
      </c>
      <c r="BI217" s="170">
        <f>IF(N217="nulová",J217,0)</f>
        <v>0</v>
      </c>
      <c r="BJ217" s="15" t="s">
        <v>76</v>
      </c>
      <c r="BK217" s="170">
        <f>ROUND(I217*H217,2)</f>
        <v>0</v>
      </c>
      <c r="BL217" s="15" t="s">
        <v>130</v>
      </c>
      <c r="BM217" s="15" t="s">
        <v>379</v>
      </c>
    </row>
    <row r="218" s="1" customFormat="1">
      <c r="B218" s="33"/>
      <c r="D218" s="171" t="s">
        <v>132</v>
      </c>
      <c r="F218" s="172" t="s">
        <v>378</v>
      </c>
      <c r="I218" s="104"/>
      <c r="L218" s="33"/>
      <c r="M218" s="173"/>
      <c r="N218" s="63"/>
      <c r="O218" s="63"/>
      <c r="P218" s="63"/>
      <c r="Q218" s="63"/>
      <c r="R218" s="63"/>
      <c r="S218" s="63"/>
      <c r="T218" s="64"/>
      <c r="AT218" s="15" t="s">
        <v>132</v>
      </c>
      <c r="AU218" s="15" t="s">
        <v>78</v>
      </c>
    </row>
    <row r="219" s="1" customFormat="1" ht="16.5" customHeight="1">
      <c r="B219" s="158"/>
      <c r="C219" s="159" t="s">
        <v>380</v>
      </c>
      <c r="D219" s="159" t="s">
        <v>125</v>
      </c>
      <c r="E219" s="160" t="s">
        <v>381</v>
      </c>
      <c r="F219" s="161" t="s">
        <v>382</v>
      </c>
      <c r="G219" s="162" t="s">
        <v>245</v>
      </c>
      <c r="H219" s="163">
        <v>1</v>
      </c>
      <c r="I219" s="164"/>
      <c r="J219" s="165">
        <f>ROUND(I219*H219,2)</f>
        <v>0</v>
      </c>
      <c r="K219" s="161" t="s">
        <v>129</v>
      </c>
      <c r="L219" s="33"/>
      <c r="M219" s="166" t="s">
        <v>1</v>
      </c>
      <c r="N219" s="167" t="s">
        <v>39</v>
      </c>
      <c r="O219" s="63"/>
      <c r="P219" s="168">
        <f>O219*H219</f>
        <v>0</v>
      </c>
      <c r="Q219" s="168">
        <v>2.6148799999999999</v>
      </c>
      <c r="R219" s="168">
        <f>Q219*H219</f>
        <v>2.6148799999999999</v>
      </c>
      <c r="S219" s="168">
        <v>0</v>
      </c>
      <c r="T219" s="169">
        <f>S219*H219</f>
        <v>0</v>
      </c>
      <c r="AR219" s="15" t="s">
        <v>130</v>
      </c>
      <c r="AT219" s="15" t="s">
        <v>125</v>
      </c>
      <c r="AU219" s="15" t="s">
        <v>78</v>
      </c>
      <c r="AY219" s="15" t="s">
        <v>123</v>
      </c>
      <c r="BE219" s="170">
        <f>IF(N219="základní",J219,0)</f>
        <v>0</v>
      </c>
      <c r="BF219" s="170">
        <f>IF(N219="snížená",J219,0)</f>
        <v>0</v>
      </c>
      <c r="BG219" s="170">
        <f>IF(N219="zákl. přenesená",J219,0)</f>
        <v>0</v>
      </c>
      <c r="BH219" s="170">
        <f>IF(N219="sníž. přenesená",J219,0)</f>
        <v>0</v>
      </c>
      <c r="BI219" s="170">
        <f>IF(N219="nulová",J219,0)</f>
        <v>0</v>
      </c>
      <c r="BJ219" s="15" t="s">
        <v>76</v>
      </c>
      <c r="BK219" s="170">
        <f>ROUND(I219*H219,2)</f>
        <v>0</v>
      </c>
      <c r="BL219" s="15" t="s">
        <v>130</v>
      </c>
      <c r="BM219" s="15" t="s">
        <v>383</v>
      </c>
    </row>
    <row r="220" s="1" customFormat="1">
      <c r="B220" s="33"/>
      <c r="D220" s="171" t="s">
        <v>132</v>
      </c>
      <c r="F220" s="172" t="s">
        <v>384</v>
      </c>
      <c r="I220" s="104"/>
      <c r="L220" s="33"/>
      <c r="M220" s="173"/>
      <c r="N220" s="63"/>
      <c r="O220" s="63"/>
      <c r="P220" s="63"/>
      <c r="Q220" s="63"/>
      <c r="R220" s="63"/>
      <c r="S220" s="63"/>
      <c r="T220" s="64"/>
      <c r="AT220" s="15" t="s">
        <v>132</v>
      </c>
      <c r="AU220" s="15" t="s">
        <v>78</v>
      </c>
    </row>
    <row r="221" s="1" customFormat="1" ht="16.5" customHeight="1">
      <c r="B221" s="158"/>
      <c r="C221" s="189" t="s">
        <v>385</v>
      </c>
      <c r="D221" s="189" t="s">
        <v>212</v>
      </c>
      <c r="E221" s="190" t="s">
        <v>386</v>
      </c>
      <c r="F221" s="191" t="s">
        <v>387</v>
      </c>
      <c r="G221" s="192" t="s">
        <v>245</v>
      </c>
      <c r="H221" s="193">
        <v>1</v>
      </c>
      <c r="I221" s="194"/>
      <c r="J221" s="195">
        <f>ROUND(I221*H221,2)</f>
        <v>0</v>
      </c>
      <c r="K221" s="191" t="s">
        <v>1</v>
      </c>
      <c r="L221" s="196"/>
      <c r="M221" s="197" t="s">
        <v>1</v>
      </c>
      <c r="N221" s="198" t="s">
        <v>39</v>
      </c>
      <c r="O221" s="63"/>
      <c r="P221" s="168">
        <f>O221*H221</f>
        <v>0</v>
      </c>
      <c r="Q221" s="168">
        <v>0.086999999999999994</v>
      </c>
      <c r="R221" s="168">
        <f>Q221*H221</f>
        <v>0.086999999999999994</v>
      </c>
      <c r="S221" s="168">
        <v>0</v>
      </c>
      <c r="T221" s="169">
        <f>S221*H221</f>
        <v>0</v>
      </c>
      <c r="AR221" s="15" t="s">
        <v>171</v>
      </c>
      <c r="AT221" s="15" t="s">
        <v>212</v>
      </c>
      <c r="AU221" s="15" t="s">
        <v>78</v>
      </c>
      <c r="AY221" s="15" t="s">
        <v>123</v>
      </c>
      <c r="BE221" s="170">
        <f>IF(N221="základní",J221,0)</f>
        <v>0</v>
      </c>
      <c r="BF221" s="170">
        <f>IF(N221="snížená",J221,0)</f>
        <v>0</v>
      </c>
      <c r="BG221" s="170">
        <f>IF(N221="zákl. přenesená",J221,0)</f>
        <v>0</v>
      </c>
      <c r="BH221" s="170">
        <f>IF(N221="sníž. přenesená",J221,0)</f>
        <v>0</v>
      </c>
      <c r="BI221" s="170">
        <f>IF(N221="nulová",J221,0)</f>
        <v>0</v>
      </c>
      <c r="BJ221" s="15" t="s">
        <v>76</v>
      </c>
      <c r="BK221" s="170">
        <f>ROUND(I221*H221,2)</f>
        <v>0</v>
      </c>
      <c r="BL221" s="15" t="s">
        <v>130</v>
      </c>
      <c r="BM221" s="15" t="s">
        <v>388</v>
      </c>
    </row>
    <row r="222" s="1" customFormat="1">
      <c r="B222" s="33"/>
      <c r="D222" s="171" t="s">
        <v>132</v>
      </c>
      <c r="F222" s="172" t="s">
        <v>387</v>
      </c>
      <c r="I222" s="104"/>
      <c r="L222" s="33"/>
      <c r="M222" s="173"/>
      <c r="N222" s="63"/>
      <c r="O222" s="63"/>
      <c r="P222" s="63"/>
      <c r="Q222" s="63"/>
      <c r="R222" s="63"/>
      <c r="S222" s="63"/>
      <c r="T222" s="64"/>
      <c r="AT222" s="15" t="s">
        <v>132</v>
      </c>
      <c r="AU222" s="15" t="s">
        <v>78</v>
      </c>
    </row>
    <row r="223" s="1" customFormat="1" ht="16.5" customHeight="1">
      <c r="B223" s="158"/>
      <c r="C223" s="159" t="s">
        <v>389</v>
      </c>
      <c r="D223" s="159" t="s">
        <v>125</v>
      </c>
      <c r="E223" s="160" t="s">
        <v>390</v>
      </c>
      <c r="F223" s="161" t="s">
        <v>391</v>
      </c>
      <c r="G223" s="162" t="s">
        <v>317</v>
      </c>
      <c r="H223" s="163">
        <v>1</v>
      </c>
      <c r="I223" s="164"/>
      <c r="J223" s="165">
        <f>ROUND(I223*H223,2)</f>
        <v>0</v>
      </c>
      <c r="K223" s="161" t="s">
        <v>1</v>
      </c>
      <c r="L223" s="33"/>
      <c r="M223" s="166" t="s">
        <v>1</v>
      </c>
      <c r="N223" s="167" t="s">
        <v>39</v>
      </c>
      <c r="O223" s="63"/>
      <c r="P223" s="168">
        <f>O223*H223</f>
        <v>0</v>
      </c>
      <c r="Q223" s="168">
        <v>40.033990000000003</v>
      </c>
      <c r="R223" s="168">
        <f>Q223*H223</f>
        <v>40.033990000000003</v>
      </c>
      <c r="S223" s="168">
        <v>0</v>
      </c>
      <c r="T223" s="169">
        <f>S223*H223</f>
        <v>0</v>
      </c>
      <c r="AR223" s="15" t="s">
        <v>130</v>
      </c>
      <c r="AT223" s="15" t="s">
        <v>125</v>
      </c>
      <c r="AU223" s="15" t="s">
        <v>78</v>
      </c>
      <c r="AY223" s="15" t="s">
        <v>123</v>
      </c>
      <c r="BE223" s="170">
        <f>IF(N223="základní",J223,0)</f>
        <v>0</v>
      </c>
      <c r="BF223" s="170">
        <f>IF(N223="snížená",J223,0)</f>
        <v>0</v>
      </c>
      <c r="BG223" s="170">
        <f>IF(N223="zákl. přenesená",J223,0)</f>
        <v>0</v>
      </c>
      <c r="BH223" s="170">
        <f>IF(N223="sníž. přenesená",J223,0)</f>
        <v>0</v>
      </c>
      <c r="BI223" s="170">
        <f>IF(N223="nulová",J223,0)</f>
        <v>0</v>
      </c>
      <c r="BJ223" s="15" t="s">
        <v>76</v>
      </c>
      <c r="BK223" s="170">
        <f>ROUND(I223*H223,2)</f>
        <v>0</v>
      </c>
      <c r="BL223" s="15" t="s">
        <v>130</v>
      </c>
      <c r="BM223" s="15" t="s">
        <v>392</v>
      </c>
    </row>
    <row r="224" s="1" customFormat="1">
      <c r="B224" s="33"/>
      <c r="D224" s="171" t="s">
        <v>132</v>
      </c>
      <c r="F224" s="172" t="s">
        <v>393</v>
      </c>
      <c r="I224" s="104"/>
      <c r="L224" s="33"/>
      <c r="M224" s="173"/>
      <c r="N224" s="63"/>
      <c r="O224" s="63"/>
      <c r="P224" s="63"/>
      <c r="Q224" s="63"/>
      <c r="R224" s="63"/>
      <c r="S224" s="63"/>
      <c r="T224" s="64"/>
      <c r="AT224" s="15" t="s">
        <v>132</v>
      </c>
      <c r="AU224" s="15" t="s">
        <v>78</v>
      </c>
    </row>
    <row r="225" s="1" customFormat="1" ht="16.5" customHeight="1">
      <c r="B225" s="158"/>
      <c r="C225" s="159" t="s">
        <v>394</v>
      </c>
      <c r="D225" s="159" t="s">
        <v>125</v>
      </c>
      <c r="E225" s="160" t="s">
        <v>395</v>
      </c>
      <c r="F225" s="161" t="s">
        <v>396</v>
      </c>
      <c r="G225" s="162" t="s">
        <v>317</v>
      </c>
      <c r="H225" s="163">
        <v>1</v>
      </c>
      <c r="I225" s="164"/>
      <c r="J225" s="165">
        <f>ROUND(I225*H225,2)</f>
        <v>0</v>
      </c>
      <c r="K225" s="161" t="s">
        <v>1</v>
      </c>
      <c r="L225" s="33"/>
      <c r="M225" s="166" t="s">
        <v>1</v>
      </c>
      <c r="N225" s="167" t="s">
        <v>39</v>
      </c>
      <c r="O225" s="63"/>
      <c r="P225" s="168">
        <f>O225*H225</f>
        <v>0</v>
      </c>
      <c r="Q225" s="168">
        <v>40.033990000000003</v>
      </c>
      <c r="R225" s="168">
        <f>Q225*H225</f>
        <v>40.033990000000003</v>
      </c>
      <c r="S225" s="168">
        <v>0</v>
      </c>
      <c r="T225" s="169">
        <f>S225*H225</f>
        <v>0</v>
      </c>
      <c r="AR225" s="15" t="s">
        <v>130</v>
      </c>
      <c r="AT225" s="15" t="s">
        <v>125</v>
      </c>
      <c r="AU225" s="15" t="s">
        <v>78</v>
      </c>
      <c r="AY225" s="15" t="s">
        <v>123</v>
      </c>
      <c r="BE225" s="170">
        <f>IF(N225="základní",J225,0)</f>
        <v>0</v>
      </c>
      <c r="BF225" s="170">
        <f>IF(N225="snížená",J225,0)</f>
        <v>0</v>
      </c>
      <c r="BG225" s="170">
        <f>IF(N225="zákl. přenesená",J225,0)</f>
        <v>0</v>
      </c>
      <c r="BH225" s="170">
        <f>IF(N225="sníž. přenesená",J225,0)</f>
        <v>0</v>
      </c>
      <c r="BI225" s="170">
        <f>IF(N225="nulová",J225,0)</f>
        <v>0</v>
      </c>
      <c r="BJ225" s="15" t="s">
        <v>76</v>
      </c>
      <c r="BK225" s="170">
        <f>ROUND(I225*H225,2)</f>
        <v>0</v>
      </c>
      <c r="BL225" s="15" t="s">
        <v>130</v>
      </c>
      <c r="BM225" s="15" t="s">
        <v>397</v>
      </c>
    </row>
    <row r="226" s="1" customFormat="1">
      <c r="B226" s="33"/>
      <c r="D226" s="171" t="s">
        <v>132</v>
      </c>
      <c r="F226" s="172" t="s">
        <v>398</v>
      </c>
      <c r="I226" s="104"/>
      <c r="L226" s="33"/>
      <c r="M226" s="173"/>
      <c r="N226" s="63"/>
      <c r="O226" s="63"/>
      <c r="P226" s="63"/>
      <c r="Q226" s="63"/>
      <c r="R226" s="63"/>
      <c r="S226" s="63"/>
      <c r="T226" s="64"/>
      <c r="AT226" s="15" t="s">
        <v>132</v>
      </c>
      <c r="AU226" s="15" t="s">
        <v>78</v>
      </c>
    </row>
    <row r="227" s="1" customFormat="1" ht="16.5" customHeight="1">
      <c r="B227" s="158"/>
      <c r="C227" s="159" t="s">
        <v>399</v>
      </c>
      <c r="D227" s="159" t="s">
        <v>125</v>
      </c>
      <c r="E227" s="160" t="s">
        <v>400</v>
      </c>
      <c r="F227" s="161" t="s">
        <v>401</v>
      </c>
      <c r="G227" s="162" t="s">
        <v>245</v>
      </c>
      <c r="H227" s="163">
        <v>5</v>
      </c>
      <c r="I227" s="164"/>
      <c r="J227" s="165">
        <f>ROUND(I227*H227,2)</f>
        <v>0</v>
      </c>
      <c r="K227" s="161" t="s">
        <v>129</v>
      </c>
      <c r="L227" s="33"/>
      <c r="M227" s="166" t="s">
        <v>1</v>
      </c>
      <c r="N227" s="167" t="s">
        <v>39</v>
      </c>
      <c r="O227" s="63"/>
      <c r="P227" s="168">
        <f>O227*H227</f>
        <v>0</v>
      </c>
      <c r="Q227" s="168">
        <v>0.21734000000000001</v>
      </c>
      <c r="R227" s="168">
        <f>Q227*H227</f>
        <v>1.0867</v>
      </c>
      <c r="S227" s="168">
        <v>0</v>
      </c>
      <c r="T227" s="169">
        <f>S227*H227</f>
        <v>0</v>
      </c>
      <c r="AR227" s="15" t="s">
        <v>130</v>
      </c>
      <c r="AT227" s="15" t="s">
        <v>125</v>
      </c>
      <c r="AU227" s="15" t="s">
        <v>78</v>
      </c>
      <c r="AY227" s="15" t="s">
        <v>123</v>
      </c>
      <c r="BE227" s="170">
        <f>IF(N227="základní",J227,0)</f>
        <v>0</v>
      </c>
      <c r="BF227" s="170">
        <f>IF(N227="snížená",J227,0)</f>
        <v>0</v>
      </c>
      <c r="BG227" s="170">
        <f>IF(N227="zákl. přenesená",J227,0)</f>
        <v>0</v>
      </c>
      <c r="BH227" s="170">
        <f>IF(N227="sníž. přenesená",J227,0)</f>
        <v>0</v>
      </c>
      <c r="BI227" s="170">
        <f>IF(N227="nulová",J227,0)</f>
        <v>0</v>
      </c>
      <c r="BJ227" s="15" t="s">
        <v>76</v>
      </c>
      <c r="BK227" s="170">
        <f>ROUND(I227*H227,2)</f>
        <v>0</v>
      </c>
      <c r="BL227" s="15" t="s">
        <v>130</v>
      </c>
      <c r="BM227" s="15" t="s">
        <v>402</v>
      </c>
    </row>
    <row r="228" s="1" customFormat="1">
      <c r="B228" s="33"/>
      <c r="D228" s="171" t="s">
        <v>132</v>
      </c>
      <c r="F228" s="172" t="s">
        <v>403</v>
      </c>
      <c r="I228" s="104"/>
      <c r="L228" s="33"/>
      <c r="M228" s="173"/>
      <c r="N228" s="63"/>
      <c r="O228" s="63"/>
      <c r="P228" s="63"/>
      <c r="Q228" s="63"/>
      <c r="R228" s="63"/>
      <c r="S228" s="63"/>
      <c r="T228" s="64"/>
      <c r="AT228" s="15" t="s">
        <v>132</v>
      </c>
      <c r="AU228" s="15" t="s">
        <v>78</v>
      </c>
    </row>
    <row r="229" s="1" customFormat="1" ht="16.5" customHeight="1">
      <c r="B229" s="158"/>
      <c r="C229" s="189" t="s">
        <v>404</v>
      </c>
      <c r="D229" s="189" t="s">
        <v>212</v>
      </c>
      <c r="E229" s="190" t="s">
        <v>405</v>
      </c>
      <c r="F229" s="191" t="s">
        <v>406</v>
      </c>
      <c r="G229" s="192" t="s">
        <v>245</v>
      </c>
      <c r="H229" s="193">
        <v>5</v>
      </c>
      <c r="I229" s="194"/>
      <c r="J229" s="195">
        <f>ROUND(I229*H229,2)</f>
        <v>0</v>
      </c>
      <c r="K229" s="191" t="s">
        <v>129</v>
      </c>
      <c r="L229" s="196"/>
      <c r="M229" s="197" t="s">
        <v>1</v>
      </c>
      <c r="N229" s="198" t="s">
        <v>39</v>
      </c>
      <c r="O229" s="63"/>
      <c r="P229" s="168">
        <f>O229*H229</f>
        <v>0</v>
      </c>
      <c r="Q229" s="168">
        <v>0.19600000000000001</v>
      </c>
      <c r="R229" s="168">
        <f>Q229*H229</f>
        <v>0.97999999999999998</v>
      </c>
      <c r="S229" s="168">
        <v>0</v>
      </c>
      <c r="T229" s="169">
        <f>S229*H229</f>
        <v>0</v>
      </c>
      <c r="AR229" s="15" t="s">
        <v>171</v>
      </c>
      <c r="AT229" s="15" t="s">
        <v>212</v>
      </c>
      <c r="AU229" s="15" t="s">
        <v>78</v>
      </c>
      <c r="AY229" s="15" t="s">
        <v>123</v>
      </c>
      <c r="BE229" s="170">
        <f>IF(N229="základní",J229,0)</f>
        <v>0</v>
      </c>
      <c r="BF229" s="170">
        <f>IF(N229="snížená",J229,0)</f>
        <v>0</v>
      </c>
      <c r="BG229" s="170">
        <f>IF(N229="zákl. přenesená",J229,0)</f>
        <v>0</v>
      </c>
      <c r="BH229" s="170">
        <f>IF(N229="sníž. přenesená",J229,0)</f>
        <v>0</v>
      </c>
      <c r="BI229" s="170">
        <f>IF(N229="nulová",J229,0)</f>
        <v>0</v>
      </c>
      <c r="BJ229" s="15" t="s">
        <v>76</v>
      </c>
      <c r="BK229" s="170">
        <f>ROUND(I229*H229,2)</f>
        <v>0</v>
      </c>
      <c r="BL229" s="15" t="s">
        <v>130</v>
      </c>
      <c r="BM229" s="15" t="s">
        <v>407</v>
      </c>
    </row>
    <row r="230" s="1" customFormat="1">
      <c r="B230" s="33"/>
      <c r="D230" s="171" t="s">
        <v>132</v>
      </c>
      <c r="F230" s="172" t="s">
        <v>406</v>
      </c>
      <c r="I230" s="104"/>
      <c r="L230" s="33"/>
      <c r="M230" s="173"/>
      <c r="N230" s="63"/>
      <c r="O230" s="63"/>
      <c r="P230" s="63"/>
      <c r="Q230" s="63"/>
      <c r="R230" s="63"/>
      <c r="S230" s="63"/>
      <c r="T230" s="64"/>
      <c r="AT230" s="15" t="s">
        <v>132</v>
      </c>
      <c r="AU230" s="15" t="s">
        <v>78</v>
      </c>
    </row>
    <row r="231" s="1" customFormat="1" ht="16.5" customHeight="1">
      <c r="B231" s="158"/>
      <c r="C231" s="159" t="s">
        <v>408</v>
      </c>
      <c r="D231" s="159" t="s">
        <v>125</v>
      </c>
      <c r="E231" s="160" t="s">
        <v>409</v>
      </c>
      <c r="F231" s="161" t="s">
        <v>410</v>
      </c>
      <c r="G231" s="162" t="s">
        <v>245</v>
      </c>
      <c r="H231" s="163">
        <v>1</v>
      </c>
      <c r="I231" s="164"/>
      <c r="J231" s="165">
        <f>ROUND(I231*H231,2)</f>
        <v>0</v>
      </c>
      <c r="K231" s="161" t="s">
        <v>129</v>
      </c>
      <c r="L231" s="33"/>
      <c r="M231" s="166" t="s">
        <v>1</v>
      </c>
      <c r="N231" s="167" t="s">
        <v>39</v>
      </c>
      <c r="O231" s="63"/>
      <c r="P231" s="168">
        <f>O231*H231</f>
        <v>0</v>
      </c>
      <c r="Q231" s="168">
        <v>0.21734000000000001</v>
      </c>
      <c r="R231" s="168">
        <f>Q231*H231</f>
        <v>0.21734000000000001</v>
      </c>
      <c r="S231" s="168">
        <v>0</v>
      </c>
      <c r="T231" s="169">
        <f>S231*H231</f>
        <v>0</v>
      </c>
      <c r="AR231" s="15" t="s">
        <v>130</v>
      </c>
      <c r="AT231" s="15" t="s">
        <v>125</v>
      </c>
      <c r="AU231" s="15" t="s">
        <v>78</v>
      </c>
      <c r="AY231" s="15" t="s">
        <v>123</v>
      </c>
      <c r="BE231" s="170">
        <f>IF(N231="základní",J231,0)</f>
        <v>0</v>
      </c>
      <c r="BF231" s="170">
        <f>IF(N231="snížená",J231,0)</f>
        <v>0</v>
      </c>
      <c r="BG231" s="170">
        <f>IF(N231="zákl. přenesená",J231,0)</f>
        <v>0</v>
      </c>
      <c r="BH231" s="170">
        <f>IF(N231="sníž. přenesená",J231,0)</f>
        <v>0</v>
      </c>
      <c r="BI231" s="170">
        <f>IF(N231="nulová",J231,0)</f>
        <v>0</v>
      </c>
      <c r="BJ231" s="15" t="s">
        <v>76</v>
      </c>
      <c r="BK231" s="170">
        <f>ROUND(I231*H231,2)</f>
        <v>0</v>
      </c>
      <c r="BL231" s="15" t="s">
        <v>130</v>
      </c>
      <c r="BM231" s="15" t="s">
        <v>411</v>
      </c>
    </row>
    <row r="232" s="1" customFormat="1">
      <c r="B232" s="33"/>
      <c r="D232" s="171" t="s">
        <v>132</v>
      </c>
      <c r="F232" s="172" t="s">
        <v>410</v>
      </c>
      <c r="I232" s="104"/>
      <c r="L232" s="33"/>
      <c r="M232" s="173"/>
      <c r="N232" s="63"/>
      <c r="O232" s="63"/>
      <c r="P232" s="63"/>
      <c r="Q232" s="63"/>
      <c r="R232" s="63"/>
      <c r="S232" s="63"/>
      <c r="T232" s="64"/>
      <c r="AT232" s="15" t="s">
        <v>132</v>
      </c>
      <c r="AU232" s="15" t="s">
        <v>78</v>
      </c>
    </row>
    <row r="233" s="1" customFormat="1" ht="16.5" customHeight="1">
      <c r="B233" s="158"/>
      <c r="C233" s="189" t="s">
        <v>412</v>
      </c>
      <c r="D233" s="189" t="s">
        <v>212</v>
      </c>
      <c r="E233" s="190" t="s">
        <v>413</v>
      </c>
      <c r="F233" s="191" t="s">
        <v>414</v>
      </c>
      <c r="G233" s="192" t="s">
        <v>245</v>
      </c>
      <c r="H233" s="193">
        <v>1</v>
      </c>
      <c r="I233" s="194"/>
      <c r="J233" s="195">
        <f>ROUND(I233*H233,2)</f>
        <v>0</v>
      </c>
      <c r="K233" s="191" t="s">
        <v>1</v>
      </c>
      <c r="L233" s="196"/>
      <c r="M233" s="197" t="s">
        <v>1</v>
      </c>
      <c r="N233" s="198" t="s">
        <v>39</v>
      </c>
      <c r="O233" s="63"/>
      <c r="P233" s="168">
        <f>O233*H233</f>
        <v>0</v>
      </c>
      <c r="Q233" s="168">
        <v>0.041000000000000002</v>
      </c>
      <c r="R233" s="168">
        <f>Q233*H233</f>
        <v>0.041000000000000002</v>
      </c>
      <c r="S233" s="168">
        <v>0</v>
      </c>
      <c r="T233" s="169">
        <f>S233*H233</f>
        <v>0</v>
      </c>
      <c r="AR233" s="15" t="s">
        <v>171</v>
      </c>
      <c r="AT233" s="15" t="s">
        <v>212</v>
      </c>
      <c r="AU233" s="15" t="s">
        <v>78</v>
      </c>
      <c r="AY233" s="15" t="s">
        <v>123</v>
      </c>
      <c r="BE233" s="170">
        <f>IF(N233="základní",J233,0)</f>
        <v>0</v>
      </c>
      <c r="BF233" s="170">
        <f>IF(N233="snížená",J233,0)</f>
        <v>0</v>
      </c>
      <c r="BG233" s="170">
        <f>IF(N233="zákl. přenesená",J233,0)</f>
        <v>0</v>
      </c>
      <c r="BH233" s="170">
        <f>IF(N233="sníž. přenesená",J233,0)</f>
        <v>0</v>
      </c>
      <c r="BI233" s="170">
        <f>IF(N233="nulová",J233,0)</f>
        <v>0</v>
      </c>
      <c r="BJ233" s="15" t="s">
        <v>76</v>
      </c>
      <c r="BK233" s="170">
        <f>ROUND(I233*H233,2)</f>
        <v>0</v>
      </c>
      <c r="BL233" s="15" t="s">
        <v>130</v>
      </c>
      <c r="BM233" s="15" t="s">
        <v>415</v>
      </c>
    </row>
    <row r="234" s="1" customFormat="1">
      <c r="B234" s="33"/>
      <c r="D234" s="171" t="s">
        <v>132</v>
      </c>
      <c r="F234" s="172" t="s">
        <v>414</v>
      </c>
      <c r="I234" s="104"/>
      <c r="L234" s="33"/>
      <c r="M234" s="173"/>
      <c r="N234" s="63"/>
      <c r="O234" s="63"/>
      <c r="P234" s="63"/>
      <c r="Q234" s="63"/>
      <c r="R234" s="63"/>
      <c r="S234" s="63"/>
      <c r="T234" s="64"/>
      <c r="AT234" s="15" t="s">
        <v>132</v>
      </c>
      <c r="AU234" s="15" t="s">
        <v>78</v>
      </c>
    </row>
    <row r="235" s="1" customFormat="1" ht="16.5" customHeight="1">
      <c r="B235" s="158"/>
      <c r="C235" s="159" t="s">
        <v>416</v>
      </c>
      <c r="D235" s="159" t="s">
        <v>125</v>
      </c>
      <c r="E235" s="160" t="s">
        <v>417</v>
      </c>
      <c r="F235" s="161" t="s">
        <v>418</v>
      </c>
      <c r="G235" s="162" t="s">
        <v>128</v>
      </c>
      <c r="H235" s="163">
        <v>2.5</v>
      </c>
      <c r="I235" s="164"/>
      <c r="J235" s="165">
        <f>ROUND(I235*H235,2)</f>
        <v>0</v>
      </c>
      <c r="K235" s="161" t="s">
        <v>129</v>
      </c>
      <c r="L235" s="33"/>
      <c r="M235" s="166" t="s">
        <v>1</v>
      </c>
      <c r="N235" s="167" t="s">
        <v>39</v>
      </c>
      <c r="O235" s="63"/>
      <c r="P235" s="168">
        <f>O235*H235</f>
        <v>0</v>
      </c>
      <c r="Q235" s="168">
        <v>0</v>
      </c>
      <c r="R235" s="168">
        <f>Q235*H235</f>
        <v>0</v>
      </c>
      <c r="S235" s="168">
        <v>0</v>
      </c>
      <c r="T235" s="169">
        <f>S235*H235</f>
        <v>0</v>
      </c>
      <c r="AR235" s="15" t="s">
        <v>130</v>
      </c>
      <c r="AT235" s="15" t="s">
        <v>125</v>
      </c>
      <c r="AU235" s="15" t="s">
        <v>78</v>
      </c>
      <c r="AY235" s="15" t="s">
        <v>123</v>
      </c>
      <c r="BE235" s="170">
        <f>IF(N235="základní",J235,0)</f>
        <v>0</v>
      </c>
      <c r="BF235" s="170">
        <f>IF(N235="snížená",J235,0)</f>
        <v>0</v>
      </c>
      <c r="BG235" s="170">
        <f>IF(N235="zákl. přenesená",J235,0)</f>
        <v>0</v>
      </c>
      <c r="BH235" s="170">
        <f>IF(N235="sníž. přenesená",J235,0)</f>
        <v>0</v>
      </c>
      <c r="BI235" s="170">
        <f>IF(N235="nulová",J235,0)</f>
        <v>0</v>
      </c>
      <c r="BJ235" s="15" t="s">
        <v>76</v>
      </c>
      <c r="BK235" s="170">
        <f>ROUND(I235*H235,2)</f>
        <v>0</v>
      </c>
      <c r="BL235" s="15" t="s">
        <v>130</v>
      </c>
      <c r="BM235" s="15" t="s">
        <v>419</v>
      </c>
    </row>
    <row r="236" s="1" customFormat="1">
      <c r="B236" s="33"/>
      <c r="D236" s="171" t="s">
        <v>132</v>
      </c>
      <c r="F236" s="172" t="s">
        <v>420</v>
      </c>
      <c r="I236" s="104"/>
      <c r="L236" s="33"/>
      <c r="M236" s="173"/>
      <c r="N236" s="63"/>
      <c r="O236" s="63"/>
      <c r="P236" s="63"/>
      <c r="Q236" s="63"/>
      <c r="R236" s="63"/>
      <c r="S236" s="63"/>
      <c r="T236" s="64"/>
      <c r="AT236" s="15" t="s">
        <v>132</v>
      </c>
      <c r="AU236" s="15" t="s">
        <v>78</v>
      </c>
    </row>
    <row r="237" s="10" customFormat="1" ht="22.8" customHeight="1">
      <c r="B237" s="145"/>
      <c r="D237" s="146" t="s">
        <v>67</v>
      </c>
      <c r="E237" s="156" t="s">
        <v>180</v>
      </c>
      <c r="F237" s="156" t="s">
        <v>421</v>
      </c>
      <c r="I237" s="148"/>
      <c r="J237" s="157">
        <f>BK237</f>
        <v>0</v>
      </c>
      <c r="L237" s="145"/>
      <c r="M237" s="150"/>
      <c r="N237" s="151"/>
      <c r="O237" s="151"/>
      <c r="P237" s="152">
        <f>SUM(P238:P239)</f>
        <v>0</v>
      </c>
      <c r="Q237" s="151"/>
      <c r="R237" s="152">
        <f>SUM(R238:R239)</f>
        <v>0.236175</v>
      </c>
      <c r="S237" s="151"/>
      <c r="T237" s="153">
        <f>SUM(T238:T239)</f>
        <v>0</v>
      </c>
      <c r="AR237" s="146" t="s">
        <v>76</v>
      </c>
      <c r="AT237" s="154" t="s">
        <v>67</v>
      </c>
      <c r="AU237" s="154" t="s">
        <v>76</v>
      </c>
      <c r="AY237" s="146" t="s">
        <v>123</v>
      </c>
      <c r="BK237" s="155">
        <f>SUM(BK238:BK239)</f>
        <v>0</v>
      </c>
    </row>
    <row r="238" s="1" customFormat="1" ht="16.5" customHeight="1">
      <c r="B238" s="158"/>
      <c r="C238" s="159" t="s">
        <v>422</v>
      </c>
      <c r="D238" s="159" t="s">
        <v>125</v>
      </c>
      <c r="E238" s="160" t="s">
        <v>423</v>
      </c>
      <c r="F238" s="161" t="s">
        <v>424</v>
      </c>
      <c r="G238" s="162" t="s">
        <v>155</v>
      </c>
      <c r="H238" s="163">
        <v>502.5</v>
      </c>
      <c r="I238" s="164"/>
      <c r="J238" s="165">
        <f>ROUND(I238*H238,2)</f>
        <v>0</v>
      </c>
      <c r="K238" s="161" t="s">
        <v>129</v>
      </c>
      <c r="L238" s="33"/>
      <c r="M238" s="166" t="s">
        <v>1</v>
      </c>
      <c r="N238" s="167" t="s">
        <v>39</v>
      </c>
      <c r="O238" s="63"/>
      <c r="P238" s="168">
        <f>O238*H238</f>
        <v>0</v>
      </c>
      <c r="Q238" s="168">
        <v>0.00046999999999999999</v>
      </c>
      <c r="R238" s="168">
        <f>Q238*H238</f>
        <v>0.236175</v>
      </c>
      <c r="S238" s="168">
        <v>0</v>
      </c>
      <c r="T238" s="169">
        <f>S238*H238</f>
        <v>0</v>
      </c>
      <c r="AR238" s="15" t="s">
        <v>130</v>
      </c>
      <c r="AT238" s="15" t="s">
        <v>125</v>
      </c>
      <c r="AU238" s="15" t="s">
        <v>78</v>
      </c>
      <c r="AY238" s="15" t="s">
        <v>123</v>
      </c>
      <c r="BE238" s="170">
        <f>IF(N238="základní",J238,0)</f>
        <v>0</v>
      </c>
      <c r="BF238" s="170">
        <f>IF(N238="snížená",J238,0)</f>
        <v>0</v>
      </c>
      <c r="BG238" s="170">
        <f>IF(N238="zákl. přenesená",J238,0)</f>
        <v>0</v>
      </c>
      <c r="BH238" s="170">
        <f>IF(N238="sníž. přenesená",J238,0)</f>
        <v>0</v>
      </c>
      <c r="BI238" s="170">
        <f>IF(N238="nulová",J238,0)</f>
        <v>0</v>
      </c>
      <c r="BJ238" s="15" t="s">
        <v>76</v>
      </c>
      <c r="BK238" s="170">
        <f>ROUND(I238*H238,2)</f>
        <v>0</v>
      </c>
      <c r="BL238" s="15" t="s">
        <v>130</v>
      </c>
      <c r="BM238" s="15" t="s">
        <v>425</v>
      </c>
    </row>
    <row r="239" s="1" customFormat="1">
      <c r="B239" s="33"/>
      <c r="D239" s="171" t="s">
        <v>132</v>
      </c>
      <c r="F239" s="172" t="s">
        <v>426</v>
      </c>
      <c r="I239" s="104"/>
      <c r="L239" s="33"/>
      <c r="M239" s="173"/>
      <c r="N239" s="63"/>
      <c r="O239" s="63"/>
      <c r="P239" s="63"/>
      <c r="Q239" s="63"/>
      <c r="R239" s="63"/>
      <c r="S239" s="63"/>
      <c r="T239" s="64"/>
      <c r="AT239" s="15" t="s">
        <v>132</v>
      </c>
      <c r="AU239" s="15" t="s">
        <v>78</v>
      </c>
    </row>
    <row r="240" s="10" customFormat="1" ht="22.8" customHeight="1">
      <c r="B240" s="145"/>
      <c r="D240" s="146" t="s">
        <v>67</v>
      </c>
      <c r="E240" s="156" t="s">
        <v>427</v>
      </c>
      <c r="F240" s="156" t="s">
        <v>428</v>
      </c>
      <c r="I240" s="148"/>
      <c r="J240" s="157">
        <f>BK240</f>
        <v>0</v>
      </c>
      <c r="L240" s="145"/>
      <c r="M240" s="150"/>
      <c r="N240" s="151"/>
      <c r="O240" s="151"/>
      <c r="P240" s="152">
        <f>SUM(P241:P244)</f>
        <v>0</v>
      </c>
      <c r="Q240" s="151"/>
      <c r="R240" s="152">
        <f>SUM(R241:R244)</f>
        <v>0</v>
      </c>
      <c r="S240" s="151"/>
      <c r="T240" s="153">
        <f>SUM(T241:T244)</f>
        <v>0</v>
      </c>
      <c r="AR240" s="146" t="s">
        <v>76</v>
      </c>
      <c r="AT240" s="154" t="s">
        <v>67</v>
      </c>
      <c r="AU240" s="154" t="s">
        <v>76</v>
      </c>
      <c r="AY240" s="146" t="s">
        <v>123</v>
      </c>
      <c r="BK240" s="155">
        <f>SUM(BK241:BK244)</f>
        <v>0</v>
      </c>
    </row>
    <row r="241" s="1" customFormat="1" ht="16.5" customHeight="1">
      <c r="B241" s="158"/>
      <c r="C241" s="159" t="s">
        <v>429</v>
      </c>
      <c r="D241" s="159" t="s">
        <v>125</v>
      </c>
      <c r="E241" s="160" t="s">
        <v>430</v>
      </c>
      <c r="F241" s="161" t="s">
        <v>431</v>
      </c>
      <c r="G241" s="162" t="s">
        <v>195</v>
      </c>
      <c r="H241" s="163">
        <v>118.50700000000001</v>
      </c>
      <c r="I241" s="164"/>
      <c r="J241" s="165">
        <f>ROUND(I241*H241,2)</f>
        <v>0</v>
      </c>
      <c r="K241" s="161" t="s">
        <v>129</v>
      </c>
      <c r="L241" s="33"/>
      <c r="M241" s="166" t="s">
        <v>1</v>
      </c>
      <c r="N241" s="167" t="s">
        <v>39</v>
      </c>
      <c r="O241" s="63"/>
      <c r="P241" s="168">
        <f>O241*H241</f>
        <v>0</v>
      </c>
      <c r="Q241" s="168">
        <v>0</v>
      </c>
      <c r="R241" s="168">
        <f>Q241*H241</f>
        <v>0</v>
      </c>
      <c r="S241" s="168">
        <v>0</v>
      </c>
      <c r="T241" s="169">
        <f>S241*H241</f>
        <v>0</v>
      </c>
      <c r="AR241" s="15" t="s">
        <v>130</v>
      </c>
      <c r="AT241" s="15" t="s">
        <v>125</v>
      </c>
      <c r="AU241" s="15" t="s">
        <v>78</v>
      </c>
      <c r="AY241" s="15" t="s">
        <v>123</v>
      </c>
      <c r="BE241" s="170">
        <f>IF(N241="základní",J241,0)</f>
        <v>0</v>
      </c>
      <c r="BF241" s="170">
        <f>IF(N241="snížená",J241,0)</f>
        <v>0</v>
      </c>
      <c r="BG241" s="170">
        <f>IF(N241="zákl. přenesená",J241,0)</f>
        <v>0</v>
      </c>
      <c r="BH241" s="170">
        <f>IF(N241="sníž. přenesená",J241,0)</f>
        <v>0</v>
      </c>
      <c r="BI241" s="170">
        <f>IF(N241="nulová",J241,0)</f>
        <v>0</v>
      </c>
      <c r="BJ241" s="15" t="s">
        <v>76</v>
      </c>
      <c r="BK241" s="170">
        <f>ROUND(I241*H241,2)</f>
        <v>0</v>
      </c>
      <c r="BL241" s="15" t="s">
        <v>130</v>
      </c>
      <c r="BM241" s="15" t="s">
        <v>432</v>
      </c>
    </row>
    <row r="242" s="1" customFormat="1">
      <c r="B242" s="33"/>
      <c r="D242" s="171" t="s">
        <v>132</v>
      </c>
      <c r="F242" s="172" t="s">
        <v>433</v>
      </c>
      <c r="I242" s="104"/>
      <c r="L242" s="33"/>
      <c r="M242" s="173"/>
      <c r="N242" s="63"/>
      <c r="O242" s="63"/>
      <c r="P242" s="63"/>
      <c r="Q242" s="63"/>
      <c r="R242" s="63"/>
      <c r="S242" s="63"/>
      <c r="T242" s="64"/>
      <c r="AT242" s="15" t="s">
        <v>132</v>
      </c>
      <c r="AU242" s="15" t="s">
        <v>78</v>
      </c>
    </row>
    <row r="243" s="1" customFormat="1" ht="16.5" customHeight="1">
      <c r="B243" s="158"/>
      <c r="C243" s="159" t="s">
        <v>434</v>
      </c>
      <c r="D243" s="159" t="s">
        <v>125</v>
      </c>
      <c r="E243" s="160" t="s">
        <v>435</v>
      </c>
      <c r="F243" s="161" t="s">
        <v>436</v>
      </c>
      <c r="G243" s="162" t="s">
        <v>195</v>
      </c>
      <c r="H243" s="163">
        <v>118.50700000000001</v>
      </c>
      <c r="I243" s="164"/>
      <c r="J243" s="165">
        <f>ROUND(I243*H243,2)</f>
        <v>0</v>
      </c>
      <c r="K243" s="161" t="s">
        <v>129</v>
      </c>
      <c r="L243" s="33"/>
      <c r="M243" s="166" t="s">
        <v>1</v>
      </c>
      <c r="N243" s="167" t="s">
        <v>39</v>
      </c>
      <c r="O243" s="63"/>
      <c r="P243" s="168">
        <f>O243*H243</f>
        <v>0</v>
      </c>
      <c r="Q243" s="168">
        <v>0</v>
      </c>
      <c r="R243" s="168">
        <f>Q243*H243</f>
        <v>0</v>
      </c>
      <c r="S243" s="168">
        <v>0</v>
      </c>
      <c r="T243" s="169">
        <f>S243*H243</f>
        <v>0</v>
      </c>
      <c r="AR243" s="15" t="s">
        <v>130</v>
      </c>
      <c r="AT243" s="15" t="s">
        <v>125</v>
      </c>
      <c r="AU243" s="15" t="s">
        <v>78</v>
      </c>
      <c r="AY243" s="15" t="s">
        <v>123</v>
      </c>
      <c r="BE243" s="170">
        <f>IF(N243="základní",J243,0)</f>
        <v>0</v>
      </c>
      <c r="BF243" s="170">
        <f>IF(N243="snížená",J243,0)</f>
        <v>0</v>
      </c>
      <c r="BG243" s="170">
        <f>IF(N243="zákl. přenesená",J243,0)</f>
        <v>0</v>
      </c>
      <c r="BH243" s="170">
        <f>IF(N243="sníž. přenesená",J243,0)</f>
        <v>0</v>
      </c>
      <c r="BI243" s="170">
        <f>IF(N243="nulová",J243,0)</f>
        <v>0</v>
      </c>
      <c r="BJ243" s="15" t="s">
        <v>76</v>
      </c>
      <c r="BK243" s="170">
        <f>ROUND(I243*H243,2)</f>
        <v>0</v>
      </c>
      <c r="BL243" s="15" t="s">
        <v>130</v>
      </c>
      <c r="BM243" s="15" t="s">
        <v>437</v>
      </c>
    </row>
    <row r="244" s="1" customFormat="1">
      <c r="B244" s="33"/>
      <c r="D244" s="171" t="s">
        <v>132</v>
      </c>
      <c r="F244" s="172" t="s">
        <v>438</v>
      </c>
      <c r="I244" s="104"/>
      <c r="L244" s="33"/>
      <c r="M244" s="173"/>
      <c r="N244" s="63"/>
      <c r="O244" s="63"/>
      <c r="P244" s="63"/>
      <c r="Q244" s="63"/>
      <c r="R244" s="63"/>
      <c r="S244" s="63"/>
      <c r="T244" s="64"/>
      <c r="AT244" s="15" t="s">
        <v>132</v>
      </c>
      <c r="AU244" s="15" t="s">
        <v>78</v>
      </c>
    </row>
    <row r="245" s="10" customFormat="1" ht="25.92" customHeight="1">
      <c r="B245" s="145"/>
      <c r="D245" s="146" t="s">
        <v>67</v>
      </c>
      <c r="E245" s="147" t="s">
        <v>439</v>
      </c>
      <c r="F245" s="147" t="s">
        <v>440</v>
      </c>
      <c r="I245" s="148"/>
      <c r="J245" s="149">
        <f>BK245</f>
        <v>0</v>
      </c>
      <c r="L245" s="145"/>
      <c r="M245" s="150"/>
      <c r="N245" s="151"/>
      <c r="O245" s="151"/>
      <c r="P245" s="152">
        <f>P246+P255+P258</f>
        <v>0</v>
      </c>
      <c r="Q245" s="151"/>
      <c r="R245" s="152">
        <f>R246+R255+R258</f>
        <v>0</v>
      </c>
      <c r="S245" s="151"/>
      <c r="T245" s="153">
        <f>T246+T255+T258</f>
        <v>0</v>
      </c>
      <c r="AR245" s="146" t="s">
        <v>152</v>
      </c>
      <c r="AT245" s="154" t="s">
        <v>67</v>
      </c>
      <c r="AU245" s="154" t="s">
        <v>68</v>
      </c>
      <c r="AY245" s="146" t="s">
        <v>123</v>
      </c>
      <c r="BK245" s="155">
        <f>BK246+BK255+BK258</f>
        <v>0</v>
      </c>
    </row>
    <row r="246" s="10" customFormat="1" ht="22.8" customHeight="1">
      <c r="B246" s="145"/>
      <c r="D246" s="146" t="s">
        <v>67</v>
      </c>
      <c r="E246" s="156" t="s">
        <v>441</v>
      </c>
      <c r="F246" s="156" t="s">
        <v>442</v>
      </c>
      <c r="I246" s="148"/>
      <c r="J246" s="157">
        <f>BK246</f>
        <v>0</v>
      </c>
      <c r="L246" s="145"/>
      <c r="M246" s="150"/>
      <c r="N246" s="151"/>
      <c r="O246" s="151"/>
      <c r="P246" s="152">
        <f>SUM(P247:P254)</f>
        <v>0</v>
      </c>
      <c r="Q246" s="151"/>
      <c r="R246" s="152">
        <f>SUM(R247:R254)</f>
        <v>0</v>
      </c>
      <c r="S246" s="151"/>
      <c r="T246" s="153">
        <f>SUM(T247:T254)</f>
        <v>0</v>
      </c>
      <c r="AR246" s="146" t="s">
        <v>152</v>
      </c>
      <c r="AT246" s="154" t="s">
        <v>67</v>
      </c>
      <c r="AU246" s="154" t="s">
        <v>76</v>
      </c>
      <c r="AY246" s="146" t="s">
        <v>123</v>
      </c>
      <c r="BK246" s="155">
        <f>SUM(BK247:BK254)</f>
        <v>0</v>
      </c>
    </row>
    <row r="247" s="1" customFormat="1" ht="16.5" customHeight="1">
      <c r="B247" s="158"/>
      <c r="C247" s="159" t="s">
        <v>443</v>
      </c>
      <c r="D247" s="159" t="s">
        <v>125</v>
      </c>
      <c r="E247" s="160" t="s">
        <v>444</v>
      </c>
      <c r="F247" s="161" t="s">
        <v>445</v>
      </c>
      <c r="G247" s="162" t="s">
        <v>317</v>
      </c>
      <c r="H247" s="163">
        <v>1</v>
      </c>
      <c r="I247" s="164"/>
      <c r="J247" s="165">
        <f>ROUND(I247*H247,2)</f>
        <v>0</v>
      </c>
      <c r="K247" s="161" t="s">
        <v>174</v>
      </c>
      <c r="L247" s="33"/>
      <c r="M247" s="166" t="s">
        <v>1</v>
      </c>
      <c r="N247" s="167" t="s">
        <v>39</v>
      </c>
      <c r="O247" s="63"/>
      <c r="P247" s="168">
        <f>O247*H247</f>
        <v>0</v>
      </c>
      <c r="Q247" s="168">
        <v>0</v>
      </c>
      <c r="R247" s="168">
        <f>Q247*H247</f>
        <v>0</v>
      </c>
      <c r="S247" s="168">
        <v>0</v>
      </c>
      <c r="T247" s="169">
        <f>S247*H247</f>
        <v>0</v>
      </c>
      <c r="AR247" s="15" t="s">
        <v>446</v>
      </c>
      <c r="AT247" s="15" t="s">
        <v>125</v>
      </c>
      <c r="AU247" s="15" t="s">
        <v>78</v>
      </c>
      <c r="AY247" s="15" t="s">
        <v>123</v>
      </c>
      <c r="BE247" s="170">
        <f>IF(N247="základní",J247,0)</f>
        <v>0</v>
      </c>
      <c r="BF247" s="170">
        <f>IF(N247="snížená",J247,0)</f>
        <v>0</v>
      </c>
      <c r="BG247" s="170">
        <f>IF(N247="zákl. přenesená",J247,0)</f>
        <v>0</v>
      </c>
      <c r="BH247" s="170">
        <f>IF(N247="sníž. přenesená",J247,0)</f>
        <v>0</v>
      </c>
      <c r="BI247" s="170">
        <f>IF(N247="nulová",J247,0)</f>
        <v>0</v>
      </c>
      <c r="BJ247" s="15" t="s">
        <v>76</v>
      </c>
      <c r="BK247" s="170">
        <f>ROUND(I247*H247,2)</f>
        <v>0</v>
      </c>
      <c r="BL247" s="15" t="s">
        <v>446</v>
      </c>
      <c r="BM247" s="15" t="s">
        <v>447</v>
      </c>
    </row>
    <row r="248" s="1" customFormat="1">
      <c r="B248" s="33"/>
      <c r="D248" s="171" t="s">
        <v>132</v>
      </c>
      <c r="F248" s="172" t="s">
        <v>445</v>
      </c>
      <c r="I248" s="104"/>
      <c r="L248" s="33"/>
      <c r="M248" s="173"/>
      <c r="N248" s="63"/>
      <c r="O248" s="63"/>
      <c r="P248" s="63"/>
      <c r="Q248" s="63"/>
      <c r="R248" s="63"/>
      <c r="S248" s="63"/>
      <c r="T248" s="64"/>
      <c r="AT248" s="15" t="s">
        <v>132</v>
      </c>
      <c r="AU248" s="15" t="s">
        <v>78</v>
      </c>
    </row>
    <row r="249" s="1" customFormat="1" ht="16.5" customHeight="1">
      <c r="B249" s="158"/>
      <c r="C249" s="159" t="s">
        <v>448</v>
      </c>
      <c r="D249" s="159" t="s">
        <v>125</v>
      </c>
      <c r="E249" s="160" t="s">
        <v>449</v>
      </c>
      <c r="F249" s="161" t="s">
        <v>450</v>
      </c>
      <c r="G249" s="162" t="s">
        <v>317</v>
      </c>
      <c r="H249" s="163">
        <v>1</v>
      </c>
      <c r="I249" s="164"/>
      <c r="J249" s="165">
        <f>ROUND(I249*H249,2)</f>
        <v>0</v>
      </c>
      <c r="K249" s="161" t="s">
        <v>1</v>
      </c>
      <c r="L249" s="33"/>
      <c r="M249" s="166" t="s">
        <v>1</v>
      </c>
      <c r="N249" s="167" t="s">
        <v>39</v>
      </c>
      <c r="O249" s="63"/>
      <c r="P249" s="168">
        <f>O249*H249</f>
        <v>0</v>
      </c>
      <c r="Q249" s="168">
        <v>0</v>
      </c>
      <c r="R249" s="168">
        <f>Q249*H249</f>
        <v>0</v>
      </c>
      <c r="S249" s="168">
        <v>0</v>
      </c>
      <c r="T249" s="169">
        <f>S249*H249</f>
        <v>0</v>
      </c>
      <c r="AR249" s="15" t="s">
        <v>446</v>
      </c>
      <c r="AT249" s="15" t="s">
        <v>125</v>
      </c>
      <c r="AU249" s="15" t="s">
        <v>78</v>
      </c>
      <c r="AY249" s="15" t="s">
        <v>123</v>
      </c>
      <c r="BE249" s="170">
        <f>IF(N249="základní",J249,0)</f>
        <v>0</v>
      </c>
      <c r="BF249" s="170">
        <f>IF(N249="snížená",J249,0)</f>
        <v>0</v>
      </c>
      <c r="BG249" s="170">
        <f>IF(N249="zákl. přenesená",J249,0)</f>
        <v>0</v>
      </c>
      <c r="BH249" s="170">
        <f>IF(N249="sníž. přenesená",J249,0)</f>
        <v>0</v>
      </c>
      <c r="BI249" s="170">
        <f>IF(N249="nulová",J249,0)</f>
        <v>0</v>
      </c>
      <c r="BJ249" s="15" t="s">
        <v>76</v>
      </c>
      <c r="BK249" s="170">
        <f>ROUND(I249*H249,2)</f>
        <v>0</v>
      </c>
      <c r="BL249" s="15" t="s">
        <v>446</v>
      </c>
      <c r="BM249" s="15" t="s">
        <v>451</v>
      </c>
    </row>
    <row r="250" s="1" customFormat="1">
      <c r="B250" s="33"/>
      <c r="D250" s="171" t="s">
        <v>132</v>
      </c>
      <c r="F250" s="172" t="s">
        <v>450</v>
      </c>
      <c r="I250" s="104"/>
      <c r="L250" s="33"/>
      <c r="M250" s="173"/>
      <c r="N250" s="63"/>
      <c r="O250" s="63"/>
      <c r="P250" s="63"/>
      <c r="Q250" s="63"/>
      <c r="R250" s="63"/>
      <c r="S250" s="63"/>
      <c r="T250" s="64"/>
      <c r="AT250" s="15" t="s">
        <v>132</v>
      </c>
      <c r="AU250" s="15" t="s">
        <v>78</v>
      </c>
    </row>
    <row r="251" s="1" customFormat="1" ht="16.5" customHeight="1">
      <c r="B251" s="158"/>
      <c r="C251" s="159" t="s">
        <v>452</v>
      </c>
      <c r="D251" s="159" t="s">
        <v>125</v>
      </c>
      <c r="E251" s="160" t="s">
        <v>453</v>
      </c>
      <c r="F251" s="161" t="s">
        <v>454</v>
      </c>
      <c r="G251" s="162" t="s">
        <v>317</v>
      </c>
      <c r="H251" s="163">
        <v>1</v>
      </c>
      <c r="I251" s="164"/>
      <c r="J251" s="165">
        <f>ROUND(I251*H251,2)</f>
        <v>0</v>
      </c>
      <c r="K251" s="161" t="s">
        <v>174</v>
      </c>
      <c r="L251" s="33"/>
      <c r="M251" s="166" t="s">
        <v>1</v>
      </c>
      <c r="N251" s="167" t="s">
        <v>39</v>
      </c>
      <c r="O251" s="63"/>
      <c r="P251" s="168">
        <f>O251*H251</f>
        <v>0</v>
      </c>
      <c r="Q251" s="168">
        <v>0</v>
      </c>
      <c r="R251" s="168">
        <f>Q251*H251</f>
        <v>0</v>
      </c>
      <c r="S251" s="168">
        <v>0</v>
      </c>
      <c r="T251" s="169">
        <f>S251*H251</f>
        <v>0</v>
      </c>
      <c r="AR251" s="15" t="s">
        <v>446</v>
      </c>
      <c r="AT251" s="15" t="s">
        <v>125</v>
      </c>
      <c r="AU251" s="15" t="s">
        <v>78</v>
      </c>
      <c r="AY251" s="15" t="s">
        <v>123</v>
      </c>
      <c r="BE251" s="170">
        <f>IF(N251="základní",J251,0)</f>
        <v>0</v>
      </c>
      <c r="BF251" s="170">
        <f>IF(N251="snížená",J251,0)</f>
        <v>0</v>
      </c>
      <c r="BG251" s="170">
        <f>IF(N251="zákl. přenesená",J251,0)</f>
        <v>0</v>
      </c>
      <c r="BH251" s="170">
        <f>IF(N251="sníž. přenesená",J251,0)</f>
        <v>0</v>
      </c>
      <c r="BI251" s="170">
        <f>IF(N251="nulová",J251,0)</f>
        <v>0</v>
      </c>
      <c r="BJ251" s="15" t="s">
        <v>76</v>
      </c>
      <c r="BK251" s="170">
        <f>ROUND(I251*H251,2)</f>
        <v>0</v>
      </c>
      <c r="BL251" s="15" t="s">
        <v>446</v>
      </c>
      <c r="BM251" s="15" t="s">
        <v>455</v>
      </c>
    </row>
    <row r="252" s="1" customFormat="1">
      <c r="B252" s="33"/>
      <c r="D252" s="171" t="s">
        <v>132</v>
      </c>
      <c r="F252" s="172" t="s">
        <v>454</v>
      </c>
      <c r="I252" s="104"/>
      <c r="L252" s="33"/>
      <c r="M252" s="173"/>
      <c r="N252" s="63"/>
      <c r="O252" s="63"/>
      <c r="P252" s="63"/>
      <c r="Q252" s="63"/>
      <c r="R252" s="63"/>
      <c r="S252" s="63"/>
      <c r="T252" s="64"/>
      <c r="AT252" s="15" t="s">
        <v>132</v>
      </c>
      <c r="AU252" s="15" t="s">
        <v>78</v>
      </c>
    </row>
    <row r="253" s="1" customFormat="1" ht="16.5" customHeight="1">
      <c r="B253" s="158"/>
      <c r="C253" s="159" t="s">
        <v>456</v>
      </c>
      <c r="D253" s="159" t="s">
        <v>125</v>
      </c>
      <c r="E253" s="160" t="s">
        <v>457</v>
      </c>
      <c r="F253" s="161" t="s">
        <v>458</v>
      </c>
      <c r="G253" s="162" t="s">
        <v>317</v>
      </c>
      <c r="H253" s="163">
        <v>1</v>
      </c>
      <c r="I253" s="164"/>
      <c r="J253" s="165">
        <f>ROUND(I253*H253,2)</f>
        <v>0</v>
      </c>
      <c r="K253" s="161" t="s">
        <v>174</v>
      </c>
      <c r="L253" s="33"/>
      <c r="M253" s="166" t="s">
        <v>1</v>
      </c>
      <c r="N253" s="167" t="s">
        <v>39</v>
      </c>
      <c r="O253" s="63"/>
      <c r="P253" s="168">
        <f>O253*H253</f>
        <v>0</v>
      </c>
      <c r="Q253" s="168">
        <v>0</v>
      </c>
      <c r="R253" s="168">
        <f>Q253*H253</f>
        <v>0</v>
      </c>
      <c r="S253" s="168">
        <v>0</v>
      </c>
      <c r="T253" s="169">
        <f>S253*H253</f>
        <v>0</v>
      </c>
      <c r="AR253" s="15" t="s">
        <v>446</v>
      </c>
      <c r="AT253" s="15" t="s">
        <v>125</v>
      </c>
      <c r="AU253" s="15" t="s">
        <v>78</v>
      </c>
      <c r="AY253" s="15" t="s">
        <v>123</v>
      </c>
      <c r="BE253" s="170">
        <f>IF(N253="základní",J253,0)</f>
        <v>0</v>
      </c>
      <c r="BF253" s="170">
        <f>IF(N253="snížená",J253,0)</f>
        <v>0</v>
      </c>
      <c r="BG253" s="170">
        <f>IF(N253="zákl. přenesená",J253,0)</f>
        <v>0</v>
      </c>
      <c r="BH253" s="170">
        <f>IF(N253="sníž. přenesená",J253,0)</f>
        <v>0</v>
      </c>
      <c r="BI253" s="170">
        <f>IF(N253="nulová",J253,0)</f>
        <v>0</v>
      </c>
      <c r="BJ253" s="15" t="s">
        <v>76</v>
      </c>
      <c r="BK253" s="170">
        <f>ROUND(I253*H253,2)</f>
        <v>0</v>
      </c>
      <c r="BL253" s="15" t="s">
        <v>446</v>
      </c>
      <c r="BM253" s="15" t="s">
        <v>459</v>
      </c>
    </row>
    <row r="254" s="1" customFormat="1">
      <c r="B254" s="33"/>
      <c r="D254" s="171" t="s">
        <v>132</v>
      </c>
      <c r="F254" s="172" t="s">
        <v>458</v>
      </c>
      <c r="I254" s="104"/>
      <c r="L254" s="33"/>
      <c r="M254" s="173"/>
      <c r="N254" s="63"/>
      <c r="O254" s="63"/>
      <c r="P254" s="63"/>
      <c r="Q254" s="63"/>
      <c r="R254" s="63"/>
      <c r="S254" s="63"/>
      <c r="T254" s="64"/>
      <c r="AT254" s="15" t="s">
        <v>132</v>
      </c>
      <c r="AU254" s="15" t="s">
        <v>78</v>
      </c>
    </row>
    <row r="255" s="10" customFormat="1" ht="22.8" customHeight="1">
      <c r="B255" s="145"/>
      <c r="D255" s="146" t="s">
        <v>67</v>
      </c>
      <c r="E255" s="156" t="s">
        <v>460</v>
      </c>
      <c r="F255" s="156" t="s">
        <v>461</v>
      </c>
      <c r="I255" s="148"/>
      <c r="J255" s="157">
        <f>BK255</f>
        <v>0</v>
      </c>
      <c r="L255" s="145"/>
      <c r="M255" s="150"/>
      <c r="N255" s="151"/>
      <c r="O255" s="151"/>
      <c r="P255" s="152">
        <f>SUM(P256:P257)</f>
        <v>0</v>
      </c>
      <c r="Q255" s="151"/>
      <c r="R255" s="152">
        <f>SUM(R256:R257)</f>
        <v>0</v>
      </c>
      <c r="S255" s="151"/>
      <c r="T255" s="153">
        <f>SUM(T256:T257)</f>
        <v>0</v>
      </c>
      <c r="AR255" s="146" t="s">
        <v>152</v>
      </c>
      <c r="AT255" s="154" t="s">
        <v>67</v>
      </c>
      <c r="AU255" s="154" t="s">
        <v>76</v>
      </c>
      <c r="AY255" s="146" t="s">
        <v>123</v>
      </c>
      <c r="BK255" s="155">
        <f>SUM(BK256:BK257)</f>
        <v>0</v>
      </c>
    </row>
    <row r="256" s="1" customFormat="1" ht="16.5" customHeight="1">
      <c r="B256" s="158"/>
      <c r="C256" s="159" t="s">
        <v>462</v>
      </c>
      <c r="D256" s="159" t="s">
        <v>125</v>
      </c>
      <c r="E256" s="160" t="s">
        <v>463</v>
      </c>
      <c r="F256" s="161" t="s">
        <v>464</v>
      </c>
      <c r="G256" s="162" t="s">
        <v>317</v>
      </c>
      <c r="H256" s="163">
        <v>1</v>
      </c>
      <c r="I256" s="164"/>
      <c r="J256" s="165">
        <f>ROUND(I256*H256,2)</f>
        <v>0</v>
      </c>
      <c r="K256" s="161" t="s">
        <v>129</v>
      </c>
      <c r="L256" s="33"/>
      <c r="M256" s="166" t="s">
        <v>1</v>
      </c>
      <c r="N256" s="167" t="s">
        <v>39</v>
      </c>
      <c r="O256" s="63"/>
      <c r="P256" s="168">
        <f>O256*H256</f>
        <v>0</v>
      </c>
      <c r="Q256" s="168">
        <v>0</v>
      </c>
      <c r="R256" s="168">
        <f>Q256*H256</f>
        <v>0</v>
      </c>
      <c r="S256" s="168">
        <v>0</v>
      </c>
      <c r="T256" s="169">
        <f>S256*H256</f>
        <v>0</v>
      </c>
      <c r="AR256" s="15" t="s">
        <v>446</v>
      </c>
      <c r="AT256" s="15" t="s">
        <v>125</v>
      </c>
      <c r="AU256" s="15" t="s">
        <v>78</v>
      </c>
      <c r="AY256" s="15" t="s">
        <v>123</v>
      </c>
      <c r="BE256" s="170">
        <f>IF(N256="základní",J256,0)</f>
        <v>0</v>
      </c>
      <c r="BF256" s="170">
        <f>IF(N256="snížená",J256,0)</f>
        <v>0</v>
      </c>
      <c r="BG256" s="170">
        <f>IF(N256="zákl. přenesená",J256,0)</f>
        <v>0</v>
      </c>
      <c r="BH256" s="170">
        <f>IF(N256="sníž. přenesená",J256,0)</f>
        <v>0</v>
      </c>
      <c r="BI256" s="170">
        <f>IF(N256="nulová",J256,0)</f>
        <v>0</v>
      </c>
      <c r="BJ256" s="15" t="s">
        <v>76</v>
      </c>
      <c r="BK256" s="170">
        <f>ROUND(I256*H256,2)</f>
        <v>0</v>
      </c>
      <c r="BL256" s="15" t="s">
        <v>446</v>
      </c>
      <c r="BM256" s="15" t="s">
        <v>465</v>
      </c>
    </row>
    <row r="257" s="1" customFormat="1">
      <c r="B257" s="33"/>
      <c r="D257" s="171" t="s">
        <v>132</v>
      </c>
      <c r="F257" s="172" t="s">
        <v>464</v>
      </c>
      <c r="I257" s="104"/>
      <c r="L257" s="33"/>
      <c r="M257" s="173"/>
      <c r="N257" s="63"/>
      <c r="O257" s="63"/>
      <c r="P257" s="63"/>
      <c r="Q257" s="63"/>
      <c r="R257" s="63"/>
      <c r="S257" s="63"/>
      <c r="T257" s="64"/>
      <c r="AT257" s="15" t="s">
        <v>132</v>
      </c>
      <c r="AU257" s="15" t="s">
        <v>78</v>
      </c>
    </row>
    <row r="258" s="10" customFormat="1" ht="22.8" customHeight="1">
      <c r="B258" s="145"/>
      <c r="D258" s="146" t="s">
        <v>67</v>
      </c>
      <c r="E258" s="156" t="s">
        <v>466</v>
      </c>
      <c r="F258" s="156" t="s">
        <v>467</v>
      </c>
      <c r="I258" s="148"/>
      <c r="J258" s="157">
        <f>BK258</f>
        <v>0</v>
      </c>
      <c r="L258" s="145"/>
      <c r="M258" s="150"/>
      <c r="N258" s="151"/>
      <c r="O258" s="151"/>
      <c r="P258" s="152">
        <f>SUM(P259:P260)</f>
        <v>0</v>
      </c>
      <c r="Q258" s="151"/>
      <c r="R258" s="152">
        <f>SUM(R259:R260)</f>
        <v>0</v>
      </c>
      <c r="S258" s="151"/>
      <c r="T258" s="153">
        <f>SUM(T259:T260)</f>
        <v>0</v>
      </c>
      <c r="AR258" s="146" t="s">
        <v>152</v>
      </c>
      <c r="AT258" s="154" t="s">
        <v>67</v>
      </c>
      <c r="AU258" s="154" t="s">
        <v>76</v>
      </c>
      <c r="AY258" s="146" t="s">
        <v>123</v>
      </c>
      <c r="BK258" s="155">
        <f>SUM(BK259:BK260)</f>
        <v>0</v>
      </c>
    </row>
    <row r="259" s="1" customFormat="1" ht="16.5" customHeight="1">
      <c r="B259" s="158"/>
      <c r="C259" s="159" t="s">
        <v>468</v>
      </c>
      <c r="D259" s="159" t="s">
        <v>125</v>
      </c>
      <c r="E259" s="160" t="s">
        <v>469</v>
      </c>
      <c r="F259" s="161" t="s">
        <v>470</v>
      </c>
      <c r="G259" s="162" t="s">
        <v>317</v>
      </c>
      <c r="H259" s="163">
        <v>1</v>
      </c>
      <c r="I259" s="164"/>
      <c r="J259" s="165">
        <f>ROUND(I259*H259,2)</f>
        <v>0</v>
      </c>
      <c r="K259" s="161" t="s">
        <v>1</v>
      </c>
      <c r="L259" s="33"/>
      <c r="M259" s="166" t="s">
        <v>1</v>
      </c>
      <c r="N259" s="167" t="s">
        <v>39</v>
      </c>
      <c r="O259" s="63"/>
      <c r="P259" s="168">
        <f>O259*H259</f>
        <v>0</v>
      </c>
      <c r="Q259" s="168">
        <v>0</v>
      </c>
      <c r="R259" s="168">
        <f>Q259*H259</f>
        <v>0</v>
      </c>
      <c r="S259" s="168">
        <v>0</v>
      </c>
      <c r="T259" s="169">
        <f>S259*H259</f>
        <v>0</v>
      </c>
      <c r="AR259" s="15" t="s">
        <v>446</v>
      </c>
      <c r="AT259" s="15" t="s">
        <v>125</v>
      </c>
      <c r="AU259" s="15" t="s">
        <v>78</v>
      </c>
      <c r="AY259" s="15" t="s">
        <v>123</v>
      </c>
      <c r="BE259" s="170">
        <f>IF(N259="základní",J259,0)</f>
        <v>0</v>
      </c>
      <c r="BF259" s="170">
        <f>IF(N259="snížená",J259,0)</f>
        <v>0</v>
      </c>
      <c r="BG259" s="170">
        <f>IF(N259="zákl. přenesená",J259,0)</f>
        <v>0</v>
      </c>
      <c r="BH259" s="170">
        <f>IF(N259="sníž. přenesená",J259,0)</f>
        <v>0</v>
      </c>
      <c r="BI259" s="170">
        <f>IF(N259="nulová",J259,0)</f>
        <v>0</v>
      </c>
      <c r="BJ259" s="15" t="s">
        <v>76</v>
      </c>
      <c r="BK259" s="170">
        <f>ROUND(I259*H259,2)</f>
        <v>0</v>
      </c>
      <c r="BL259" s="15" t="s">
        <v>446</v>
      </c>
      <c r="BM259" s="15" t="s">
        <v>471</v>
      </c>
    </row>
    <row r="260" s="1" customFormat="1">
      <c r="B260" s="33"/>
      <c r="D260" s="171" t="s">
        <v>132</v>
      </c>
      <c r="F260" s="172" t="s">
        <v>470</v>
      </c>
      <c r="I260" s="104"/>
      <c r="L260" s="33"/>
      <c r="M260" s="200"/>
      <c r="N260" s="201"/>
      <c r="O260" s="201"/>
      <c r="P260" s="201"/>
      <c r="Q260" s="201"/>
      <c r="R260" s="201"/>
      <c r="S260" s="201"/>
      <c r="T260" s="202"/>
      <c r="AT260" s="15" t="s">
        <v>132</v>
      </c>
      <c r="AU260" s="15" t="s">
        <v>78</v>
      </c>
    </row>
    <row r="261" s="1" customFormat="1" ht="6.96" customHeight="1">
      <c r="B261" s="48"/>
      <c r="C261" s="49"/>
      <c r="D261" s="49"/>
      <c r="E261" s="49"/>
      <c r="F261" s="49"/>
      <c r="G261" s="49"/>
      <c r="H261" s="49"/>
      <c r="I261" s="120"/>
      <c r="J261" s="49"/>
      <c r="K261" s="49"/>
      <c r="L261" s="33"/>
    </row>
  </sheetData>
  <autoFilter ref="C88:K260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Tomas-PC\Tomas</dc:creator>
  <cp:lastModifiedBy>Tomas-PC\Tomas</cp:lastModifiedBy>
  <dcterms:created xsi:type="dcterms:W3CDTF">2019-11-05T15:56:17Z</dcterms:created>
  <dcterms:modified xsi:type="dcterms:W3CDTF">2019-11-05T15:56:20Z</dcterms:modified>
</cp:coreProperties>
</file>