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A_mistostarosta\AA-Projekty obecních staveb\Sladovna\RPA\výběrové řízení\zadávací dokumentace\"/>
    </mc:Choice>
  </mc:AlternateContent>
  <bookViews>
    <workbookView xWindow="57480" yWindow="-120" windowWidth="29040" windowHeight="15720" tabRatio="890" activeTab="25"/>
  </bookViews>
  <sheets>
    <sheet name="Pokyny pro vyplnění" sheetId="11" r:id="rId1"/>
    <sheet name="Stavba" sheetId="1" r:id="rId2"/>
    <sheet name="VzorPolozky" sheetId="10" state="hidden" r:id="rId3"/>
    <sheet name="001 01 Pol" sheetId="12" r:id="rId4"/>
    <sheet name="002 1 Pol" sheetId="13" r:id="rId5"/>
    <sheet name="01 1 Pol" sheetId="14" r:id="rId6"/>
    <sheet name="01 2 Pol" sheetId="15" r:id="rId7"/>
    <sheet name="02 1 Pol" sheetId="16" r:id="rId8"/>
    <sheet name="02 2 Pol" sheetId="17" r:id="rId9"/>
    <sheet name="02 3 Pol" sheetId="18" r:id="rId10"/>
    <sheet name="03 1 Pol" sheetId="19" r:id="rId11"/>
    <sheet name="03 2 Pol" sheetId="20" r:id="rId12"/>
    <sheet name="03 3 Pol" sheetId="21" r:id="rId13"/>
    <sheet name="07 1 Pol" sheetId="22" r:id="rId14"/>
    <sheet name="07 2 Pol" sheetId="23" r:id="rId15"/>
    <sheet name="07 3 Pol" sheetId="24" r:id="rId16"/>
    <sheet name="10 1 Pol" sheetId="25" r:id="rId17"/>
    <sheet name="11 001 Pol" sheetId="26" r:id="rId18"/>
    <sheet name="11 002 Pol" sheetId="27" r:id="rId19"/>
    <sheet name="12 001 Pol" sheetId="28" r:id="rId20"/>
    <sheet name="12 002 Pol" sheetId="29" r:id="rId21"/>
    <sheet name="13 001 Pol" sheetId="30" r:id="rId22"/>
    <sheet name="13 002 Pol" sheetId="31" r:id="rId23"/>
    <sheet name="14 01 Pol" sheetId="32" r:id="rId24"/>
    <sheet name="14 02 Pol" sheetId="33" r:id="rId25"/>
    <sheet name="15 Zelen" sheetId="34" r:id="rId26"/>
  </sheets>
  <externalReferences>
    <externalReference r:id="rId27"/>
  </externalReferences>
  <definedNames>
    <definedName name="CelkemDPHVypocet" localSheetId="1">Stavba!$H$76</definedName>
    <definedName name="CenaCelkem">Stavba!$G$30</definedName>
    <definedName name="CenaCelkemBezDPH">Stavba!$G$29</definedName>
    <definedName name="CenaCelkemVypocet" localSheetId="1">Stavba!$I$76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Stavba!$G$25</definedName>
    <definedName name="DPHZakl">Stavba!$G$27</definedName>
    <definedName name="dpsc" localSheetId="1">Stavba!$D$13</definedName>
    <definedName name="IČO" localSheetId="1">Stavba!$I$11</definedName>
    <definedName name="Mena">Stavba!$J$30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'001 01 Pol'!$1:$7</definedName>
    <definedName name="_xlnm.Print_Titles" localSheetId="4">'002 1 Pol'!$1:$7</definedName>
    <definedName name="_xlnm.Print_Titles" localSheetId="5">'01 1 Pol'!$1:$7</definedName>
    <definedName name="_xlnm.Print_Titles" localSheetId="6">'01 2 Pol'!$1:$7</definedName>
    <definedName name="_xlnm.Print_Titles" localSheetId="7">'02 1 Pol'!$1:$7</definedName>
    <definedName name="_xlnm.Print_Titles" localSheetId="8">'02 2 Pol'!$1:$7</definedName>
    <definedName name="_xlnm.Print_Titles" localSheetId="9">'02 3 Pol'!$1:$7</definedName>
    <definedName name="_xlnm.Print_Titles" localSheetId="10">'03 1 Pol'!$1:$7</definedName>
    <definedName name="_xlnm.Print_Titles" localSheetId="11">'03 2 Pol'!$1:$7</definedName>
    <definedName name="_xlnm.Print_Titles" localSheetId="12">'03 3 Pol'!$1:$7</definedName>
    <definedName name="_xlnm.Print_Titles" localSheetId="13">'07 1 Pol'!$1:$7</definedName>
    <definedName name="_xlnm.Print_Titles" localSheetId="14">'07 2 Pol'!$1:$7</definedName>
    <definedName name="_xlnm.Print_Titles" localSheetId="15">'07 3 Pol'!$1:$7</definedName>
    <definedName name="_xlnm.Print_Titles" localSheetId="16">'10 1 Pol'!$1:$7</definedName>
    <definedName name="_xlnm.Print_Titles" localSheetId="17">'11 001 Pol'!$1:$7</definedName>
    <definedName name="_xlnm.Print_Titles" localSheetId="18">'11 002 Pol'!$1:$7</definedName>
    <definedName name="_xlnm.Print_Titles" localSheetId="19">'12 001 Pol'!$1:$7</definedName>
    <definedName name="_xlnm.Print_Titles" localSheetId="20">'12 002 Pol'!$1:$7</definedName>
    <definedName name="_xlnm.Print_Titles" localSheetId="21">'13 001 Pol'!$1:$7</definedName>
    <definedName name="_xlnm.Print_Titles" localSheetId="22">'13 002 Pol'!$1:$7</definedName>
    <definedName name="_xlnm.Print_Titles" localSheetId="23">'14 01 Pol'!$1:$7</definedName>
    <definedName name="_xlnm.Print_Titles" localSheetId="24">'14 02 Pol'!$1:$7</definedName>
    <definedName name="oadresa">Stavba!$D$6</definedName>
    <definedName name="Objednatel" localSheetId="1">Stavba!$D$5</definedName>
    <definedName name="Objekt" localSheetId="1">Stavba!$B$39</definedName>
    <definedName name="_xlnm.Print_Area" localSheetId="3">'001 01 Pol'!$A$1:$Y$94</definedName>
    <definedName name="_xlnm.Print_Area" localSheetId="4">'002 1 Pol'!$A$1:$Y$34</definedName>
    <definedName name="_xlnm.Print_Area" localSheetId="5">'01 1 Pol'!$A$1:$Y$97</definedName>
    <definedName name="_xlnm.Print_Area" localSheetId="6">'01 2 Pol'!$A$1:$Y$201</definedName>
    <definedName name="_xlnm.Print_Area" localSheetId="7">'02 1 Pol'!$A$1:$Y$111</definedName>
    <definedName name="_xlnm.Print_Area" localSheetId="8">'02 2 Pol'!$A$1:$Y$349</definedName>
    <definedName name="_xlnm.Print_Area" localSheetId="9">'02 3 Pol'!$A$1:$Y$162</definedName>
    <definedName name="_xlnm.Print_Area" localSheetId="10">'03 1 Pol'!$A$1:$Y$67</definedName>
    <definedName name="_xlnm.Print_Area" localSheetId="11">'03 2 Pol'!$A$1:$Y$235</definedName>
    <definedName name="_xlnm.Print_Area" localSheetId="12">'03 3 Pol'!$A$1:$Y$126</definedName>
    <definedName name="_xlnm.Print_Area" localSheetId="13">'07 1 Pol'!$A$1:$Y$44</definedName>
    <definedName name="_xlnm.Print_Area" localSheetId="14">'07 2 Pol'!$A$1:$Y$222</definedName>
    <definedName name="_xlnm.Print_Area" localSheetId="15">'07 3 Pol'!$A$1:$Y$148</definedName>
    <definedName name="_xlnm.Print_Area" localSheetId="16">'10 1 Pol'!$A$1:$Y$47</definedName>
    <definedName name="_xlnm.Print_Area" localSheetId="17">'11 001 Pol'!$A$1:$Y$73</definedName>
    <definedName name="_xlnm.Print_Area" localSheetId="18">'11 002 Pol'!$A$1:$Y$328</definedName>
    <definedName name="_xlnm.Print_Area" localSheetId="19">'12 001 Pol'!$A$1:$Y$27</definedName>
    <definedName name="_xlnm.Print_Area" localSheetId="20">'12 002 Pol'!$A$1:$Y$61</definedName>
    <definedName name="_xlnm.Print_Area" localSheetId="21">'13 001 Pol'!$A$1:$Y$34</definedName>
    <definedName name="_xlnm.Print_Area" localSheetId="22">'13 002 Pol'!$A$1:$Y$90</definedName>
    <definedName name="_xlnm.Print_Area" localSheetId="23">'14 01 Pol'!$A$1:$Y$42</definedName>
    <definedName name="_xlnm.Print_Area" localSheetId="24">'14 02 Pol'!$A$1:$Y$88</definedName>
    <definedName name="_xlnm.Print_Area" localSheetId="1">Stavba!$A$1:$J$199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Stavba!$E$24</definedName>
    <definedName name="SazbaDPH1">'[1]Krycí list'!$C$30</definedName>
    <definedName name="SazbaDPH2" localSheetId="1">Stavba!$E$26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Stavba!$B$1:$J$37</definedName>
    <definedName name="ZakladDPHSni">Stavba!$G$24</definedName>
    <definedName name="ZakladDPHSniVypocet" localSheetId="1">Stavba!$F$76</definedName>
    <definedName name="ZakladDPHZakl">Stavba!$G$26</definedName>
    <definedName name="ZakladDPHZaklVypocet" localSheetId="1">Stavba!$G$76</definedName>
    <definedName name="ZaObjednatele">Stavba!$G$35</definedName>
    <definedName name="Zaokrouhleni">Stavba!$G$28</definedName>
    <definedName name="ZaZhotovitele">Stavba!$D$35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76" i="34" l="1"/>
  <c r="F75" i="1" s="1"/>
  <c r="AF84" i="12"/>
  <c r="M141" i="34"/>
  <c r="M170" i="34"/>
  <c r="M167" i="34"/>
  <c r="M165" i="34"/>
  <c r="M161" i="34"/>
  <c r="M152" i="34"/>
  <c r="M150" i="34"/>
  <c r="M148" i="34"/>
  <c r="M146" i="34"/>
  <c r="M144" i="34"/>
  <c r="M142" i="34"/>
  <c r="M60" i="34"/>
  <c r="M138" i="34"/>
  <c r="M135" i="34"/>
  <c r="M132" i="34"/>
  <c r="M130" i="34"/>
  <c r="M128" i="34"/>
  <c r="M126" i="34"/>
  <c r="M124" i="34"/>
  <c r="M122" i="34"/>
  <c r="M120" i="34"/>
  <c r="M118" i="34"/>
  <c r="M116" i="34"/>
  <c r="M114" i="34"/>
  <c r="M112" i="34"/>
  <c r="M110" i="34"/>
  <c r="M108" i="34"/>
  <c r="M106" i="34"/>
  <c r="M103" i="34"/>
  <c r="M100" i="34"/>
  <c r="M97" i="34"/>
  <c r="M94" i="34"/>
  <c r="M91" i="34"/>
  <c r="M87" i="34"/>
  <c r="M83" i="34"/>
  <c r="M79" i="34"/>
  <c r="M75" i="34"/>
  <c r="M70" i="34"/>
  <c r="M65" i="34"/>
  <c r="M63" i="34"/>
  <c r="M61" i="34"/>
  <c r="M47" i="34"/>
  <c r="M58" i="34"/>
  <c r="M56" i="34"/>
  <c r="M54" i="34"/>
  <c r="M51" i="34"/>
  <c r="M48" i="34"/>
  <c r="M44" i="34"/>
  <c r="M42" i="34"/>
  <c r="M39" i="34"/>
  <c r="M36" i="34"/>
  <c r="M34" i="34"/>
  <c r="M30" i="34"/>
  <c r="M28" i="34"/>
  <c r="M25" i="34"/>
  <c r="M22" i="34"/>
  <c r="M19" i="34"/>
  <c r="M16" i="34"/>
  <c r="F74" i="1" l="1"/>
  <c r="I20" i="1" l="1"/>
  <c r="I19" i="1"/>
  <c r="F60" i="34"/>
  <c r="F47" i="34"/>
  <c r="F141" i="34"/>
  <c r="F161" i="34"/>
  <c r="F170" i="34"/>
  <c r="I142" i="1" l="1"/>
  <c r="F142" i="34"/>
  <c r="F144" i="34"/>
  <c r="F146" i="34"/>
  <c r="F148" i="34"/>
  <c r="F150" i="34"/>
  <c r="F152" i="34"/>
  <c r="F155" i="34"/>
  <c r="F156" i="34"/>
  <c r="M156" i="34" s="1"/>
  <c r="F157" i="34"/>
  <c r="M157" i="34" s="1"/>
  <c r="F165" i="34"/>
  <c r="F167" i="34"/>
  <c r="F61" i="34"/>
  <c r="F63" i="34"/>
  <c r="F65" i="34"/>
  <c r="F70" i="34"/>
  <c r="F75" i="34"/>
  <c r="F79" i="34"/>
  <c r="F83" i="34"/>
  <c r="F87" i="34"/>
  <c r="F91" i="34"/>
  <c r="F94" i="34"/>
  <c r="F97" i="34"/>
  <c r="F100" i="34"/>
  <c r="F103" i="34"/>
  <c r="F106" i="34"/>
  <c r="F108" i="34"/>
  <c r="F110" i="34"/>
  <c r="F112" i="34"/>
  <c r="F114" i="34"/>
  <c r="F116" i="34"/>
  <c r="F118" i="34"/>
  <c r="F120" i="34"/>
  <c r="F122" i="34"/>
  <c r="F124" i="34"/>
  <c r="F126" i="34"/>
  <c r="F128" i="34"/>
  <c r="F130" i="34"/>
  <c r="F132" i="34"/>
  <c r="F135" i="34"/>
  <c r="F138" i="34"/>
  <c r="F48" i="34"/>
  <c r="F51" i="34"/>
  <c r="F54" i="34"/>
  <c r="F56" i="34"/>
  <c r="F58" i="34"/>
  <c r="F7" i="34"/>
  <c r="M7" i="34" s="1"/>
  <c r="F10" i="34"/>
  <c r="M10" i="34" s="1"/>
  <c r="F12" i="34"/>
  <c r="M12" i="34" s="1"/>
  <c r="F16" i="34"/>
  <c r="F19" i="34"/>
  <c r="F22" i="34"/>
  <c r="F25" i="34"/>
  <c r="F28" i="34"/>
  <c r="F30" i="34"/>
  <c r="F34" i="34"/>
  <c r="F36" i="34"/>
  <c r="F39" i="34"/>
  <c r="F42" i="34"/>
  <c r="F44" i="34"/>
  <c r="F4" i="34"/>
  <c r="G9" i="12"/>
  <c r="R176" i="34" l="1"/>
  <c r="F154" i="34"/>
  <c r="M155" i="34"/>
  <c r="M154" i="34" s="1"/>
  <c r="M4" i="34"/>
  <c r="M3" i="34" s="1"/>
  <c r="F3" i="34"/>
  <c r="F175" i="34" s="1"/>
  <c r="I197" i="1"/>
  <c r="I172" i="1"/>
  <c r="I157" i="1"/>
  <c r="I144" i="1"/>
  <c r="I143" i="1"/>
  <c r="I137" i="1"/>
  <c r="F73" i="1"/>
  <c r="G70" i="1"/>
  <c r="F70" i="1"/>
  <c r="G69" i="1"/>
  <c r="F69" i="1"/>
  <c r="G68" i="1"/>
  <c r="F68" i="1"/>
  <c r="G67" i="1"/>
  <c r="F67" i="1"/>
  <c r="G61" i="1"/>
  <c r="F61" i="1"/>
  <c r="G60" i="1"/>
  <c r="F60" i="1"/>
  <c r="G58" i="1"/>
  <c r="G57" i="1"/>
  <c r="F57" i="1"/>
  <c r="H57" i="1" s="1"/>
  <c r="I57" i="1" s="1"/>
  <c r="G55" i="1"/>
  <c r="H55" i="1" s="1"/>
  <c r="I55" i="1" s="1"/>
  <c r="F55" i="1"/>
  <c r="G53" i="1"/>
  <c r="F53" i="1"/>
  <c r="G51" i="1"/>
  <c r="F51" i="1"/>
  <c r="H51" i="1" s="1"/>
  <c r="I51" i="1" s="1"/>
  <c r="G49" i="1"/>
  <c r="F49" i="1"/>
  <c r="G46" i="1"/>
  <c r="F46" i="1"/>
  <c r="G44" i="1"/>
  <c r="F44" i="1"/>
  <c r="G43" i="1"/>
  <c r="H43" i="1" s="1"/>
  <c r="I43" i="1" s="1"/>
  <c r="F43" i="1"/>
  <c r="G9" i="33"/>
  <c r="M9" i="33" s="1"/>
  <c r="I9" i="33"/>
  <c r="K9" i="33"/>
  <c r="K8" i="33" s="1"/>
  <c r="O9" i="33"/>
  <c r="Q9" i="33"/>
  <c r="V9" i="33"/>
  <c r="G13" i="33"/>
  <c r="M13" i="33" s="1"/>
  <c r="I13" i="33"/>
  <c r="K13" i="33"/>
  <c r="O13" i="33"/>
  <c r="Q13" i="33"/>
  <c r="V13" i="33"/>
  <c r="G15" i="33"/>
  <c r="M15" i="33" s="1"/>
  <c r="I15" i="33"/>
  <c r="K15" i="33"/>
  <c r="O15" i="33"/>
  <c r="Q15" i="33"/>
  <c r="V15" i="33"/>
  <c r="G18" i="33"/>
  <c r="M18" i="33" s="1"/>
  <c r="I18" i="33"/>
  <c r="I17" i="33" s="1"/>
  <c r="K18" i="33"/>
  <c r="O18" i="33"/>
  <c r="Q18" i="33"/>
  <c r="V18" i="33"/>
  <c r="G21" i="33"/>
  <c r="M21" i="33" s="1"/>
  <c r="I21" i="33"/>
  <c r="K21" i="33"/>
  <c r="O21" i="33"/>
  <c r="Q21" i="33"/>
  <c r="V21" i="33"/>
  <c r="G24" i="33"/>
  <c r="M24" i="33" s="1"/>
  <c r="I24" i="33"/>
  <c r="K24" i="33"/>
  <c r="O24" i="33"/>
  <c r="Q24" i="33"/>
  <c r="V24" i="33"/>
  <c r="G27" i="33"/>
  <c r="I27" i="33"/>
  <c r="K27" i="33"/>
  <c r="M27" i="33"/>
  <c r="O27" i="33"/>
  <c r="Q27" i="33"/>
  <c r="V27" i="33"/>
  <c r="G30" i="33"/>
  <c r="M30" i="33" s="1"/>
  <c r="I30" i="33"/>
  <c r="K30" i="33"/>
  <c r="O30" i="33"/>
  <c r="Q30" i="33"/>
  <c r="V30" i="33"/>
  <c r="G33" i="33"/>
  <c r="M33" i="33" s="1"/>
  <c r="I33" i="33"/>
  <c r="K33" i="33"/>
  <c r="O33" i="33"/>
  <c r="Q33" i="33"/>
  <c r="V33" i="33"/>
  <c r="G35" i="33"/>
  <c r="I35" i="33"/>
  <c r="K35" i="33"/>
  <c r="M35" i="33"/>
  <c r="O35" i="33"/>
  <c r="Q35" i="33"/>
  <c r="V35" i="33"/>
  <c r="G37" i="33"/>
  <c r="I37" i="33"/>
  <c r="K37" i="33"/>
  <c r="O37" i="33"/>
  <c r="Q37" i="33"/>
  <c r="V37" i="33"/>
  <c r="G39" i="33"/>
  <c r="M39" i="33" s="1"/>
  <c r="I39" i="33"/>
  <c r="K39" i="33"/>
  <c r="O39" i="33"/>
  <c r="Q39" i="33"/>
  <c r="V39" i="33"/>
  <c r="G42" i="33"/>
  <c r="M42" i="33" s="1"/>
  <c r="I42" i="33"/>
  <c r="K42" i="33"/>
  <c r="O42" i="33"/>
  <c r="Q42" i="33"/>
  <c r="V42" i="33"/>
  <c r="K45" i="33"/>
  <c r="G46" i="33"/>
  <c r="M46" i="33" s="1"/>
  <c r="I46" i="33"/>
  <c r="K46" i="33"/>
  <c r="O46" i="33"/>
  <c r="Q46" i="33"/>
  <c r="V46" i="33"/>
  <c r="G48" i="33"/>
  <c r="M48" i="33" s="1"/>
  <c r="I48" i="33"/>
  <c r="K48" i="33"/>
  <c r="O48" i="33"/>
  <c r="Q48" i="33"/>
  <c r="V48" i="33"/>
  <c r="G50" i="33"/>
  <c r="I50" i="33"/>
  <c r="K50" i="33"/>
  <c r="M50" i="33"/>
  <c r="O50" i="33"/>
  <c r="Q50" i="33"/>
  <c r="V50" i="33"/>
  <c r="G53" i="33"/>
  <c r="G52" i="33" s="1"/>
  <c r="I147" i="1" s="1"/>
  <c r="I53" i="33"/>
  <c r="I52" i="33" s="1"/>
  <c r="K53" i="33"/>
  <c r="M53" i="33"/>
  <c r="O53" i="33"/>
  <c r="Q53" i="33"/>
  <c r="V53" i="33"/>
  <c r="G56" i="33"/>
  <c r="M56" i="33" s="1"/>
  <c r="I56" i="33"/>
  <c r="K56" i="33"/>
  <c r="O56" i="33"/>
  <c r="Q56" i="33"/>
  <c r="V56" i="33"/>
  <c r="G58" i="33"/>
  <c r="M58" i="33" s="1"/>
  <c r="I58" i="33"/>
  <c r="K58" i="33"/>
  <c r="O58" i="33"/>
  <c r="Q58" i="33"/>
  <c r="V58" i="33"/>
  <c r="V60" i="33"/>
  <c r="G61" i="33"/>
  <c r="M61" i="33" s="1"/>
  <c r="M60" i="33" s="1"/>
  <c r="I61" i="33"/>
  <c r="I60" i="33" s="1"/>
  <c r="K61" i="33"/>
  <c r="K60" i="33" s="1"/>
  <c r="O61" i="33"/>
  <c r="O60" i="33" s="1"/>
  <c r="Q61" i="33"/>
  <c r="Q60" i="33" s="1"/>
  <c r="V61" i="33"/>
  <c r="O63" i="33"/>
  <c r="Q63" i="33"/>
  <c r="V63" i="33"/>
  <c r="G64" i="33"/>
  <c r="G63" i="33" s="1"/>
  <c r="I64" i="33"/>
  <c r="I63" i="33" s="1"/>
  <c r="K64" i="33"/>
  <c r="K63" i="33" s="1"/>
  <c r="M64" i="33"/>
  <c r="M63" i="33" s="1"/>
  <c r="O64" i="33"/>
  <c r="Q64" i="33"/>
  <c r="V64" i="33"/>
  <c r="G67" i="33"/>
  <c r="M67" i="33" s="1"/>
  <c r="I67" i="33"/>
  <c r="K67" i="33"/>
  <c r="O67" i="33"/>
  <c r="O66" i="33" s="1"/>
  <c r="Q67" i="33"/>
  <c r="V67" i="33"/>
  <c r="V66" i="33" s="1"/>
  <c r="G71" i="33"/>
  <c r="M71" i="33" s="1"/>
  <c r="I71" i="33"/>
  <c r="K71" i="33"/>
  <c r="O71" i="33"/>
  <c r="Q71" i="33"/>
  <c r="V71" i="33"/>
  <c r="G73" i="33"/>
  <c r="G66" i="33" s="1"/>
  <c r="I73" i="33"/>
  <c r="K73" i="33"/>
  <c r="O73" i="33"/>
  <c r="Q73" i="33"/>
  <c r="V73" i="33"/>
  <c r="AE78" i="33"/>
  <c r="G9" i="32"/>
  <c r="M9" i="32" s="1"/>
  <c r="M8" i="32" s="1"/>
  <c r="I9" i="32"/>
  <c r="I8" i="32" s="1"/>
  <c r="K9" i="32"/>
  <c r="K8" i="32" s="1"/>
  <c r="O9" i="32"/>
  <c r="O8" i="32" s="1"/>
  <c r="Q9" i="32"/>
  <c r="Q8" i="32" s="1"/>
  <c r="V9" i="32"/>
  <c r="V8" i="32" s="1"/>
  <c r="G13" i="32"/>
  <c r="M13" i="32" s="1"/>
  <c r="I13" i="32"/>
  <c r="I12" i="32" s="1"/>
  <c r="K13" i="32"/>
  <c r="K12" i="32" s="1"/>
  <c r="O13" i="32"/>
  <c r="O12" i="32" s="1"/>
  <c r="Q13" i="32"/>
  <c r="Q12" i="32" s="1"/>
  <c r="V13" i="32"/>
  <c r="G15" i="32"/>
  <c r="I15" i="32"/>
  <c r="K15" i="32"/>
  <c r="M15" i="32"/>
  <c r="O15" i="32"/>
  <c r="Q15" i="32"/>
  <c r="V15" i="32"/>
  <c r="V12" i="32" s="1"/>
  <c r="G17" i="32"/>
  <c r="I17" i="32"/>
  <c r="K17" i="32"/>
  <c r="M17" i="32"/>
  <c r="O17" i="32"/>
  <c r="Q17" i="32"/>
  <c r="V17" i="32"/>
  <c r="V19" i="32"/>
  <c r="G20" i="32"/>
  <c r="M20" i="32" s="1"/>
  <c r="I20" i="32"/>
  <c r="I19" i="32" s="1"/>
  <c r="K20" i="32"/>
  <c r="O20" i="32"/>
  <c r="Q20" i="32"/>
  <c r="Q19" i="32" s="1"/>
  <c r="V20" i="32"/>
  <c r="G22" i="32"/>
  <c r="I22" i="32"/>
  <c r="K22" i="32"/>
  <c r="K19" i="32" s="1"/>
  <c r="M22" i="32"/>
  <c r="O22" i="32"/>
  <c r="O19" i="32" s="1"/>
  <c r="Q22" i="32"/>
  <c r="V22" i="32"/>
  <c r="G24" i="32"/>
  <c r="M24" i="32" s="1"/>
  <c r="I24" i="32"/>
  <c r="K24" i="32"/>
  <c r="O24" i="32"/>
  <c r="Q24" i="32"/>
  <c r="V24" i="32"/>
  <c r="G27" i="32"/>
  <c r="M27" i="32" s="1"/>
  <c r="I27" i="32"/>
  <c r="K27" i="32"/>
  <c r="O27" i="32"/>
  <c r="Q27" i="32"/>
  <c r="V27" i="32"/>
  <c r="AE32" i="32"/>
  <c r="G80" i="31"/>
  <c r="G9" i="31"/>
  <c r="G8" i="31" s="1"/>
  <c r="I9" i="31"/>
  <c r="I8" i="31" s="1"/>
  <c r="K9" i="31"/>
  <c r="K8" i="31" s="1"/>
  <c r="M9" i="31"/>
  <c r="O9" i="31"/>
  <c r="O8" i="31" s="1"/>
  <c r="Q9" i="31"/>
  <c r="Q8" i="31" s="1"/>
  <c r="V9" i="31"/>
  <c r="G12" i="31"/>
  <c r="M12" i="31" s="1"/>
  <c r="I12" i="31"/>
  <c r="K12" i="31"/>
  <c r="O12" i="31"/>
  <c r="Q12" i="31"/>
  <c r="V12" i="31"/>
  <c r="V8" i="31" s="1"/>
  <c r="G14" i="31"/>
  <c r="I14" i="31"/>
  <c r="K14" i="31"/>
  <c r="M14" i="31"/>
  <c r="O14" i="31"/>
  <c r="Q14" i="31"/>
  <c r="V14" i="31"/>
  <c r="G16" i="31"/>
  <c r="I16" i="31"/>
  <c r="K16" i="31"/>
  <c r="M16" i="31"/>
  <c r="O16" i="31"/>
  <c r="Q16" i="31"/>
  <c r="V16" i="31"/>
  <c r="G18" i="31"/>
  <c r="I18" i="31"/>
  <c r="K18" i="31"/>
  <c r="M18" i="31"/>
  <c r="O18" i="31"/>
  <c r="Q18" i="31"/>
  <c r="V18" i="31"/>
  <c r="G20" i="31"/>
  <c r="G21" i="31"/>
  <c r="I21" i="31"/>
  <c r="I20" i="31" s="1"/>
  <c r="K21" i="31"/>
  <c r="K20" i="31" s="1"/>
  <c r="M21" i="31"/>
  <c r="O21" i="31"/>
  <c r="Q21" i="31"/>
  <c r="Q20" i="31" s="1"/>
  <c r="V21" i="31"/>
  <c r="G23" i="31"/>
  <c r="I23" i="31"/>
  <c r="K23" i="31"/>
  <c r="M23" i="31"/>
  <c r="O23" i="31"/>
  <c r="O20" i="31" s="1"/>
  <c r="Q23" i="31"/>
  <c r="V23" i="31"/>
  <c r="V20" i="31" s="1"/>
  <c r="G25" i="31"/>
  <c r="I25" i="31"/>
  <c r="K25" i="31"/>
  <c r="M25" i="31"/>
  <c r="O25" i="31"/>
  <c r="Q25" i="31"/>
  <c r="V25" i="31"/>
  <c r="G27" i="31"/>
  <c r="M27" i="31" s="1"/>
  <c r="I27" i="31"/>
  <c r="K27" i="31"/>
  <c r="O27" i="31"/>
  <c r="Q27" i="31"/>
  <c r="V27" i="31"/>
  <c r="G29" i="31"/>
  <c r="I29" i="31"/>
  <c r="K29" i="31"/>
  <c r="M29" i="31"/>
  <c r="O29" i="31"/>
  <c r="Q29" i="31"/>
  <c r="V29" i="31"/>
  <c r="G31" i="31"/>
  <c r="I31" i="31"/>
  <c r="K31" i="31"/>
  <c r="M31" i="31"/>
  <c r="O31" i="31"/>
  <c r="Q31" i="31"/>
  <c r="V31" i="31"/>
  <c r="G33" i="31"/>
  <c r="I33" i="31"/>
  <c r="K33" i="31"/>
  <c r="M33" i="31"/>
  <c r="O33" i="31"/>
  <c r="Q33" i="31"/>
  <c r="V33" i="31"/>
  <c r="G35" i="31"/>
  <c r="M35" i="31" s="1"/>
  <c r="I35" i="31"/>
  <c r="K35" i="31"/>
  <c r="O35" i="31"/>
  <c r="Q35" i="31"/>
  <c r="V35" i="31"/>
  <c r="G37" i="31"/>
  <c r="I37" i="31"/>
  <c r="K37" i="31"/>
  <c r="M37" i="31"/>
  <c r="O37" i="31"/>
  <c r="Q37" i="31"/>
  <c r="V37" i="31"/>
  <c r="G39" i="31"/>
  <c r="I39" i="31"/>
  <c r="K39" i="31"/>
  <c r="M39" i="31"/>
  <c r="O39" i="31"/>
  <c r="Q39" i="31"/>
  <c r="V39" i="31"/>
  <c r="G41" i="31"/>
  <c r="I41" i="31"/>
  <c r="K41" i="31"/>
  <c r="M41" i="31"/>
  <c r="O41" i="31"/>
  <c r="Q41" i="31"/>
  <c r="V41" i="31"/>
  <c r="G43" i="31"/>
  <c r="G44" i="31"/>
  <c r="I44" i="31"/>
  <c r="I43" i="31" s="1"/>
  <c r="K44" i="31"/>
  <c r="K43" i="31" s="1"/>
  <c r="M44" i="31"/>
  <c r="O44" i="31"/>
  <c r="Q44" i="31"/>
  <c r="Q43" i="31" s="1"/>
  <c r="V44" i="31"/>
  <c r="G46" i="31"/>
  <c r="I46" i="31"/>
  <c r="K46" i="31"/>
  <c r="M46" i="31"/>
  <c r="O46" i="31"/>
  <c r="O43" i="31" s="1"/>
  <c r="Q46" i="31"/>
  <c r="V46" i="31"/>
  <c r="V43" i="31" s="1"/>
  <c r="G48" i="31"/>
  <c r="I48" i="31"/>
  <c r="K48" i="31"/>
  <c r="M48" i="31"/>
  <c r="O48" i="31"/>
  <c r="Q48" i="31"/>
  <c r="V48" i="31"/>
  <c r="G50" i="31"/>
  <c r="M50" i="31" s="1"/>
  <c r="I50" i="31"/>
  <c r="K50" i="31"/>
  <c r="O50" i="31"/>
  <c r="Q50" i="31"/>
  <c r="V50" i="31"/>
  <c r="G52" i="31"/>
  <c r="I52" i="31"/>
  <c r="K52" i="31"/>
  <c r="M52" i="31"/>
  <c r="O52" i="31"/>
  <c r="Q52" i="31"/>
  <c r="V52" i="31"/>
  <c r="G55" i="31"/>
  <c r="I55" i="31"/>
  <c r="K55" i="31"/>
  <c r="M55" i="31"/>
  <c r="O55" i="31"/>
  <c r="Q55" i="31"/>
  <c r="V55" i="31"/>
  <c r="G57" i="31"/>
  <c r="I57" i="31"/>
  <c r="K57" i="31"/>
  <c r="M57" i="31"/>
  <c r="O57" i="31"/>
  <c r="Q57" i="31"/>
  <c r="V57" i="31"/>
  <c r="G59" i="31"/>
  <c r="M59" i="31" s="1"/>
  <c r="I59" i="31"/>
  <c r="K59" i="31"/>
  <c r="O59" i="31"/>
  <c r="Q59" i="31"/>
  <c r="V59" i="31"/>
  <c r="G61" i="31"/>
  <c r="I61" i="31"/>
  <c r="K61" i="31"/>
  <c r="M61" i="31"/>
  <c r="O61" i="31"/>
  <c r="Q61" i="31"/>
  <c r="V61" i="31"/>
  <c r="K63" i="31"/>
  <c r="G64" i="31"/>
  <c r="I64" i="31"/>
  <c r="I63" i="31" s="1"/>
  <c r="K64" i="31"/>
  <c r="M64" i="31"/>
  <c r="O64" i="31"/>
  <c r="O63" i="31" s="1"/>
  <c r="Q64" i="31"/>
  <c r="Q63" i="31" s="1"/>
  <c r="V64" i="31"/>
  <c r="G66" i="31"/>
  <c r="G63" i="31" s="1"/>
  <c r="I66" i="31"/>
  <c r="K66" i="31"/>
  <c r="O66" i="31"/>
  <c r="Q66" i="31"/>
  <c r="V66" i="31"/>
  <c r="V63" i="31" s="1"/>
  <c r="G68" i="31"/>
  <c r="I68" i="31"/>
  <c r="K68" i="31"/>
  <c r="M68" i="31"/>
  <c r="Q68" i="31"/>
  <c r="G69" i="31"/>
  <c r="I69" i="31"/>
  <c r="K69" i="31"/>
  <c r="M69" i="31"/>
  <c r="O69" i="31"/>
  <c r="O68" i="31" s="1"/>
  <c r="Q69" i="31"/>
  <c r="V69" i="31"/>
  <c r="V68" i="31" s="1"/>
  <c r="G70" i="31"/>
  <c r="G71" i="31"/>
  <c r="I71" i="31"/>
  <c r="K71" i="31"/>
  <c r="K70" i="31" s="1"/>
  <c r="M71" i="31"/>
  <c r="O71" i="31"/>
  <c r="O70" i="31" s="1"/>
  <c r="Q71" i="31"/>
  <c r="Q70" i="31" s="1"/>
  <c r="V71" i="31"/>
  <c r="V70" i="31" s="1"/>
  <c r="G74" i="31"/>
  <c r="M74" i="31" s="1"/>
  <c r="M70" i="31" s="1"/>
  <c r="I74" i="31"/>
  <c r="I70" i="31" s="1"/>
  <c r="K74" i="31"/>
  <c r="O74" i="31"/>
  <c r="Q74" i="31"/>
  <c r="V74" i="31"/>
  <c r="G76" i="31"/>
  <c r="I76" i="31"/>
  <c r="K76" i="31"/>
  <c r="M76" i="31"/>
  <c r="O76" i="31"/>
  <c r="Q76" i="31"/>
  <c r="V76" i="31"/>
  <c r="AE80" i="31"/>
  <c r="G24" i="30"/>
  <c r="G8" i="30"/>
  <c r="G9" i="30"/>
  <c r="I9" i="30"/>
  <c r="I8" i="30" s="1"/>
  <c r="K9" i="30"/>
  <c r="K8" i="30" s="1"/>
  <c r="M9" i="30"/>
  <c r="O9" i="30"/>
  <c r="O8" i="30" s="1"/>
  <c r="Q9" i="30"/>
  <c r="Q8" i="30" s="1"/>
  <c r="V9" i="30"/>
  <c r="V8" i="30" s="1"/>
  <c r="G14" i="30"/>
  <c r="M14" i="30" s="1"/>
  <c r="I14" i="30"/>
  <c r="K14" i="30"/>
  <c r="O14" i="30"/>
  <c r="Q14" i="30"/>
  <c r="V14" i="30"/>
  <c r="G16" i="30"/>
  <c r="K16" i="30"/>
  <c r="G17" i="30"/>
  <c r="I17" i="30"/>
  <c r="K17" i="30"/>
  <c r="M17" i="30"/>
  <c r="O17" i="30"/>
  <c r="O16" i="30" s="1"/>
  <c r="Q17" i="30"/>
  <c r="Q16" i="30" s="1"/>
  <c r="V17" i="30"/>
  <c r="V16" i="30" s="1"/>
  <c r="G20" i="30"/>
  <c r="M20" i="30" s="1"/>
  <c r="M16" i="30" s="1"/>
  <c r="I20" i="30"/>
  <c r="I16" i="30" s="1"/>
  <c r="K20" i="30"/>
  <c r="O20" i="30"/>
  <c r="Q20" i="30"/>
  <c r="V20" i="30"/>
  <c r="AE24" i="30"/>
  <c r="G51" i="29"/>
  <c r="G8" i="29"/>
  <c r="G9" i="29"/>
  <c r="I9" i="29"/>
  <c r="I8" i="29" s="1"/>
  <c r="K9" i="29"/>
  <c r="K8" i="29" s="1"/>
  <c r="M9" i="29"/>
  <c r="O9" i="29"/>
  <c r="O8" i="29" s="1"/>
  <c r="Q9" i="29"/>
  <c r="Q8" i="29" s="1"/>
  <c r="V9" i="29"/>
  <c r="V8" i="29" s="1"/>
  <c r="G11" i="29"/>
  <c r="M11" i="29" s="1"/>
  <c r="I11" i="29"/>
  <c r="K11" i="29"/>
  <c r="O11" i="29"/>
  <c r="Q11" i="29"/>
  <c r="V11" i="29"/>
  <c r="G13" i="29"/>
  <c r="I13" i="29"/>
  <c r="K13" i="29"/>
  <c r="M13" i="29"/>
  <c r="O13" i="29"/>
  <c r="Q13" i="29"/>
  <c r="V13" i="29"/>
  <c r="G16" i="29"/>
  <c r="M16" i="29" s="1"/>
  <c r="I16" i="29"/>
  <c r="I15" i="29" s="1"/>
  <c r="K16" i="29"/>
  <c r="O16" i="29"/>
  <c r="Q16" i="29"/>
  <c r="Q15" i="29" s="1"/>
  <c r="V16" i="29"/>
  <c r="G18" i="29"/>
  <c r="I18" i="29"/>
  <c r="K18" i="29"/>
  <c r="K15" i="29" s="1"/>
  <c r="M18" i="29"/>
  <c r="O18" i="29"/>
  <c r="O15" i="29" s="1"/>
  <c r="Q18" i="29"/>
  <c r="V18" i="29"/>
  <c r="V15" i="29" s="1"/>
  <c r="G20" i="29"/>
  <c r="I20" i="29"/>
  <c r="K20" i="29"/>
  <c r="M20" i="29"/>
  <c r="O20" i="29"/>
  <c r="Q20" i="29"/>
  <c r="V20" i="29"/>
  <c r="G22" i="29"/>
  <c r="I22" i="29"/>
  <c r="K22" i="29"/>
  <c r="M22" i="29"/>
  <c r="O22" i="29"/>
  <c r="Q22" i="29"/>
  <c r="V22" i="29"/>
  <c r="G24" i="29"/>
  <c r="I24" i="29"/>
  <c r="K24" i="29"/>
  <c r="M24" i="29"/>
  <c r="O24" i="29"/>
  <c r="Q24" i="29"/>
  <c r="V24" i="29"/>
  <c r="G25" i="29"/>
  <c r="M25" i="29" s="1"/>
  <c r="I25" i="29"/>
  <c r="K25" i="29"/>
  <c r="O25" i="29"/>
  <c r="Q25" i="29"/>
  <c r="V25" i="29"/>
  <c r="G27" i="29"/>
  <c r="I27" i="29"/>
  <c r="K27" i="29"/>
  <c r="M27" i="29"/>
  <c r="O27" i="29"/>
  <c r="Q27" i="29"/>
  <c r="V27" i="29"/>
  <c r="G29" i="29"/>
  <c r="M29" i="29" s="1"/>
  <c r="I29" i="29"/>
  <c r="K29" i="29"/>
  <c r="O29" i="29"/>
  <c r="Q29" i="29"/>
  <c r="V29" i="29"/>
  <c r="G31" i="29"/>
  <c r="I31" i="29"/>
  <c r="K31" i="29"/>
  <c r="M31" i="29"/>
  <c r="O31" i="29"/>
  <c r="Q31" i="29"/>
  <c r="V31" i="29"/>
  <c r="G33" i="29"/>
  <c r="M33" i="29" s="1"/>
  <c r="I33" i="29"/>
  <c r="K33" i="29"/>
  <c r="O33" i="29"/>
  <c r="Q33" i="29"/>
  <c r="V33" i="29"/>
  <c r="G35" i="29"/>
  <c r="I35" i="29"/>
  <c r="K35" i="29"/>
  <c r="M35" i="29"/>
  <c r="O35" i="29"/>
  <c r="Q35" i="29"/>
  <c r="V35" i="29"/>
  <c r="G37" i="29"/>
  <c r="K37" i="29"/>
  <c r="O37" i="29"/>
  <c r="V37" i="29"/>
  <c r="G38" i="29"/>
  <c r="M38" i="29" s="1"/>
  <c r="M37" i="29" s="1"/>
  <c r="I38" i="29"/>
  <c r="I37" i="29" s="1"/>
  <c r="K38" i="29"/>
  <c r="O38" i="29"/>
  <c r="Q38" i="29"/>
  <c r="Q37" i="29" s="1"/>
  <c r="V38" i="29"/>
  <c r="G40" i="29"/>
  <c r="K40" i="29"/>
  <c r="O40" i="29"/>
  <c r="V40" i="29"/>
  <c r="G41" i="29"/>
  <c r="I41" i="29"/>
  <c r="I40" i="29" s="1"/>
  <c r="K41" i="29"/>
  <c r="M41" i="29"/>
  <c r="M40" i="29" s="1"/>
  <c r="O41" i="29"/>
  <c r="Q41" i="29"/>
  <c r="Q40" i="29" s="1"/>
  <c r="V41" i="29"/>
  <c r="G42" i="29"/>
  <c r="K42" i="29"/>
  <c r="O42" i="29"/>
  <c r="G43" i="29"/>
  <c r="I43" i="29"/>
  <c r="I42" i="29" s="1"/>
  <c r="K43" i="29"/>
  <c r="M43" i="29"/>
  <c r="M42" i="29" s="1"/>
  <c r="O43" i="29"/>
  <c r="Q43" i="29"/>
  <c r="Q42" i="29" s="1"/>
  <c r="V43" i="29"/>
  <c r="V42" i="29" s="1"/>
  <c r="G45" i="29"/>
  <c r="K45" i="29"/>
  <c r="G46" i="29"/>
  <c r="I46" i="29"/>
  <c r="I45" i="29" s="1"/>
  <c r="K46" i="29"/>
  <c r="M46" i="29"/>
  <c r="M45" i="29" s="1"/>
  <c r="O46" i="29"/>
  <c r="O45" i="29" s="1"/>
  <c r="Q46" i="29"/>
  <c r="Q45" i="29" s="1"/>
  <c r="V46" i="29"/>
  <c r="G48" i="29"/>
  <c r="M48" i="29" s="1"/>
  <c r="I48" i="29"/>
  <c r="K48" i="29"/>
  <c r="O48" i="29"/>
  <c r="Q48" i="29"/>
  <c r="V48" i="29"/>
  <c r="V45" i="29" s="1"/>
  <c r="AE51" i="29"/>
  <c r="AF51" i="29"/>
  <c r="V8" i="28"/>
  <c r="G9" i="28"/>
  <c r="G8" i="28" s="1"/>
  <c r="I9" i="28"/>
  <c r="I8" i="28" s="1"/>
  <c r="K9" i="28"/>
  <c r="K8" i="28" s="1"/>
  <c r="O9" i="28"/>
  <c r="O8" i="28" s="1"/>
  <c r="Q9" i="28"/>
  <c r="Q8" i="28" s="1"/>
  <c r="V9" i="28"/>
  <c r="G12" i="28"/>
  <c r="M12" i="28" s="1"/>
  <c r="I12" i="28"/>
  <c r="I11" i="28" s="1"/>
  <c r="K12" i="28"/>
  <c r="K11" i="28" s="1"/>
  <c r="O12" i="28"/>
  <c r="Q12" i="28"/>
  <c r="Q11" i="28" s="1"/>
  <c r="V12" i="28"/>
  <c r="G14" i="28"/>
  <c r="M14" i="28" s="1"/>
  <c r="I14" i="28"/>
  <c r="K14" i="28"/>
  <c r="O14" i="28"/>
  <c r="O11" i="28" s="1"/>
  <c r="Q14" i="28"/>
  <c r="V14" i="28"/>
  <c r="V11" i="28" s="1"/>
  <c r="AE17" i="28"/>
  <c r="F65" i="1" s="1"/>
  <c r="G9" i="27"/>
  <c r="M9" i="27" s="1"/>
  <c r="I9" i="27"/>
  <c r="K9" i="27"/>
  <c r="O9" i="27"/>
  <c r="Q9" i="27"/>
  <c r="V9" i="27"/>
  <c r="G11" i="27"/>
  <c r="M11" i="27" s="1"/>
  <c r="I11" i="27"/>
  <c r="K11" i="27"/>
  <c r="O11" i="27"/>
  <c r="Q11" i="27"/>
  <c r="V11" i="27"/>
  <c r="G13" i="27"/>
  <c r="M13" i="27" s="1"/>
  <c r="I13" i="27"/>
  <c r="K13" i="27"/>
  <c r="O13" i="27"/>
  <c r="Q13" i="27"/>
  <c r="V13" i="27"/>
  <c r="G24" i="27"/>
  <c r="M24" i="27" s="1"/>
  <c r="I24" i="27"/>
  <c r="K24" i="27"/>
  <c r="O24" i="27"/>
  <c r="Q24" i="27"/>
  <c r="V24" i="27"/>
  <c r="G26" i="27"/>
  <c r="M26" i="27" s="1"/>
  <c r="I26" i="27"/>
  <c r="K26" i="27"/>
  <c r="O26" i="27"/>
  <c r="Q26" i="27"/>
  <c r="V26" i="27"/>
  <c r="G28" i="27"/>
  <c r="I28" i="27"/>
  <c r="K28" i="27"/>
  <c r="O28" i="27"/>
  <c r="Q28" i="27"/>
  <c r="V28" i="27"/>
  <c r="G31" i="27"/>
  <c r="M31" i="27" s="1"/>
  <c r="I31" i="27"/>
  <c r="K31" i="27"/>
  <c r="O31" i="27"/>
  <c r="Q31" i="27"/>
  <c r="V31" i="27"/>
  <c r="G35" i="27"/>
  <c r="I35" i="27"/>
  <c r="K35" i="27"/>
  <c r="M35" i="27"/>
  <c r="O35" i="27"/>
  <c r="Q35" i="27"/>
  <c r="V35" i="27"/>
  <c r="G37" i="27"/>
  <c r="I37" i="27"/>
  <c r="K37" i="27"/>
  <c r="O37" i="27"/>
  <c r="Q37" i="27"/>
  <c r="V37" i="27"/>
  <c r="G42" i="27"/>
  <c r="I42" i="27"/>
  <c r="K42" i="27"/>
  <c r="M42" i="27"/>
  <c r="O42" i="27"/>
  <c r="Q42" i="27"/>
  <c r="V42" i="27"/>
  <c r="G45" i="27"/>
  <c r="I45" i="27"/>
  <c r="K45" i="27"/>
  <c r="M45" i="27"/>
  <c r="O45" i="27"/>
  <c r="Q45" i="27"/>
  <c r="V45" i="27"/>
  <c r="G49" i="27"/>
  <c r="M49" i="27" s="1"/>
  <c r="I49" i="27"/>
  <c r="K49" i="27"/>
  <c r="O49" i="27"/>
  <c r="Q49" i="27"/>
  <c r="V49" i="27"/>
  <c r="G51" i="27"/>
  <c r="M51" i="27" s="1"/>
  <c r="I51" i="27"/>
  <c r="K51" i="27"/>
  <c r="O51" i="27"/>
  <c r="Q51" i="27"/>
  <c r="V51" i="27"/>
  <c r="G56" i="27"/>
  <c r="M56" i="27" s="1"/>
  <c r="I56" i="27"/>
  <c r="K56" i="27"/>
  <c r="O56" i="27"/>
  <c r="Q56" i="27"/>
  <c r="V56" i="27"/>
  <c r="G58" i="27"/>
  <c r="M58" i="27" s="1"/>
  <c r="I58" i="27"/>
  <c r="K58" i="27"/>
  <c r="O58" i="27"/>
  <c r="Q58" i="27"/>
  <c r="V58" i="27"/>
  <c r="G62" i="27"/>
  <c r="M62" i="27" s="1"/>
  <c r="I62" i="27"/>
  <c r="K62" i="27"/>
  <c r="O62" i="27"/>
  <c r="Q62" i="27"/>
  <c r="V62" i="27"/>
  <c r="G65" i="27"/>
  <c r="M65" i="27" s="1"/>
  <c r="I65" i="27"/>
  <c r="K65" i="27"/>
  <c r="O65" i="27"/>
  <c r="Q65" i="27"/>
  <c r="V65" i="27"/>
  <c r="G68" i="27"/>
  <c r="M68" i="27" s="1"/>
  <c r="I68" i="27"/>
  <c r="K68" i="27"/>
  <c r="O68" i="27"/>
  <c r="Q68" i="27"/>
  <c r="V68" i="27"/>
  <c r="G70" i="27"/>
  <c r="M70" i="27" s="1"/>
  <c r="I70" i="27"/>
  <c r="K70" i="27"/>
  <c r="O70" i="27"/>
  <c r="Q70" i="27"/>
  <c r="V70" i="27"/>
  <c r="G73" i="27"/>
  <c r="M73" i="27" s="1"/>
  <c r="I73" i="27"/>
  <c r="K73" i="27"/>
  <c r="O73" i="27"/>
  <c r="Q73" i="27"/>
  <c r="Q72" i="27" s="1"/>
  <c r="V73" i="27"/>
  <c r="G76" i="27"/>
  <c r="M76" i="27" s="1"/>
  <c r="I76" i="27"/>
  <c r="K76" i="27"/>
  <c r="O76" i="27"/>
  <c r="Q76" i="27"/>
  <c r="V76" i="27"/>
  <c r="G81" i="27"/>
  <c r="I81" i="27"/>
  <c r="K81" i="27"/>
  <c r="M81" i="27"/>
  <c r="O81" i="27"/>
  <c r="Q81" i="27"/>
  <c r="V81" i="27"/>
  <c r="G84" i="27"/>
  <c r="M84" i="27" s="1"/>
  <c r="I84" i="27"/>
  <c r="K84" i="27"/>
  <c r="O84" i="27"/>
  <c r="Q84" i="27"/>
  <c r="V84" i="27"/>
  <c r="G86" i="27"/>
  <c r="M86" i="27" s="1"/>
  <c r="I86" i="27"/>
  <c r="K86" i="27"/>
  <c r="O86" i="27"/>
  <c r="Q86" i="27"/>
  <c r="V86" i="27"/>
  <c r="G88" i="27"/>
  <c r="M88" i="27" s="1"/>
  <c r="I88" i="27"/>
  <c r="K88" i="27"/>
  <c r="O88" i="27"/>
  <c r="Q88" i="27"/>
  <c r="V88" i="27"/>
  <c r="G90" i="27"/>
  <c r="M90" i="27" s="1"/>
  <c r="I90" i="27"/>
  <c r="K90" i="27"/>
  <c r="O90" i="27"/>
  <c r="Q90" i="27"/>
  <c r="V90" i="27"/>
  <c r="G92" i="27"/>
  <c r="M92" i="27" s="1"/>
  <c r="I92" i="27"/>
  <c r="K92" i="27"/>
  <c r="O92" i="27"/>
  <c r="Q92" i="27"/>
  <c r="V92" i="27"/>
  <c r="G94" i="27"/>
  <c r="M94" i="27" s="1"/>
  <c r="I94" i="27"/>
  <c r="K94" i="27"/>
  <c r="O94" i="27"/>
  <c r="Q94" i="27"/>
  <c r="V94" i="27"/>
  <c r="G96" i="27"/>
  <c r="I96" i="27"/>
  <c r="K96" i="27"/>
  <c r="M96" i="27"/>
  <c r="O96" i="27"/>
  <c r="Q96" i="27"/>
  <c r="V96" i="27"/>
  <c r="G99" i="27"/>
  <c r="M99" i="27" s="1"/>
  <c r="I99" i="27"/>
  <c r="K99" i="27"/>
  <c r="O99" i="27"/>
  <c r="Q99" i="27"/>
  <c r="V99" i="27"/>
  <c r="G102" i="27"/>
  <c r="M102" i="27" s="1"/>
  <c r="I102" i="27"/>
  <c r="K102" i="27"/>
  <c r="O102" i="27"/>
  <c r="Q102" i="27"/>
  <c r="V102" i="27"/>
  <c r="G104" i="27"/>
  <c r="M104" i="27" s="1"/>
  <c r="I104" i="27"/>
  <c r="K104" i="27"/>
  <c r="O104" i="27"/>
  <c r="Q104" i="27"/>
  <c r="V104" i="27"/>
  <c r="G107" i="27"/>
  <c r="M107" i="27" s="1"/>
  <c r="I107" i="27"/>
  <c r="K107" i="27"/>
  <c r="O107" i="27"/>
  <c r="Q107" i="27"/>
  <c r="V107" i="27"/>
  <c r="G115" i="27"/>
  <c r="M115" i="27" s="1"/>
  <c r="I115" i="27"/>
  <c r="K115" i="27"/>
  <c r="O115" i="27"/>
  <c r="Q115" i="27"/>
  <c r="V115" i="27"/>
  <c r="G123" i="27"/>
  <c r="M123" i="27" s="1"/>
  <c r="I123" i="27"/>
  <c r="K123" i="27"/>
  <c r="O123" i="27"/>
  <c r="Q123" i="27"/>
  <c r="V123" i="27"/>
  <c r="G131" i="27"/>
  <c r="I131" i="27"/>
  <c r="K131" i="27"/>
  <c r="O131" i="27"/>
  <c r="Q131" i="27"/>
  <c r="V131" i="27"/>
  <c r="G133" i="27"/>
  <c r="M133" i="27" s="1"/>
  <c r="I133" i="27"/>
  <c r="K133" i="27"/>
  <c r="O133" i="27"/>
  <c r="Q133" i="27"/>
  <c r="V133" i="27"/>
  <c r="G141" i="27"/>
  <c r="M141" i="27" s="1"/>
  <c r="I141" i="27"/>
  <c r="K141" i="27"/>
  <c r="O141" i="27"/>
  <c r="Q141" i="27"/>
  <c r="V141" i="27"/>
  <c r="G143" i="27"/>
  <c r="M143" i="27" s="1"/>
  <c r="I143" i="27"/>
  <c r="K143" i="27"/>
  <c r="O143" i="27"/>
  <c r="Q143" i="27"/>
  <c r="V143" i="27"/>
  <c r="G147" i="27"/>
  <c r="M147" i="27" s="1"/>
  <c r="I147" i="27"/>
  <c r="K147" i="27"/>
  <c r="O147" i="27"/>
  <c r="Q147" i="27"/>
  <c r="V147" i="27"/>
  <c r="G149" i="27"/>
  <c r="M149" i="27" s="1"/>
  <c r="I149" i="27"/>
  <c r="K149" i="27"/>
  <c r="O149" i="27"/>
  <c r="Q149" i="27"/>
  <c r="V149" i="27"/>
  <c r="G158" i="27"/>
  <c r="M158" i="27" s="1"/>
  <c r="I158" i="27"/>
  <c r="K158" i="27"/>
  <c r="O158" i="27"/>
  <c r="Q158" i="27"/>
  <c r="V158" i="27"/>
  <c r="Q167" i="27"/>
  <c r="G168" i="27"/>
  <c r="M168" i="27" s="1"/>
  <c r="M167" i="27" s="1"/>
  <c r="I168" i="27"/>
  <c r="I167" i="27" s="1"/>
  <c r="K168" i="27"/>
  <c r="K167" i="27" s="1"/>
  <c r="O168" i="27"/>
  <c r="O167" i="27" s="1"/>
  <c r="Q168" i="27"/>
  <c r="V168" i="27"/>
  <c r="V167" i="27" s="1"/>
  <c r="G175" i="27"/>
  <c r="M175" i="27" s="1"/>
  <c r="I175" i="27"/>
  <c r="I174" i="27" s="1"/>
  <c r="K175" i="27"/>
  <c r="O175" i="27"/>
  <c r="Q175" i="27"/>
  <c r="Q174" i="27" s="1"/>
  <c r="V175" i="27"/>
  <c r="G177" i="27"/>
  <c r="M177" i="27" s="1"/>
  <c r="I177" i="27"/>
  <c r="K177" i="27"/>
  <c r="O177" i="27"/>
  <c r="O174" i="27" s="1"/>
  <c r="Q177" i="27"/>
  <c r="V177" i="27"/>
  <c r="G180" i="27"/>
  <c r="M180" i="27" s="1"/>
  <c r="I180" i="27"/>
  <c r="K180" i="27"/>
  <c r="O180" i="27"/>
  <c r="Q180" i="27"/>
  <c r="Q179" i="27" s="1"/>
  <c r="V180" i="27"/>
  <c r="V179" i="27" s="1"/>
  <c r="G184" i="27"/>
  <c r="M184" i="27" s="1"/>
  <c r="I184" i="27"/>
  <c r="K184" i="27"/>
  <c r="O184" i="27"/>
  <c r="Q184" i="27"/>
  <c r="V184" i="27"/>
  <c r="G187" i="27"/>
  <c r="M187" i="27" s="1"/>
  <c r="I187" i="27"/>
  <c r="K187" i="27"/>
  <c r="O187" i="27"/>
  <c r="Q187" i="27"/>
  <c r="V187" i="27"/>
  <c r="G191" i="27"/>
  <c r="M191" i="27" s="1"/>
  <c r="I191" i="27"/>
  <c r="K191" i="27"/>
  <c r="O191" i="27"/>
  <c r="Q191" i="27"/>
  <c r="V191" i="27"/>
  <c r="G196" i="27"/>
  <c r="M196" i="27" s="1"/>
  <c r="I196" i="27"/>
  <c r="K196" i="27"/>
  <c r="O196" i="27"/>
  <c r="Q196" i="27"/>
  <c r="V196" i="27"/>
  <c r="G198" i="27"/>
  <c r="M198" i="27" s="1"/>
  <c r="I198" i="27"/>
  <c r="K198" i="27"/>
  <c r="O198" i="27"/>
  <c r="Q198" i="27"/>
  <c r="V198" i="27"/>
  <c r="G201" i="27"/>
  <c r="M201" i="27" s="1"/>
  <c r="I201" i="27"/>
  <c r="K201" i="27"/>
  <c r="O201" i="27"/>
  <c r="Q201" i="27"/>
  <c r="V201" i="27"/>
  <c r="G204" i="27"/>
  <c r="M204" i="27" s="1"/>
  <c r="I204" i="27"/>
  <c r="K204" i="27"/>
  <c r="O204" i="27"/>
  <c r="Q204" i="27"/>
  <c r="V204" i="27"/>
  <c r="G207" i="27"/>
  <c r="M207" i="27" s="1"/>
  <c r="I207" i="27"/>
  <c r="K207" i="27"/>
  <c r="O207" i="27"/>
  <c r="Q207" i="27"/>
  <c r="V207" i="27"/>
  <c r="G210" i="27"/>
  <c r="M210" i="27" s="1"/>
  <c r="I210" i="27"/>
  <c r="K210" i="27"/>
  <c r="O210" i="27"/>
  <c r="Q210" i="27"/>
  <c r="V210" i="27"/>
  <c r="G214" i="27"/>
  <c r="M214" i="27" s="1"/>
  <c r="I214" i="27"/>
  <c r="K214" i="27"/>
  <c r="O214" i="27"/>
  <c r="Q214" i="27"/>
  <c r="V214" i="27"/>
  <c r="G217" i="27"/>
  <c r="M217" i="27" s="1"/>
  <c r="I217" i="27"/>
  <c r="K217" i="27"/>
  <c r="O217" i="27"/>
  <c r="Q217" i="27"/>
  <c r="V217" i="27"/>
  <c r="G220" i="27"/>
  <c r="M220" i="27" s="1"/>
  <c r="I220" i="27"/>
  <c r="K220" i="27"/>
  <c r="O220" i="27"/>
  <c r="Q220" i="27"/>
  <c r="V220" i="27"/>
  <c r="G221" i="27"/>
  <c r="M221" i="27" s="1"/>
  <c r="I221" i="27"/>
  <c r="K221" i="27"/>
  <c r="O221" i="27"/>
  <c r="Q221" i="27"/>
  <c r="V221" i="27"/>
  <c r="G224" i="27"/>
  <c r="M224" i="27" s="1"/>
  <c r="I224" i="27"/>
  <c r="K224" i="27"/>
  <c r="O224" i="27"/>
  <c r="Q224" i="27"/>
  <c r="V224" i="27"/>
  <c r="Q226" i="27"/>
  <c r="G227" i="27"/>
  <c r="M227" i="27" s="1"/>
  <c r="M226" i="27" s="1"/>
  <c r="I227" i="27"/>
  <c r="I226" i="27" s="1"/>
  <c r="K227" i="27"/>
  <c r="K226" i="27" s="1"/>
  <c r="O227" i="27"/>
  <c r="O226" i="27" s="1"/>
  <c r="Q227" i="27"/>
  <c r="V227" i="27"/>
  <c r="V226" i="27" s="1"/>
  <c r="G229" i="27"/>
  <c r="I229" i="27"/>
  <c r="K229" i="27"/>
  <c r="M229" i="27"/>
  <c r="O229" i="27"/>
  <c r="Q229" i="27"/>
  <c r="V229" i="27"/>
  <c r="G242" i="27"/>
  <c r="M242" i="27" s="1"/>
  <c r="I242" i="27"/>
  <c r="K242" i="27"/>
  <c r="O242" i="27"/>
  <c r="Q242" i="27"/>
  <c r="V242" i="27"/>
  <c r="G254" i="27"/>
  <c r="M254" i="27" s="1"/>
  <c r="I254" i="27"/>
  <c r="K254" i="27"/>
  <c r="O254" i="27"/>
  <c r="Q254" i="27"/>
  <c r="V254" i="27"/>
  <c r="G266" i="27"/>
  <c r="G228" i="27" s="1"/>
  <c r="I266" i="27"/>
  <c r="K266" i="27"/>
  <c r="O266" i="27"/>
  <c r="Q266" i="27"/>
  <c r="V266" i="27"/>
  <c r="G267" i="27"/>
  <c r="V267" i="27"/>
  <c r="G268" i="27"/>
  <c r="M268" i="27" s="1"/>
  <c r="M267" i="27" s="1"/>
  <c r="I268" i="27"/>
  <c r="I267" i="27" s="1"/>
  <c r="K268" i="27"/>
  <c r="K267" i="27" s="1"/>
  <c r="O268" i="27"/>
  <c r="O267" i="27" s="1"/>
  <c r="Q268" i="27"/>
  <c r="Q267" i="27" s="1"/>
  <c r="V268" i="27"/>
  <c r="K270" i="27"/>
  <c r="G271" i="27"/>
  <c r="M271" i="27" s="1"/>
  <c r="M270" i="27" s="1"/>
  <c r="I271" i="27"/>
  <c r="I270" i="27" s="1"/>
  <c r="K271" i="27"/>
  <c r="O271" i="27"/>
  <c r="O270" i="27" s="1"/>
  <c r="Q271" i="27"/>
  <c r="Q270" i="27" s="1"/>
  <c r="V271" i="27"/>
  <c r="V270" i="27" s="1"/>
  <c r="K273" i="27"/>
  <c r="G274" i="27"/>
  <c r="M274" i="27" s="1"/>
  <c r="I274" i="27"/>
  <c r="K274" i="27"/>
  <c r="O274" i="27"/>
  <c r="Q274" i="27"/>
  <c r="V274" i="27"/>
  <c r="G276" i="27"/>
  <c r="M276" i="27" s="1"/>
  <c r="I276" i="27"/>
  <c r="K276" i="27"/>
  <c r="O276" i="27"/>
  <c r="Q276" i="27"/>
  <c r="V276" i="27"/>
  <c r="G278" i="27"/>
  <c r="M278" i="27" s="1"/>
  <c r="I278" i="27"/>
  <c r="K278" i="27"/>
  <c r="O278" i="27"/>
  <c r="Q278" i="27"/>
  <c r="V278" i="27"/>
  <c r="G280" i="27"/>
  <c r="M280" i="27" s="1"/>
  <c r="I280" i="27"/>
  <c r="K280" i="27"/>
  <c r="O280" i="27"/>
  <c r="Q280" i="27"/>
  <c r="V280" i="27"/>
  <c r="G283" i="27"/>
  <c r="M283" i="27" s="1"/>
  <c r="I283" i="27"/>
  <c r="K283" i="27"/>
  <c r="O283" i="27"/>
  <c r="Q283" i="27"/>
  <c r="V283" i="27"/>
  <c r="G285" i="27"/>
  <c r="M285" i="27" s="1"/>
  <c r="I285" i="27"/>
  <c r="K285" i="27"/>
  <c r="O285" i="27"/>
  <c r="Q285" i="27"/>
  <c r="V285" i="27"/>
  <c r="G287" i="27"/>
  <c r="I287" i="27"/>
  <c r="K287" i="27"/>
  <c r="O287" i="27"/>
  <c r="O282" i="27" s="1"/>
  <c r="Q287" i="27"/>
  <c r="V287" i="27"/>
  <c r="G290" i="27"/>
  <c r="M290" i="27" s="1"/>
  <c r="I290" i="27"/>
  <c r="K290" i="27"/>
  <c r="O290" i="27"/>
  <c r="Q290" i="27"/>
  <c r="V290" i="27"/>
  <c r="G292" i="27"/>
  <c r="I292" i="27"/>
  <c r="K292" i="27"/>
  <c r="M292" i="27"/>
  <c r="O292" i="27"/>
  <c r="Q292" i="27"/>
  <c r="V292" i="27"/>
  <c r="G294" i="27"/>
  <c r="I294" i="27"/>
  <c r="K294" i="27"/>
  <c r="O294" i="27"/>
  <c r="Q294" i="27"/>
  <c r="V294" i="27"/>
  <c r="G296" i="27"/>
  <c r="M296" i="27" s="1"/>
  <c r="I296" i="27"/>
  <c r="K296" i="27"/>
  <c r="O296" i="27"/>
  <c r="Q296" i="27"/>
  <c r="V296" i="27"/>
  <c r="G298" i="27"/>
  <c r="M298" i="27" s="1"/>
  <c r="I298" i="27"/>
  <c r="K298" i="27"/>
  <c r="O298" i="27"/>
  <c r="Q298" i="27"/>
  <c r="V298" i="27"/>
  <c r="G301" i="27"/>
  <c r="I301" i="27"/>
  <c r="K301" i="27"/>
  <c r="M301" i="27"/>
  <c r="M300" i="27" s="1"/>
  <c r="O301" i="27"/>
  <c r="Q301" i="27"/>
  <c r="V301" i="27"/>
  <c r="G308" i="27"/>
  <c r="M308" i="27" s="1"/>
  <c r="I308" i="27"/>
  <c r="K308" i="27"/>
  <c r="O308" i="27"/>
  <c r="Q308" i="27"/>
  <c r="V308" i="27"/>
  <c r="G310" i="27"/>
  <c r="M310" i="27" s="1"/>
  <c r="I310" i="27"/>
  <c r="K310" i="27"/>
  <c r="O310" i="27"/>
  <c r="Q310" i="27"/>
  <c r="V310" i="27"/>
  <c r="V300" i="27" s="1"/>
  <c r="AE318" i="27"/>
  <c r="F64" i="1" s="1"/>
  <c r="BA61" i="26"/>
  <c r="BA59" i="26"/>
  <c r="BA57" i="26"/>
  <c r="G9" i="26"/>
  <c r="M9" i="26" s="1"/>
  <c r="I9" i="26"/>
  <c r="I8" i="26" s="1"/>
  <c r="K9" i="26"/>
  <c r="O9" i="26"/>
  <c r="Q9" i="26"/>
  <c r="Q8" i="26" s="1"/>
  <c r="V9" i="26"/>
  <c r="G11" i="26"/>
  <c r="M11" i="26" s="1"/>
  <c r="I11" i="26"/>
  <c r="K11" i="26"/>
  <c r="K8" i="26" s="1"/>
  <c r="O11" i="26"/>
  <c r="O8" i="26" s="1"/>
  <c r="Q11" i="26"/>
  <c r="V11" i="26"/>
  <c r="V8" i="26" s="1"/>
  <c r="G13" i="26"/>
  <c r="M13" i="26" s="1"/>
  <c r="I13" i="26"/>
  <c r="K13" i="26"/>
  <c r="O13" i="26"/>
  <c r="Q13" i="26"/>
  <c r="V13" i="26"/>
  <c r="G20" i="26"/>
  <c r="G21" i="26"/>
  <c r="I21" i="26"/>
  <c r="I20" i="26" s="1"/>
  <c r="K21" i="26"/>
  <c r="M21" i="26"/>
  <c r="O21" i="26"/>
  <c r="Q21" i="26"/>
  <c r="Q20" i="26" s="1"/>
  <c r="V21" i="26"/>
  <c r="V20" i="26" s="1"/>
  <c r="G24" i="26"/>
  <c r="M24" i="26" s="1"/>
  <c r="M20" i="26" s="1"/>
  <c r="I24" i="26"/>
  <c r="K24" i="26"/>
  <c r="K20" i="26" s="1"/>
  <c r="O24" i="26"/>
  <c r="Q24" i="26"/>
  <c r="V24" i="26"/>
  <c r="G28" i="26"/>
  <c r="I28" i="26"/>
  <c r="K28" i="26"/>
  <c r="M28" i="26"/>
  <c r="O28" i="26"/>
  <c r="O20" i="26" s="1"/>
  <c r="Q28" i="26"/>
  <c r="V28" i="26"/>
  <c r="G31" i="26"/>
  <c r="G32" i="26"/>
  <c r="I32" i="26"/>
  <c r="I31" i="26" s="1"/>
  <c r="K32" i="26"/>
  <c r="K31" i="26" s="1"/>
  <c r="M32" i="26"/>
  <c r="O32" i="26"/>
  <c r="Q32" i="26"/>
  <c r="Q31" i="26" s="1"/>
  <c r="V32" i="26"/>
  <c r="G40" i="26"/>
  <c r="M40" i="26" s="1"/>
  <c r="I40" i="26"/>
  <c r="K40" i="26"/>
  <c r="O40" i="26"/>
  <c r="Q40" i="26"/>
  <c r="V40" i="26"/>
  <c r="V31" i="26" s="1"/>
  <c r="G45" i="26"/>
  <c r="I45" i="26"/>
  <c r="K45" i="26"/>
  <c r="M45" i="26"/>
  <c r="O45" i="26"/>
  <c r="Q45" i="26"/>
  <c r="V45" i="26"/>
  <c r="G49" i="26"/>
  <c r="M49" i="26" s="1"/>
  <c r="I49" i="26"/>
  <c r="K49" i="26"/>
  <c r="O49" i="26"/>
  <c r="O31" i="26" s="1"/>
  <c r="Q49" i="26"/>
  <c r="V49" i="26"/>
  <c r="I54" i="26"/>
  <c r="G55" i="26"/>
  <c r="I55" i="26"/>
  <c r="K55" i="26"/>
  <c r="K54" i="26" s="1"/>
  <c r="M55" i="26"/>
  <c r="O55" i="26"/>
  <c r="O54" i="26" s="1"/>
  <c r="Q55" i="26"/>
  <c r="Q54" i="26" s="1"/>
  <c r="V55" i="26"/>
  <c r="V54" i="26" s="1"/>
  <c r="G58" i="26"/>
  <c r="I58" i="26"/>
  <c r="K58" i="26"/>
  <c r="M58" i="26"/>
  <c r="O58" i="26"/>
  <c r="Q58" i="26"/>
  <c r="V58" i="26"/>
  <c r="G60" i="26"/>
  <c r="I60" i="26"/>
  <c r="K60" i="26"/>
  <c r="O60" i="26"/>
  <c r="Q60" i="26"/>
  <c r="V60" i="26"/>
  <c r="AE63" i="26"/>
  <c r="F63" i="1" s="1"/>
  <c r="G37" i="25"/>
  <c r="G8" i="25"/>
  <c r="V8" i="25"/>
  <c r="G9" i="25"/>
  <c r="I9" i="25"/>
  <c r="I8" i="25" s="1"/>
  <c r="K9" i="25"/>
  <c r="K8" i="25" s="1"/>
  <c r="M9" i="25"/>
  <c r="M8" i="25" s="1"/>
  <c r="O9" i="25"/>
  <c r="O8" i="25" s="1"/>
  <c r="Q9" i="25"/>
  <c r="Q8" i="25" s="1"/>
  <c r="V9" i="25"/>
  <c r="O11" i="25"/>
  <c r="V11" i="25"/>
  <c r="G12" i="25"/>
  <c r="M12" i="25" s="1"/>
  <c r="M11" i="25" s="1"/>
  <c r="I12" i="25"/>
  <c r="I11" i="25" s="1"/>
  <c r="K12" i="25"/>
  <c r="K11" i="25" s="1"/>
  <c r="O12" i="25"/>
  <c r="Q12" i="25"/>
  <c r="Q11" i="25" s="1"/>
  <c r="V12" i="25"/>
  <c r="K15" i="25"/>
  <c r="O15" i="25"/>
  <c r="Q15" i="25"/>
  <c r="V15" i="25"/>
  <c r="G16" i="25"/>
  <c r="M16" i="25" s="1"/>
  <c r="M15" i="25" s="1"/>
  <c r="I16" i="25"/>
  <c r="I15" i="25" s="1"/>
  <c r="K16" i="25"/>
  <c r="O16" i="25"/>
  <c r="Q16" i="25"/>
  <c r="V16" i="25"/>
  <c r="G18" i="25"/>
  <c r="M18" i="25"/>
  <c r="O18" i="25"/>
  <c r="Q18" i="25"/>
  <c r="V18" i="25"/>
  <c r="G19" i="25"/>
  <c r="I19" i="25"/>
  <c r="I18" i="25" s="1"/>
  <c r="K19" i="25"/>
  <c r="K18" i="25" s="1"/>
  <c r="M19" i="25"/>
  <c r="O19" i="25"/>
  <c r="Q19" i="25"/>
  <c r="V19" i="25"/>
  <c r="G20" i="25"/>
  <c r="G21" i="25"/>
  <c r="I21" i="25"/>
  <c r="K21" i="25"/>
  <c r="M21" i="25"/>
  <c r="O21" i="25"/>
  <c r="Q21" i="25"/>
  <c r="Q20" i="25" s="1"/>
  <c r="V21" i="25"/>
  <c r="V20" i="25" s="1"/>
  <c r="G24" i="25"/>
  <c r="M24" i="25" s="1"/>
  <c r="M20" i="25" s="1"/>
  <c r="I24" i="25"/>
  <c r="I20" i="25" s="1"/>
  <c r="K24" i="25"/>
  <c r="O24" i="25"/>
  <c r="O20" i="25" s="1"/>
  <c r="Q24" i="25"/>
  <c r="V24" i="25"/>
  <c r="G27" i="25"/>
  <c r="I27" i="25"/>
  <c r="K27" i="25"/>
  <c r="M27" i="25"/>
  <c r="O27" i="25"/>
  <c r="Q27" i="25"/>
  <c r="V27" i="25"/>
  <c r="G29" i="25"/>
  <c r="M29" i="25" s="1"/>
  <c r="I29" i="25"/>
  <c r="K29" i="25"/>
  <c r="K20" i="25" s="1"/>
  <c r="O29" i="25"/>
  <c r="Q29" i="25"/>
  <c r="V29" i="25"/>
  <c r="I32" i="25"/>
  <c r="K32" i="25"/>
  <c r="O32" i="25"/>
  <c r="G33" i="25"/>
  <c r="M33" i="25" s="1"/>
  <c r="M32" i="25" s="1"/>
  <c r="I33" i="25"/>
  <c r="K33" i="25"/>
  <c r="O33" i="25"/>
  <c r="Q33" i="25"/>
  <c r="Q32" i="25" s="1"/>
  <c r="V33" i="25"/>
  <c r="V32" i="25" s="1"/>
  <c r="G34" i="25"/>
  <c r="I34" i="25"/>
  <c r="K34" i="25"/>
  <c r="G35" i="25"/>
  <c r="I35" i="25"/>
  <c r="K35" i="25"/>
  <c r="M35" i="25"/>
  <c r="M34" i="25" s="1"/>
  <c r="O35" i="25"/>
  <c r="O34" i="25" s="1"/>
  <c r="Q35" i="25"/>
  <c r="Q34" i="25" s="1"/>
  <c r="V35" i="25"/>
  <c r="V34" i="25" s="1"/>
  <c r="AE37" i="25"/>
  <c r="AF37" i="25"/>
  <c r="G9" i="24"/>
  <c r="I9" i="24"/>
  <c r="K9" i="24"/>
  <c r="M9" i="24"/>
  <c r="O9" i="24"/>
  <c r="Q9" i="24"/>
  <c r="V9" i="24"/>
  <c r="V8" i="24" s="1"/>
  <c r="G11" i="24"/>
  <c r="M11" i="24" s="1"/>
  <c r="I11" i="24"/>
  <c r="K11" i="24"/>
  <c r="O11" i="24"/>
  <c r="Q11" i="24"/>
  <c r="V11" i="24"/>
  <c r="G14" i="24"/>
  <c r="G8" i="24" s="1"/>
  <c r="I14" i="24"/>
  <c r="K14" i="24"/>
  <c r="O14" i="24"/>
  <c r="Q14" i="24"/>
  <c r="V14" i="24"/>
  <c r="G16" i="24"/>
  <c r="M16" i="24" s="1"/>
  <c r="I16" i="24"/>
  <c r="K16" i="24"/>
  <c r="O16" i="24"/>
  <c r="Q16" i="24"/>
  <c r="V16" i="24"/>
  <c r="G18" i="24"/>
  <c r="I18" i="24"/>
  <c r="K18" i="24"/>
  <c r="M18" i="24"/>
  <c r="O18" i="24"/>
  <c r="Q18" i="24"/>
  <c r="V18" i="24"/>
  <c r="G21" i="24"/>
  <c r="M21" i="24" s="1"/>
  <c r="I21" i="24"/>
  <c r="K21" i="24"/>
  <c r="O21" i="24"/>
  <c r="O20" i="24" s="1"/>
  <c r="Q21" i="24"/>
  <c r="V21" i="24"/>
  <c r="G24" i="24"/>
  <c r="M24" i="24" s="1"/>
  <c r="I24" i="24"/>
  <c r="I20" i="24" s="1"/>
  <c r="K24" i="24"/>
  <c r="O24" i="24"/>
  <c r="Q24" i="24"/>
  <c r="V24" i="24"/>
  <c r="G26" i="24"/>
  <c r="I26" i="24"/>
  <c r="K26" i="24"/>
  <c r="M26" i="24"/>
  <c r="O26" i="24"/>
  <c r="Q26" i="24"/>
  <c r="V26" i="24"/>
  <c r="V20" i="24" s="1"/>
  <c r="G28" i="24"/>
  <c r="K28" i="24"/>
  <c r="V28" i="24"/>
  <c r="G29" i="24"/>
  <c r="M29" i="24" s="1"/>
  <c r="M28" i="24" s="1"/>
  <c r="I29" i="24"/>
  <c r="I28" i="24" s="1"/>
  <c r="K29" i="24"/>
  <c r="O29" i="24"/>
  <c r="O28" i="24" s="1"/>
  <c r="Q29" i="24"/>
  <c r="Q28" i="24" s="1"/>
  <c r="V29" i="24"/>
  <c r="G31" i="24"/>
  <c r="O31" i="24"/>
  <c r="V31" i="24"/>
  <c r="G32" i="24"/>
  <c r="M32" i="24" s="1"/>
  <c r="M31" i="24" s="1"/>
  <c r="I32" i="24"/>
  <c r="I31" i="24" s="1"/>
  <c r="K32" i="24"/>
  <c r="K31" i="24" s="1"/>
  <c r="O32" i="24"/>
  <c r="Q32" i="24"/>
  <c r="Q31" i="24" s="1"/>
  <c r="V32" i="24"/>
  <c r="G34" i="24"/>
  <c r="I34" i="24"/>
  <c r="K34" i="24"/>
  <c r="M34" i="24"/>
  <c r="O34" i="24"/>
  <c r="Q34" i="24"/>
  <c r="V34" i="24"/>
  <c r="G37" i="24"/>
  <c r="M37" i="24" s="1"/>
  <c r="I37" i="24"/>
  <c r="K37" i="24"/>
  <c r="O37" i="24"/>
  <c r="Q37" i="24"/>
  <c r="V37" i="24"/>
  <c r="G40" i="24"/>
  <c r="M40" i="24" s="1"/>
  <c r="I40" i="24"/>
  <c r="K40" i="24"/>
  <c r="O40" i="24"/>
  <c r="Q40" i="24"/>
  <c r="V40" i="24"/>
  <c r="G43" i="24"/>
  <c r="I43" i="24"/>
  <c r="K43" i="24"/>
  <c r="O43" i="24"/>
  <c r="Q43" i="24"/>
  <c r="V43" i="24"/>
  <c r="G47" i="24"/>
  <c r="M47" i="24" s="1"/>
  <c r="I47" i="24"/>
  <c r="K47" i="24"/>
  <c r="O47" i="24"/>
  <c r="Q47" i="24"/>
  <c r="V47" i="24"/>
  <c r="G51" i="24"/>
  <c r="M51" i="24" s="1"/>
  <c r="I51" i="24"/>
  <c r="K51" i="24"/>
  <c r="O51" i="24"/>
  <c r="Q51" i="24"/>
  <c r="V51" i="24"/>
  <c r="G55" i="24"/>
  <c r="M55" i="24" s="1"/>
  <c r="I55" i="24"/>
  <c r="K55" i="24"/>
  <c r="O55" i="24"/>
  <c r="Q55" i="24"/>
  <c r="V55" i="24"/>
  <c r="G58" i="24"/>
  <c r="M58" i="24" s="1"/>
  <c r="I58" i="24"/>
  <c r="K58" i="24"/>
  <c r="O58" i="24"/>
  <c r="Q58" i="24"/>
  <c r="V58" i="24"/>
  <c r="G61" i="24"/>
  <c r="M61" i="24" s="1"/>
  <c r="I61" i="24"/>
  <c r="K61" i="24"/>
  <c r="O61" i="24"/>
  <c r="Q61" i="24"/>
  <c r="V61" i="24"/>
  <c r="G64" i="24"/>
  <c r="M64" i="24" s="1"/>
  <c r="I64" i="24"/>
  <c r="K64" i="24"/>
  <c r="O64" i="24"/>
  <c r="Q64" i="24"/>
  <c r="V64" i="24"/>
  <c r="G66" i="24"/>
  <c r="M66" i="24" s="1"/>
  <c r="I66" i="24"/>
  <c r="K66" i="24"/>
  <c r="O66" i="24"/>
  <c r="Q66" i="24"/>
  <c r="V66" i="24"/>
  <c r="G67" i="24"/>
  <c r="M67" i="24" s="1"/>
  <c r="I67" i="24"/>
  <c r="K67" i="24"/>
  <c r="O67" i="24"/>
  <c r="Q67" i="24"/>
  <c r="V67" i="24"/>
  <c r="G69" i="24"/>
  <c r="M69" i="24" s="1"/>
  <c r="I69" i="24"/>
  <c r="K69" i="24"/>
  <c r="O69" i="24"/>
  <c r="Q69" i="24"/>
  <c r="V69" i="24"/>
  <c r="G72" i="24"/>
  <c r="I72" i="24"/>
  <c r="K72" i="24"/>
  <c r="M72" i="24"/>
  <c r="O72" i="24"/>
  <c r="Q72" i="24"/>
  <c r="V72" i="24"/>
  <c r="G75" i="24"/>
  <c r="I75" i="24"/>
  <c r="K75" i="24"/>
  <c r="O75" i="24"/>
  <c r="Q75" i="24"/>
  <c r="V75" i="24"/>
  <c r="G78" i="24"/>
  <c r="M78" i="24" s="1"/>
  <c r="I78" i="24"/>
  <c r="K78" i="24"/>
  <c r="O78" i="24"/>
  <c r="Q78" i="24"/>
  <c r="V78" i="24"/>
  <c r="G81" i="24"/>
  <c r="M81" i="24" s="1"/>
  <c r="I81" i="24"/>
  <c r="K81" i="24"/>
  <c r="O81" i="24"/>
  <c r="Q81" i="24"/>
  <c r="V81" i="24"/>
  <c r="G83" i="24"/>
  <c r="M83" i="24" s="1"/>
  <c r="I83" i="24"/>
  <c r="K83" i="24"/>
  <c r="O83" i="24"/>
  <c r="Q83" i="24"/>
  <c r="V83" i="24"/>
  <c r="G85" i="24"/>
  <c r="M85" i="24" s="1"/>
  <c r="I85" i="24"/>
  <c r="K85" i="24"/>
  <c r="O85" i="24"/>
  <c r="Q85" i="24"/>
  <c r="V85" i="24"/>
  <c r="G87" i="24"/>
  <c r="M87" i="24" s="1"/>
  <c r="I87" i="24"/>
  <c r="K87" i="24"/>
  <c r="O87" i="24"/>
  <c r="Q87" i="24"/>
  <c r="V87" i="24"/>
  <c r="V89" i="24"/>
  <c r="G90" i="24"/>
  <c r="I90" i="24"/>
  <c r="K90" i="24"/>
  <c r="K89" i="24" s="1"/>
  <c r="M90" i="24"/>
  <c r="O90" i="24"/>
  <c r="O89" i="24" s="1"/>
  <c r="Q90" i="24"/>
  <c r="V90" i="24"/>
  <c r="G92" i="24"/>
  <c r="G89" i="24" s="1"/>
  <c r="I92" i="24"/>
  <c r="K92" i="24"/>
  <c r="O92" i="24"/>
  <c r="Q92" i="24"/>
  <c r="V92" i="24"/>
  <c r="G95" i="24"/>
  <c r="I95" i="24"/>
  <c r="K95" i="24"/>
  <c r="K94" i="24" s="1"/>
  <c r="M95" i="24"/>
  <c r="O95" i="24"/>
  <c r="Q95" i="24"/>
  <c r="V95" i="24"/>
  <c r="V94" i="24" s="1"/>
  <c r="G98" i="24"/>
  <c r="I98" i="24"/>
  <c r="K98" i="24"/>
  <c r="M98" i="24"/>
  <c r="O98" i="24"/>
  <c r="Q98" i="24"/>
  <c r="V98" i="24"/>
  <c r="G100" i="24"/>
  <c r="G94" i="24" s="1"/>
  <c r="I100" i="24"/>
  <c r="K100" i="24"/>
  <c r="O100" i="24"/>
  <c r="Q100" i="24"/>
  <c r="V100" i="24"/>
  <c r="G102" i="24"/>
  <c r="M102" i="24" s="1"/>
  <c r="I102" i="24"/>
  <c r="K102" i="24"/>
  <c r="O102" i="24"/>
  <c r="Q102" i="24"/>
  <c r="V102" i="24"/>
  <c r="I104" i="24"/>
  <c r="K104" i="24"/>
  <c r="G105" i="24"/>
  <c r="M105" i="24" s="1"/>
  <c r="M104" i="24" s="1"/>
  <c r="I105" i="24"/>
  <c r="K105" i="24"/>
  <c r="O105" i="24"/>
  <c r="Q105" i="24"/>
  <c r="Q104" i="24" s="1"/>
  <c r="V105" i="24"/>
  <c r="V104" i="24" s="1"/>
  <c r="G107" i="24"/>
  <c r="M107" i="24" s="1"/>
  <c r="I107" i="24"/>
  <c r="K107" i="24"/>
  <c r="O107" i="24"/>
  <c r="O104" i="24" s="1"/>
  <c r="Q107" i="24"/>
  <c r="V107" i="24"/>
  <c r="G111" i="24"/>
  <c r="M111" i="24" s="1"/>
  <c r="M110" i="24" s="1"/>
  <c r="I111" i="24"/>
  <c r="I110" i="24" s="1"/>
  <c r="K111" i="24"/>
  <c r="K110" i="24" s="1"/>
  <c r="O111" i="24"/>
  <c r="O110" i="24" s="1"/>
  <c r="Q111" i="24"/>
  <c r="Q110" i="24" s="1"/>
  <c r="V111" i="24"/>
  <c r="V110" i="24" s="1"/>
  <c r="G114" i="24"/>
  <c r="M114" i="24" s="1"/>
  <c r="I114" i="24"/>
  <c r="K114" i="24"/>
  <c r="O114" i="24"/>
  <c r="Q114" i="24"/>
  <c r="V114" i="24"/>
  <c r="G116" i="24"/>
  <c r="M116" i="24" s="1"/>
  <c r="I116" i="24"/>
  <c r="I113" i="24" s="1"/>
  <c r="K116" i="24"/>
  <c r="O116" i="24"/>
  <c r="Q116" i="24"/>
  <c r="V116" i="24"/>
  <c r="G118" i="24"/>
  <c r="M118" i="24" s="1"/>
  <c r="I118" i="24"/>
  <c r="K118" i="24"/>
  <c r="K113" i="24" s="1"/>
  <c r="O118" i="24"/>
  <c r="Q118" i="24"/>
  <c r="V118" i="24"/>
  <c r="G120" i="24"/>
  <c r="M120" i="24" s="1"/>
  <c r="I120" i="24"/>
  <c r="K120" i="24"/>
  <c r="O120" i="24"/>
  <c r="Q120" i="24"/>
  <c r="V120" i="24"/>
  <c r="G122" i="24"/>
  <c r="G123" i="24"/>
  <c r="M123" i="24" s="1"/>
  <c r="I123" i="24"/>
  <c r="K123" i="24"/>
  <c r="O123" i="24"/>
  <c r="O122" i="24" s="1"/>
  <c r="Q123" i="24"/>
  <c r="V123" i="24"/>
  <c r="G125" i="24"/>
  <c r="M125" i="24" s="1"/>
  <c r="I125" i="24"/>
  <c r="K125" i="24"/>
  <c r="K122" i="24" s="1"/>
  <c r="O125" i="24"/>
  <c r="Q125" i="24"/>
  <c r="V125" i="24"/>
  <c r="G130" i="24"/>
  <c r="M130" i="24" s="1"/>
  <c r="I130" i="24"/>
  <c r="K130" i="24"/>
  <c r="O130" i="24"/>
  <c r="O129" i="24" s="1"/>
  <c r="Q130" i="24"/>
  <c r="V130" i="24"/>
  <c r="G132" i="24"/>
  <c r="M132" i="24" s="1"/>
  <c r="I132" i="24"/>
  <c r="K132" i="24"/>
  <c r="O132" i="24"/>
  <c r="Q132" i="24"/>
  <c r="Q129" i="24" s="1"/>
  <c r="V132" i="24"/>
  <c r="G134" i="24"/>
  <c r="M134" i="24" s="1"/>
  <c r="I134" i="24"/>
  <c r="K134" i="24"/>
  <c r="O134" i="24"/>
  <c r="Q134" i="24"/>
  <c r="V134" i="24"/>
  <c r="V129" i="24" s="1"/>
  <c r="AF138" i="24"/>
  <c r="G59" i="1" s="1"/>
  <c r="BA102" i="23"/>
  <c r="BA99" i="23"/>
  <c r="BA42" i="23"/>
  <c r="G9" i="23"/>
  <c r="M9" i="23" s="1"/>
  <c r="I9" i="23"/>
  <c r="K9" i="23"/>
  <c r="O9" i="23"/>
  <c r="Q9" i="23"/>
  <c r="V9" i="23"/>
  <c r="G12" i="23"/>
  <c r="M12" i="23" s="1"/>
  <c r="I12" i="23"/>
  <c r="K12" i="23"/>
  <c r="O12" i="23"/>
  <c r="Q12" i="23"/>
  <c r="V12" i="23"/>
  <c r="G14" i="23"/>
  <c r="M14" i="23" s="1"/>
  <c r="I14" i="23"/>
  <c r="K14" i="23"/>
  <c r="O14" i="23"/>
  <c r="Q14" i="23"/>
  <c r="V14" i="23"/>
  <c r="G17" i="23"/>
  <c r="M17" i="23" s="1"/>
  <c r="I17" i="23"/>
  <c r="K17" i="23"/>
  <c r="O17" i="23"/>
  <c r="Q17" i="23"/>
  <c r="V17" i="23"/>
  <c r="G20" i="23"/>
  <c r="M20" i="23" s="1"/>
  <c r="I20" i="23"/>
  <c r="K20" i="23"/>
  <c r="O20" i="23"/>
  <c r="Q20" i="23"/>
  <c r="V20" i="23"/>
  <c r="G24" i="23"/>
  <c r="I24" i="23"/>
  <c r="K24" i="23"/>
  <c r="K23" i="23" s="1"/>
  <c r="M24" i="23"/>
  <c r="O24" i="23"/>
  <c r="Q24" i="23"/>
  <c r="Q23" i="23" s="1"/>
  <c r="V24" i="23"/>
  <c r="G26" i="23"/>
  <c r="I26" i="23"/>
  <c r="K26" i="23"/>
  <c r="M26" i="23"/>
  <c r="O26" i="23"/>
  <c r="O23" i="23" s="1"/>
  <c r="Q26" i="23"/>
  <c r="V26" i="23"/>
  <c r="G29" i="23"/>
  <c r="M29" i="23" s="1"/>
  <c r="I29" i="23"/>
  <c r="K29" i="23"/>
  <c r="O29" i="23"/>
  <c r="Q29" i="23"/>
  <c r="V29" i="23"/>
  <c r="G31" i="23"/>
  <c r="M31" i="23" s="1"/>
  <c r="I31" i="23"/>
  <c r="K31" i="23"/>
  <c r="O31" i="23"/>
  <c r="Q31" i="23"/>
  <c r="V31" i="23"/>
  <c r="G33" i="23"/>
  <c r="M33" i="23" s="1"/>
  <c r="I33" i="23"/>
  <c r="K33" i="23"/>
  <c r="O33" i="23"/>
  <c r="Q33" i="23"/>
  <c r="V33" i="23"/>
  <c r="G35" i="23"/>
  <c r="M35" i="23" s="1"/>
  <c r="I35" i="23"/>
  <c r="K35" i="23"/>
  <c r="O35" i="23"/>
  <c r="Q35" i="23"/>
  <c r="V35" i="23"/>
  <c r="G37" i="23"/>
  <c r="G38" i="23"/>
  <c r="M38" i="23" s="1"/>
  <c r="M37" i="23" s="1"/>
  <c r="I38" i="23"/>
  <c r="I37" i="23" s="1"/>
  <c r="K38" i="23"/>
  <c r="K37" i="23" s="1"/>
  <c r="O38" i="23"/>
  <c r="O37" i="23" s="1"/>
  <c r="Q38" i="23"/>
  <c r="Q37" i="23" s="1"/>
  <c r="V38" i="23"/>
  <c r="V37" i="23" s="1"/>
  <c r="G44" i="23"/>
  <c r="I44" i="23"/>
  <c r="G45" i="23"/>
  <c r="I45" i="23"/>
  <c r="K45" i="23"/>
  <c r="K44" i="23" s="1"/>
  <c r="M45" i="23"/>
  <c r="O45" i="23"/>
  <c r="Q45" i="23"/>
  <c r="Q44" i="23" s="1"/>
  <c r="V45" i="23"/>
  <c r="G47" i="23"/>
  <c r="M47" i="23" s="1"/>
  <c r="I47" i="23"/>
  <c r="K47" i="23"/>
  <c r="O47" i="23"/>
  <c r="Q47" i="23"/>
  <c r="V47" i="23"/>
  <c r="G49" i="23"/>
  <c r="I49" i="23"/>
  <c r="G50" i="23"/>
  <c r="M50" i="23" s="1"/>
  <c r="M49" i="23" s="1"/>
  <c r="I50" i="23"/>
  <c r="K50" i="23"/>
  <c r="K49" i="23" s="1"/>
  <c r="O50" i="23"/>
  <c r="O49" i="23" s="1"/>
  <c r="Q50" i="23"/>
  <c r="Q49" i="23" s="1"/>
  <c r="V50" i="23"/>
  <c r="V49" i="23" s="1"/>
  <c r="I53" i="23"/>
  <c r="K53" i="23"/>
  <c r="G54" i="23"/>
  <c r="M54" i="23" s="1"/>
  <c r="M53" i="23" s="1"/>
  <c r="I54" i="23"/>
  <c r="K54" i="23"/>
  <c r="O54" i="23"/>
  <c r="O53" i="23" s="1"/>
  <c r="Q54" i="23"/>
  <c r="Q53" i="23" s="1"/>
  <c r="V54" i="23"/>
  <c r="V53" i="23" s="1"/>
  <c r="G56" i="23"/>
  <c r="G57" i="23"/>
  <c r="I57" i="23"/>
  <c r="I56" i="23" s="1"/>
  <c r="K57" i="23"/>
  <c r="K56" i="23" s="1"/>
  <c r="M57" i="23"/>
  <c r="O57" i="23"/>
  <c r="O56" i="23" s="1"/>
  <c r="Q57" i="23"/>
  <c r="V57" i="23"/>
  <c r="V56" i="23" s="1"/>
  <c r="G60" i="23"/>
  <c r="M60" i="23" s="1"/>
  <c r="I60" i="23"/>
  <c r="K60" i="23"/>
  <c r="O60" i="23"/>
  <c r="Q60" i="23"/>
  <c r="V60" i="23"/>
  <c r="G63" i="23"/>
  <c r="M63" i="23" s="1"/>
  <c r="I63" i="23"/>
  <c r="K63" i="23"/>
  <c r="K62" i="23" s="1"/>
  <c r="O63" i="23"/>
  <c r="Q63" i="23"/>
  <c r="Q62" i="23" s="1"/>
  <c r="V63" i="23"/>
  <c r="G67" i="23"/>
  <c r="M67" i="23" s="1"/>
  <c r="I67" i="23"/>
  <c r="K67" i="23"/>
  <c r="O67" i="23"/>
  <c r="Q67" i="23"/>
  <c r="V67" i="23"/>
  <c r="G72" i="23"/>
  <c r="M72" i="23" s="1"/>
  <c r="I72" i="23"/>
  <c r="I71" i="23" s="1"/>
  <c r="K72" i="23"/>
  <c r="O72" i="23"/>
  <c r="Q72" i="23"/>
  <c r="V72" i="23"/>
  <c r="G74" i="23"/>
  <c r="I74" i="23"/>
  <c r="K74" i="23"/>
  <c r="K71" i="23" s="1"/>
  <c r="M74" i="23"/>
  <c r="O74" i="23"/>
  <c r="Q74" i="23"/>
  <c r="V74" i="23"/>
  <c r="V71" i="23" s="1"/>
  <c r="G76" i="23"/>
  <c r="M76" i="23" s="1"/>
  <c r="I76" i="23"/>
  <c r="K76" i="23"/>
  <c r="O76" i="23"/>
  <c r="Q76" i="23"/>
  <c r="V76" i="23"/>
  <c r="G78" i="23"/>
  <c r="M78" i="23" s="1"/>
  <c r="I78" i="23"/>
  <c r="K78" i="23"/>
  <c r="O78" i="23"/>
  <c r="Q78" i="23"/>
  <c r="V78" i="23"/>
  <c r="G83" i="23"/>
  <c r="M83" i="23" s="1"/>
  <c r="I83" i="23"/>
  <c r="K83" i="23"/>
  <c r="O83" i="23"/>
  <c r="Q83" i="23"/>
  <c r="V83" i="23"/>
  <c r="V82" i="23" s="1"/>
  <c r="G85" i="23"/>
  <c r="M85" i="23" s="1"/>
  <c r="I85" i="23"/>
  <c r="K85" i="23"/>
  <c r="O85" i="23"/>
  <c r="O82" i="23" s="1"/>
  <c r="Q85" i="23"/>
  <c r="Q82" i="23" s="1"/>
  <c r="V85" i="23"/>
  <c r="G86" i="23"/>
  <c r="M86" i="23" s="1"/>
  <c r="I86" i="23"/>
  <c r="K86" i="23"/>
  <c r="O86" i="23"/>
  <c r="Q86" i="23"/>
  <c r="V86" i="23"/>
  <c r="G88" i="23"/>
  <c r="I88" i="23"/>
  <c r="I82" i="23" s="1"/>
  <c r="K88" i="23"/>
  <c r="M88" i="23"/>
  <c r="O88" i="23"/>
  <c r="Q88" i="23"/>
  <c r="V88" i="23"/>
  <c r="V89" i="23"/>
  <c r="G90" i="23"/>
  <c r="M90" i="23" s="1"/>
  <c r="M89" i="23" s="1"/>
  <c r="I90" i="23"/>
  <c r="I89" i="23" s="1"/>
  <c r="K90" i="23"/>
  <c r="K89" i="23" s="1"/>
  <c r="O90" i="23"/>
  <c r="O89" i="23" s="1"/>
  <c r="Q90" i="23"/>
  <c r="Q89" i="23" s="1"/>
  <c r="V90" i="23"/>
  <c r="G92" i="23"/>
  <c r="M92" i="23" s="1"/>
  <c r="I92" i="23"/>
  <c r="K92" i="23"/>
  <c r="O92" i="23"/>
  <c r="Q92" i="23"/>
  <c r="V92" i="23"/>
  <c r="G94" i="23"/>
  <c r="I94" i="23"/>
  <c r="K94" i="23"/>
  <c r="K91" i="23" s="1"/>
  <c r="M94" i="23"/>
  <c r="O94" i="23"/>
  <c r="Q94" i="23"/>
  <c r="V94" i="23"/>
  <c r="G96" i="23"/>
  <c r="I96" i="23"/>
  <c r="K96" i="23"/>
  <c r="M96" i="23"/>
  <c r="O96" i="23"/>
  <c r="Q96" i="23"/>
  <c r="V96" i="23"/>
  <c r="V91" i="23" s="1"/>
  <c r="G98" i="23"/>
  <c r="M98" i="23" s="1"/>
  <c r="I98" i="23"/>
  <c r="K98" i="23"/>
  <c r="O98" i="23"/>
  <c r="Q98" i="23"/>
  <c r="V98" i="23"/>
  <c r="G101" i="23"/>
  <c r="M101" i="23" s="1"/>
  <c r="I101" i="23"/>
  <c r="K101" i="23"/>
  <c r="O101" i="23"/>
  <c r="Q101" i="23"/>
  <c r="V101" i="23"/>
  <c r="G104" i="23"/>
  <c r="M104" i="23" s="1"/>
  <c r="I104" i="23"/>
  <c r="K104" i="23"/>
  <c r="O104" i="23"/>
  <c r="Q104" i="23"/>
  <c r="V104" i="23"/>
  <c r="G106" i="23"/>
  <c r="I106" i="23"/>
  <c r="K106" i="23"/>
  <c r="M106" i="23"/>
  <c r="O106" i="23"/>
  <c r="Q106" i="23"/>
  <c r="V106" i="23"/>
  <c r="G109" i="23"/>
  <c r="M109" i="23" s="1"/>
  <c r="I109" i="23"/>
  <c r="K109" i="23"/>
  <c r="O109" i="23"/>
  <c r="Q109" i="23"/>
  <c r="V109" i="23"/>
  <c r="G110" i="23"/>
  <c r="M110" i="23" s="1"/>
  <c r="I110" i="23"/>
  <c r="K110" i="23"/>
  <c r="O110" i="23"/>
  <c r="Q110" i="23"/>
  <c r="V110" i="23"/>
  <c r="G112" i="23"/>
  <c r="M112" i="23" s="1"/>
  <c r="I112" i="23"/>
  <c r="K112" i="23"/>
  <c r="O112" i="23"/>
  <c r="Q112" i="23"/>
  <c r="V112" i="23"/>
  <c r="G115" i="23"/>
  <c r="M115" i="23" s="1"/>
  <c r="I115" i="23"/>
  <c r="K115" i="23"/>
  <c r="O115" i="23"/>
  <c r="O111" i="23" s="1"/>
  <c r="Q115" i="23"/>
  <c r="V115" i="23"/>
  <c r="G118" i="23"/>
  <c r="M118" i="23" s="1"/>
  <c r="I118" i="23"/>
  <c r="K118" i="23"/>
  <c r="O118" i="23"/>
  <c r="Q118" i="23"/>
  <c r="V118" i="23"/>
  <c r="G120" i="23"/>
  <c r="I120" i="23"/>
  <c r="K120" i="23"/>
  <c r="M120" i="23"/>
  <c r="O120" i="23"/>
  <c r="Q120" i="23"/>
  <c r="V120" i="23"/>
  <c r="G123" i="23"/>
  <c r="I123" i="23"/>
  <c r="K123" i="23"/>
  <c r="M123" i="23"/>
  <c r="O123" i="23"/>
  <c r="Q123" i="23"/>
  <c r="V123" i="23"/>
  <c r="G125" i="23"/>
  <c r="M125" i="23" s="1"/>
  <c r="I125" i="23"/>
  <c r="K125" i="23"/>
  <c r="K111" i="23" s="1"/>
  <c r="O125" i="23"/>
  <c r="Q125" i="23"/>
  <c r="V125" i="23"/>
  <c r="G127" i="23"/>
  <c r="I127" i="23"/>
  <c r="K127" i="23"/>
  <c r="M127" i="23"/>
  <c r="O127" i="23"/>
  <c r="Q127" i="23"/>
  <c r="V127" i="23"/>
  <c r="G128" i="23"/>
  <c r="V128" i="23"/>
  <c r="G129" i="23"/>
  <c r="I129" i="23"/>
  <c r="K129" i="23"/>
  <c r="M129" i="23"/>
  <c r="O129" i="23"/>
  <c r="Q129" i="23"/>
  <c r="Q128" i="23" s="1"/>
  <c r="V129" i="23"/>
  <c r="G131" i="23"/>
  <c r="I131" i="23"/>
  <c r="K131" i="23"/>
  <c r="M131" i="23"/>
  <c r="O131" i="23"/>
  <c r="Q131" i="23"/>
  <c r="V131" i="23"/>
  <c r="G133" i="23"/>
  <c r="I133" i="23"/>
  <c r="I128" i="23" s="1"/>
  <c r="K133" i="23"/>
  <c r="M133" i="23"/>
  <c r="O133" i="23"/>
  <c r="Q133" i="23"/>
  <c r="V133" i="23"/>
  <c r="G136" i="23"/>
  <c r="M136" i="23" s="1"/>
  <c r="I136" i="23"/>
  <c r="I135" i="23" s="1"/>
  <c r="K136" i="23"/>
  <c r="O136" i="23"/>
  <c r="Q136" i="23"/>
  <c r="V136" i="23"/>
  <c r="G138" i="23"/>
  <c r="M138" i="23" s="1"/>
  <c r="I138" i="23"/>
  <c r="K138" i="23"/>
  <c r="K135" i="23" s="1"/>
  <c r="O138" i="23"/>
  <c r="Q138" i="23"/>
  <c r="V138" i="23"/>
  <c r="G140" i="23"/>
  <c r="G141" i="23"/>
  <c r="M141" i="23" s="1"/>
  <c r="M140" i="23" s="1"/>
  <c r="I141" i="23"/>
  <c r="I140" i="23" s="1"/>
  <c r="K141" i="23"/>
  <c r="K140" i="23" s="1"/>
  <c r="O141" i="23"/>
  <c r="O140" i="23" s="1"/>
  <c r="Q141" i="23"/>
  <c r="Q140" i="23" s="1"/>
  <c r="V141" i="23"/>
  <c r="V140" i="23" s="1"/>
  <c r="G144" i="23"/>
  <c r="G143" i="23" s="1"/>
  <c r="I144" i="23"/>
  <c r="K144" i="23"/>
  <c r="O144" i="23"/>
  <c r="O143" i="23" s="1"/>
  <c r="Q144" i="23"/>
  <c r="V144" i="23"/>
  <c r="G147" i="23"/>
  <c r="M147" i="23" s="1"/>
  <c r="I147" i="23"/>
  <c r="K147" i="23"/>
  <c r="O147" i="23"/>
  <c r="Q147" i="23"/>
  <c r="V147" i="23"/>
  <c r="G150" i="23"/>
  <c r="M150" i="23" s="1"/>
  <c r="I150" i="23"/>
  <c r="K150" i="23"/>
  <c r="O150" i="23"/>
  <c r="Q150" i="23"/>
  <c r="V150" i="23"/>
  <c r="G152" i="23"/>
  <c r="I152" i="23"/>
  <c r="K152" i="23"/>
  <c r="M152" i="23"/>
  <c r="O152" i="23"/>
  <c r="Q152" i="23"/>
  <c r="V152" i="23"/>
  <c r="G154" i="23"/>
  <c r="M154" i="23" s="1"/>
  <c r="I154" i="23"/>
  <c r="K154" i="23"/>
  <c r="O154" i="23"/>
  <c r="Q154" i="23"/>
  <c r="V154" i="23"/>
  <c r="G157" i="23"/>
  <c r="I157" i="23"/>
  <c r="K157" i="23"/>
  <c r="M157" i="23"/>
  <c r="O157" i="23"/>
  <c r="Q157" i="23"/>
  <c r="V157" i="23"/>
  <c r="G160" i="23"/>
  <c r="M160" i="23" s="1"/>
  <c r="I160" i="23"/>
  <c r="K160" i="23"/>
  <c r="K159" i="23" s="1"/>
  <c r="O160" i="23"/>
  <c r="Q160" i="23"/>
  <c r="Q159" i="23" s="1"/>
  <c r="V160" i="23"/>
  <c r="G163" i="23"/>
  <c r="M163" i="23" s="1"/>
  <c r="I163" i="23"/>
  <c r="K163" i="23"/>
  <c r="O163" i="23"/>
  <c r="O159" i="23" s="1"/>
  <c r="Q163" i="23"/>
  <c r="V163" i="23"/>
  <c r="V159" i="23" s="1"/>
  <c r="G165" i="23"/>
  <c r="G166" i="23"/>
  <c r="I166" i="23"/>
  <c r="I165" i="23" s="1"/>
  <c r="K166" i="23"/>
  <c r="M166" i="23"/>
  <c r="O166" i="23"/>
  <c r="Q166" i="23"/>
  <c r="Q165" i="23" s="1"/>
  <c r="V166" i="23"/>
  <c r="V165" i="23" s="1"/>
  <c r="G168" i="23"/>
  <c r="I168" i="23"/>
  <c r="K168" i="23"/>
  <c r="M168" i="23"/>
  <c r="O168" i="23"/>
  <c r="Q168" i="23"/>
  <c r="V168" i="23"/>
  <c r="I170" i="23"/>
  <c r="G171" i="23"/>
  <c r="G170" i="23" s="1"/>
  <c r="I171" i="23"/>
  <c r="K171" i="23"/>
  <c r="K170" i="23" s="1"/>
  <c r="O171" i="23"/>
  <c r="O170" i="23" s="1"/>
  <c r="Q171" i="23"/>
  <c r="Q170" i="23" s="1"/>
  <c r="V171" i="23"/>
  <c r="V170" i="23" s="1"/>
  <c r="G174" i="23"/>
  <c r="I174" i="23"/>
  <c r="K174" i="23"/>
  <c r="M174" i="23"/>
  <c r="O174" i="23"/>
  <c r="Q174" i="23"/>
  <c r="V174" i="23"/>
  <c r="G176" i="23"/>
  <c r="M176" i="23" s="1"/>
  <c r="I176" i="23"/>
  <c r="K176" i="23"/>
  <c r="O176" i="23"/>
  <c r="Q176" i="23"/>
  <c r="V176" i="23"/>
  <c r="G178" i="23"/>
  <c r="I178" i="23"/>
  <c r="K178" i="23"/>
  <c r="M178" i="23"/>
  <c r="O178" i="23"/>
  <c r="Q178" i="23"/>
  <c r="V178" i="23"/>
  <c r="G181" i="23"/>
  <c r="M181" i="23" s="1"/>
  <c r="I181" i="23"/>
  <c r="K181" i="23"/>
  <c r="O181" i="23"/>
  <c r="Q181" i="23"/>
  <c r="V181" i="23"/>
  <c r="G183" i="23"/>
  <c r="M183" i="23" s="1"/>
  <c r="I183" i="23"/>
  <c r="K183" i="23"/>
  <c r="O183" i="23"/>
  <c r="Q183" i="23"/>
  <c r="V183" i="23"/>
  <c r="K184" i="23"/>
  <c r="Q184" i="23"/>
  <c r="G185" i="23"/>
  <c r="M185" i="23" s="1"/>
  <c r="M184" i="23" s="1"/>
  <c r="I185" i="23"/>
  <c r="I184" i="23" s="1"/>
  <c r="K185" i="23"/>
  <c r="O185" i="23"/>
  <c r="O184" i="23" s="1"/>
  <c r="Q185" i="23"/>
  <c r="V185" i="23"/>
  <c r="V184" i="23" s="1"/>
  <c r="G188" i="23"/>
  <c r="M188" i="23" s="1"/>
  <c r="I188" i="23"/>
  <c r="K188" i="23"/>
  <c r="O188" i="23"/>
  <c r="Q188" i="23"/>
  <c r="V188" i="23"/>
  <c r="G190" i="23"/>
  <c r="M190" i="23" s="1"/>
  <c r="I190" i="23"/>
  <c r="K190" i="23"/>
  <c r="O190" i="23"/>
  <c r="O187" i="23" s="1"/>
  <c r="Q190" i="23"/>
  <c r="V190" i="23"/>
  <c r="G192" i="23"/>
  <c r="I192" i="23"/>
  <c r="K192" i="23"/>
  <c r="M192" i="23"/>
  <c r="O192" i="23"/>
  <c r="Q192" i="23"/>
  <c r="V192" i="23"/>
  <c r="G194" i="23"/>
  <c r="I194" i="23"/>
  <c r="K194" i="23"/>
  <c r="O194" i="23"/>
  <c r="Q194" i="23"/>
  <c r="V194" i="23"/>
  <c r="G197" i="23"/>
  <c r="M197" i="23" s="1"/>
  <c r="I197" i="23"/>
  <c r="K197" i="23"/>
  <c r="O197" i="23"/>
  <c r="Q197" i="23"/>
  <c r="V197" i="23"/>
  <c r="G199" i="23"/>
  <c r="I199" i="23"/>
  <c r="I198" i="23" s="1"/>
  <c r="K199" i="23"/>
  <c r="K198" i="23" s="1"/>
  <c r="M199" i="23"/>
  <c r="O199" i="23"/>
  <c r="Q199" i="23"/>
  <c r="Q198" i="23" s="1"/>
  <c r="V199" i="23"/>
  <c r="G201" i="23"/>
  <c r="M201" i="23" s="1"/>
  <c r="I201" i="23"/>
  <c r="K201" i="23"/>
  <c r="O201" i="23"/>
  <c r="Q201" i="23"/>
  <c r="V201" i="23"/>
  <c r="V198" i="23" s="1"/>
  <c r="G203" i="23"/>
  <c r="I203" i="23"/>
  <c r="K203" i="23"/>
  <c r="G204" i="23"/>
  <c r="M204" i="23" s="1"/>
  <c r="M203" i="23" s="1"/>
  <c r="I204" i="23"/>
  <c r="K204" i="23"/>
  <c r="O204" i="23"/>
  <c r="O203" i="23" s="1"/>
  <c r="Q204" i="23"/>
  <c r="Q203" i="23" s="1"/>
  <c r="V204" i="23"/>
  <c r="V203" i="23" s="1"/>
  <c r="G205" i="23"/>
  <c r="G206" i="23"/>
  <c r="I206" i="23"/>
  <c r="K206" i="23"/>
  <c r="K205" i="23" s="1"/>
  <c r="M206" i="23"/>
  <c r="M205" i="23" s="1"/>
  <c r="O206" i="23"/>
  <c r="O205" i="23" s="1"/>
  <c r="Q206" i="23"/>
  <c r="V206" i="23"/>
  <c r="V205" i="23" s="1"/>
  <c r="G209" i="23"/>
  <c r="I209" i="23"/>
  <c r="K209" i="23"/>
  <c r="M209" i="23"/>
  <c r="O209" i="23"/>
  <c r="Q209" i="23"/>
  <c r="V209" i="23"/>
  <c r="AF212" i="23"/>
  <c r="G34" i="22"/>
  <c r="G9" i="22"/>
  <c r="G8" i="22" s="1"/>
  <c r="I9" i="22"/>
  <c r="I8" i="22" s="1"/>
  <c r="K9" i="22"/>
  <c r="K8" i="22" s="1"/>
  <c r="O9" i="22"/>
  <c r="O8" i="22" s="1"/>
  <c r="Q9" i="22"/>
  <c r="Q8" i="22" s="1"/>
  <c r="V9" i="22"/>
  <c r="V8" i="22" s="1"/>
  <c r="G11" i="22"/>
  <c r="M11" i="22" s="1"/>
  <c r="I11" i="22"/>
  <c r="K11" i="22"/>
  <c r="O11" i="22"/>
  <c r="Q11" i="22"/>
  <c r="V11" i="22"/>
  <c r="G13" i="22"/>
  <c r="I13" i="22"/>
  <c r="K13" i="22"/>
  <c r="G14" i="22"/>
  <c r="I14" i="22"/>
  <c r="K14" i="22"/>
  <c r="M14" i="22"/>
  <c r="M13" i="22" s="1"/>
  <c r="O14" i="22"/>
  <c r="O13" i="22" s="1"/>
  <c r="Q14" i="22"/>
  <c r="Q13" i="22" s="1"/>
  <c r="V14" i="22"/>
  <c r="V13" i="22" s="1"/>
  <c r="G16" i="22"/>
  <c r="G17" i="22"/>
  <c r="I17" i="22"/>
  <c r="I16" i="22" s="1"/>
  <c r="K17" i="22"/>
  <c r="K16" i="22" s="1"/>
  <c r="M17" i="22"/>
  <c r="O17" i="22"/>
  <c r="O16" i="22" s="1"/>
  <c r="Q17" i="22"/>
  <c r="Q16" i="22" s="1"/>
  <c r="V17" i="22"/>
  <c r="V16" i="22" s="1"/>
  <c r="G19" i="22"/>
  <c r="M19" i="22" s="1"/>
  <c r="I19" i="22"/>
  <c r="K19" i="22"/>
  <c r="O19" i="22"/>
  <c r="Q19" i="22"/>
  <c r="V19" i="22"/>
  <c r="G22" i="22"/>
  <c r="I22" i="22"/>
  <c r="K22" i="22"/>
  <c r="G23" i="22"/>
  <c r="M23" i="22" s="1"/>
  <c r="M22" i="22" s="1"/>
  <c r="I23" i="22"/>
  <c r="K23" i="22"/>
  <c r="O23" i="22"/>
  <c r="O22" i="22" s="1"/>
  <c r="Q23" i="22"/>
  <c r="Q22" i="22" s="1"/>
  <c r="V23" i="22"/>
  <c r="V22" i="22" s="1"/>
  <c r="G26" i="22"/>
  <c r="I26" i="22"/>
  <c r="K26" i="22"/>
  <c r="K25" i="22" s="1"/>
  <c r="M26" i="22"/>
  <c r="M25" i="22" s="1"/>
  <c r="O26" i="22"/>
  <c r="O25" i="22" s="1"/>
  <c r="Q26" i="22"/>
  <c r="Q25" i="22" s="1"/>
  <c r="V26" i="22"/>
  <c r="V25" i="22" s="1"/>
  <c r="G27" i="22"/>
  <c r="M27" i="22" s="1"/>
  <c r="I27" i="22"/>
  <c r="K27" i="22"/>
  <c r="O27" i="22"/>
  <c r="Q27" i="22"/>
  <c r="V27" i="22"/>
  <c r="G28" i="22"/>
  <c r="M28" i="22" s="1"/>
  <c r="I28" i="22"/>
  <c r="I25" i="22" s="1"/>
  <c r="K28" i="22"/>
  <c r="O28" i="22"/>
  <c r="Q28" i="22"/>
  <c r="V28" i="22"/>
  <c r="G30" i="22"/>
  <c r="Q30" i="22"/>
  <c r="V30" i="22"/>
  <c r="G31" i="22"/>
  <c r="I31" i="22"/>
  <c r="I30" i="22" s="1"/>
  <c r="K31" i="22"/>
  <c r="K30" i="22" s="1"/>
  <c r="M31" i="22"/>
  <c r="M30" i="22" s="1"/>
  <c r="O31" i="22"/>
  <c r="O30" i="22" s="1"/>
  <c r="Q31" i="22"/>
  <c r="V31" i="22"/>
  <c r="AF34" i="22"/>
  <c r="G116" i="21"/>
  <c r="BA61" i="21"/>
  <c r="G9" i="21"/>
  <c r="I9" i="21"/>
  <c r="I8" i="21" s="1"/>
  <c r="K9" i="21"/>
  <c r="K8" i="21" s="1"/>
  <c r="M9" i="21"/>
  <c r="O9" i="21"/>
  <c r="Q9" i="21"/>
  <c r="Q8" i="21" s="1"/>
  <c r="V9" i="21"/>
  <c r="V8" i="21" s="1"/>
  <c r="G11" i="21"/>
  <c r="M11" i="21" s="1"/>
  <c r="I11" i="21"/>
  <c r="K11" i="21"/>
  <c r="O11" i="21"/>
  <c r="O8" i="21" s="1"/>
  <c r="Q11" i="21"/>
  <c r="V11" i="21"/>
  <c r="G14" i="21"/>
  <c r="G8" i="21" s="1"/>
  <c r="I14" i="21"/>
  <c r="K14" i="21"/>
  <c r="M14" i="21"/>
  <c r="O14" i="21"/>
  <c r="Q14" i="21"/>
  <c r="V14" i="21"/>
  <c r="G16" i="21"/>
  <c r="I16" i="21"/>
  <c r="K16" i="21"/>
  <c r="M16" i="21"/>
  <c r="O16" i="21"/>
  <c r="Q16" i="21"/>
  <c r="V16" i="21"/>
  <c r="G18" i="21"/>
  <c r="I18" i="21"/>
  <c r="G19" i="21"/>
  <c r="I19" i="21"/>
  <c r="K19" i="21"/>
  <c r="K18" i="21" s="1"/>
  <c r="M19" i="21"/>
  <c r="M18" i="21" s="1"/>
  <c r="O19" i="21"/>
  <c r="O18" i="21" s="1"/>
  <c r="Q19" i="21"/>
  <c r="Q18" i="21" s="1"/>
  <c r="V19" i="21"/>
  <c r="V18" i="21" s="1"/>
  <c r="G22" i="21"/>
  <c r="M22" i="21" s="1"/>
  <c r="I22" i="21"/>
  <c r="K22" i="21"/>
  <c r="O22" i="21"/>
  <c r="Q22" i="21"/>
  <c r="V22" i="21"/>
  <c r="G24" i="21"/>
  <c r="I24" i="21"/>
  <c r="K24" i="21"/>
  <c r="M24" i="21"/>
  <c r="O24" i="21"/>
  <c r="G25" i="21"/>
  <c r="I25" i="21"/>
  <c r="K25" i="21"/>
  <c r="M25" i="21"/>
  <c r="O25" i="21"/>
  <c r="Q25" i="21"/>
  <c r="Q24" i="21" s="1"/>
  <c r="V25" i="21"/>
  <c r="V24" i="21" s="1"/>
  <c r="G27" i="21"/>
  <c r="I27" i="21"/>
  <c r="K27" i="21"/>
  <c r="G28" i="21"/>
  <c r="I28" i="21"/>
  <c r="K28" i="21"/>
  <c r="M28" i="21"/>
  <c r="M27" i="21" s="1"/>
  <c r="O28" i="21"/>
  <c r="O27" i="21" s="1"/>
  <c r="Q28" i="21"/>
  <c r="Q27" i="21" s="1"/>
  <c r="V28" i="21"/>
  <c r="V27" i="21" s="1"/>
  <c r="G30" i="21"/>
  <c r="I30" i="21"/>
  <c r="I29" i="21" s="1"/>
  <c r="K30" i="21"/>
  <c r="K29" i="21" s="1"/>
  <c r="M30" i="21"/>
  <c r="O30" i="21"/>
  <c r="O29" i="21" s="1"/>
  <c r="Q30" i="21"/>
  <c r="Q29" i="21" s="1"/>
  <c r="V30" i="21"/>
  <c r="V29" i="21" s="1"/>
  <c r="G33" i="21"/>
  <c r="I33" i="21"/>
  <c r="K33" i="21"/>
  <c r="M33" i="21"/>
  <c r="O33" i="21"/>
  <c r="Q33" i="21"/>
  <c r="V33" i="21"/>
  <c r="G36" i="21"/>
  <c r="I36" i="21"/>
  <c r="K36" i="21"/>
  <c r="M36" i="21"/>
  <c r="O36" i="21"/>
  <c r="Q36" i="21"/>
  <c r="V36" i="21"/>
  <c r="G40" i="21"/>
  <c r="I40" i="21"/>
  <c r="K40" i="21"/>
  <c r="M40" i="21"/>
  <c r="O40" i="21"/>
  <c r="Q40" i="21"/>
  <c r="V40" i="21"/>
  <c r="G43" i="21"/>
  <c r="M43" i="21" s="1"/>
  <c r="I43" i="21"/>
  <c r="K43" i="21"/>
  <c r="O43" i="21"/>
  <c r="Q43" i="21"/>
  <c r="V43" i="21"/>
  <c r="G45" i="21"/>
  <c r="I45" i="21"/>
  <c r="K45" i="21"/>
  <c r="M45" i="21"/>
  <c r="O45" i="21"/>
  <c r="Q45" i="21"/>
  <c r="V45" i="21"/>
  <c r="G47" i="21"/>
  <c r="M47" i="21" s="1"/>
  <c r="I47" i="21"/>
  <c r="K47" i="21"/>
  <c r="O47" i="21"/>
  <c r="Q47" i="21"/>
  <c r="V47" i="21"/>
  <c r="G49" i="21"/>
  <c r="M49" i="21" s="1"/>
  <c r="I49" i="21"/>
  <c r="K49" i="21"/>
  <c r="O49" i="21"/>
  <c r="Q49" i="21"/>
  <c r="V49" i="21"/>
  <c r="Q51" i="21"/>
  <c r="G52" i="21"/>
  <c r="M52" i="21" s="1"/>
  <c r="M51" i="21" s="1"/>
  <c r="I52" i="21"/>
  <c r="I51" i="21" s="1"/>
  <c r="K52" i="21"/>
  <c r="K51" i="21" s="1"/>
  <c r="O52" i="21"/>
  <c r="O51" i="21" s="1"/>
  <c r="Q52" i="21"/>
  <c r="V52" i="21"/>
  <c r="G55" i="21"/>
  <c r="I55" i="21"/>
  <c r="K55" i="21"/>
  <c r="M55" i="21"/>
  <c r="O55" i="21"/>
  <c r="Q55" i="21"/>
  <c r="V55" i="21"/>
  <c r="G58" i="21"/>
  <c r="M58" i="21" s="1"/>
  <c r="I58" i="21"/>
  <c r="K58" i="21"/>
  <c r="O58" i="21"/>
  <c r="Q58" i="21"/>
  <c r="V58" i="21"/>
  <c r="G60" i="21"/>
  <c r="I60" i="21"/>
  <c r="K60" i="21"/>
  <c r="M60" i="21"/>
  <c r="O60" i="21"/>
  <c r="Q60" i="21"/>
  <c r="V60" i="21"/>
  <c r="G63" i="21"/>
  <c r="M63" i="21" s="1"/>
  <c r="I63" i="21"/>
  <c r="K63" i="21"/>
  <c r="O63" i="21"/>
  <c r="Q63" i="21"/>
  <c r="V63" i="21"/>
  <c r="V51" i="21" s="1"/>
  <c r="G65" i="21"/>
  <c r="I65" i="21"/>
  <c r="K65" i="21"/>
  <c r="M65" i="21"/>
  <c r="O65" i="21"/>
  <c r="Q65" i="21"/>
  <c r="V65" i="21"/>
  <c r="O67" i="21"/>
  <c r="Q67" i="21"/>
  <c r="V67" i="21"/>
  <c r="G68" i="21"/>
  <c r="M68" i="21" s="1"/>
  <c r="M67" i="21" s="1"/>
  <c r="I68" i="21"/>
  <c r="I67" i="21" s="1"/>
  <c r="K68" i="21"/>
  <c r="K67" i="21" s="1"/>
  <c r="O68" i="21"/>
  <c r="Q68" i="21"/>
  <c r="V68" i="21"/>
  <c r="K70" i="21"/>
  <c r="G71" i="21"/>
  <c r="M71" i="21" s="1"/>
  <c r="I71" i="21"/>
  <c r="I70" i="21" s="1"/>
  <c r="K71" i="21"/>
  <c r="O71" i="21"/>
  <c r="Q71" i="21"/>
  <c r="Q70" i="21" s="1"/>
  <c r="V71" i="21"/>
  <c r="G74" i="21"/>
  <c r="M74" i="21" s="1"/>
  <c r="I74" i="21"/>
  <c r="K74" i="21"/>
  <c r="O74" i="21"/>
  <c r="O70" i="21" s="1"/>
  <c r="Q74" i="21"/>
  <c r="V74" i="21"/>
  <c r="G76" i="21"/>
  <c r="I76" i="21"/>
  <c r="K76" i="21"/>
  <c r="M76" i="21"/>
  <c r="O76" i="21"/>
  <c r="Q76" i="21"/>
  <c r="V76" i="21"/>
  <c r="G78" i="21"/>
  <c r="M78" i="21" s="1"/>
  <c r="I78" i="21"/>
  <c r="K78" i="21"/>
  <c r="O78" i="21"/>
  <c r="Q78" i="21"/>
  <c r="V78" i="21"/>
  <c r="G80" i="21"/>
  <c r="I80" i="21"/>
  <c r="K80" i="21"/>
  <c r="M80" i="21"/>
  <c r="O80" i="21"/>
  <c r="Q80" i="21"/>
  <c r="V80" i="21"/>
  <c r="G82" i="21"/>
  <c r="M82" i="21" s="1"/>
  <c r="I82" i="21"/>
  <c r="K82" i="21"/>
  <c r="O82" i="21"/>
  <c r="Q82" i="21"/>
  <c r="V82" i="21"/>
  <c r="V70" i="21" s="1"/>
  <c r="G84" i="21"/>
  <c r="I84" i="21"/>
  <c r="K84" i="21"/>
  <c r="Q84" i="21"/>
  <c r="G85" i="21"/>
  <c r="M85" i="21" s="1"/>
  <c r="M84" i="21" s="1"/>
  <c r="I85" i="21"/>
  <c r="K85" i="21"/>
  <c r="O85" i="21"/>
  <c r="O84" i="21" s="1"/>
  <c r="Q85" i="21"/>
  <c r="V85" i="21"/>
  <c r="V84" i="21" s="1"/>
  <c r="G87" i="21"/>
  <c r="I87" i="21"/>
  <c r="K87" i="21"/>
  <c r="M87" i="21"/>
  <c r="O87" i="21"/>
  <c r="Q87" i="21"/>
  <c r="V87" i="21"/>
  <c r="G90" i="21"/>
  <c r="K90" i="21"/>
  <c r="O90" i="21"/>
  <c r="Q90" i="21"/>
  <c r="V90" i="21"/>
  <c r="G91" i="21"/>
  <c r="M91" i="21" s="1"/>
  <c r="M90" i="21" s="1"/>
  <c r="I91" i="21"/>
  <c r="I90" i="21" s="1"/>
  <c r="K91" i="21"/>
  <c r="O91" i="21"/>
  <c r="Q91" i="21"/>
  <c r="V91" i="21"/>
  <c r="I92" i="21"/>
  <c r="K92" i="21"/>
  <c r="O92" i="21"/>
  <c r="V92" i="21"/>
  <c r="G93" i="21"/>
  <c r="I93" i="21"/>
  <c r="K93" i="21"/>
  <c r="M93" i="21"/>
  <c r="O93" i="21"/>
  <c r="Q93" i="21"/>
  <c r="Q92" i="21" s="1"/>
  <c r="V93" i="21"/>
  <c r="G95" i="21"/>
  <c r="M95" i="21" s="1"/>
  <c r="M92" i="21" s="1"/>
  <c r="I95" i="21"/>
  <c r="K95" i="21"/>
  <c r="O95" i="21"/>
  <c r="Q95" i="21"/>
  <c r="V95" i="21"/>
  <c r="G97" i="21"/>
  <c r="I97" i="21"/>
  <c r="K97" i="21"/>
  <c r="M97" i="21"/>
  <c r="O97" i="21"/>
  <c r="Q97" i="21"/>
  <c r="V97" i="21"/>
  <c r="G99" i="21"/>
  <c r="K99" i="21"/>
  <c r="G100" i="21"/>
  <c r="I100" i="21"/>
  <c r="I99" i="21" s="1"/>
  <c r="K100" i="21"/>
  <c r="M100" i="21"/>
  <c r="M99" i="21" s="1"/>
  <c r="O100" i="21"/>
  <c r="O99" i="21" s="1"/>
  <c r="Q100" i="21"/>
  <c r="Q99" i="21" s="1"/>
  <c r="V100" i="21"/>
  <c r="G102" i="21"/>
  <c r="M102" i="21" s="1"/>
  <c r="I102" i="21"/>
  <c r="K102" i="21"/>
  <c r="O102" i="21"/>
  <c r="Q102" i="21"/>
  <c r="V102" i="21"/>
  <c r="V99" i="21" s="1"/>
  <c r="G104" i="21"/>
  <c r="I104" i="21"/>
  <c r="K104" i="21"/>
  <c r="M104" i="21"/>
  <c r="O104" i="21"/>
  <c r="Q104" i="21"/>
  <c r="V104" i="21"/>
  <c r="G107" i="21"/>
  <c r="V107" i="21"/>
  <c r="G108" i="21"/>
  <c r="I108" i="21"/>
  <c r="I107" i="21" s="1"/>
  <c r="K108" i="21"/>
  <c r="M108" i="21"/>
  <c r="M107" i="21" s="1"/>
  <c r="O108" i="21"/>
  <c r="Q108" i="21"/>
  <c r="Q107" i="21" s="1"/>
  <c r="V108" i="21"/>
  <c r="G111" i="21"/>
  <c r="I111" i="21"/>
  <c r="K111" i="21"/>
  <c r="K107" i="21" s="1"/>
  <c r="M111" i="21"/>
  <c r="O111" i="21"/>
  <c r="O107" i="21" s="1"/>
  <c r="Q111" i="21"/>
  <c r="V111" i="21"/>
  <c r="G113" i="21"/>
  <c r="I113" i="21"/>
  <c r="K113" i="21"/>
  <c r="M113" i="21"/>
  <c r="O113" i="21"/>
  <c r="Q113" i="21"/>
  <c r="V113" i="21"/>
  <c r="AE116" i="21"/>
  <c r="AF116" i="21"/>
  <c r="BA117" i="20"/>
  <c r="BA38" i="20"/>
  <c r="G8" i="20"/>
  <c r="G9" i="20"/>
  <c r="M9" i="20" s="1"/>
  <c r="I9" i="20"/>
  <c r="K9" i="20"/>
  <c r="O9" i="20"/>
  <c r="Q9" i="20"/>
  <c r="V9" i="20"/>
  <c r="V8" i="20" s="1"/>
  <c r="G12" i="20"/>
  <c r="I12" i="20"/>
  <c r="K12" i="20"/>
  <c r="M12" i="20"/>
  <c r="O12" i="20"/>
  <c r="Q12" i="20"/>
  <c r="V12" i="20"/>
  <c r="G14" i="20"/>
  <c r="I14" i="20"/>
  <c r="K14" i="20"/>
  <c r="M14" i="20"/>
  <c r="O14" i="20"/>
  <c r="Q14" i="20"/>
  <c r="V14" i="20"/>
  <c r="G17" i="20"/>
  <c r="I17" i="20"/>
  <c r="K17" i="20"/>
  <c r="M17" i="20"/>
  <c r="O17" i="20"/>
  <c r="Q17" i="20"/>
  <c r="V17" i="20"/>
  <c r="V16" i="20" s="1"/>
  <c r="G19" i="20"/>
  <c r="M19" i="20" s="1"/>
  <c r="I19" i="20"/>
  <c r="K19" i="20"/>
  <c r="O19" i="20"/>
  <c r="Q19" i="20"/>
  <c r="V19" i="20"/>
  <c r="G21" i="20"/>
  <c r="M21" i="20" s="1"/>
  <c r="I21" i="20"/>
  <c r="K21" i="20"/>
  <c r="O21" i="20"/>
  <c r="Q21" i="20"/>
  <c r="V21" i="20"/>
  <c r="G23" i="20"/>
  <c r="M23" i="20" s="1"/>
  <c r="I23" i="20"/>
  <c r="K23" i="20"/>
  <c r="O23" i="20"/>
  <c r="Q23" i="20"/>
  <c r="V23" i="20"/>
  <c r="G26" i="20"/>
  <c r="G16" i="20" s="1"/>
  <c r="I26" i="20"/>
  <c r="K26" i="20"/>
  <c r="M26" i="20"/>
  <c r="O26" i="20"/>
  <c r="Q26" i="20"/>
  <c r="V26" i="20"/>
  <c r="G29" i="20"/>
  <c r="I29" i="20"/>
  <c r="K29" i="20"/>
  <c r="M29" i="20"/>
  <c r="O29" i="20"/>
  <c r="Q29" i="20"/>
  <c r="V29" i="20"/>
  <c r="G31" i="20"/>
  <c r="M31" i="20" s="1"/>
  <c r="I31" i="20"/>
  <c r="K31" i="20"/>
  <c r="O31" i="20"/>
  <c r="Q31" i="20"/>
  <c r="V31" i="20"/>
  <c r="G33" i="20"/>
  <c r="O33" i="20"/>
  <c r="G34" i="20"/>
  <c r="M34" i="20" s="1"/>
  <c r="M33" i="20" s="1"/>
  <c r="I34" i="20"/>
  <c r="I33" i="20" s="1"/>
  <c r="K34" i="20"/>
  <c r="K33" i="20" s="1"/>
  <c r="O34" i="20"/>
  <c r="Q34" i="20"/>
  <c r="Q33" i="20" s="1"/>
  <c r="V34" i="20"/>
  <c r="V33" i="20" s="1"/>
  <c r="G41" i="20"/>
  <c r="I41" i="20"/>
  <c r="K41" i="20"/>
  <c r="K40" i="20" s="1"/>
  <c r="M41" i="20"/>
  <c r="O41" i="20"/>
  <c r="O40" i="20" s="1"/>
  <c r="Q41" i="20"/>
  <c r="Q40" i="20" s="1"/>
  <c r="V41" i="20"/>
  <c r="V40" i="20" s="1"/>
  <c r="G44" i="20"/>
  <c r="G40" i="20" s="1"/>
  <c r="I44" i="20"/>
  <c r="I40" i="20" s="1"/>
  <c r="K44" i="20"/>
  <c r="O44" i="20"/>
  <c r="Q44" i="20"/>
  <c r="V44" i="20"/>
  <c r="I46" i="20"/>
  <c r="G47" i="20"/>
  <c r="M47" i="20" s="1"/>
  <c r="M46" i="20" s="1"/>
  <c r="I47" i="20"/>
  <c r="K47" i="20"/>
  <c r="K46" i="20" s="1"/>
  <c r="O47" i="20"/>
  <c r="O46" i="20" s="1"/>
  <c r="Q47" i="20"/>
  <c r="Q46" i="20" s="1"/>
  <c r="V47" i="20"/>
  <c r="V46" i="20" s="1"/>
  <c r="G51" i="20"/>
  <c r="I51" i="20"/>
  <c r="K51" i="20"/>
  <c r="M51" i="20"/>
  <c r="O51" i="20"/>
  <c r="Q51" i="20"/>
  <c r="V51" i="20"/>
  <c r="G53" i="20"/>
  <c r="I53" i="20"/>
  <c r="K53" i="20"/>
  <c r="K50" i="20" s="1"/>
  <c r="M53" i="20"/>
  <c r="O53" i="20"/>
  <c r="Q53" i="20"/>
  <c r="V53" i="20"/>
  <c r="G55" i="20"/>
  <c r="M55" i="20" s="1"/>
  <c r="I55" i="20"/>
  <c r="K55" i="20"/>
  <c r="O55" i="20"/>
  <c r="Q55" i="20"/>
  <c r="V55" i="20"/>
  <c r="G57" i="20"/>
  <c r="M57" i="20" s="1"/>
  <c r="I57" i="20"/>
  <c r="K57" i="20"/>
  <c r="O57" i="20"/>
  <c r="Q57" i="20"/>
  <c r="V57" i="20"/>
  <c r="G59" i="20"/>
  <c r="I59" i="20"/>
  <c r="K59" i="20"/>
  <c r="O59" i="20"/>
  <c r="Q59" i="20"/>
  <c r="V59" i="20"/>
  <c r="G61" i="20"/>
  <c r="M61" i="20" s="1"/>
  <c r="I61" i="20"/>
  <c r="K61" i="20"/>
  <c r="O61" i="20"/>
  <c r="Q61" i="20"/>
  <c r="V61" i="20"/>
  <c r="G63" i="20"/>
  <c r="M63" i="20" s="1"/>
  <c r="I63" i="20"/>
  <c r="K63" i="20"/>
  <c r="O63" i="20"/>
  <c r="Q63" i="20"/>
  <c r="V63" i="20"/>
  <c r="G65" i="20"/>
  <c r="M65" i="20" s="1"/>
  <c r="I65" i="20"/>
  <c r="K65" i="20"/>
  <c r="O65" i="20"/>
  <c r="Q65" i="20"/>
  <c r="V65" i="20"/>
  <c r="G68" i="20"/>
  <c r="M68" i="20" s="1"/>
  <c r="I68" i="20"/>
  <c r="K68" i="20"/>
  <c r="O68" i="20"/>
  <c r="Q68" i="20"/>
  <c r="V68" i="20"/>
  <c r="G71" i="20"/>
  <c r="G72" i="20"/>
  <c r="M72" i="20" s="1"/>
  <c r="I72" i="20"/>
  <c r="I71" i="20" s="1"/>
  <c r="K72" i="20"/>
  <c r="O72" i="20"/>
  <c r="Q72" i="20"/>
  <c r="Q71" i="20" s="1"/>
  <c r="V72" i="20"/>
  <c r="G79" i="20"/>
  <c r="M79" i="20" s="1"/>
  <c r="I79" i="20"/>
  <c r="K79" i="20"/>
  <c r="K71" i="20" s="1"/>
  <c r="O79" i="20"/>
  <c r="Q79" i="20"/>
  <c r="V79" i="20"/>
  <c r="G83" i="20"/>
  <c r="G82" i="20" s="1"/>
  <c r="I83" i="20"/>
  <c r="K83" i="20"/>
  <c r="M83" i="20"/>
  <c r="M82" i="20" s="1"/>
  <c r="O83" i="20"/>
  <c r="O82" i="20" s="1"/>
  <c r="Q83" i="20"/>
  <c r="V83" i="20"/>
  <c r="G86" i="20"/>
  <c r="I86" i="20"/>
  <c r="K86" i="20"/>
  <c r="M86" i="20"/>
  <c r="O86" i="20"/>
  <c r="Q86" i="20"/>
  <c r="V86" i="20"/>
  <c r="G89" i="20"/>
  <c r="M89" i="20" s="1"/>
  <c r="M88" i="20" s="1"/>
  <c r="I89" i="20"/>
  <c r="I88" i="20" s="1"/>
  <c r="K89" i="20"/>
  <c r="O89" i="20"/>
  <c r="Q89" i="20"/>
  <c r="V89" i="20"/>
  <c r="V88" i="20" s="1"/>
  <c r="G91" i="20"/>
  <c r="M91" i="20" s="1"/>
  <c r="I91" i="20"/>
  <c r="K91" i="20"/>
  <c r="O91" i="20"/>
  <c r="Q91" i="20"/>
  <c r="V91" i="20"/>
  <c r="K93" i="20"/>
  <c r="G94" i="20"/>
  <c r="M94" i="20" s="1"/>
  <c r="I94" i="20"/>
  <c r="K94" i="20"/>
  <c r="O94" i="20"/>
  <c r="Q94" i="20"/>
  <c r="V94" i="20"/>
  <c r="G96" i="20"/>
  <c r="I96" i="20"/>
  <c r="K96" i="20"/>
  <c r="O96" i="20"/>
  <c r="Q96" i="20"/>
  <c r="V96" i="20"/>
  <c r="G98" i="20"/>
  <c r="M98" i="20" s="1"/>
  <c r="I98" i="20"/>
  <c r="K98" i="20"/>
  <c r="O98" i="20"/>
  <c r="Q98" i="20"/>
  <c r="V98" i="20"/>
  <c r="G99" i="20"/>
  <c r="M99" i="20" s="1"/>
  <c r="I99" i="20"/>
  <c r="K99" i="20"/>
  <c r="O99" i="20"/>
  <c r="Q99" i="20"/>
  <c r="V99" i="20"/>
  <c r="G101" i="20"/>
  <c r="G102" i="20"/>
  <c r="I102" i="20"/>
  <c r="K102" i="20"/>
  <c r="M102" i="20"/>
  <c r="O102" i="20"/>
  <c r="O101" i="20" s="1"/>
  <c r="Q102" i="20"/>
  <c r="Q101" i="20" s="1"/>
  <c r="V102" i="20"/>
  <c r="G104" i="20"/>
  <c r="I104" i="20"/>
  <c r="I101" i="20" s="1"/>
  <c r="K104" i="20"/>
  <c r="K101" i="20" s="1"/>
  <c r="M104" i="20"/>
  <c r="M101" i="20" s="1"/>
  <c r="O104" i="20"/>
  <c r="Q104" i="20"/>
  <c r="V104" i="20"/>
  <c r="G106" i="20"/>
  <c r="I106" i="20"/>
  <c r="K106" i="20"/>
  <c r="M106" i="20"/>
  <c r="O106" i="20"/>
  <c r="Q106" i="20"/>
  <c r="V106" i="20"/>
  <c r="G109" i="20"/>
  <c r="M109" i="20" s="1"/>
  <c r="M108" i="20" s="1"/>
  <c r="I109" i="20"/>
  <c r="I108" i="20" s="1"/>
  <c r="K109" i="20"/>
  <c r="K108" i="20" s="1"/>
  <c r="O109" i="20"/>
  <c r="O108" i="20" s="1"/>
  <c r="Q109" i="20"/>
  <c r="Q108" i="20" s="1"/>
  <c r="V109" i="20"/>
  <c r="V108" i="20" s="1"/>
  <c r="V111" i="20"/>
  <c r="G112" i="20"/>
  <c r="M112" i="20" s="1"/>
  <c r="M111" i="20" s="1"/>
  <c r="I112" i="20"/>
  <c r="I111" i="20" s="1"/>
  <c r="K112" i="20"/>
  <c r="K111" i="20" s="1"/>
  <c r="O112" i="20"/>
  <c r="O111" i="20" s="1"/>
  <c r="Q112" i="20"/>
  <c r="Q111" i="20" s="1"/>
  <c r="V112" i="20"/>
  <c r="G114" i="20"/>
  <c r="M114" i="20" s="1"/>
  <c r="I114" i="20"/>
  <c r="K114" i="20"/>
  <c r="O114" i="20"/>
  <c r="O113" i="20" s="1"/>
  <c r="Q114" i="20"/>
  <c r="V114" i="20"/>
  <c r="G116" i="20"/>
  <c r="M116" i="20" s="1"/>
  <c r="I116" i="20"/>
  <c r="K116" i="20"/>
  <c r="O116" i="20"/>
  <c r="Q116" i="20"/>
  <c r="V116" i="20"/>
  <c r="G119" i="20"/>
  <c r="M119" i="20" s="1"/>
  <c r="I119" i="20"/>
  <c r="K119" i="20"/>
  <c r="O119" i="20"/>
  <c r="Q119" i="20"/>
  <c r="V119" i="20"/>
  <c r="G122" i="20"/>
  <c r="M122" i="20" s="1"/>
  <c r="I122" i="20"/>
  <c r="K122" i="20"/>
  <c r="O122" i="20"/>
  <c r="Q122" i="20"/>
  <c r="V122" i="20"/>
  <c r="G124" i="20"/>
  <c r="M124" i="20" s="1"/>
  <c r="M123" i="20" s="1"/>
  <c r="I124" i="20"/>
  <c r="I123" i="20" s="1"/>
  <c r="K124" i="20"/>
  <c r="O124" i="20"/>
  <c r="Q124" i="20"/>
  <c r="V124" i="20"/>
  <c r="G126" i="20"/>
  <c r="M126" i="20" s="1"/>
  <c r="I126" i="20"/>
  <c r="K126" i="20"/>
  <c r="O126" i="20"/>
  <c r="O123" i="20" s="1"/>
  <c r="Q126" i="20"/>
  <c r="V126" i="20"/>
  <c r="I129" i="20"/>
  <c r="G130" i="20"/>
  <c r="M130" i="20" s="1"/>
  <c r="I130" i="20"/>
  <c r="K130" i="20"/>
  <c r="O130" i="20"/>
  <c r="Q130" i="20"/>
  <c r="Q129" i="20" s="1"/>
  <c r="V130" i="20"/>
  <c r="V129" i="20" s="1"/>
  <c r="G133" i="20"/>
  <c r="M133" i="20" s="1"/>
  <c r="I133" i="20"/>
  <c r="K133" i="20"/>
  <c r="O133" i="20"/>
  <c r="O129" i="20" s="1"/>
  <c r="Q133" i="20"/>
  <c r="V133" i="20"/>
  <c r="G136" i="20"/>
  <c r="M136" i="20" s="1"/>
  <c r="I136" i="20"/>
  <c r="K136" i="20"/>
  <c r="O136" i="20"/>
  <c r="Q136" i="20"/>
  <c r="V136" i="20"/>
  <c r="G139" i="20"/>
  <c r="M139" i="20" s="1"/>
  <c r="I139" i="20"/>
  <c r="K139" i="20"/>
  <c r="O139" i="20"/>
  <c r="Q139" i="20"/>
  <c r="V139" i="20"/>
  <c r="G142" i="20"/>
  <c r="M142" i="20" s="1"/>
  <c r="I142" i="20"/>
  <c r="K142" i="20"/>
  <c r="O142" i="20"/>
  <c r="Q142" i="20"/>
  <c r="V142" i="20"/>
  <c r="G145" i="20"/>
  <c r="I145" i="20"/>
  <c r="K145" i="20"/>
  <c r="M145" i="20"/>
  <c r="O145" i="20"/>
  <c r="Q145" i="20"/>
  <c r="V145" i="20"/>
  <c r="G148" i="20"/>
  <c r="I148" i="20"/>
  <c r="K148" i="20"/>
  <c r="M148" i="20"/>
  <c r="O148" i="20"/>
  <c r="Q148" i="20"/>
  <c r="V148" i="20"/>
  <c r="G151" i="20"/>
  <c r="M151" i="20" s="1"/>
  <c r="I151" i="20"/>
  <c r="K151" i="20"/>
  <c r="O151" i="20"/>
  <c r="Q151" i="20"/>
  <c r="V151" i="20"/>
  <c r="G153" i="20"/>
  <c r="M153" i="20" s="1"/>
  <c r="I153" i="20"/>
  <c r="K153" i="20"/>
  <c r="O153" i="20"/>
  <c r="Q153" i="20"/>
  <c r="V153" i="20"/>
  <c r="G155" i="20"/>
  <c r="M155" i="20" s="1"/>
  <c r="I155" i="20"/>
  <c r="K155" i="20"/>
  <c r="O155" i="20"/>
  <c r="Q155" i="20"/>
  <c r="V155" i="20"/>
  <c r="G157" i="20"/>
  <c r="I157" i="20"/>
  <c r="K157" i="20"/>
  <c r="M157" i="20"/>
  <c r="O157" i="20"/>
  <c r="Q157" i="20"/>
  <c r="V157" i="20"/>
  <c r="G160" i="20"/>
  <c r="M160" i="20" s="1"/>
  <c r="I160" i="20"/>
  <c r="K160" i="20"/>
  <c r="O160" i="20"/>
  <c r="Q160" i="20"/>
  <c r="V160" i="20"/>
  <c r="G162" i="20"/>
  <c r="M162" i="20" s="1"/>
  <c r="I162" i="20"/>
  <c r="K162" i="20"/>
  <c r="O162" i="20"/>
  <c r="Q162" i="20"/>
  <c r="V162" i="20"/>
  <c r="V159" i="20" s="1"/>
  <c r="G164" i="20"/>
  <c r="G159" i="20" s="1"/>
  <c r="I164" i="20"/>
  <c r="K164" i="20"/>
  <c r="O164" i="20"/>
  <c r="Q164" i="20"/>
  <c r="V164" i="20"/>
  <c r="G167" i="20"/>
  <c r="M167" i="20" s="1"/>
  <c r="I167" i="20"/>
  <c r="K167" i="20"/>
  <c r="K166" i="20" s="1"/>
  <c r="O167" i="20"/>
  <c r="Q167" i="20"/>
  <c r="V167" i="20"/>
  <c r="G170" i="20"/>
  <c r="M170" i="20" s="1"/>
  <c r="I170" i="20"/>
  <c r="K170" i="20"/>
  <c r="O170" i="20"/>
  <c r="Q170" i="20"/>
  <c r="Q166" i="20" s="1"/>
  <c r="V170" i="20"/>
  <c r="G173" i="20"/>
  <c r="I173" i="20"/>
  <c r="K173" i="20"/>
  <c r="M173" i="20"/>
  <c r="O173" i="20"/>
  <c r="Q173" i="20"/>
  <c r="V173" i="20"/>
  <c r="G175" i="20"/>
  <c r="M175" i="20" s="1"/>
  <c r="I175" i="20"/>
  <c r="K175" i="20"/>
  <c r="O175" i="20"/>
  <c r="Q175" i="20"/>
  <c r="V175" i="20"/>
  <c r="G177" i="20"/>
  <c r="M177" i="20" s="1"/>
  <c r="I177" i="20"/>
  <c r="K177" i="20"/>
  <c r="O177" i="20"/>
  <c r="Q177" i="20"/>
  <c r="V177" i="20"/>
  <c r="G181" i="20"/>
  <c r="I181" i="20"/>
  <c r="I180" i="20" s="1"/>
  <c r="K181" i="20"/>
  <c r="O181" i="20"/>
  <c r="Q181" i="20"/>
  <c r="V181" i="20"/>
  <c r="G183" i="20"/>
  <c r="M183" i="20" s="1"/>
  <c r="I183" i="20"/>
  <c r="K183" i="20"/>
  <c r="O183" i="20"/>
  <c r="Q183" i="20"/>
  <c r="V183" i="20"/>
  <c r="G184" i="20"/>
  <c r="M184" i="20" s="1"/>
  <c r="I184" i="20"/>
  <c r="K184" i="20"/>
  <c r="K180" i="20" s="1"/>
  <c r="O184" i="20"/>
  <c r="Q184" i="20"/>
  <c r="V184" i="20"/>
  <c r="G186" i="20"/>
  <c r="M186" i="20" s="1"/>
  <c r="I186" i="20"/>
  <c r="K186" i="20"/>
  <c r="O186" i="20"/>
  <c r="Q186" i="20"/>
  <c r="V186" i="20"/>
  <c r="G188" i="20"/>
  <c r="M188" i="20" s="1"/>
  <c r="I188" i="20"/>
  <c r="K188" i="20"/>
  <c r="O188" i="20"/>
  <c r="Q188" i="20"/>
  <c r="V188" i="20"/>
  <c r="G191" i="20"/>
  <c r="M191" i="20" s="1"/>
  <c r="M190" i="20" s="1"/>
  <c r="I191" i="20"/>
  <c r="I190" i="20" s="1"/>
  <c r="K191" i="20"/>
  <c r="K190" i="20" s="1"/>
  <c r="O191" i="20"/>
  <c r="Q191" i="20"/>
  <c r="Q190" i="20" s="1"/>
  <c r="V191" i="20"/>
  <c r="V190" i="20" s="1"/>
  <c r="G193" i="20"/>
  <c r="M193" i="20" s="1"/>
  <c r="I193" i="20"/>
  <c r="K193" i="20"/>
  <c r="O193" i="20"/>
  <c r="Q193" i="20"/>
  <c r="V193" i="20"/>
  <c r="G195" i="20"/>
  <c r="I195" i="20"/>
  <c r="K195" i="20"/>
  <c r="M195" i="20"/>
  <c r="O195" i="20"/>
  <c r="O190" i="20" s="1"/>
  <c r="Q195" i="20"/>
  <c r="V195" i="20"/>
  <c r="G198" i="20"/>
  <c r="M198" i="20" s="1"/>
  <c r="I198" i="20"/>
  <c r="K198" i="20"/>
  <c r="O198" i="20"/>
  <c r="Q198" i="20"/>
  <c r="V198" i="20"/>
  <c r="G201" i="20"/>
  <c r="I201" i="20"/>
  <c r="K201" i="20"/>
  <c r="M201" i="20"/>
  <c r="O201" i="20"/>
  <c r="Q201" i="20"/>
  <c r="V201" i="20"/>
  <c r="G203" i="20"/>
  <c r="I203" i="20"/>
  <c r="K203" i="20"/>
  <c r="O203" i="20"/>
  <c r="Q203" i="20"/>
  <c r="V203" i="20"/>
  <c r="G206" i="20"/>
  <c r="M206" i="20" s="1"/>
  <c r="I206" i="20"/>
  <c r="K206" i="20"/>
  <c r="O206" i="20"/>
  <c r="Q206" i="20"/>
  <c r="V206" i="20"/>
  <c r="G209" i="20"/>
  <c r="M209" i="20" s="1"/>
  <c r="I209" i="20"/>
  <c r="K209" i="20"/>
  <c r="O209" i="20"/>
  <c r="Q209" i="20"/>
  <c r="V209" i="20"/>
  <c r="G211" i="20"/>
  <c r="I211" i="20"/>
  <c r="K211" i="20"/>
  <c r="M211" i="20"/>
  <c r="O211" i="20"/>
  <c r="Q211" i="20"/>
  <c r="V211" i="20"/>
  <c r="G215" i="20"/>
  <c r="M215" i="20" s="1"/>
  <c r="I215" i="20"/>
  <c r="K215" i="20"/>
  <c r="O215" i="20"/>
  <c r="Q215" i="20"/>
  <c r="V215" i="20"/>
  <c r="O216" i="20"/>
  <c r="Q216" i="20"/>
  <c r="G217" i="20"/>
  <c r="M217" i="20" s="1"/>
  <c r="M216" i="20" s="1"/>
  <c r="I217" i="20"/>
  <c r="K217" i="20"/>
  <c r="O217" i="20"/>
  <c r="Q217" i="20"/>
  <c r="V217" i="20"/>
  <c r="V216" i="20" s="1"/>
  <c r="G219" i="20"/>
  <c r="I219" i="20"/>
  <c r="K219" i="20"/>
  <c r="K216" i="20" s="1"/>
  <c r="M219" i="20"/>
  <c r="O219" i="20"/>
  <c r="Q219" i="20"/>
  <c r="V219" i="20"/>
  <c r="G221" i="20"/>
  <c r="Q221" i="20"/>
  <c r="G222" i="20"/>
  <c r="M222" i="20" s="1"/>
  <c r="M221" i="20" s="1"/>
  <c r="I222" i="20"/>
  <c r="I221" i="20" s="1"/>
  <c r="K222" i="20"/>
  <c r="K221" i="20" s="1"/>
  <c r="O222" i="20"/>
  <c r="O221" i="20" s="1"/>
  <c r="Q222" i="20"/>
  <c r="V222" i="20"/>
  <c r="V221" i="20" s="1"/>
  <c r="AF225" i="20"/>
  <c r="G52" i="1" s="1"/>
  <c r="G57" i="19"/>
  <c r="G8" i="19"/>
  <c r="K8" i="19"/>
  <c r="G9" i="19"/>
  <c r="M9" i="19" s="1"/>
  <c r="I9" i="19"/>
  <c r="K9" i="19"/>
  <c r="O9" i="19"/>
  <c r="O8" i="19" s="1"/>
  <c r="Q9" i="19"/>
  <c r="Q8" i="19" s="1"/>
  <c r="V9" i="19"/>
  <c r="V8" i="19" s="1"/>
  <c r="G11" i="19"/>
  <c r="M11" i="19" s="1"/>
  <c r="I11" i="19"/>
  <c r="I8" i="19" s="1"/>
  <c r="K11" i="19"/>
  <c r="O11" i="19"/>
  <c r="Q11" i="19"/>
  <c r="V11" i="19"/>
  <c r="G13" i="19"/>
  <c r="I13" i="19"/>
  <c r="K13" i="19"/>
  <c r="M13" i="19"/>
  <c r="O13" i="19"/>
  <c r="V13" i="19"/>
  <c r="G14" i="19"/>
  <c r="I14" i="19"/>
  <c r="K14" i="19"/>
  <c r="M14" i="19"/>
  <c r="O14" i="19"/>
  <c r="Q14" i="19"/>
  <c r="Q13" i="19" s="1"/>
  <c r="V14" i="19"/>
  <c r="G21" i="19"/>
  <c r="I21" i="19"/>
  <c r="K21" i="19"/>
  <c r="O21" i="19"/>
  <c r="G22" i="19"/>
  <c r="I22" i="19"/>
  <c r="K22" i="19"/>
  <c r="M22" i="19"/>
  <c r="M21" i="19" s="1"/>
  <c r="O22" i="19"/>
  <c r="Q22" i="19"/>
  <c r="Q21" i="19" s="1"/>
  <c r="V22" i="19"/>
  <c r="V21" i="19" s="1"/>
  <c r="G25" i="19"/>
  <c r="I25" i="19"/>
  <c r="I24" i="19" s="1"/>
  <c r="K25" i="19"/>
  <c r="M25" i="19"/>
  <c r="O25" i="19"/>
  <c r="O24" i="19" s="1"/>
  <c r="Q25" i="19"/>
  <c r="Q24" i="19" s="1"/>
  <c r="V25" i="19"/>
  <c r="V24" i="19" s="1"/>
  <c r="G27" i="19"/>
  <c r="M27" i="19" s="1"/>
  <c r="I27" i="19"/>
  <c r="K27" i="19"/>
  <c r="O27" i="19"/>
  <c r="Q27" i="19"/>
  <c r="V27" i="19"/>
  <c r="G29" i="19"/>
  <c r="I29" i="19"/>
  <c r="K29" i="19"/>
  <c r="K24" i="19" s="1"/>
  <c r="M29" i="19"/>
  <c r="O29" i="19"/>
  <c r="Q29" i="19"/>
  <c r="V29" i="19"/>
  <c r="G31" i="19"/>
  <c r="I31" i="19"/>
  <c r="K31" i="19"/>
  <c r="M31" i="19"/>
  <c r="O31" i="19"/>
  <c r="Q31" i="19"/>
  <c r="V31" i="19"/>
  <c r="G33" i="19"/>
  <c r="G24" i="19" s="1"/>
  <c r="I33" i="19"/>
  <c r="K33" i="19"/>
  <c r="O33" i="19"/>
  <c r="Q33" i="19"/>
  <c r="V33" i="19"/>
  <c r="G35" i="19"/>
  <c r="I35" i="19"/>
  <c r="K35" i="19"/>
  <c r="M35" i="19"/>
  <c r="O35" i="19"/>
  <c r="Q35" i="19"/>
  <c r="V35" i="19"/>
  <c r="G37" i="19"/>
  <c r="M37" i="19" s="1"/>
  <c r="I37" i="19"/>
  <c r="K37" i="19"/>
  <c r="O37" i="19"/>
  <c r="Q37" i="19"/>
  <c r="V37" i="19"/>
  <c r="G39" i="19"/>
  <c r="I39" i="19"/>
  <c r="K39" i="19"/>
  <c r="M39" i="19"/>
  <c r="O39" i="19"/>
  <c r="Q39" i="19"/>
  <c r="V39" i="19"/>
  <c r="G41" i="19"/>
  <c r="I41" i="19"/>
  <c r="K41" i="19"/>
  <c r="M41" i="19"/>
  <c r="O41" i="19"/>
  <c r="Q41" i="19"/>
  <c r="V41" i="19"/>
  <c r="G43" i="19"/>
  <c r="M43" i="19" s="1"/>
  <c r="I43" i="19"/>
  <c r="K43" i="19"/>
  <c r="O43" i="19"/>
  <c r="Q43" i="19"/>
  <c r="V43" i="19"/>
  <c r="V45" i="19"/>
  <c r="G46" i="19"/>
  <c r="AE57" i="19" s="1"/>
  <c r="I46" i="19"/>
  <c r="I45" i="19" s="1"/>
  <c r="K46" i="19"/>
  <c r="K45" i="19" s="1"/>
  <c r="O46" i="19"/>
  <c r="Q46" i="19"/>
  <c r="V46" i="19"/>
  <c r="G48" i="19"/>
  <c r="I48" i="19"/>
  <c r="K48" i="19"/>
  <c r="M48" i="19"/>
  <c r="O48" i="19"/>
  <c r="O45" i="19" s="1"/>
  <c r="Q48" i="19"/>
  <c r="Q45" i="19" s="1"/>
  <c r="V48" i="19"/>
  <c r="G49" i="19"/>
  <c r="M49" i="19" s="1"/>
  <c r="I49" i="19"/>
  <c r="K49" i="19"/>
  <c r="O49" i="19"/>
  <c r="Q49" i="19"/>
  <c r="V49" i="19"/>
  <c r="G50" i="19"/>
  <c r="I50" i="19"/>
  <c r="K50" i="19"/>
  <c r="M50" i="19"/>
  <c r="O50" i="19"/>
  <c r="Q50" i="19"/>
  <c r="V50" i="19"/>
  <c r="G51" i="19"/>
  <c r="I51" i="19"/>
  <c r="K51" i="19"/>
  <c r="M51" i="19"/>
  <c r="O51" i="19"/>
  <c r="Q51" i="19"/>
  <c r="V51" i="19"/>
  <c r="G53" i="19"/>
  <c r="I53" i="19"/>
  <c r="M53" i="19"/>
  <c r="G54" i="19"/>
  <c r="I54" i="19"/>
  <c r="K54" i="19"/>
  <c r="K53" i="19" s="1"/>
  <c r="M54" i="19"/>
  <c r="O54" i="19"/>
  <c r="O53" i="19" s="1"/>
  <c r="Q54" i="19"/>
  <c r="Q53" i="19" s="1"/>
  <c r="V54" i="19"/>
  <c r="V53" i="19" s="1"/>
  <c r="AF57" i="19"/>
  <c r="G152" i="18"/>
  <c r="BA72" i="18"/>
  <c r="G8" i="18"/>
  <c r="G9" i="18"/>
  <c r="I9" i="18"/>
  <c r="I8" i="18" s="1"/>
  <c r="K9" i="18"/>
  <c r="K8" i="18" s="1"/>
  <c r="M9" i="18"/>
  <c r="O9" i="18"/>
  <c r="O8" i="18" s="1"/>
  <c r="Q9" i="18"/>
  <c r="Q8" i="18" s="1"/>
  <c r="V9" i="18"/>
  <c r="V8" i="18" s="1"/>
  <c r="G12" i="18"/>
  <c r="M12" i="18" s="1"/>
  <c r="I12" i="18"/>
  <c r="K12" i="18"/>
  <c r="O12" i="18"/>
  <c r="Q12" i="18"/>
  <c r="V12" i="18"/>
  <c r="G15" i="18"/>
  <c r="I15" i="18"/>
  <c r="K15" i="18"/>
  <c r="M15" i="18"/>
  <c r="O15" i="18"/>
  <c r="Q15" i="18"/>
  <c r="V15" i="18"/>
  <c r="G17" i="18"/>
  <c r="I17" i="18"/>
  <c r="K17" i="18"/>
  <c r="M17" i="18"/>
  <c r="O17" i="18"/>
  <c r="Q17" i="18"/>
  <c r="V17" i="18"/>
  <c r="G19" i="18"/>
  <c r="I19" i="18"/>
  <c r="K19" i="18"/>
  <c r="G20" i="18"/>
  <c r="I20" i="18"/>
  <c r="K20" i="18"/>
  <c r="M20" i="18"/>
  <c r="M19" i="18" s="1"/>
  <c r="O20" i="18"/>
  <c r="O19" i="18" s="1"/>
  <c r="Q20" i="18"/>
  <c r="Q19" i="18" s="1"/>
  <c r="V20" i="18"/>
  <c r="V19" i="18" s="1"/>
  <c r="G23" i="18"/>
  <c r="M23" i="18" s="1"/>
  <c r="I23" i="18"/>
  <c r="K23" i="18"/>
  <c r="O23" i="18"/>
  <c r="Q23" i="18"/>
  <c r="V23" i="18"/>
  <c r="G24" i="18"/>
  <c r="I24" i="18"/>
  <c r="K24" i="18"/>
  <c r="M24" i="18"/>
  <c r="O24" i="18"/>
  <c r="G25" i="18"/>
  <c r="I25" i="18"/>
  <c r="K25" i="18"/>
  <c r="M25" i="18"/>
  <c r="O25" i="18"/>
  <c r="Q25" i="18"/>
  <c r="Q24" i="18" s="1"/>
  <c r="V25" i="18"/>
  <c r="V24" i="18" s="1"/>
  <c r="I27" i="18"/>
  <c r="K27" i="18"/>
  <c r="G28" i="18"/>
  <c r="I28" i="18"/>
  <c r="K28" i="18"/>
  <c r="M28" i="18"/>
  <c r="O28" i="18"/>
  <c r="O27" i="18" s="1"/>
  <c r="Q28" i="18"/>
  <c r="Q27" i="18" s="1"/>
  <c r="V28" i="18"/>
  <c r="V27" i="18" s="1"/>
  <c r="G30" i="18"/>
  <c r="M30" i="18" s="1"/>
  <c r="I30" i="18"/>
  <c r="K30" i="18"/>
  <c r="O30" i="18"/>
  <c r="Q30" i="18"/>
  <c r="V30" i="18"/>
  <c r="G32" i="18"/>
  <c r="I32" i="18"/>
  <c r="K32" i="18"/>
  <c r="O32" i="18"/>
  <c r="Q32" i="18"/>
  <c r="G33" i="18"/>
  <c r="M33" i="18" s="1"/>
  <c r="M32" i="18" s="1"/>
  <c r="I33" i="18"/>
  <c r="K33" i="18"/>
  <c r="O33" i="18"/>
  <c r="Q33" i="18"/>
  <c r="V33" i="18"/>
  <c r="V32" i="18" s="1"/>
  <c r="G35" i="18"/>
  <c r="I35" i="18"/>
  <c r="K35" i="18"/>
  <c r="M35" i="18"/>
  <c r="O35" i="18"/>
  <c r="O34" i="18" s="1"/>
  <c r="Q35" i="18"/>
  <c r="Q34" i="18" s="1"/>
  <c r="V35" i="18"/>
  <c r="V34" i="18" s="1"/>
  <c r="G38" i="18"/>
  <c r="M38" i="18" s="1"/>
  <c r="I38" i="18"/>
  <c r="I34" i="18" s="1"/>
  <c r="K38" i="18"/>
  <c r="O38" i="18"/>
  <c r="Q38" i="18"/>
  <c r="V38" i="18"/>
  <c r="G41" i="18"/>
  <c r="I41" i="18"/>
  <c r="K41" i="18"/>
  <c r="K34" i="18" s="1"/>
  <c r="M41" i="18"/>
  <c r="O41" i="18"/>
  <c r="Q41" i="18"/>
  <c r="V41" i="18"/>
  <c r="G45" i="18"/>
  <c r="M45" i="18" s="1"/>
  <c r="I45" i="18"/>
  <c r="K45" i="18"/>
  <c r="O45" i="18"/>
  <c r="Q45" i="18"/>
  <c r="V45" i="18"/>
  <c r="G49" i="18"/>
  <c r="M49" i="18" s="1"/>
  <c r="I49" i="18"/>
  <c r="K49" i="18"/>
  <c r="O49" i="18"/>
  <c r="Q49" i="18"/>
  <c r="V49" i="18"/>
  <c r="G52" i="18"/>
  <c r="I52" i="18"/>
  <c r="K52" i="18"/>
  <c r="M52" i="18"/>
  <c r="O52" i="18"/>
  <c r="Q52" i="18"/>
  <c r="V52" i="18"/>
  <c r="G55" i="18"/>
  <c r="M55" i="18" s="1"/>
  <c r="I55" i="18"/>
  <c r="K55" i="18"/>
  <c r="O55" i="18"/>
  <c r="Q55" i="18"/>
  <c r="V55" i="18"/>
  <c r="G57" i="18"/>
  <c r="I57" i="18"/>
  <c r="K57" i="18"/>
  <c r="M57" i="18"/>
  <c r="O57" i="18"/>
  <c r="Q57" i="18"/>
  <c r="V57" i="18"/>
  <c r="G58" i="18"/>
  <c r="M58" i="18" s="1"/>
  <c r="I58" i="18"/>
  <c r="K58" i="18"/>
  <c r="O58" i="18"/>
  <c r="Q58" i="18"/>
  <c r="V58" i="18"/>
  <c r="G60" i="18"/>
  <c r="M60" i="18" s="1"/>
  <c r="I60" i="18"/>
  <c r="K60" i="18"/>
  <c r="O60" i="18"/>
  <c r="Q60" i="18"/>
  <c r="V60" i="18"/>
  <c r="G62" i="18"/>
  <c r="G63" i="18"/>
  <c r="I63" i="18"/>
  <c r="I62" i="18" s="1"/>
  <c r="K63" i="18"/>
  <c r="K62" i="18" s="1"/>
  <c r="M63" i="18"/>
  <c r="O63" i="18"/>
  <c r="O62" i="18" s="1"/>
  <c r="Q63" i="18"/>
  <c r="Q62" i="18" s="1"/>
  <c r="V63" i="18"/>
  <c r="G66" i="18"/>
  <c r="I66" i="18"/>
  <c r="K66" i="18"/>
  <c r="M66" i="18"/>
  <c r="O66" i="18"/>
  <c r="Q66" i="18"/>
  <c r="V66" i="18"/>
  <c r="G69" i="18"/>
  <c r="I69" i="18"/>
  <c r="K69" i="18"/>
  <c r="M69" i="18"/>
  <c r="O69" i="18"/>
  <c r="Q69" i="18"/>
  <c r="V69" i="18"/>
  <c r="G71" i="18"/>
  <c r="I71" i="18"/>
  <c r="K71" i="18"/>
  <c r="M71" i="18"/>
  <c r="O71" i="18"/>
  <c r="Q71" i="18"/>
  <c r="V71" i="18"/>
  <c r="V62" i="18" s="1"/>
  <c r="G74" i="18"/>
  <c r="M74" i="18" s="1"/>
  <c r="I74" i="18"/>
  <c r="K74" i="18"/>
  <c r="O74" i="18"/>
  <c r="Q74" i="18"/>
  <c r="V74" i="18"/>
  <c r="G76" i="18"/>
  <c r="I76" i="18"/>
  <c r="K76" i="18"/>
  <c r="M76" i="18"/>
  <c r="O76" i="18"/>
  <c r="Q76" i="18"/>
  <c r="V76" i="18"/>
  <c r="G79" i="18"/>
  <c r="I79" i="18"/>
  <c r="K79" i="18"/>
  <c r="M79" i="18"/>
  <c r="O79" i="18"/>
  <c r="Q79" i="18"/>
  <c r="V79" i="18"/>
  <c r="G81" i="18"/>
  <c r="M81" i="18" s="1"/>
  <c r="I81" i="18"/>
  <c r="K81" i="18"/>
  <c r="O81" i="18"/>
  <c r="Q81" i="18"/>
  <c r="V81" i="18"/>
  <c r="O83" i="18"/>
  <c r="Q83" i="18"/>
  <c r="V83" i="18"/>
  <c r="G84" i="18"/>
  <c r="M84" i="18" s="1"/>
  <c r="M83" i="18" s="1"/>
  <c r="I84" i="18"/>
  <c r="I83" i="18" s="1"/>
  <c r="K84" i="18"/>
  <c r="K83" i="18" s="1"/>
  <c r="O84" i="18"/>
  <c r="Q84" i="18"/>
  <c r="V84" i="18"/>
  <c r="G86" i="18"/>
  <c r="M86" i="18" s="1"/>
  <c r="M85" i="18" s="1"/>
  <c r="I86" i="18"/>
  <c r="K86" i="18"/>
  <c r="O86" i="18"/>
  <c r="Q86" i="18"/>
  <c r="V86" i="18"/>
  <c r="V85" i="18" s="1"/>
  <c r="G89" i="18"/>
  <c r="I89" i="18"/>
  <c r="K89" i="18"/>
  <c r="K85" i="18" s="1"/>
  <c r="M89" i="18"/>
  <c r="O89" i="18"/>
  <c r="Q89" i="18"/>
  <c r="Q85" i="18" s="1"/>
  <c r="V89" i="18"/>
  <c r="G93" i="18"/>
  <c r="I93" i="18"/>
  <c r="K93" i="18"/>
  <c r="M93" i="18"/>
  <c r="O93" i="18"/>
  <c r="Q93" i="18"/>
  <c r="V93" i="18"/>
  <c r="G95" i="18"/>
  <c r="I95" i="18"/>
  <c r="I85" i="18" s="1"/>
  <c r="K95" i="18"/>
  <c r="M95" i="18"/>
  <c r="O95" i="18"/>
  <c r="Q95" i="18"/>
  <c r="V95" i="18"/>
  <c r="G97" i="18"/>
  <c r="I97" i="18"/>
  <c r="K97" i="18"/>
  <c r="M97" i="18"/>
  <c r="O97" i="18"/>
  <c r="Q97" i="18"/>
  <c r="V97" i="18"/>
  <c r="G99" i="18"/>
  <c r="M99" i="18" s="1"/>
  <c r="I99" i="18"/>
  <c r="K99" i="18"/>
  <c r="O99" i="18"/>
  <c r="Q99" i="18"/>
  <c r="V99" i="18"/>
  <c r="G100" i="18"/>
  <c r="I100" i="18"/>
  <c r="K100" i="18"/>
  <c r="M100" i="18"/>
  <c r="O100" i="18"/>
  <c r="O85" i="18" s="1"/>
  <c r="Q100" i="18"/>
  <c r="V100" i="18"/>
  <c r="G102" i="18"/>
  <c r="I102" i="18"/>
  <c r="K102" i="18"/>
  <c r="M102" i="18"/>
  <c r="O102" i="18"/>
  <c r="Q102" i="18"/>
  <c r="V102" i="18"/>
  <c r="I103" i="18"/>
  <c r="O103" i="18"/>
  <c r="G104" i="18"/>
  <c r="I104" i="18"/>
  <c r="K104" i="18"/>
  <c r="M104" i="18"/>
  <c r="O104" i="18"/>
  <c r="Q104" i="18"/>
  <c r="Q103" i="18" s="1"/>
  <c r="V104" i="18"/>
  <c r="V103" i="18" s="1"/>
  <c r="G107" i="18"/>
  <c r="M107" i="18" s="1"/>
  <c r="I107" i="18"/>
  <c r="K107" i="18"/>
  <c r="K103" i="18" s="1"/>
  <c r="O107" i="18"/>
  <c r="Q107" i="18"/>
  <c r="V107" i="18"/>
  <c r="G109" i="18"/>
  <c r="M109" i="18" s="1"/>
  <c r="I109" i="18"/>
  <c r="K109" i="18"/>
  <c r="O109" i="18"/>
  <c r="Q109" i="18"/>
  <c r="V109" i="18"/>
  <c r="G111" i="18"/>
  <c r="M111" i="18" s="1"/>
  <c r="I111" i="18"/>
  <c r="K111" i="18"/>
  <c r="O111" i="18"/>
  <c r="Q111" i="18"/>
  <c r="V111" i="18"/>
  <c r="G113" i="18"/>
  <c r="I113" i="18"/>
  <c r="K113" i="18"/>
  <c r="M113" i="18"/>
  <c r="O113" i="18"/>
  <c r="Q113" i="18"/>
  <c r="V113" i="18"/>
  <c r="O115" i="18"/>
  <c r="G116" i="18"/>
  <c r="G115" i="18" s="1"/>
  <c r="I116" i="18"/>
  <c r="I115" i="18" s="1"/>
  <c r="K116" i="18"/>
  <c r="K115" i="18" s="1"/>
  <c r="M116" i="18"/>
  <c r="M115" i="18" s="1"/>
  <c r="O116" i="18"/>
  <c r="Q116" i="18"/>
  <c r="V116" i="18"/>
  <c r="G119" i="18"/>
  <c r="I119" i="18"/>
  <c r="K119" i="18"/>
  <c r="M119" i="18"/>
  <c r="O119" i="18"/>
  <c r="Q119" i="18"/>
  <c r="Q115" i="18" s="1"/>
  <c r="V119" i="18"/>
  <c r="V115" i="18" s="1"/>
  <c r="G122" i="18"/>
  <c r="I122" i="18"/>
  <c r="G123" i="18"/>
  <c r="I123" i="18"/>
  <c r="K123" i="18"/>
  <c r="K122" i="18" s="1"/>
  <c r="M123" i="18"/>
  <c r="M122" i="18" s="1"/>
  <c r="O123" i="18"/>
  <c r="O122" i="18" s="1"/>
  <c r="Q123" i="18"/>
  <c r="Q122" i="18" s="1"/>
  <c r="V123" i="18"/>
  <c r="V122" i="18" s="1"/>
  <c r="G126" i="18"/>
  <c r="G125" i="18" s="1"/>
  <c r="I126" i="18"/>
  <c r="I125" i="18" s="1"/>
  <c r="K126" i="18"/>
  <c r="K125" i="18" s="1"/>
  <c r="M126" i="18"/>
  <c r="M125" i="18" s="1"/>
  <c r="O126" i="18"/>
  <c r="O125" i="18" s="1"/>
  <c r="Q126" i="18"/>
  <c r="V126" i="18"/>
  <c r="G128" i="18"/>
  <c r="I128" i="18"/>
  <c r="K128" i="18"/>
  <c r="M128" i="18"/>
  <c r="O128" i="18"/>
  <c r="Q128" i="18"/>
  <c r="V128" i="18"/>
  <c r="V125" i="18" s="1"/>
  <c r="G130" i="18"/>
  <c r="M130" i="18" s="1"/>
  <c r="I130" i="18"/>
  <c r="K130" i="18"/>
  <c r="O130" i="18"/>
  <c r="Q130" i="18"/>
  <c r="V130" i="18"/>
  <c r="G132" i="18"/>
  <c r="M132" i="18" s="1"/>
  <c r="I132" i="18"/>
  <c r="K132" i="18"/>
  <c r="O132" i="18"/>
  <c r="Q132" i="18"/>
  <c r="Q125" i="18" s="1"/>
  <c r="V132" i="18"/>
  <c r="G134" i="18"/>
  <c r="V134" i="18"/>
  <c r="G135" i="18"/>
  <c r="I135" i="18"/>
  <c r="I134" i="18" s="1"/>
  <c r="K135" i="18"/>
  <c r="K134" i="18" s="1"/>
  <c r="M135" i="18"/>
  <c r="M134" i="18" s="1"/>
  <c r="O135" i="18"/>
  <c r="O134" i="18" s="1"/>
  <c r="Q135" i="18"/>
  <c r="Q134" i="18" s="1"/>
  <c r="V135" i="18"/>
  <c r="G136" i="18"/>
  <c r="I136" i="18"/>
  <c r="K136" i="18"/>
  <c r="M136" i="18"/>
  <c r="O136" i="18"/>
  <c r="Q136" i="18"/>
  <c r="V136" i="18"/>
  <c r="G138" i="18"/>
  <c r="I138" i="18"/>
  <c r="K138" i="18"/>
  <c r="M138" i="18"/>
  <c r="O138" i="18"/>
  <c r="Q138" i="18"/>
  <c r="V138" i="18"/>
  <c r="K142" i="18"/>
  <c r="G143" i="18"/>
  <c r="M143" i="18" s="1"/>
  <c r="M142" i="18" s="1"/>
  <c r="I143" i="18"/>
  <c r="I142" i="18" s="1"/>
  <c r="K143" i="18"/>
  <c r="O143" i="18"/>
  <c r="Q143" i="18"/>
  <c r="V143" i="18"/>
  <c r="G146" i="18"/>
  <c r="I146" i="18"/>
  <c r="K146" i="18"/>
  <c r="M146" i="18"/>
  <c r="O146" i="18"/>
  <c r="O142" i="18" s="1"/>
  <c r="Q146" i="18"/>
  <c r="Q142" i="18" s="1"/>
  <c r="V146" i="18"/>
  <c r="V142" i="18" s="1"/>
  <c r="G150" i="18"/>
  <c r="I150" i="18"/>
  <c r="K150" i="18"/>
  <c r="M150" i="18"/>
  <c r="O150" i="18"/>
  <c r="Q150" i="18"/>
  <c r="V150" i="18"/>
  <c r="AF152" i="18"/>
  <c r="BA64" i="17"/>
  <c r="G9" i="17"/>
  <c r="M9" i="17" s="1"/>
  <c r="I9" i="17"/>
  <c r="K9" i="17"/>
  <c r="O9" i="17"/>
  <c r="Q9" i="17"/>
  <c r="Q8" i="17" s="1"/>
  <c r="V9" i="17"/>
  <c r="G12" i="17"/>
  <c r="I12" i="17"/>
  <c r="K12" i="17"/>
  <c r="M12" i="17"/>
  <c r="O12" i="17"/>
  <c r="Q12" i="17"/>
  <c r="V12" i="17"/>
  <c r="G15" i="17"/>
  <c r="I15" i="17"/>
  <c r="K15" i="17"/>
  <c r="M15" i="17"/>
  <c r="O15" i="17"/>
  <c r="Q15" i="17"/>
  <c r="V15" i="17"/>
  <c r="G17" i="17"/>
  <c r="M17" i="17" s="1"/>
  <c r="I17" i="17"/>
  <c r="K17" i="17"/>
  <c r="O17" i="17"/>
  <c r="Q17" i="17"/>
  <c r="V17" i="17"/>
  <c r="G20" i="17"/>
  <c r="M20" i="17" s="1"/>
  <c r="I20" i="17"/>
  <c r="K20" i="17"/>
  <c r="O20" i="17"/>
  <c r="Q20" i="17"/>
  <c r="V20" i="17"/>
  <c r="G22" i="17"/>
  <c r="M22" i="17" s="1"/>
  <c r="I22" i="17"/>
  <c r="K22" i="17"/>
  <c r="O22" i="17"/>
  <c r="Q22" i="17"/>
  <c r="V22" i="17"/>
  <c r="G24" i="17"/>
  <c r="I24" i="17"/>
  <c r="K24" i="17"/>
  <c r="M24" i="17"/>
  <c r="O24" i="17"/>
  <c r="Q24" i="17"/>
  <c r="V24" i="17"/>
  <c r="G26" i="17"/>
  <c r="M26" i="17" s="1"/>
  <c r="I26" i="17"/>
  <c r="K26" i="17"/>
  <c r="O26" i="17"/>
  <c r="Q26" i="17"/>
  <c r="V26" i="17"/>
  <c r="G28" i="17"/>
  <c r="M28" i="17" s="1"/>
  <c r="I28" i="17"/>
  <c r="K28" i="17"/>
  <c r="O28" i="17"/>
  <c r="Q28" i="17"/>
  <c r="V28" i="17"/>
  <c r="G30" i="17"/>
  <c r="I30" i="17"/>
  <c r="K30" i="17"/>
  <c r="M30" i="17"/>
  <c r="O30" i="17"/>
  <c r="Q30" i="17"/>
  <c r="V30" i="17"/>
  <c r="G32" i="17"/>
  <c r="M32" i="17" s="1"/>
  <c r="I32" i="17"/>
  <c r="K32" i="17"/>
  <c r="O32" i="17"/>
  <c r="Q32" i="17"/>
  <c r="V32" i="17"/>
  <c r="G34" i="17"/>
  <c r="I34" i="17"/>
  <c r="K34" i="17"/>
  <c r="O34" i="17"/>
  <c r="Q34" i="17"/>
  <c r="V34" i="17"/>
  <c r="G36" i="17"/>
  <c r="I36" i="17"/>
  <c r="K36" i="17"/>
  <c r="M36" i="17"/>
  <c r="O36" i="17"/>
  <c r="Q36" i="17"/>
  <c r="V36" i="17"/>
  <c r="G40" i="17"/>
  <c r="I40" i="17"/>
  <c r="K40" i="17"/>
  <c r="M40" i="17"/>
  <c r="O40" i="17"/>
  <c r="Q40" i="17"/>
  <c r="V40" i="17"/>
  <c r="G44" i="17"/>
  <c r="I44" i="17"/>
  <c r="K44" i="17"/>
  <c r="O44" i="17"/>
  <c r="Q44" i="17"/>
  <c r="V44" i="17"/>
  <c r="G47" i="17"/>
  <c r="M47" i="17" s="1"/>
  <c r="I47" i="17"/>
  <c r="K47" i="17"/>
  <c r="O47" i="17"/>
  <c r="Q47" i="17"/>
  <c r="V47" i="17"/>
  <c r="G49" i="17"/>
  <c r="M49" i="17" s="1"/>
  <c r="I49" i="17"/>
  <c r="K49" i="17"/>
  <c r="O49" i="17"/>
  <c r="Q49" i="17"/>
  <c r="V49" i="17"/>
  <c r="G52" i="17"/>
  <c r="I52" i="17"/>
  <c r="K52" i="17"/>
  <c r="M52" i="17"/>
  <c r="O52" i="17"/>
  <c r="Q52" i="17"/>
  <c r="V52" i="17"/>
  <c r="G55" i="17"/>
  <c r="M55" i="17" s="1"/>
  <c r="I55" i="17"/>
  <c r="K55" i="17"/>
  <c r="O55" i="17"/>
  <c r="Q55" i="17"/>
  <c r="V55" i="17"/>
  <c r="G57" i="17"/>
  <c r="M57" i="17" s="1"/>
  <c r="I57" i="17"/>
  <c r="K57" i="17"/>
  <c r="O57" i="17"/>
  <c r="Q57" i="17"/>
  <c r="V57" i="17"/>
  <c r="I59" i="17"/>
  <c r="G60" i="17"/>
  <c r="M60" i="17" s="1"/>
  <c r="M59" i="17" s="1"/>
  <c r="I60" i="17"/>
  <c r="K60" i="17"/>
  <c r="K59" i="17" s="1"/>
  <c r="O60" i="17"/>
  <c r="O59" i="17" s="1"/>
  <c r="Q60" i="17"/>
  <c r="Q59" i="17" s="1"/>
  <c r="V60" i="17"/>
  <c r="V59" i="17" s="1"/>
  <c r="G67" i="17"/>
  <c r="G66" i="17" s="1"/>
  <c r="I67" i="17"/>
  <c r="K67" i="17"/>
  <c r="O67" i="17"/>
  <c r="Q67" i="17"/>
  <c r="Q66" i="17" s="1"/>
  <c r="V67" i="17"/>
  <c r="G70" i="17"/>
  <c r="I70" i="17"/>
  <c r="K70" i="17"/>
  <c r="M70" i="17"/>
  <c r="O70" i="17"/>
  <c r="Q70" i="17"/>
  <c r="V70" i="17"/>
  <c r="G73" i="17"/>
  <c r="I73" i="17"/>
  <c r="K73" i="17"/>
  <c r="M73" i="17"/>
  <c r="O73" i="17"/>
  <c r="Q73" i="17"/>
  <c r="V73" i="17"/>
  <c r="G75" i="17"/>
  <c r="M75" i="17" s="1"/>
  <c r="I75" i="17"/>
  <c r="K75" i="17"/>
  <c r="O75" i="17"/>
  <c r="Q75" i="17"/>
  <c r="V75" i="17"/>
  <c r="G77" i="17"/>
  <c r="M77" i="17" s="1"/>
  <c r="I77" i="17"/>
  <c r="K77" i="17"/>
  <c r="O77" i="17"/>
  <c r="Q77" i="17"/>
  <c r="V77" i="17"/>
  <c r="G79" i="17"/>
  <c r="M79" i="17" s="1"/>
  <c r="I79" i="17"/>
  <c r="K79" i="17"/>
  <c r="O79" i="17"/>
  <c r="O66" i="17" s="1"/>
  <c r="Q79" i="17"/>
  <c r="V79" i="17"/>
  <c r="G82" i="17"/>
  <c r="I82" i="17"/>
  <c r="K82" i="17"/>
  <c r="M82" i="17"/>
  <c r="O82" i="17"/>
  <c r="Q82" i="17"/>
  <c r="V82" i="17"/>
  <c r="G86" i="17"/>
  <c r="K86" i="17"/>
  <c r="M86" i="17"/>
  <c r="O86" i="17"/>
  <c r="G87" i="17"/>
  <c r="I87" i="17"/>
  <c r="I86" i="17" s="1"/>
  <c r="K87" i="17"/>
  <c r="M87" i="17"/>
  <c r="O87" i="17"/>
  <c r="Q87" i="17"/>
  <c r="Q86" i="17" s="1"/>
  <c r="V87" i="17"/>
  <c r="V86" i="17" s="1"/>
  <c r="G91" i="17"/>
  <c r="M91" i="17" s="1"/>
  <c r="I91" i="17"/>
  <c r="K91" i="17"/>
  <c r="O91" i="17"/>
  <c r="Q91" i="17"/>
  <c r="Q90" i="17" s="1"/>
  <c r="V91" i="17"/>
  <c r="G106" i="17"/>
  <c r="I106" i="17"/>
  <c r="I90" i="17" s="1"/>
  <c r="K106" i="17"/>
  <c r="K90" i="17" s="1"/>
  <c r="O106" i="17"/>
  <c r="Q106" i="17"/>
  <c r="V106" i="17"/>
  <c r="V90" i="17" s="1"/>
  <c r="G119" i="17"/>
  <c r="M119" i="17" s="1"/>
  <c r="I119" i="17"/>
  <c r="K119" i="17"/>
  <c r="O119" i="17"/>
  <c r="Q119" i="17"/>
  <c r="V119" i="17"/>
  <c r="G124" i="17"/>
  <c r="M124" i="17" s="1"/>
  <c r="I124" i="17"/>
  <c r="K124" i="17"/>
  <c r="K123" i="17" s="1"/>
  <c r="O124" i="17"/>
  <c r="Q124" i="17"/>
  <c r="V124" i="17"/>
  <c r="G128" i="17"/>
  <c r="I128" i="17"/>
  <c r="K128" i="17"/>
  <c r="O128" i="17"/>
  <c r="Q128" i="17"/>
  <c r="V128" i="17"/>
  <c r="V123" i="17" s="1"/>
  <c r="G131" i="17"/>
  <c r="M131" i="17" s="1"/>
  <c r="I131" i="17"/>
  <c r="K131" i="17"/>
  <c r="O131" i="17"/>
  <c r="Q131" i="17"/>
  <c r="V131" i="17"/>
  <c r="G134" i="17"/>
  <c r="G133" i="17" s="1"/>
  <c r="I134" i="17"/>
  <c r="K134" i="17"/>
  <c r="O134" i="17"/>
  <c r="Q134" i="17"/>
  <c r="V134" i="17"/>
  <c r="V133" i="17" s="1"/>
  <c r="G137" i="17"/>
  <c r="M137" i="17" s="1"/>
  <c r="I137" i="17"/>
  <c r="K137" i="17"/>
  <c r="O137" i="17"/>
  <c r="Q137" i="17"/>
  <c r="Q133" i="17" s="1"/>
  <c r="V137" i="17"/>
  <c r="G139" i="17"/>
  <c r="I139" i="17"/>
  <c r="K139" i="17"/>
  <c r="M139" i="17"/>
  <c r="O139" i="17"/>
  <c r="Q139" i="17"/>
  <c r="V139" i="17"/>
  <c r="G141" i="17"/>
  <c r="M141" i="17" s="1"/>
  <c r="I141" i="17"/>
  <c r="K141" i="17"/>
  <c r="O141" i="17"/>
  <c r="Q141" i="17"/>
  <c r="V141" i="17"/>
  <c r="G145" i="17"/>
  <c r="M145" i="17" s="1"/>
  <c r="I145" i="17"/>
  <c r="K145" i="17"/>
  <c r="K144" i="17" s="1"/>
  <c r="O145" i="17"/>
  <c r="O144" i="17" s="1"/>
  <c r="Q145" i="17"/>
  <c r="V145" i="17"/>
  <c r="G147" i="17"/>
  <c r="I147" i="17"/>
  <c r="K147" i="17"/>
  <c r="M147" i="17"/>
  <c r="O147" i="17"/>
  <c r="Q147" i="17"/>
  <c r="V147" i="17"/>
  <c r="G149" i="17"/>
  <c r="M149" i="17" s="1"/>
  <c r="I149" i="17"/>
  <c r="K149" i="17"/>
  <c r="O149" i="17"/>
  <c r="Q149" i="17"/>
  <c r="V149" i="17"/>
  <c r="G153" i="17"/>
  <c r="M153" i="17" s="1"/>
  <c r="I153" i="17"/>
  <c r="K153" i="17"/>
  <c r="O153" i="17"/>
  <c r="Q153" i="17"/>
  <c r="V153" i="17"/>
  <c r="G155" i="17"/>
  <c r="M155" i="17" s="1"/>
  <c r="I155" i="17"/>
  <c r="K155" i="17"/>
  <c r="O155" i="17"/>
  <c r="Q155" i="17"/>
  <c r="V155" i="17"/>
  <c r="G157" i="17"/>
  <c r="M157" i="17" s="1"/>
  <c r="I157" i="17"/>
  <c r="K157" i="17"/>
  <c r="O157" i="17"/>
  <c r="Q157" i="17"/>
  <c r="V157" i="17"/>
  <c r="G159" i="17"/>
  <c r="M159" i="17" s="1"/>
  <c r="I159" i="17"/>
  <c r="K159" i="17"/>
  <c r="O159" i="17"/>
  <c r="Q159" i="17"/>
  <c r="V159" i="17"/>
  <c r="G161" i="17"/>
  <c r="M161" i="17" s="1"/>
  <c r="I161" i="17"/>
  <c r="K161" i="17"/>
  <c r="O161" i="17"/>
  <c r="Q161" i="17"/>
  <c r="V161" i="17"/>
  <c r="I163" i="17"/>
  <c r="G164" i="17"/>
  <c r="M164" i="17" s="1"/>
  <c r="M163" i="17" s="1"/>
  <c r="I164" i="17"/>
  <c r="K164" i="17"/>
  <c r="O164" i="17"/>
  <c r="Q164" i="17"/>
  <c r="V164" i="17"/>
  <c r="G166" i="17"/>
  <c r="M166" i="17" s="1"/>
  <c r="I166" i="17"/>
  <c r="K166" i="17"/>
  <c r="O166" i="17"/>
  <c r="Q166" i="17"/>
  <c r="V166" i="17"/>
  <c r="G169" i="17"/>
  <c r="G168" i="17" s="1"/>
  <c r="I169" i="17"/>
  <c r="I168" i="17" s="1"/>
  <c r="K169" i="17"/>
  <c r="K168" i="17" s="1"/>
  <c r="O169" i="17"/>
  <c r="O168" i="17" s="1"/>
  <c r="Q169" i="17"/>
  <c r="Q168" i="17" s="1"/>
  <c r="V169" i="17"/>
  <c r="V168" i="17" s="1"/>
  <c r="G171" i="17"/>
  <c r="M171" i="17" s="1"/>
  <c r="I171" i="17"/>
  <c r="K171" i="17"/>
  <c r="O171" i="17"/>
  <c r="Q171" i="17"/>
  <c r="V171" i="17"/>
  <c r="G173" i="17"/>
  <c r="I173" i="17"/>
  <c r="K173" i="17"/>
  <c r="K170" i="17" s="1"/>
  <c r="O173" i="17"/>
  <c r="Q173" i="17"/>
  <c r="V173" i="17"/>
  <c r="G175" i="17"/>
  <c r="M175" i="17" s="1"/>
  <c r="I175" i="17"/>
  <c r="K175" i="17"/>
  <c r="O175" i="17"/>
  <c r="Q175" i="17"/>
  <c r="V175" i="17"/>
  <c r="G177" i="17"/>
  <c r="M177" i="17" s="1"/>
  <c r="I177" i="17"/>
  <c r="K177" i="17"/>
  <c r="O177" i="17"/>
  <c r="Q177" i="17"/>
  <c r="V177" i="17"/>
  <c r="G180" i="17"/>
  <c r="I180" i="17"/>
  <c r="K180" i="17"/>
  <c r="M180" i="17"/>
  <c r="O180" i="17"/>
  <c r="Q180" i="17"/>
  <c r="V180" i="17"/>
  <c r="O181" i="17"/>
  <c r="G182" i="17"/>
  <c r="M182" i="17" s="1"/>
  <c r="I182" i="17"/>
  <c r="I181" i="17" s="1"/>
  <c r="K182" i="17"/>
  <c r="O182" i="17"/>
  <c r="Q182" i="17"/>
  <c r="V182" i="17"/>
  <c r="G184" i="17"/>
  <c r="M184" i="17" s="1"/>
  <c r="I184" i="17"/>
  <c r="K184" i="17"/>
  <c r="O184" i="17"/>
  <c r="Q184" i="17"/>
  <c r="V184" i="17"/>
  <c r="V181" i="17" s="1"/>
  <c r="G187" i="17"/>
  <c r="M187" i="17" s="1"/>
  <c r="I187" i="17"/>
  <c r="K187" i="17"/>
  <c r="O187" i="17"/>
  <c r="Q187" i="17"/>
  <c r="V187" i="17"/>
  <c r="G189" i="17"/>
  <c r="M189" i="17" s="1"/>
  <c r="I189" i="17"/>
  <c r="K189" i="17"/>
  <c r="O189" i="17"/>
  <c r="Q189" i="17"/>
  <c r="V189" i="17"/>
  <c r="Q192" i="17"/>
  <c r="V192" i="17"/>
  <c r="G193" i="17"/>
  <c r="G192" i="17" s="1"/>
  <c r="I168" i="1" s="1"/>
  <c r="I193" i="17"/>
  <c r="K193" i="17"/>
  <c r="M193" i="17"/>
  <c r="O193" i="17"/>
  <c r="Q193" i="17"/>
  <c r="V193" i="17"/>
  <c r="G195" i="17"/>
  <c r="I195" i="17"/>
  <c r="I192" i="17" s="1"/>
  <c r="K195" i="17"/>
  <c r="M195" i="17"/>
  <c r="O195" i="17"/>
  <c r="Q195" i="17"/>
  <c r="V195" i="17"/>
  <c r="G200" i="17"/>
  <c r="M200" i="17" s="1"/>
  <c r="I200" i="17"/>
  <c r="K200" i="17"/>
  <c r="O200" i="17"/>
  <c r="Q200" i="17"/>
  <c r="V200" i="17"/>
  <c r="G201" i="17"/>
  <c r="M201" i="17" s="1"/>
  <c r="I201" i="17"/>
  <c r="K201" i="17"/>
  <c r="O201" i="17"/>
  <c r="Q201" i="17"/>
  <c r="V201" i="17"/>
  <c r="G204" i="17"/>
  <c r="M204" i="17" s="1"/>
  <c r="I204" i="17"/>
  <c r="K204" i="17"/>
  <c r="O204" i="17"/>
  <c r="Q204" i="17"/>
  <c r="V204" i="17"/>
  <c r="G207" i="17"/>
  <c r="M207" i="17" s="1"/>
  <c r="I207" i="17"/>
  <c r="K207" i="17"/>
  <c r="O207" i="17"/>
  <c r="Q207" i="17"/>
  <c r="V207" i="17"/>
  <c r="G210" i="17"/>
  <c r="M210" i="17" s="1"/>
  <c r="I210" i="17"/>
  <c r="K210" i="17"/>
  <c r="O210" i="17"/>
  <c r="Q210" i="17"/>
  <c r="V210" i="17"/>
  <c r="G213" i="17"/>
  <c r="M213" i="17" s="1"/>
  <c r="I213" i="17"/>
  <c r="K213" i="17"/>
  <c r="O213" i="17"/>
  <c r="Q213" i="17"/>
  <c r="V213" i="17"/>
  <c r="G216" i="17"/>
  <c r="M216" i="17" s="1"/>
  <c r="I216" i="17"/>
  <c r="K216" i="17"/>
  <c r="O216" i="17"/>
  <c r="Q216" i="17"/>
  <c r="V216" i="17"/>
  <c r="G217" i="17"/>
  <c r="M217" i="17" s="1"/>
  <c r="I217" i="17"/>
  <c r="K217" i="17"/>
  <c r="O217" i="17"/>
  <c r="Q217" i="17"/>
  <c r="V217" i="17"/>
  <c r="G219" i="17"/>
  <c r="I219" i="17"/>
  <c r="K219" i="17"/>
  <c r="M219" i="17"/>
  <c r="O219" i="17"/>
  <c r="Q219" i="17"/>
  <c r="V219" i="17"/>
  <c r="G221" i="17"/>
  <c r="M221" i="17" s="1"/>
  <c r="I221" i="17"/>
  <c r="K221" i="17"/>
  <c r="O221" i="17"/>
  <c r="Q221" i="17"/>
  <c r="V221" i="17"/>
  <c r="G223" i="17"/>
  <c r="I223" i="17"/>
  <c r="K223" i="17"/>
  <c r="M223" i="17"/>
  <c r="O223" i="17"/>
  <c r="Q223" i="17"/>
  <c r="V223" i="17"/>
  <c r="G226" i="17"/>
  <c r="M226" i="17" s="1"/>
  <c r="I226" i="17"/>
  <c r="I225" i="17" s="1"/>
  <c r="K226" i="17"/>
  <c r="O226" i="17"/>
  <c r="Q226" i="17"/>
  <c r="V226" i="17"/>
  <c r="G228" i="17"/>
  <c r="M228" i="17" s="1"/>
  <c r="I228" i="17"/>
  <c r="K228" i="17"/>
  <c r="O228" i="17"/>
  <c r="Q228" i="17"/>
  <c r="V228" i="17"/>
  <c r="G230" i="17"/>
  <c r="I230" i="17"/>
  <c r="K230" i="17"/>
  <c r="M230" i="17"/>
  <c r="O230" i="17"/>
  <c r="Q230" i="17"/>
  <c r="V230" i="17"/>
  <c r="G232" i="17"/>
  <c r="O232" i="17"/>
  <c r="G233" i="17"/>
  <c r="I233" i="17"/>
  <c r="I232" i="17" s="1"/>
  <c r="K233" i="17"/>
  <c r="K232" i="17" s="1"/>
  <c r="M233" i="17"/>
  <c r="M232" i="17" s="1"/>
  <c r="O233" i="17"/>
  <c r="Q233" i="17"/>
  <c r="Q232" i="17" s="1"/>
  <c r="V233" i="17"/>
  <c r="V232" i="17" s="1"/>
  <c r="G240" i="17"/>
  <c r="I240" i="17"/>
  <c r="K240" i="17"/>
  <c r="O240" i="17"/>
  <c r="Q240" i="17"/>
  <c r="V240" i="17"/>
  <c r="G243" i="17"/>
  <c r="M243" i="17" s="1"/>
  <c r="I243" i="17"/>
  <c r="K243" i="17"/>
  <c r="O243" i="17"/>
  <c r="Q243" i="17"/>
  <c r="V243" i="17"/>
  <c r="G246" i="17"/>
  <c r="M246" i="17" s="1"/>
  <c r="I246" i="17"/>
  <c r="K246" i="17"/>
  <c r="O246" i="17"/>
  <c r="Q246" i="17"/>
  <c r="V246" i="17"/>
  <c r="G248" i="17"/>
  <c r="I248" i="17"/>
  <c r="K248" i="17"/>
  <c r="M248" i="17"/>
  <c r="O248" i="17"/>
  <c r="Q248" i="17"/>
  <c r="V248" i="17"/>
  <c r="G250" i="17"/>
  <c r="I250" i="17"/>
  <c r="K250" i="17"/>
  <c r="M250" i="17"/>
  <c r="O250" i="17"/>
  <c r="Q250" i="17"/>
  <c r="V250" i="17"/>
  <c r="G252" i="17"/>
  <c r="M252" i="17" s="1"/>
  <c r="I252" i="17"/>
  <c r="K252" i="17"/>
  <c r="K239" i="17" s="1"/>
  <c r="O252" i="17"/>
  <c r="Q252" i="17"/>
  <c r="V252" i="17"/>
  <c r="G256" i="17"/>
  <c r="M256" i="17" s="1"/>
  <c r="I256" i="17"/>
  <c r="K256" i="17"/>
  <c r="O256" i="17"/>
  <c r="Q256" i="17"/>
  <c r="V256" i="17"/>
  <c r="V255" i="17" s="1"/>
  <c r="G258" i="17"/>
  <c r="M258" i="17" s="1"/>
  <c r="I258" i="17"/>
  <c r="I255" i="17" s="1"/>
  <c r="K258" i="17"/>
  <c r="O258" i="17"/>
  <c r="Q258" i="17"/>
  <c r="V258" i="17"/>
  <c r="G260" i="17"/>
  <c r="M260" i="17" s="1"/>
  <c r="I260" i="17"/>
  <c r="K260" i="17"/>
  <c r="O260" i="17"/>
  <c r="Q260" i="17"/>
  <c r="V260" i="17"/>
  <c r="G262" i="17"/>
  <c r="M262" i="17" s="1"/>
  <c r="I262" i="17"/>
  <c r="K262" i="17"/>
  <c r="O262" i="17"/>
  <c r="Q262" i="17"/>
  <c r="V262" i="17"/>
  <c r="G264" i="17"/>
  <c r="M264" i="17" s="1"/>
  <c r="I264" i="17"/>
  <c r="K264" i="17"/>
  <c r="O264" i="17"/>
  <c r="Q264" i="17"/>
  <c r="V264" i="17"/>
  <c r="G267" i="17"/>
  <c r="M267" i="17" s="1"/>
  <c r="M266" i="17" s="1"/>
  <c r="I267" i="17"/>
  <c r="I266" i="17" s="1"/>
  <c r="K267" i="17"/>
  <c r="K266" i="17" s="1"/>
  <c r="O267" i="17"/>
  <c r="O266" i="17" s="1"/>
  <c r="Q267" i="17"/>
  <c r="Q266" i="17" s="1"/>
  <c r="V267" i="17"/>
  <c r="V266" i="17" s="1"/>
  <c r="G270" i="17"/>
  <c r="M270" i="17" s="1"/>
  <c r="I270" i="17"/>
  <c r="K270" i="17"/>
  <c r="O270" i="17"/>
  <c r="Q270" i="17"/>
  <c r="V270" i="17"/>
  <c r="G272" i="17"/>
  <c r="I272" i="17"/>
  <c r="K272" i="17"/>
  <c r="M272" i="17"/>
  <c r="O272" i="17"/>
  <c r="O269" i="17" s="1"/>
  <c r="Q272" i="17"/>
  <c r="V272" i="17"/>
  <c r="G274" i="17"/>
  <c r="I274" i="17"/>
  <c r="K274" i="17"/>
  <c r="O274" i="17"/>
  <c r="Q274" i="17"/>
  <c r="Q269" i="17" s="1"/>
  <c r="V274" i="17"/>
  <c r="G277" i="17"/>
  <c r="M277" i="17" s="1"/>
  <c r="I277" i="17"/>
  <c r="K277" i="17"/>
  <c r="O277" i="17"/>
  <c r="Q277" i="17"/>
  <c r="V277" i="17"/>
  <c r="G280" i="17"/>
  <c r="M280" i="17" s="1"/>
  <c r="I280" i="17"/>
  <c r="K280" i="17"/>
  <c r="O280" i="17"/>
  <c r="Q280" i="17"/>
  <c r="V280" i="17"/>
  <c r="G282" i="17"/>
  <c r="I282" i="17"/>
  <c r="K282" i="17"/>
  <c r="M282" i="17"/>
  <c r="O282" i="17"/>
  <c r="O281" i="17" s="1"/>
  <c r="Q282" i="17"/>
  <c r="V282" i="17"/>
  <c r="G294" i="17"/>
  <c r="M294" i="17" s="1"/>
  <c r="I294" i="17"/>
  <c r="K294" i="17"/>
  <c r="O294" i="17"/>
  <c r="Q294" i="17"/>
  <c r="V294" i="17"/>
  <c r="G306" i="17"/>
  <c r="M306" i="17" s="1"/>
  <c r="I306" i="17"/>
  <c r="K306" i="17"/>
  <c r="O306" i="17"/>
  <c r="Q306" i="17"/>
  <c r="V306" i="17"/>
  <c r="G308" i="17"/>
  <c r="M308" i="17" s="1"/>
  <c r="I308" i="17"/>
  <c r="K308" i="17"/>
  <c r="O308" i="17"/>
  <c r="Q308" i="17"/>
  <c r="V308" i="17"/>
  <c r="G320" i="17"/>
  <c r="M320" i="17" s="1"/>
  <c r="I320" i="17"/>
  <c r="K320" i="17"/>
  <c r="O320" i="17"/>
  <c r="Q320" i="17"/>
  <c r="V320" i="17"/>
  <c r="G321" i="17"/>
  <c r="O321" i="17"/>
  <c r="V321" i="17"/>
  <c r="G322" i="17"/>
  <c r="M322" i="17" s="1"/>
  <c r="M321" i="17" s="1"/>
  <c r="I322" i="17"/>
  <c r="I321" i="17" s="1"/>
  <c r="K322" i="17"/>
  <c r="K321" i="17" s="1"/>
  <c r="O322" i="17"/>
  <c r="Q322" i="17"/>
  <c r="Q321" i="17" s="1"/>
  <c r="V322" i="17"/>
  <c r="O326" i="17"/>
  <c r="G327" i="17"/>
  <c r="M327" i="17" s="1"/>
  <c r="I327" i="17"/>
  <c r="K327" i="17"/>
  <c r="O327" i="17"/>
  <c r="Q327" i="17"/>
  <c r="V327" i="17"/>
  <c r="G331" i="17"/>
  <c r="M331" i="17" s="1"/>
  <c r="I331" i="17"/>
  <c r="K331" i="17"/>
  <c r="O331" i="17"/>
  <c r="Q331" i="17"/>
  <c r="V331" i="17"/>
  <c r="Q335" i="17"/>
  <c r="V335" i="17"/>
  <c r="G336" i="17"/>
  <c r="M336" i="17" s="1"/>
  <c r="M335" i="17" s="1"/>
  <c r="I336" i="17"/>
  <c r="I335" i="17" s="1"/>
  <c r="K336" i="17"/>
  <c r="K335" i="17" s="1"/>
  <c r="O336" i="17"/>
  <c r="O335" i="17" s="1"/>
  <c r="Q336" i="17"/>
  <c r="V336" i="17"/>
  <c r="AF339" i="17"/>
  <c r="G48" i="1" s="1"/>
  <c r="G101" i="16"/>
  <c r="V8" i="16"/>
  <c r="G9" i="16"/>
  <c r="G8" i="16" s="1"/>
  <c r="I9" i="16"/>
  <c r="I8" i="16" s="1"/>
  <c r="K9" i="16"/>
  <c r="K8" i="16" s="1"/>
  <c r="O9" i="16"/>
  <c r="O8" i="16" s="1"/>
  <c r="Q9" i="16"/>
  <c r="Q8" i="16" s="1"/>
  <c r="V9" i="16"/>
  <c r="G11" i="16"/>
  <c r="M11" i="16" s="1"/>
  <c r="I11" i="16"/>
  <c r="K11" i="16"/>
  <c r="O11" i="16"/>
  <c r="Q11" i="16"/>
  <c r="V11" i="16"/>
  <c r="G13" i="16"/>
  <c r="I13" i="16"/>
  <c r="G14" i="16"/>
  <c r="I14" i="16"/>
  <c r="K14" i="16"/>
  <c r="K13" i="16" s="1"/>
  <c r="M14" i="16"/>
  <c r="M13" i="16" s="1"/>
  <c r="O14" i="16"/>
  <c r="O13" i="16" s="1"/>
  <c r="Q14" i="16"/>
  <c r="Q13" i="16" s="1"/>
  <c r="V14" i="16"/>
  <c r="V13" i="16" s="1"/>
  <c r="G27" i="16"/>
  <c r="AE101" i="16" s="1"/>
  <c r="I27" i="16"/>
  <c r="I26" i="16" s="1"/>
  <c r="K27" i="16"/>
  <c r="K26" i="16" s="1"/>
  <c r="M27" i="16"/>
  <c r="M26" i="16" s="1"/>
  <c r="O27" i="16"/>
  <c r="O26" i="16" s="1"/>
  <c r="Q27" i="16"/>
  <c r="Q26" i="16" s="1"/>
  <c r="V27" i="16"/>
  <c r="V26" i="16" s="1"/>
  <c r="Q29" i="16"/>
  <c r="V29" i="16"/>
  <c r="G30" i="16"/>
  <c r="G29" i="16" s="1"/>
  <c r="I30" i="16"/>
  <c r="I29" i="16" s="1"/>
  <c r="K30" i="16"/>
  <c r="K29" i="16" s="1"/>
  <c r="M30" i="16"/>
  <c r="M29" i="16" s="1"/>
  <c r="O30" i="16"/>
  <c r="O29" i="16" s="1"/>
  <c r="Q30" i="16"/>
  <c r="V30" i="16"/>
  <c r="G33" i="16"/>
  <c r="I33" i="16"/>
  <c r="I32" i="16" s="1"/>
  <c r="K33" i="16"/>
  <c r="K32" i="16" s="1"/>
  <c r="M33" i="16"/>
  <c r="O33" i="16"/>
  <c r="Q33" i="16"/>
  <c r="Q32" i="16" s="1"/>
  <c r="V33" i="16"/>
  <c r="G36" i="16"/>
  <c r="I36" i="16"/>
  <c r="K36" i="16"/>
  <c r="M36" i="16"/>
  <c r="O36" i="16"/>
  <c r="O32" i="16" s="1"/>
  <c r="Q36" i="16"/>
  <c r="V36" i="16"/>
  <c r="G54" i="16"/>
  <c r="I54" i="16"/>
  <c r="K54" i="16"/>
  <c r="M54" i="16"/>
  <c r="O54" i="16"/>
  <c r="Q54" i="16"/>
  <c r="V54" i="16"/>
  <c r="G56" i="16"/>
  <c r="G32" i="16" s="1"/>
  <c r="I56" i="16"/>
  <c r="K56" i="16"/>
  <c r="O56" i="16"/>
  <c r="Q56" i="16"/>
  <c r="V56" i="16"/>
  <c r="G58" i="16"/>
  <c r="M58" i="16" s="1"/>
  <c r="I58" i="16"/>
  <c r="K58" i="16"/>
  <c r="O58" i="16"/>
  <c r="Q58" i="16"/>
  <c r="V58" i="16"/>
  <c r="G60" i="16"/>
  <c r="M60" i="16" s="1"/>
  <c r="I60" i="16"/>
  <c r="K60" i="16"/>
  <c r="O60" i="16"/>
  <c r="Q60" i="16"/>
  <c r="V60" i="16"/>
  <c r="V32" i="16" s="1"/>
  <c r="G62" i="16"/>
  <c r="I62" i="16"/>
  <c r="K62" i="16"/>
  <c r="M62" i="16"/>
  <c r="O62" i="16"/>
  <c r="Q62" i="16"/>
  <c r="V62" i="16"/>
  <c r="G65" i="16"/>
  <c r="M65" i="16" s="1"/>
  <c r="I65" i="16"/>
  <c r="K65" i="16"/>
  <c r="O65" i="16"/>
  <c r="Q65" i="16"/>
  <c r="V65" i="16"/>
  <c r="G68" i="16"/>
  <c r="I68" i="16"/>
  <c r="K68" i="16"/>
  <c r="M68" i="16"/>
  <c r="O68" i="16"/>
  <c r="Q68" i="16"/>
  <c r="V68" i="16"/>
  <c r="G70" i="16"/>
  <c r="M70" i="16" s="1"/>
  <c r="I70" i="16"/>
  <c r="K70" i="16"/>
  <c r="O70" i="16"/>
  <c r="Q70" i="16"/>
  <c r="V70" i="16"/>
  <c r="G73" i="16"/>
  <c r="I73" i="16"/>
  <c r="K73" i="16"/>
  <c r="M73" i="16"/>
  <c r="O73" i="16"/>
  <c r="Q73" i="16"/>
  <c r="V73" i="16"/>
  <c r="G75" i="16"/>
  <c r="M75" i="16" s="1"/>
  <c r="I75" i="16"/>
  <c r="K75" i="16"/>
  <c r="O75" i="16"/>
  <c r="Q75" i="16"/>
  <c r="V75" i="16"/>
  <c r="G77" i="16"/>
  <c r="I77" i="16"/>
  <c r="K77" i="16"/>
  <c r="M77" i="16"/>
  <c r="O77" i="16"/>
  <c r="Q77" i="16"/>
  <c r="V77" i="16"/>
  <c r="I80" i="16"/>
  <c r="K80" i="16"/>
  <c r="O80" i="16"/>
  <c r="Q80" i="16"/>
  <c r="G81" i="16"/>
  <c r="G80" i="16" s="1"/>
  <c r="I81" i="16"/>
  <c r="K81" i="16"/>
  <c r="M81" i="16"/>
  <c r="M80" i="16" s="1"/>
  <c r="O81" i="16"/>
  <c r="Q81" i="16"/>
  <c r="V81" i="16"/>
  <c r="V80" i="16" s="1"/>
  <c r="G83" i="16"/>
  <c r="K83" i="16"/>
  <c r="G84" i="16"/>
  <c r="M84" i="16" s="1"/>
  <c r="M83" i="16" s="1"/>
  <c r="I84" i="16"/>
  <c r="I83" i="16" s="1"/>
  <c r="K84" i="16"/>
  <c r="O84" i="16"/>
  <c r="O83" i="16" s="1"/>
  <c r="Q84" i="16"/>
  <c r="Q83" i="16" s="1"/>
  <c r="V84" i="16"/>
  <c r="V83" i="16" s="1"/>
  <c r="G88" i="16"/>
  <c r="I88" i="16"/>
  <c r="V88" i="16"/>
  <c r="G89" i="16"/>
  <c r="I89" i="16"/>
  <c r="K89" i="16"/>
  <c r="K88" i="16" s="1"/>
  <c r="M89" i="16"/>
  <c r="M88" i="16" s="1"/>
  <c r="O89" i="16"/>
  <c r="O88" i="16" s="1"/>
  <c r="Q89" i="16"/>
  <c r="Q88" i="16" s="1"/>
  <c r="V89" i="16"/>
  <c r="G92" i="16"/>
  <c r="G91" i="16" s="1"/>
  <c r="I92" i="16"/>
  <c r="I91" i="16" s="1"/>
  <c r="K92" i="16"/>
  <c r="K91" i="16" s="1"/>
  <c r="M92" i="16"/>
  <c r="M91" i="16" s="1"/>
  <c r="O92" i="16"/>
  <c r="Q92" i="16"/>
  <c r="Q91" i="16" s="1"/>
  <c r="V92" i="16"/>
  <c r="V91" i="16" s="1"/>
  <c r="G93" i="16"/>
  <c r="M93" i="16" s="1"/>
  <c r="I93" i="16"/>
  <c r="K93" i="16"/>
  <c r="O93" i="16"/>
  <c r="Q93" i="16"/>
  <c r="V93" i="16"/>
  <c r="G94" i="16"/>
  <c r="I94" i="16"/>
  <c r="K94" i="16"/>
  <c r="M94" i="16"/>
  <c r="O94" i="16"/>
  <c r="Q94" i="16"/>
  <c r="V94" i="16"/>
  <c r="G95" i="16"/>
  <c r="M95" i="16" s="1"/>
  <c r="I95" i="16"/>
  <c r="K95" i="16"/>
  <c r="O95" i="16"/>
  <c r="O91" i="16" s="1"/>
  <c r="Q95" i="16"/>
  <c r="V95" i="16"/>
  <c r="G97" i="16"/>
  <c r="Q97" i="16"/>
  <c r="G98" i="16"/>
  <c r="I98" i="16"/>
  <c r="I97" i="16" s="1"/>
  <c r="K98" i="16"/>
  <c r="K97" i="16" s="1"/>
  <c r="M98" i="16"/>
  <c r="M97" i="16" s="1"/>
  <c r="O98" i="16"/>
  <c r="O97" i="16" s="1"/>
  <c r="Q98" i="16"/>
  <c r="V98" i="16"/>
  <c r="V97" i="16" s="1"/>
  <c r="AF101" i="16"/>
  <c r="BA68" i="15"/>
  <c r="G9" i="15"/>
  <c r="M9" i="15" s="1"/>
  <c r="I9" i="15"/>
  <c r="K9" i="15"/>
  <c r="O9" i="15"/>
  <c r="Q9" i="15"/>
  <c r="V9" i="15"/>
  <c r="G12" i="15"/>
  <c r="M12" i="15" s="1"/>
  <c r="I12" i="15"/>
  <c r="K12" i="15"/>
  <c r="O12" i="15"/>
  <c r="Q12" i="15"/>
  <c r="V12" i="15"/>
  <c r="G15" i="15"/>
  <c r="I15" i="15"/>
  <c r="K15" i="15"/>
  <c r="M15" i="15"/>
  <c r="O15" i="15"/>
  <c r="Q15" i="15"/>
  <c r="V15" i="15"/>
  <c r="G17" i="15"/>
  <c r="M17" i="15" s="1"/>
  <c r="I17" i="15"/>
  <c r="K17" i="15"/>
  <c r="O17" i="15"/>
  <c r="Q17" i="15"/>
  <c r="V17" i="15"/>
  <c r="G20" i="15"/>
  <c r="M20" i="15" s="1"/>
  <c r="I20" i="15"/>
  <c r="K20" i="15"/>
  <c r="O20" i="15"/>
  <c r="Q20" i="15"/>
  <c r="V20" i="15"/>
  <c r="G22" i="15"/>
  <c r="M22" i="15" s="1"/>
  <c r="I22" i="15"/>
  <c r="K22" i="15"/>
  <c r="O22" i="15"/>
  <c r="Q22" i="15"/>
  <c r="V22" i="15"/>
  <c r="G24" i="15"/>
  <c r="M24" i="15" s="1"/>
  <c r="I24" i="15"/>
  <c r="K24" i="15"/>
  <c r="O24" i="15"/>
  <c r="Q24" i="15"/>
  <c r="V24" i="15"/>
  <c r="G26" i="15"/>
  <c r="M26" i="15" s="1"/>
  <c r="I26" i="15"/>
  <c r="K26" i="15"/>
  <c r="O26" i="15"/>
  <c r="Q26" i="15"/>
  <c r="V26" i="15"/>
  <c r="G28" i="15"/>
  <c r="M28" i="15" s="1"/>
  <c r="I28" i="15"/>
  <c r="K28" i="15"/>
  <c r="O28" i="15"/>
  <c r="Q28" i="15"/>
  <c r="V28" i="15"/>
  <c r="G30" i="15"/>
  <c r="I30" i="15"/>
  <c r="K30" i="15"/>
  <c r="M30" i="15"/>
  <c r="O30" i="15"/>
  <c r="Q30" i="15"/>
  <c r="V30" i="15"/>
  <c r="G32" i="15"/>
  <c r="I32" i="15"/>
  <c r="K32" i="15"/>
  <c r="M32" i="15"/>
  <c r="O32" i="15"/>
  <c r="Q32" i="15"/>
  <c r="V32" i="15"/>
  <c r="G34" i="15"/>
  <c r="I34" i="15"/>
  <c r="K34" i="15"/>
  <c r="O34" i="15"/>
  <c r="Q34" i="15"/>
  <c r="V34" i="15"/>
  <c r="G36" i="15"/>
  <c r="M36" i="15" s="1"/>
  <c r="I36" i="15"/>
  <c r="K36" i="15"/>
  <c r="O36" i="15"/>
  <c r="Q36" i="15"/>
  <c r="V36" i="15"/>
  <c r="G40" i="15"/>
  <c r="G39" i="15" s="1"/>
  <c r="I40" i="15"/>
  <c r="K40" i="15"/>
  <c r="O40" i="15"/>
  <c r="Q40" i="15"/>
  <c r="V40" i="15"/>
  <c r="G43" i="15"/>
  <c r="I43" i="15"/>
  <c r="K43" i="15"/>
  <c r="M43" i="15"/>
  <c r="O43" i="15"/>
  <c r="Q43" i="15"/>
  <c r="V43" i="15"/>
  <c r="G47" i="15"/>
  <c r="M47" i="15" s="1"/>
  <c r="I47" i="15"/>
  <c r="K47" i="15"/>
  <c r="O47" i="15"/>
  <c r="Q47" i="15"/>
  <c r="V47" i="15"/>
  <c r="G49" i="15"/>
  <c r="M49" i="15" s="1"/>
  <c r="I49" i="15"/>
  <c r="K49" i="15"/>
  <c r="O49" i="15"/>
  <c r="Q49" i="15"/>
  <c r="V49" i="15"/>
  <c r="G52" i="15"/>
  <c r="M52" i="15" s="1"/>
  <c r="I52" i="15"/>
  <c r="K52" i="15"/>
  <c r="O52" i="15"/>
  <c r="O51" i="15" s="1"/>
  <c r="Q52" i="15"/>
  <c r="V52" i="15"/>
  <c r="G55" i="15"/>
  <c r="I55" i="15"/>
  <c r="K55" i="15"/>
  <c r="M55" i="15"/>
  <c r="O55" i="15"/>
  <c r="Q55" i="15"/>
  <c r="V55" i="15"/>
  <c r="G57" i="15"/>
  <c r="I57" i="15"/>
  <c r="K57" i="15"/>
  <c r="M57" i="15"/>
  <c r="O57" i="15"/>
  <c r="Q57" i="15"/>
  <c r="V57" i="15"/>
  <c r="G59" i="15"/>
  <c r="I59" i="15"/>
  <c r="K59" i="15"/>
  <c r="M59" i="15"/>
  <c r="O59" i="15"/>
  <c r="Q59" i="15"/>
  <c r="V59" i="15"/>
  <c r="G61" i="15"/>
  <c r="G51" i="15" s="1"/>
  <c r="I61" i="15"/>
  <c r="K61" i="15"/>
  <c r="O61" i="15"/>
  <c r="Q61" i="15"/>
  <c r="V61" i="15"/>
  <c r="G63" i="15"/>
  <c r="M63" i="15" s="1"/>
  <c r="I63" i="15"/>
  <c r="K63" i="15"/>
  <c r="O63" i="15"/>
  <c r="Q63" i="15"/>
  <c r="V63" i="15"/>
  <c r="G65" i="15"/>
  <c r="M65" i="15" s="1"/>
  <c r="I65" i="15"/>
  <c r="K65" i="15"/>
  <c r="O65" i="15"/>
  <c r="Q65" i="15"/>
  <c r="V65" i="15"/>
  <c r="G67" i="15"/>
  <c r="M67" i="15" s="1"/>
  <c r="I67" i="15"/>
  <c r="K67" i="15"/>
  <c r="O67" i="15"/>
  <c r="Q67" i="15"/>
  <c r="V67" i="15"/>
  <c r="G69" i="15"/>
  <c r="G70" i="15"/>
  <c r="I70" i="15"/>
  <c r="I69" i="15" s="1"/>
  <c r="K70" i="15"/>
  <c r="M70" i="15"/>
  <c r="M69" i="15" s="1"/>
  <c r="O70" i="15"/>
  <c r="Q70" i="15"/>
  <c r="V70" i="15"/>
  <c r="G72" i="15"/>
  <c r="M72" i="15" s="1"/>
  <c r="I72" i="15"/>
  <c r="K72" i="15"/>
  <c r="O72" i="15"/>
  <c r="O69" i="15" s="1"/>
  <c r="Q72" i="15"/>
  <c r="V72" i="15"/>
  <c r="G77" i="15"/>
  <c r="G78" i="15"/>
  <c r="M78" i="15" s="1"/>
  <c r="M77" i="15" s="1"/>
  <c r="I78" i="15"/>
  <c r="K78" i="15"/>
  <c r="O78" i="15"/>
  <c r="Q78" i="15"/>
  <c r="V78" i="15"/>
  <c r="G82" i="15"/>
  <c r="M82" i="15" s="1"/>
  <c r="I82" i="15"/>
  <c r="I77" i="15" s="1"/>
  <c r="K82" i="15"/>
  <c r="K77" i="15" s="1"/>
  <c r="O82" i="15"/>
  <c r="Q82" i="15"/>
  <c r="V82" i="15"/>
  <c r="G86" i="15"/>
  <c r="M86" i="15" s="1"/>
  <c r="I86" i="15"/>
  <c r="K86" i="15"/>
  <c r="K85" i="15" s="1"/>
  <c r="O86" i="15"/>
  <c r="Q86" i="15"/>
  <c r="V86" i="15"/>
  <c r="G89" i="15"/>
  <c r="M89" i="15" s="1"/>
  <c r="I89" i="15"/>
  <c r="K89" i="15"/>
  <c r="O89" i="15"/>
  <c r="O85" i="15" s="1"/>
  <c r="Q89" i="15"/>
  <c r="V89" i="15"/>
  <c r="G91" i="15"/>
  <c r="M91" i="15" s="1"/>
  <c r="I91" i="15"/>
  <c r="K91" i="15"/>
  <c r="O91" i="15"/>
  <c r="Q91" i="15"/>
  <c r="V91" i="15"/>
  <c r="V94" i="15"/>
  <c r="G95" i="15"/>
  <c r="I95" i="15"/>
  <c r="K95" i="15"/>
  <c r="M95" i="15"/>
  <c r="O95" i="15"/>
  <c r="Q95" i="15"/>
  <c r="V95" i="15"/>
  <c r="G98" i="15"/>
  <c r="M98" i="15" s="1"/>
  <c r="I98" i="15"/>
  <c r="K98" i="15"/>
  <c r="O98" i="15"/>
  <c r="Q98" i="15"/>
  <c r="V98" i="15"/>
  <c r="G102" i="15"/>
  <c r="M102" i="15" s="1"/>
  <c r="I102" i="15"/>
  <c r="K102" i="15"/>
  <c r="O102" i="15"/>
  <c r="Q102" i="15"/>
  <c r="V102" i="15"/>
  <c r="G105" i="15"/>
  <c r="M105" i="15" s="1"/>
  <c r="I105" i="15"/>
  <c r="K105" i="15"/>
  <c r="O105" i="15"/>
  <c r="Q105" i="15"/>
  <c r="Q104" i="15" s="1"/>
  <c r="V105" i="15"/>
  <c r="V104" i="15" s="1"/>
  <c r="G108" i="15"/>
  <c r="M108" i="15" s="1"/>
  <c r="I108" i="15"/>
  <c r="K108" i="15"/>
  <c r="O108" i="15"/>
  <c r="Q108" i="15"/>
  <c r="V108" i="15"/>
  <c r="G111" i="15"/>
  <c r="M111" i="15" s="1"/>
  <c r="I111" i="15"/>
  <c r="K111" i="15"/>
  <c r="O111" i="15"/>
  <c r="Q111" i="15"/>
  <c r="V111" i="15"/>
  <c r="G113" i="15"/>
  <c r="M113" i="15" s="1"/>
  <c r="I113" i="15"/>
  <c r="K113" i="15"/>
  <c r="O113" i="15"/>
  <c r="Q113" i="15"/>
  <c r="V113" i="15"/>
  <c r="G115" i="15"/>
  <c r="M115" i="15" s="1"/>
  <c r="I115" i="15"/>
  <c r="K115" i="15"/>
  <c r="O115" i="15"/>
  <c r="Q115" i="15"/>
  <c r="V115" i="15"/>
  <c r="G118" i="15"/>
  <c r="M118" i="15" s="1"/>
  <c r="I118" i="15"/>
  <c r="I117" i="15" s="1"/>
  <c r="K118" i="15"/>
  <c r="K117" i="15" s="1"/>
  <c r="O118" i="15"/>
  <c r="Q118" i="15"/>
  <c r="Q117" i="15" s="1"/>
  <c r="V118" i="15"/>
  <c r="V117" i="15" s="1"/>
  <c r="G121" i="15"/>
  <c r="M121" i="15" s="1"/>
  <c r="I121" i="15"/>
  <c r="K121" i="15"/>
  <c r="O121" i="15"/>
  <c r="Q121" i="15"/>
  <c r="V121" i="15"/>
  <c r="Q123" i="15"/>
  <c r="G124" i="15"/>
  <c r="M124" i="15" s="1"/>
  <c r="M123" i="15" s="1"/>
  <c r="I124" i="15"/>
  <c r="I123" i="15" s="1"/>
  <c r="K124" i="15"/>
  <c r="K123" i="15" s="1"/>
  <c r="O124" i="15"/>
  <c r="O123" i="15" s="1"/>
  <c r="Q124" i="15"/>
  <c r="V124" i="15"/>
  <c r="V123" i="15" s="1"/>
  <c r="G126" i="15"/>
  <c r="I126" i="15"/>
  <c r="I125" i="15" s="1"/>
  <c r="K126" i="15"/>
  <c r="K125" i="15" s="1"/>
  <c r="O126" i="15"/>
  <c r="Q126" i="15"/>
  <c r="V126" i="15"/>
  <c r="V125" i="15" s="1"/>
  <c r="G128" i="15"/>
  <c r="M128" i="15" s="1"/>
  <c r="I128" i="15"/>
  <c r="K128" i="15"/>
  <c r="O128" i="15"/>
  <c r="O125" i="15" s="1"/>
  <c r="Q128" i="15"/>
  <c r="V128" i="15"/>
  <c r="Q130" i="15"/>
  <c r="V130" i="15"/>
  <c r="G131" i="15"/>
  <c r="G130" i="15" s="1"/>
  <c r="I131" i="15"/>
  <c r="I130" i="15" s="1"/>
  <c r="K131" i="15"/>
  <c r="K130" i="15" s="1"/>
  <c r="M131" i="15"/>
  <c r="M130" i="15" s="1"/>
  <c r="O131" i="15"/>
  <c r="O130" i="15" s="1"/>
  <c r="Q131" i="15"/>
  <c r="V131" i="15"/>
  <c r="Q132" i="15"/>
  <c r="V132" i="15"/>
  <c r="G133" i="15"/>
  <c r="G132" i="15" s="1"/>
  <c r="I133" i="15"/>
  <c r="I132" i="15" s="1"/>
  <c r="K133" i="15"/>
  <c r="K132" i="15" s="1"/>
  <c r="M133" i="15"/>
  <c r="M132" i="15" s="1"/>
  <c r="O133" i="15"/>
  <c r="O132" i="15" s="1"/>
  <c r="Q133" i="15"/>
  <c r="V133" i="15"/>
  <c r="K135" i="15"/>
  <c r="G136" i="15"/>
  <c r="M136" i="15" s="1"/>
  <c r="I136" i="15"/>
  <c r="I135" i="15" s="1"/>
  <c r="K136" i="15"/>
  <c r="O136" i="15"/>
  <c r="Q136" i="15"/>
  <c r="Q135" i="15" s="1"/>
  <c r="V136" i="15"/>
  <c r="V135" i="15" s="1"/>
  <c r="G138" i="15"/>
  <c r="M138" i="15" s="1"/>
  <c r="I138" i="15"/>
  <c r="K138" i="15"/>
  <c r="O138" i="15"/>
  <c r="Q138" i="15"/>
  <c r="V138" i="15"/>
  <c r="G142" i="15"/>
  <c r="M142" i="15" s="1"/>
  <c r="I142" i="15"/>
  <c r="K142" i="15"/>
  <c r="K141" i="15" s="1"/>
  <c r="O142" i="15"/>
  <c r="Q142" i="15"/>
  <c r="V142" i="15"/>
  <c r="G145" i="15"/>
  <c r="M145" i="15" s="1"/>
  <c r="I145" i="15"/>
  <c r="K145" i="15"/>
  <c r="O145" i="15"/>
  <c r="Q145" i="15"/>
  <c r="V145" i="15"/>
  <c r="G148" i="15"/>
  <c r="I148" i="15"/>
  <c r="K148" i="15"/>
  <c r="M148" i="15"/>
  <c r="O148" i="15"/>
  <c r="Q148" i="15"/>
  <c r="V148" i="15"/>
  <c r="G150" i="15"/>
  <c r="M150" i="15" s="1"/>
  <c r="I150" i="15"/>
  <c r="K150" i="15"/>
  <c r="O150" i="15"/>
  <c r="Q150" i="15"/>
  <c r="V150" i="15"/>
  <c r="G152" i="15"/>
  <c r="M152" i="15" s="1"/>
  <c r="I152" i="15"/>
  <c r="K152" i="15"/>
  <c r="O152" i="15"/>
  <c r="Q152" i="15"/>
  <c r="V152" i="15"/>
  <c r="G154" i="15"/>
  <c r="I154" i="15"/>
  <c r="K154" i="15"/>
  <c r="M154" i="15"/>
  <c r="O154" i="15"/>
  <c r="Q154" i="15"/>
  <c r="V154" i="15"/>
  <c r="K157" i="15"/>
  <c r="M157" i="15"/>
  <c r="V157" i="15"/>
  <c r="G158" i="15"/>
  <c r="G157" i="15" s="1"/>
  <c r="I158" i="15"/>
  <c r="I157" i="15" s="1"/>
  <c r="K158" i="15"/>
  <c r="M158" i="15"/>
  <c r="O158" i="15"/>
  <c r="O157" i="15" s="1"/>
  <c r="Q158" i="15"/>
  <c r="Q157" i="15" s="1"/>
  <c r="V158" i="15"/>
  <c r="G160" i="15"/>
  <c r="O160" i="15"/>
  <c r="G161" i="15"/>
  <c r="M161" i="15" s="1"/>
  <c r="M160" i="15" s="1"/>
  <c r="I161" i="15"/>
  <c r="I160" i="15" s="1"/>
  <c r="K161" i="15"/>
  <c r="K160" i="15" s="1"/>
  <c r="O161" i="15"/>
  <c r="Q161" i="15"/>
  <c r="Q160" i="15" s="1"/>
  <c r="V161" i="15"/>
  <c r="V160" i="15" s="1"/>
  <c r="G167" i="15"/>
  <c r="M167" i="15" s="1"/>
  <c r="I167" i="15"/>
  <c r="K167" i="15"/>
  <c r="O167" i="15"/>
  <c r="O166" i="15" s="1"/>
  <c r="Q167" i="15"/>
  <c r="Q166" i="15" s="1"/>
  <c r="V167" i="15"/>
  <c r="V166" i="15" s="1"/>
  <c r="G169" i="15"/>
  <c r="M169" i="15" s="1"/>
  <c r="I169" i="15"/>
  <c r="K169" i="15"/>
  <c r="O169" i="15"/>
  <c r="Q169" i="15"/>
  <c r="V169" i="15"/>
  <c r="I171" i="15"/>
  <c r="O171" i="15"/>
  <c r="Q171" i="15"/>
  <c r="G172" i="15"/>
  <c r="G171" i="15" s="1"/>
  <c r="I172" i="15"/>
  <c r="K172" i="15"/>
  <c r="K171" i="15" s="1"/>
  <c r="O172" i="15"/>
  <c r="Q172" i="15"/>
  <c r="V172" i="15"/>
  <c r="V171" i="15" s="1"/>
  <c r="G174" i="15"/>
  <c r="K174" i="15"/>
  <c r="G175" i="15"/>
  <c r="M175" i="15" s="1"/>
  <c r="M174" i="15" s="1"/>
  <c r="I175" i="15"/>
  <c r="I174" i="15" s="1"/>
  <c r="K175" i="15"/>
  <c r="O175" i="15"/>
  <c r="O174" i="15" s="1"/>
  <c r="Q175" i="15"/>
  <c r="Q174" i="15" s="1"/>
  <c r="V175" i="15"/>
  <c r="V174" i="15" s="1"/>
  <c r="G177" i="15"/>
  <c r="M177" i="15" s="1"/>
  <c r="M176" i="15" s="1"/>
  <c r="I177" i="15"/>
  <c r="I176" i="15" s="1"/>
  <c r="K177" i="15"/>
  <c r="K176" i="15" s="1"/>
  <c r="O177" i="15"/>
  <c r="O176" i="15" s="1"/>
  <c r="Q177" i="15"/>
  <c r="Q176" i="15" s="1"/>
  <c r="V177" i="15"/>
  <c r="V176" i="15" s="1"/>
  <c r="O180" i="15"/>
  <c r="G181" i="15"/>
  <c r="M181" i="15" s="1"/>
  <c r="I181" i="15"/>
  <c r="K181" i="15"/>
  <c r="O181" i="15"/>
  <c r="Q181" i="15"/>
  <c r="V181" i="15"/>
  <c r="G183" i="15"/>
  <c r="M183" i="15" s="1"/>
  <c r="I183" i="15"/>
  <c r="K183" i="15"/>
  <c r="O183" i="15"/>
  <c r="Q183" i="15"/>
  <c r="V183" i="15"/>
  <c r="G184" i="15"/>
  <c r="M184" i="15" s="1"/>
  <c r="I184" i="15"/>
  <c r="K184" i="15"/>
  <c r="O184" i="15"/>
  <c r="Q184" i="15"/>
  <c r="V184" i="15"/>
  <c r="G185" i="15"/>
  <c r="M185" i="15" s="1"/>
  <c r="I185" i="15"/>
  <c r="K185" i="15"/>
  <c r="O185" i="15"/>
  <c r="Q185" i="15"/>
  <c r="V185" i="15"/>
  <c r="G186" i="15"/>
  <c r="M186" i="15" s="1"/>
  <c r="I186" i="15"/>
  <c r="K186" i="15"/>
  <c r="O186" i="15"/>
  <c r="Q186" i="15"/>
  <c r="V186" i="15"/>
  <c r="I187" i="15"/>
  <c r="O187" i="15"/>
  <c r="Q187" i="15"/>
  <c r="G188" i="15"/>
  <c r="G187" i="15" s="1"/>
  <c r="I188" i="15"/>
  <c r="K188" i="15"/>
  <c r="K187" i="15" s="1"/>
  <c r="O188" i="15"/>
  <c r="Q188" i="15"/>
  <c r="V188" i="15"/>
  <c r="V187" i="15" s="1"/>
  <c r="AF191" i="15"/>
  <c r="G47" i="1" s="1"/>
  <c r="G87" i="14"/>
  <c r="G9" i="14"/>
  <c r="G8" i="14" s="1"/>
  <c r="I9" i="14"/>
  <c r="I8" i="14" s="1"/>
  <c r="K9" i="14"/>
  <c r="K8" i="14" s="1"/>
  <c r="O9" i="14"/>
  <c r="O8" i="14" s="1"/>
  <c r="Q9" i="14"/>
  <c r="V9" i="14"/>
  <c r="G12" i="14"/>
  <c r="I12" i="14"/>
  <c r="K12" i="14"/>
  <c r="M12" i="14"/>
  <c r="O12" i="14"/>
  <c r="Q12" i="14"/>
  <c r="Q8" i="14" s="1"/>
  <c r="V12" i="14"/>
  <c r="V8" i="14" s="1"/>
  <c r="G14" i="14"/>
  <c r="I14" i="14"/>
  <c r="K14" i="14"/>
  <c r="M14" i="14"/>
  <c r="O14" i="14"/>
  <c r="Q14" i="14"/>
  <c r="V14" i="14"/>
  <c r="I17" i="14"/>
  <c r="K17" i="14"/>
  <c r="O17" i="14"/>
  <c r="Q17" i="14"/>
  <c r="G18" i="14"/>
  <c r="M18" i="14" s="1"/>
  <c r="M17" i="14" s="1"/>
  <c r="I18" i="14"/>
  <c r="K18" i="14"/>
  <c r="O18" i="14"/>
  <c r="Q18" i="14"/>
  <c r="V18" i="14"/>
  <c r="V17" i="14" s="1"/>
  <c r="G30" i="14"/>
  <c r="I30" i="14"/>
  <c r="K30" i="14"/>
  <c r="M30" i="14"/>
  <c r="Q30" i="14"/>
  <c r="G31" i="14"/>
  <c r="I31" i="14"/>
  <c r="K31" i="14"/>
  <c r="M31" i="14"/>
  <c r="O31" i="14"/>
  <c r="O30" i="14" s="1"/>
  <c r="Q31" i="14"/>
  <c r="V31" i="14"/>
  <c r="V30" i="14" s="1"/>
  <c r="G33" i="14"/>
  <c r="G34" i="14"/>
  <c r="I34" i="14"/>
  <c r="K34" i="14"/>
  <c r="K33" i="14" s="1"/>
  <c r="M34" i="14"/>
  <c r="O34" i="14"/>
  <c r="O33" i="14" s="1"/>
  <c r="Q34" i="14"/>
  <c r="Q33" i="14" s="1"/>
  <c r="V34" i="14"/>
  <c r="V33" i="14" s="1"/>
  <c r="G37" i="14"/>
  <c r="M37" i="14" s="1"/>
  <c r="I37" i="14"/>
  <c r="I33" i="14" s="1"/>
  <c r="K37" i="14"/>
  <c r="O37" i="14"/>
  <c r="Q37" i="14"/>
  <c r="V37" i="14"/>
  <c r="G39" i="14"/>
  <c r="I39" i="14"/>
  <c r="K39" i="14"/>
  <c r="M39" i="14"/>
  <c r="O39" i="14"/>
  <c r="Q39" i="14"/>
  <c r="V39" i="14"/>
  <c r="G44" i="14"/>
  <c r="M44" i="14" s="1"/>
  <c r="I44" i="14"/>
  <c r="K44" i="14"/>
  <c r="O44" i="14"/>
  <c r="Q44" i="14"/>
  <c r="V44" i="14"/>
  <c r="G46" i="14"/>
  <c r="M46" i="14" s="1"/>
  <c r="I46" i="14"/>
  <c r="K46" i="14"/>
  <c r="O46" i="14"/>
  <c r="Q46" i="14"/>
  <c r="V46" i="14"/>
  <c r="G48" i="14"/>
  <c r="I48" i="14"/>
  <c r="K48" i="14"/>
  <c r="M48" i="14"/>
  <c r="O48" i="14"/>
  <c r="Q48" i="14"/>
  <c r="V48" i="14"/>
  <c r="G51" i="14"/>
  <c r="M51" i="14" s="1"/>
  <c r="I51" i="14"/>
  <c r="K51" i="14"/>
  <c r="O51" i="14"/>
  <c r="Q51" i="14"/>
  <c r="V51" i="14"/>
  <c r="G54" i="14"/>
  <c r="I54" i="14"/>
  <c r="K54" i="14"/>
  <c r="M54" i="14"/>
  <c r="O54" i="14"/>
  <c r="Q54" i="14"/>
  <c r="V54" i="14"/>
  <c r="G56" i="14"/>
  <c r="M56" i="14" s="1"/>
  <c r="I56" i="14"/>
  <c r="K56" i="14"/>
  <c r="O56" i="14"/>
  <c r="Q56" i="14"/>
  <c r="V56" i="14"/>
  <c r="G58" i="14"/>
  <c r="M58" i="14" s="1"/>
  <c r="I58" i="14"/>
  <c r="K58" i="14"/>
  <c r="O58" i="14"/>
  <c r="Q58" i="14"/>
  <c r="V58" i="14"/>
  <c r="G60" i="14"/>
  <c r="I60" i="14"/>
  <c r="K60" i="14"/>
  <c r="M60" i="14"/>
  <c r="O60" i="14"/>
  <c r="Q60" i="14"/>
  <c r="V60" i="14"/>
  <c r="G62" i="14"/>
  <c r="M62" i="14" s="1"/>
  <c r="I62" i="14"/>
  <c r="K62" i="14"/>
  <c r="O62" i="14"/>
  <c r="Q62" i="14"/>
  <c r="V62" i="14"/>
  <c r="G64" i="14"/>
  <c r="I64" i="14"/>
  <c r="K64" i="14"/>
  <c r="M64" i="14"/>
  <c r="O64" i="14"/>
  <c r="Q64" i="14"/>
  <c r="V64" i="14"/>
  <c r="G66" i="14"/>
  <c r="M66" i="14" s="1"/>
  <c r="I66" i="14"/>
  <c r="K66" i="14"/>
  <c r="O66" i="14"/>
  <c r="Q66" i="14"/>
  <c r="V66" i="14"/>
  <c r="G68" i="14"/>
  <c r="I68" i="14"/>
  <c r="K68" i="14"/>
  <c r="O68" i="14"/>
  <c r="V68" i="14"/>
  <c r="G69" i="14"/>
  <c r="M69" i="14" s="1"/>
  <c r="M68" i="14" s="1"/>
  <c r="I69" i="14"/>
  <c r="K69" i="14"/>
  <c r="O69" i="14"/>
  <c r="Q69" i="14"/>
  <c r="Q68" i="14" s="1"/>
  <c r="V69" i="14"/>
  <c r="G74" i="14"/>
  <c r="I74" i="14"/>
  <c r="K74" i="14"/>
  <c r="O74" i="14"/>
  <c r="G75" i="14"/>
  <c r="I75" i="14"/>
  <c r="K75" i="14"/>
  <c r="M75" i="14"/>
  <c r="M74" i="14" s="1"/>
  <c r="O75" i="14"/>
  <c r="Q75" i="14"/>
  <c r="Q74" i="14" s="1"/>
  <c r="V75" i="14"/>
  <c r="V74" i="14" s="1"/>
  <c r="G77" i="14"/>
  <c r="G78" i="14"/>
  <c r="I78" i="14"/>
  <c r="I77" i="14" s="1"/>
  <c r="K78" i="14"/>
  <c r="M78" i="14"/>
  <c r="M77" i="14" s="1"/>
  <c r="O78" i="14"/>
  <c r="O77" i="14" s="1"/>
  <c r="Q78" i="14"/>
  <c r="Q77" i="14" s="1"/>
  <c r="V78" i="14"/>
  <c r="V77" i="14" s="1"/>
  <c r="G79" i="14"/>
  <c r="M79" i="14" s="1"/>
  <c r="I79" i="14"/>
  <c r="K79" i="14"/>
  <c r="O79" i="14"/>
  <c r="Q79" i="14"/>
  <c r="V79" i="14"/>
  <c r="G80" i="14"/>
  <c r="I80" i="14"/>
  <c r="K80" i="14"/>
  <c r="K77" i="14" s="1"/>
  <c r="M80" i="14"/>
  <c r="O80" i="14"/>
  <c r="Q80" i="14"/>
  <c r="V80" i="14"/>
  <c r="G81" i="14"/>
  <c r="I81" i="14"/>
  <c r="K81" i="14"/>
  <c r="M81" i="14"/>
  <c r="O81" i="14"/>
  <c r="Q81" i="14"/>
  <c r="V81" i="14"/>
  <c r="G83" i="14"/>
  <c r="I83" i="14"/>
  <c r="M83" i="14"/>
  <c r="G84" i="14"/>
  <c r="I84" i="14"/>
  <c r="K84" i="14"/>
  <c r="K83" i="14" s="1"/>
  <c r="M84" i="14"/>
  <c r="O84" i="14"/>
  <c r="O83" i="14" s="1"/>
  <c r="Q84" i="14"/>
  <c r="Q83" i="14" s="1"/>
  <c r="V84" i="14"/>
  <c r="V83" i="14" s="1"/>
  <c r="AF87" i="14"/>
  <c r="G24" i="13"/>
  <c r="BA19" i="13"/>
  <c r="BA17" i="13"/>
  <c r="BA15" i="13"/>
  <c r="BA13" i="13"/>
  <c r="BA11" i="13"/>
  <c r="G8" i="13"/>
  <c r="G9" i="13"/>
  <c r="M9" i="13" s="1"/>
  <c r="M8" i="13" s="1"/>
  <c r="I9" i="13"/>
  <c r="I8" i="13" s="1"/>
  <c r="K9" i="13"/>
  <c r="O9" i="13"/>
  <c r="Q9" i="13"/>
  <c r="V9" i="13"/>
  <c r="G12" i="13"/>
  <c r="I12" i="13"/>
  <c r="K12" i="13"/>
  <c r="K8" i="13" s="1"/>
  <c r="M12" i="13"/>
  <c r="O12" i="13"/>
  <c r="O8" i="13" s="1"/>
  <c r="Q12" i="13"/>
  <c r="V12" i="13"/>
  <c r="G14" i="13"/>
  <c r="I14" i="13"/>
  <c r="K14" i="13"/>
  <c r="M14" i="13"/>
  <c r="O14" i="13"/>
  <c r="Q14" i="13"/>
  <c r="V14" i="13"/>
  <c r="G16" i="13"/>
  <c r="M16" i="13" s="1"/>
  <c r="I16" i="13"/>
  <c r="K16" i="13"/>
  <c r="O16" i="13"/>
  <c r="Q16" i="13"/>
  <c r="V16" i="13"/>
  <c r="G18" i="13"/>
  <c r="I18" i="13"/>
  <c r="K18" i="13"/>
  <c r="M18" i="13"/>
  <c r="O18" i="13"/>
  <c r="Q18" i="13"/>
  <c r="Q8" i="13" s="1"/>
  <c r="V18" i="13"/>
  <c r="V8" i="13" s="1"/>
  <c r="G20" i="13"/>
  <c r="V20" i="13"/>
  <c r="G21" i="13"/>
  <c r="I21" i="13"/>
  <c r="I20" i="13" s="1"/>
  <c r="K21" i="13"/>
  <c r="K20" i="13" s="1"/>
  <c r="M21" i="13"/>
  <c r="M20" i="13" s="1"/>
  <c r="O21" i="13"/>
  <c r="O20" i="13" s="1"/>
  <c r="Q21" i="13"/>
  <c r="Q20" i="13" s="1"/>
  <c r="V21" i="13"/>
  <c r="AF24" i="13"/>
  <c r="I9" i="12"/>
  <c r="K9" i="12"/>
  <c r="M9" i="12"/>
  <c r="O9" i="12"/>
  <c r="Q9" i="12"/>
  <c r="V9" i="12"/>
  <c r="G15" i="12"/>
  <c r="M15" i="12" s="1"/>
  <c r="I15" i="12"/>
  <c r="K15" i="12"/>
  <c r="O15" i="12"/>
  <c r="Q15" i="12"/>
  <c r="V15" i="12"/>
  <c r="G17" i="12"/>
  <c r="M17" i="12" s="1"/>
  <c r="I17" i="12"/>
  <c r="K17" i="12"/>
  <c r="O17" i="12"/>
  <c r="Q17" i="12"/>
  <c r="V17" i="12"/>
  <c r="G23" i="12"/>
  <c r="M23" i="12" s="1"/>
  <c r="I23" i="12"/>
  <c r="K23" i="12"/>
  <c r="O23" i="12"/>
  <c r="Q23" i="12"/>
  <c r="V23" i="12"/>
  <c r="G27" i="12"/>
  <c r="M27" i="12" s="1"/>
  <c r="I27" i="12"/>
  <c r="K27" i="12"/>
  <c r="O27" i="12"/>
  <c r="Q27" i="12"/>
  <c r="V27" i="12"/>
  <c r="G30" i="12"/>
  <c r="M30" i="12" s="1"/>
  <c r="I30" i="12"/>
  <c r="K30" i="12"/>
  <c r="O30" i="12"/>
  <c r="Q30" i="12"/>
  <c r="V30" i="12"/>
  <c r="G33" i="12"/>
  <c r="M33" i="12" s="1"/>
  <c r="I33" i="12"/>
  <c r="K33" i="12"/>
  <c r="O33" i="12"/>
  <c r="Q33" i="12"/>
  <c r="V33" i="12"/>
  <c r="G35" i="12"/>
  <c r="M35" i="12" s="1"/>
  <c r="I35" i="12"/>
  <c r="K35" i="12"/>
  <c r="O35" i="12"/>
  <c r="Q35" i="12"/>
  <c r="V35" i="12"/>
  <c r="G37" i="12"/>
  <c r="M37" i="12" s="1"/>
  <c r="I37" i="12"/>
  <c r="K37" i="12"/>
  <c r="O37" i="12"/>
  <c r="Q37" i="12"/>
  <c r="V37" i="12"/>
  <c r="G39" i="12"/>
  <c r="M39" i="12" s="1"/>
  <c r="I39" i="12"/>
  <c r="K39" i="12"/>
  <c r="O39" i="12"/>
  <c r="Q39" i="12"/>
  <c r="V39" i="12"/>
  <c r="G42" i="12"/>
  <c r="I42" i="12"/>
  <c r="K42" i="12"/>
  <c r="O42" i="12"/>
  <c r="Q42" i="12"/>
  <c r="V42" i="12"/>
  <c r="G45" i="12"/>
  <c r="M45" i="12" s="1"/>
  <c r="I45" i="12"/>
  <c r="K45" i="12"/>
  <c r="O45" i="12"/>
  <c r="Q45" i="12"/>
  <c r="V45" i="12"/>
  <c r="G47" i="12"/>
  <c r="M47" i="12" s="1"/>
  <c r="I47" i="12"/>
  <c r="K47" i="12"/>
  <c r="O47" i="12"/>
  <c r="Q47" i="12"/>
  <c r="V47" i="12"/>
  <c r="G49" i="12"/>
  <c r="M49" i="12" s="1"/>
  <c r="I49" i="12"/>
  <c r="K49" i="12"/>
  <c r="O49" i="12"/>
  <c r="Q49" i="12"/>
  <c r="V49" i="12"/>
  <c r="G53" i="12"/>
  <c r="G54" i="12"/>
  <c r="M54" i="12" s="1"/>
  <c r="M53" i="12" s="1"/>
  <c r="I54" i="12"/>
  <c r="I53" i="12" s="1"/>
  <c r="K54" i="12"/>
  <c r="K53" i="12" s="1"/>
  <c r="O54" i="12"/>
  <c r="O53" i="12" s="1"/>
  <c r="Q54" i="12"/>
  <c r="Q53" i="12" s="1"/>
  <c r="V54" i="12"/>
  <c r="V53" i="12" s="1"/>
  <c r="G56" i="12"/>
  <c r="G55" i="12" s="1"/>
  <c r="I56" i="12"/>
  <c r="K56" i="12"/>
  <c r="O56" i="12"/>
  <c r="Q56" i="12"/>
  <c r="V56" i="12"/>
  <c r="G59" i="12"/>
  <c r="M59" i="12" s="1"/>
  <c r="I59" i="12"/>
  <c r="K59" i="12"/>
  <c r="O59" i="12"/>
  <c r="Q59" i="12"/>
  <c r="V59" i="12"/>
  <c r="G64" i="12"/>
  <c r="M64" i="12" s="1"/>
  <c r="I64" i="12"/>
  <c r="K64" i="12"/>
  <c r="O64" i="12"/>
  <c r="Q64" i="12"/>
  <c r="V64" i="12"/>
  <c r="G66" i="12"/>
  <c r="M66" i="12" s="1"/>
  <c r="I66" i="12"/>
  <c r="K66" i="12"/>
  <c r="O66" i="12"/>
  <c r="Q66" i="12"/>
  <c r="V66" i="12"/>
  <c r="G69" i="12"/>
  <c r="M69" i="12" s="1"/>
  <c r="I69" i="12"/>
  <c r="K69" i="12"/>
  <c r="O69" i="12"/>
  <c r="Q69" i="12"/>
  <c r="V69" i="12"/>
  <c r="G71" i="12"/>
  <c r="I71" i="12"/>
  <c r="K71" i="12"/>
  <c r="O71" i="12"/>
  <c r="Q71" i="12"/>
  <c r="V71" i="12"/>
  <c r="G74" i="12"/>
  <c r="M74" i="12" s="1"/>
  <c r="I74" i="12"/>
  <c r="K74" i="12"/>
  <c r="O74" i="12"/>
  <c r="Q74" i="12"/>
  <c r="V74" i="12"/>
  <c r="G76" i="12"/>
  <c r="M76" i="12" s="1"/>
  <c r="I76" i="12"/>
  <c r="K76" i="12"/>
  <c r="O76" i="12"/>
  <c r="Q76" i="12"/>
  <c r="V76" i="12"/>
  <c r="G77" i="12"/>
  <c r="M77" i="12" s="1"/>
  <c r="I77" i="12"/>
  <c r="K77" i="12"/>
  <c r="O77" i="12"/>
  <c r="Q77" i="12"/>
  <c r="V77" i="12"/>
  <c r="G78" i="12"/>
  <c r="M78" i="12" s="1"/>
  <c r="I78" i="12"/>
  <c r="K78" i="12"/>
  <c r="O78" i="12"/>
  <c r="Q78" i="12"/>
  <c r="V78" i="12"/>
  <c r="G81" i="12"/>
  <c r="M81" i="12" s="1"/>
  <c r="M80" i="12" s="1"/>
  <c r="I81" i="12"/>
  <c r="I80" i="12" s="1"/>
  <c r="K81" i="12"/>
  <c r="K80" i="12" s="1"/>
  <c r="O81" i="12"/>
  <c r="O80" i="12" s="1"/>
  <c r="Q81" i="12"/>
  <c r="Q80" i="12" s="1"/>
  <c r="V81" i="12"/>
  <c r="V80" i="12" s="1"/>
  <c r="G41" i="1"/>
  <c r="AZ130" i="1"/>
  <c r="AZ128" i="1"/>
  <c r="AZ125" i="1"/>
  <c r="AZ123" i="1"/>
  <c r="AZ120" i="1"/>
  <c r="AZ118" i="1"/>
  <c r="AZ115" i="1"/>
  <c r="AZ111" i="1"/>
  <c r="AZ108" i="1"/>
  <c r="AZ106" i="1"/>
  <c r="AZ104" i="1"/>
  <c r="AZ101" i="1"/>
  <c r="AZ99" i="1"/>
  <c r="AZ97" i="1"/>
  <c r="AZ94" i="1"/>
  <c r="AZ92" i="1"/>
  <c r="AZ90" i="1"/>
  <c r="AZ87" i="1"/>
  <c r="AZ85" i="1"/>
  <c r="H68" i="1"/>
  <c r="I68" i="1" s="1"/>
  <c r="H67" i="1"/>
  <c r="I67" i="1" s="1"/>
  <c r="H61" i="1"/>
  <c r="I61" i="1" s="1"/>
  <c r="H60" i="1"/>
  <c r="I60" i="1" s="1"/>
  <c r="H49" i="1"/>
  <c r="I49" i="1" s="1"/>
  <c r="H46" i="1"/>
  <c r="I46" i="1" s="1"/>
  <c r="H44" i="1"/>
  <c r="I44" i="1" s="1"/>
  <c r="J29" i="1"/>
  <c r="J27" i="1"/>
  <c r="G39" i="1"/>
  <c r="F39" i="1"/>
  <c r="J24" i="1"/>
  <c r="J25" i="1"/>
  <c r="J26" i="1"/>
  <c r="J28" i="1"/>
  <c r="E25" i="1"/>
  <c r="E27" i="1"/>
  <c r="M9" i="28" l="1"/>
  <c r="M8" i="28" s="1"/>
  <c r="M11" i="28"/>
  <c r="F66" i="1"/>
  <c r="G11" i="28"/>
  <c r="G17" i="28" s="1"/>
  <c r="AF17" i="28"/>
  <c r="F71" i="1"/>
  <c r="I198" i="1"/>
  <c r="G75" i="1"/>
  <c r="H75" i="1" s="1"/>
  <c r="I75" i="1" s="1"/>
  <c r="G74" i="1"/>
  <c r="M42" i="12"/>
  <c r="M41" i="12" s="1"/>
  <c r="AE84" i="12"/>
  <c r="F42" i="1" s="1"/>
  <c r="M8" i="26"/>
  <c r="AF63" i="26"/>
  <c r="G63" i="1" s="1"/>
  <c r="H63" i="1" s="1"/>
  <c r="I63" i="1" s="1"/>
  <c r="G8" i="26"/>
  <c r="G63" i="26" s="1"/>
  <c r="G32" i="12"/>
  <c r="G12" i="32"/>
  <c r="I164" i="1" s="1"/>
  <c r="M19" i="32"/>
  <c r="G19" i="32"/>
  <c r="M12" i="32"/>
  <c r="G8" i="32"/>
  <c r="F72" i="1"/>
  <c r="AF32" i="32"/>
  <c r="G72" i="1" s="1"/>
  <c r="H69" i="1"/>
  <c r="I69" i="1" s="1"/>
  <c r="I63" i="12"/>
  <c r="K63" i="12"/>
  <c r="O68" i="12"/>
  <c r="O55" i="12"/>
  <c r="V55" i="12"/>
  <c r="I68" i="12"/>
  <c r="K73" i="12"/>
  <c r="V32" i="12"/>
  <c r="G68" i="12"/>
  <c r="I171" i="1" s="1"/>
  <c r="V73" i="12"/>
  <c r="V68" i="12"/>
  <c r="Q68" i="12"/>
  <c r="O32" i="12"/>
  <c r="O41" i="12"/>
  <c r="M56" i="12"/>
  <c r="M55" i="12" s="1"/>
  <c r="K55" i="12"/>
  <c r="G41" i="12"/>
  <c r="I160" i="1" s="1"/>
  <c r="G63" i="12"/>
  <c r="I55" i="12"/>
  <c r="K41" i="12"/>
  <c r="G80" i="12"/>
  <c r="V41" i="12"/>
  <c r="I41" i="12"/>
  <c r="Q8" i="12"/>
  <c r="Q55" i="12"/>
  <c r="K32" i="12"/>
  <c r="I32" i="12"/>
  <c r="O8" i="12"/>
  <c r="G73" i="12"/>
  <c r="I175" i="1" s="1"/>
  <c r="K68" i="12"/>
  <c r="Q63" i="12"/>
  <c r="Q32" i="12"/>
  <c r="Q73" i="12"/>
  <c r="O73" i="12"/>
  <c r="O63" i="12"/>
  <c r="K8" i="12"/>
  <c r="M73" i="12"/>
  <c r="V63" i="12"/>
  <c r="V8" i="12"/>
  <c r="I8" i="12"/>
  <c r="G8" i="12"/>
  <c r="I73" i="12"/>
  <c r="M71" i="12"/>
  <c r="M68" i="12" s="1"/>
  <c r="M63" i="12"/>
  <c r="Q41" i="12"/>
  <c r="G42" i="1"/>
  <c r="H70" i="1"/>
  <c r="I70" i="1" s="1"/>
  <c r="H53" i="1"/>
  <c r="I53" i="1" s="1"/>
  <c r="G8" i="33"/>
  <c r="M73" i="33"/>
  <c r="Q17" i="33"/>
  <c r="I45" i="33"/>
  <c r="K17" i="33"/>
  <c r="V45" i="33"/>
  <c r="V17" i="33"/>
  <c r="O45" i="33"/>
  <c r="Q45" i="33"/>
  <c r="M52" i="33"/>
  <c r="AF78" i="33"/>
  <c r="O17" i="33"/>
  <c r="V8" i="33"/>
  <c r="K66" i="33"/>
  <c r="V52" i="33"/>
  <c r="Q8" i="33"/>
  <c r="I66" i="33"/>
  <c r="Q52" i="33"/>
  <c r="O8" i="33"/>
  <c r="M66" i="33"/>
  <c r="O52" i="33"/>
  <c r="Q66" i="33"/>
  <c r="K52" i="33"/>
  <c r="G45" i="33"/>
  <c r="I146" i="1" s="1"/>
  <c r="I8" i="33"/>
  <c r="G98" i="27"/>
  <c r="G300" i="27"/>
  <c r="I282" i="27"/>
  <c r="O179" i="27"/>
  <c r="O61" i="27"/>
  <c r="K8" i="27"/>
  <c r="K106" i="27"/>
  <c r="Q30" i="27"/>
  <c r="I8" i="27"/>
  <c r="V228" i="27"/>
  <c r="M179" i="27"/>
  <c r="M174" i="27"/>
  <c r="V61" i="27"/>
  <c r="G174" i="27"/>
  <c r="G289" i="27"/>
  <c r="I194" i="1" s="1"/>
  <c r="I289" i="27"/>
  <c r="Q228" i="27"/>
  <c r="K228" i="27"/>
  <c r="O228" i="27"/>
  <c r="K179" i="27"/>
  <c r="O300" i="27"/>
  <c r="K98" i="27"/>
  <c r="I61" i="27"/>
  <c r="K300" i="27"/>
  <c r="O72" i="27"/>
  <c r="V72" i="27"/>
  <c r="I44" i="27"/>
  <c r="Q289" i="27"/>
  <c r="G273" i="27"/>
  <c r="G270" i="27"/>
  <c r="K186" i="27"/>
  <c r="V106" i="27"/>
  <c r="I106" i="27"/>
  <c r="Q44" i="27"/>
  <c r="V282" i="27"/>
  <c r="I186" i="27"/>
  <c r="I179" i="27"/>
  <c r="V174" i="27"/>
  <c r="O106" i="27"/>
  <c r="Q61" i="27"/>
  <c r="O44" i="27"/>
  <c r="Q282" i="27"/>
  <c r="V44" i="27"/>
  <c r="M44" i="27"/>
  <c r="G8" i="27"/>
  <c r="F62" i="1"/>
  <c r="M266" i="27"/>
  <c r="M228" i="27" s="1"/>
  <c r="V98" i="27"/>
  <c r="M72" i="27"/>
  <c r="K44" i="27"/>
  <c r="Q186" i="27"/>
  <c r="G106" i="27"/>
  <c r="I154" i="1" s="1"/>
  <c r="Q98" i="27"/>
  <c r="V289" i="27"/>
  <c r="G282" i="27"/>
  <c r="K282" i="27"/>
  <c r="V273" i="27"/>
  <c r="G179" i="27"/>
  <c r="K174" i="27"/>
  <c r="O98" i="27"/>
  <c r="M61" i="27"/>
  <c r="O30" i="27"/>
  <c r="I300" i="27"/>
  <c r="Q273" i="27"/>
  <c r="I72" i="27"/>
  <c r="G44" i="27"/>
  <c r="I140" i="1" s="1"/>
  <c r="K30" i="27"/>
  <c r="O273" i="27"/>
  <c r="I228" i="27"/>
  <c r="I98" i="27"/>
  <c r="K72" i="27"/>
  <c r="G30" i="27"/>
  <c r="I139" i="1" s="1"/>
  <c r="I30" i="27"/>
  <c r="Q8" i="27"/>
  <c r="O289" i="27"/>
  <c r="Q106" i="27"/>
  <c r="V30" i="27"/>
  <c r="O8" i="27"/>
  <c r="O186" i="27"/>
  <c r="Q300" i="27"/>
  <c r="K289" i="27"/>
  <c r="I273" i="27"/>
  <c r="V186" i="27"/>
  <c r="K61" i="27"/>
  <c r="V8" i="27"/>
  <c r="G56" i="1"/>
  <c r="I188" i="1"/>
  <c r="O94" i="24"/>
  <c r="Q89" i="24"/>
  <c r="Q33" i="24"/>
  <c r="K20" i="24"/>
  <c r="AE138" i="24"/>
  <c r="F59" i="1" s="1"/>
  <c r="H59" i="1" s="1"/>
  <c r="I59" i="1" s="1"/>
  <c r="I74" i="24"/>
  <c r="Q8" i="24"/>
  <c r="V122" i="24"/>
  <c r="I89" i="24"/>
  <c r="V74" i="24"/>
  <c r="O33" i="24"/>
  <c r="V33" i="24"/>
  <c r="I33" i="24"/>
  <c r="Q20" i="24"/>
  <c r="Q122" i="24"/>
  <c r="Q74" i="24"/>
  <c r="K8" i="24"/>
  <c r="O74" i="24"/>
  <c r="I8" i="24"/>
  <c r="K129" i="24"/>
  <c r="I94" i="24"/>
  <c r="K74" i="24"/>
  <c r="M113" i="24"/>
  <c r="I129" i="24"/>
  <c r="I122" i="24"/>
  <c r="V113" i="24"/>
  <c r="G33" i="24"/>
  <c r="K33" i="24"/>
  <c r="M122" i="24"/>
  <c r="Q113" i="24"/>
  <c r="G74" i="24"/>
  <c r="O8" i="24"/>
  <c r="O113" i="24"/>
  <c r="G20" i="24"/>
  <c r="G138" i="24" s="1"/>
  <c r="Q94" i="24"/>
  <c r="M171" i="23"/>
  <c r="M170" i="23" s="1"/>
  <c r="M144" i="23"/>
  <c r="M143" i="23" s="1"/>
  <c r="V135" i="23"/>
  <c r="M71" i="23"/>
  <c r="I205" i="23"/>
  <c r="G198" i="23"/>
  <c r="V173" i="23"/>
  <c r="K143" i="23"/>
  <c r="O71" i="23"/>
  <c r="G53" i="23"/>
  <c r="I153" i="1" s="1"/>
  <c r="AE212" i="23"/>
  <c r="K187" i="23"/>
  <c r="Q173" i="23"/>
  <c r="I143" i="23"/>
  <c r="O135" i="23"/>
  <c r="Q187" i="23"/>
  <c r="I173" i="23"/>
  <c r="O173" i="23"/>
  <c r="Q143" i="23"/>
  <c r="Q91" i="23"/>
  <c r="I23" i="23"/>
  <c r="G23" i="23"/>
  <c r="K8" i="23"/>
  <c r="G187" i="23"/>
  <c r="Q111" i="23"/>
  <c r="V187" i="23"/>
  <c r="K173" i="23"/>
  <c r="O165" i="23"/>
  <c r="O128" i="23"/>
  <c r="I62" i="23"/>
  <c r="V8" i="23"/>
  <c r="M165" i="23"/>
  <c r="M128" i="23"/>
  <c r="I91" i="23"/>
  <c r="K165" i="23"/>
  <c r="Q135" i="23"/>
  <c r="K128" i="23"/>
  <c r="I111" i="23"/>
  <c r="K82" i="23"/>
  <c r="Q71" i="23"/>
  <c r="V62" i="23"/>
  <c r="V44" i="23"/>
  <c r="V23" i="23"/>
  <c r="Q8" i="23"/>
  <c r="G173" i="23"/>
  <c r="O8" i="23"/>
  <c r="Q205" i="23"/>
  <c r="O198" i="23"/>
  <c r="I159" i="23"/>
  <c r="V143" i="23"/>
  <c r="V111" i="23"/>
  <c r="O91" i="23"/>
  <c r="M82" i="23"/>
  <c r="O62" i="23"/>
  <c r="Q56" i="23"/>
  <c r="O44" i="23"/>
  <c r="I187" i="23"/>
  <c r="I8" i="23"/>
  <c r="Q16" i="20"/>
  <c r="G180" i="20"/>
  <c r="I135" i="20"/>
  <c r="O93" i="20"/>
  <c r="K82" i="20"/>
  <c r="I50" i="20"/>
  <c r="O16" i="20"/>
  <c r="I8" i="20"/>
  <c r="G54" i="1"/>
  <c r="K135" i="20"/>
  <c r="G216" i="20"/>
  <c r="V180" i="20"/>
  <c r="V135" i="20"/>
  <c r="Q113" i="20"/>
  <c r="V101" i="20"/>
  <c r="V82" i="20"/>
  <c r="I82" i="20"/>
  <c r="V71" i="20"/>
  <c r="M8" i="20"/>
  <c r="Q202" i="20"/>
  <c r="Q180" i="20"/>
  <c r="Q159" i="20"/>
  <c r="G123" i="20"/>
  <c r="I93" i="20"/>
  <c r="V50" i="20"/>
  <c r="G166" i="20"/>
  <c r="Q135" i="20"/>
  <c r="K113" i="20"/>
  <c r="G93" i="20"/>
  <c r="Q50" i="20"/>
  <c r="I16" i="20"/>
  <c r="O8" i="20"/>
  <c r="K202" i="20"/>
  <c r="O166" i="20"/>
  <c r="V166" i="20"/>
  <c r="K159" i="20"/>
  <c r="I113" i="20"/>
  <c r="V93" i="20"/>
  <c r="O50" i="20"/>
  <c r="I202" i="20"/>
  <c r="I159" i="20"/>
  <c r="K129" i="20"/>
  <c r="V123" i="20"/>
  <c r="V113" i="20"/>
  <c r="M113" i="20"/>
  <c r="Q93" i="20"/>
  <c r="G50" i="20"/>
  <c r="I152" i="1" s="1"/>
  <c r="K8" i="20"/>
  <c r="G202" i="20"/>
  <c r="Q123" i="20"/>
  <c r="M71" i="20"/>
  <c r="G46" i="20"/>
  <c r="G225" i="20" s="1"/>
  <c r="O202" i="20"/>
  <c r="I216" i="20"/>
  <c r="V202" i="20"/>
  <c r="O135" i="20"/>
  <c r="G113" i="20"/>
  <c r="Q88" i="20"/>
  <c r="K16" i="20"/>
  <c r="O88" i="20"/>
  <c r="O71" i="20"/>
  <c r="G190" i="20"/>
  <c r="O180" i="20"/>
  <c r="I166" i="20"/>
  <c r="O159" i="20"/>
  <c r="K123" i="20"/>
  <c r="K88" i="20"/>
  <c r="Q82" i="20"/>
  <c r="Q8" i="20"/>
  <c r="AE191" i="15"/>
  <c r="F47" i="1" s="1"/>
  <c r="H47" i="1" s="1"/>
  <c r="I47" i="1" s="1"/>
  <c r="V180" i="15"/>
  <c r="G94" i="15"/>
  <c r="M104" i="15"/>
  <c r="V85" i="15"/>
  <c r="I186" i="1"/>
  <c r="G125" i="15"/>
  <c r="Q85" i="15"/>
  <c r="Q39" i="15"/>
  <c r="K166" i="15"/>
  <c r="G135" i="15"/>
  <c r="I177" i="1" s="1"/>
  <c r="V77" i="15"/>
  <c r="O39" i="15"/>
  <c r="V8" i="15"/>
  <c r="I104" i="15"/>
  <c r="Q180" i="15"/>
  <c r="M117" i="15"/>
  <c r="K180" i="15"/>
  <c r="O135" i="15"/>
  <c r="M188" i="15"/>
  <c r="M187" i="15" s="1"/>
  <c r="I180" i="15"/>
  <c r="G176" i="15"/>
  <c r="I192" i="1" s="1"/>
  <c r="M172" i="15"/>
  <c r="M171" i="15" s="1"/>
  <c r="I166" i="15"/>
  <c r="Q125" i="15"/>
  <c r="O117" i="15"/>
  <c r="G117" i="15"/>
  <c r="K104" i="15"/>
  <c r="Q77" i="15"/>
  <c r="V69" i="15"/>
  <c r="M40" i="15"/>
  <c r="M39" i="15" s="1"/>
  <c r="Q8" i="15"/>
  <c r="Q94" i="15"/>
  <c r="O77" i="15"/>
  <c r="Q69" i="15"/>
  <c r="V39" i="15"/>
  <c r="O141" i="15"/>
  <c r="O94" i="15"/>
  <c r="I85" i="15"/>
  <c r="K8" i="15"/>
  <c r="Q141" i="15"/>
  <c r="K94" i="15"/>
  <c r="M94" i="15"/>
  <c r="G85" i="15"/>
  <c r="I8" i="15"/>
  <c r="I94" i="15"/>
  <c r="K69" i="15"/>
  <c r="K51" i="15"/>
  <c r="G8" i="15"/>
  <c r="I141" i="15"/>
  <c r="O104" i="15"/>
  <c r="K39" i="15"/>
  <c r="I150" i="1"/>
  <c r="V141" i="15"/>
  <c r="M141" i="15"/>
  <c r="V51" i="15"/>
  <c r="I39" i="15"/>
  <c r="O8" i="15"/>
  <c r="G141" i="15"/>
  <c r="I51" i="15"/>
  <c r="Q51" i="15"/>
  <c r="G50" i="1"/>
  <c r="K281" i="17"/>
  <c r="O90" i="17"/>
  <c r="Q255" i="17"/>
  <c r="V152" i="17"/>
  <c r="I144" i="17"/>
  <c r="K66" i="17"/>
  <c r="G39" i="17"/>
  <c r="O239" i="17"/>
  <c r="V225" i="17"/>
  <c r="O255" i="17"/>
  <c r="Q225" i="17"/>
  <c r="V199" i="17"/>
  <c r="G170" i="17"/>
  <c r="M169" i="17"/>
  <c r="M168" i="17" s="1"/>
  <c r="V144" i="17"/>
  <c r="M144" i="17"/>
  <c r="M134" i="17"/>
  <c r="I123" i="17"/>
  <c r="I326" i="17"/>
  <c r="I269" i="17"/>
  <c r="K255" i="17"/>
  <c r="I239" i="17"/>
  <c r="Q199" i="17"/>
  <c r="K181" i="17"/>
  <c r="O152" i="17"/>
  <c r="Q144" i="17"/>
  <c r="G90" i="17"/>
  <c r="I155" i="1" s="1"/>
  <c r="K39" i="17"/>
  <c r="Q39" i="17"/>
  <c r="O8" i="17"/>
  <c r="G281" i="17"/>
  <c r="M326" i="17"/>
  <c r="V269" i="17"/>
  <c r="K225" i="17"/>
  <c r="Q170" i="17"/>
  <c r="V163" i="17"/>
  <c r="I133" i="17"/>
  <c r="V66" i="17"/>
  <c r="O39" i="17"/>
  <c r="V8" i="17"/>
  <c r="Q326" i="17"/>
  <c r="V281" i="17"/>
  <c r="I281" i="17"/>
  <c r="Q239" i="17"/>
  <c r="M225" i="17"/>
  <c r="I199" i="17"/>
  <c r="M192" i="17"/>
  <c r="O163" i="17"/>
  <c r="O133" i="17"/>
  <c r="G123" i="17"/>
  <c r="M255" i="17"/>
  <c r="K199" i="17"/>
  <c r="G255" i="17"/>
  <c r="G225" i="17"/>
  <c r="I174" i="1" s="1"/>
  <c r="K192" i="17"/>
  <c r="Q181" i="17"/>
  <c r="K163" i="17"/>
  <c r="I66" i="17"/>
  <c r="M67" i="17"/>
  <c r="I39" i="17"/>
  <c r="I8" i="17"/>
  <c r="K8" i="17"/>
  <c r="M181" i="17"/>
  <c r="K326" i="17"/>
  <c r="V239" i="17"/>
  <c r="I170" i="17"/>
  <c r="Q152" i="17"/>
  <c r="K133" i="17"/>
  <c r="Q123" i="17"/>
  <c r="V39" i="17"/>
  <c r="Q281" i="17"/>
  <c r="G269" i="17"/>
  <c r="I183" i="1" s="1"/>
  <c r="K269" i="17"/>
  <c r="O225" i="17"/>
  <c r="V170" i="17"/>
  <c r="O123" i="17"/>
  <c r="G8" i="17"/>
  <c r="O170" i="17"/>
  <c r="G239" i="17"/>
  <c r="O199" i="17"/>
  <c r="O192" i="17"/>
  <c r="K152" i="17"/>
  <c r="G59" i="17"/>
  <c r="I149" i="1" s="1"/>
  <c r="V326" i="17"/>
  <c r="Q163" i="17"/>
  <c r="I152" i="17"/>
  <c r="F45" i="1"/>
  <c r="G45" i="1"/>
  <c r="M45" i="33"/>
  <c r="M8" i="33"/>
  <c r="G60" i="33"/>
  <c r="I180" i="1" s="1"/>
  <c r="G17" i="33"/>
  <c r="I145" i="1" s="1"/>
  <c r="M37" i="33"/>
  <c r="M17" i="33" s="1"/>
  <c r="M20" i="31"/>
  <c r="M8" i="31"/>
  <c r="M43" i="31"/>
  <c r="M66" i="31"/>
  <c r="M63" i="31" s="1"/>
  <c r="AF80" i="31"/>
  <c r="M8" i="30"/>
  <c r="AF24" i="30"/>
  <c r="M15" i="29"/>
  <c r="M8" i="29"/>
  <c r="G15" i="29"/>
  <c r="M186" i="27"/>
  <c r="M98" i="27"/>
  <c r="M273" i="27"/>
  <c r="M287" i="27"/>
  <c r="M282" i="27" s="1"/>
  <c r="M131" i="27"/>
  <c r="M106" i="27" s="1"/>
  <c r="M28" i="27"/>
  <c r="M8" i="27" s="1"/>
  <c r="G167" i="27"/>
  <c r="G61" i="27"/>
  <c r="I141" i="1" s="1"/>
  <c r="G226" i="27"/>
  <c r="G72" i="27"/>
  <c r="G186" i="27"/>
  <c r="I163" i="1" s="1"/>
  <c r="M294" i="27"/>
  <c r="M289" i="27" s="1"/>
  <c r="M37" i="27"/>
  <c r="M30" i="27" s="1"/>
  <c r="AF318" i="27"/>
  <c r="M31" i="26"/>
  <c r="M60" i="26"/>
  <c r="M54" i="26" s="1"/>
  <c r="G54" i="26"/>
  <c r="G32" i="25"/>
  <c r="G15" i="25"/>
  <c r="G11" i="25"/>
  <c r="M129" i="24"/>
  <c r="M94" i="24"/>
  <c r="M20" i="24"/>
  <c r="M100" i="24"/>
  <c r="M75" i="24"/>
  <c r="M74" i="24" s="1"/>
  <c r="M43" i="24"/>
  <c r="M33" i="24" s="1"/>
  <c r="G104" i="24"/>
  <c r="I189" i="1" s="1"/>
  <c r="G113" i="24"/>
  <c r="G110" i="24"/>
  <c r="I190" i="1" s="1"/>
  <c r="M92" i="24"/>
  <c r="M89" i="24" s="1"/>
  <c r="G129" i="24"/>
  <c r="M14" i="24"/>
  <c r="M8" i="24" s="1"/>
  <c r="M173" i="23"/>
  <c r="M91" i="23"/>
  <c r="M111" i="23"/>
  <c r="M198" i="23"/>
  <c r="M159" i="23"/>
  <c r="M44" i="23"/>
  <c r="M23" i="23"/>
  <c r="M135" i="23"/>
  <c r="M56" i="23"/>
  <c r="M8" i="23"/>
  <c r="M62" i="23"/>
  <c r="M187" i="23"/>
  <c r="G62" i="23"/>
  <c r="G184" i="23"/>
  <c r="I184" i="1" s="1"/>
  <c r="G91" i="23"/>
  <c r="G71" i="23"/>
  <c r="G82" i="23"/>
  <c r="G159" i="23"/>
  <c r="I179" i="1" s="1"/>
  <c r="G135" i="23"/>
  <c r="I176" i="1" s="1"/>
  <c r="G111" i="23"/>
  <c r="G89" i="23"/>
  <c r="M194" i="23"/>
  <c r="G8" i="23"/>
  <c r="M16" i="22"/>
  <c r="G25" i="22"/>
  <c r="M9" i="22"/>
  <c r="M8" i="22" s="1"/>
  <c r="AE34" i="22"/>
  <c r="M29" i="21"/>
  <c r="M8" i="21"/>
  <c r="M70" i="21"/>
  <c r="G92" i="21"/>
  <c r="G70" i="21"/>
  <c r="G67" i="21"/>
  <c r="G51" i="21"/>
  <c r="G29" i="21"/>
  <c r="M166" i="20"/>
  <c r="M135" i="20"/>
  <c r="M129" i="20"/>
  <c r="M93" i="20"/>
  <c r="M16" i="20"/>
  <c r="M40" i="20"/>
  <c r="M203" i="20"/>
  <c r="M202" i="20" s="1"/>
  <c r="M181" i="20"/>
  <c r="M180" i="20" s="1"/>
  <c r="G111" i="20"/>
  <c r="M96" i="20"/>
  <c r="M44" i="20"/>
  <c r="G129" i="20"/>
  <c r="G108" i="20"/>
  <c r="G88" i="20"/>
  <c r="AE225" i="20"/>
  <c r="M59" i="20"/>
  <c r="M50" i="20" s="1"/>
  <c r="G135" i="20"/>
  <c r="M164" i="20"/>
  <c r="M159" i="20" s="1"/>
  <c r="M8" i="19"/>
  <c r="G45" i="19"/>
  <c r="M46" i="19"/>
  <c r="M45" i="19" s="1"/>
  <c r="M33" i="19"/>
  <c r="M24" i="19" s="1"/>
  <c r="M62" i="18"/>
  <c r="M103" i="18"/>
  <c r="M34" i="18"/>
  <c r="M8" i="18"/>
  <c r="M27" i="18"/>
  <c r="AE152" i="18"/>
  <c r="G103" i="18"/>
  <c r="G27" i="18"/>
  <c r="G34" i="18"/>
  <c r="G85" i="18"/>
  <c r="G142" i="18"/>
  <c r="G83" i="18"/>
  <c r="M133" i="17"/>
  <c r="M152" i="17"/>
  <c r="M39" i="17"/>
  <c r="M199" i="17"/>
  <c r="M66" i="17"/>
  <c r="M281" i="17"/>
  <c r="G326" i="17"/>
  <c r="I187" i="1" s="1"/>
  <c r="G152" i="17"/>
  <c r="AE339" i="17"/>
  <c r="M240" i="17"/>
  <c r="M239" i="17" s="1"/>
  <c r="G181" i="17"/>
  <c r="M274" i="17"/>
  <c r="M269" i="17" s="1"/>
  <c r="M173" i="17"/>
  <c r="M170" i="17" s="1"/>
  <c r="M128" i="17"/>
  <c r="M123" i="17" s="1"/>
  <c r="M44" i="17"/>
  <c r="G335" i="17"/>
  <c r="I196" i="1" s="1"/>
  <c r="G266" i="17"/>
  <c r="I182" i="1" s="1"/>
  <c r="G144" i="17"/>
  <c r="I159" i="1" s="1"/>
  <c r="G199" i="17"/>
  <c r="G163" i="17"/>
  <c r="M106" i="17"/>
  <c r="M90" i="17" s="1"/>
  <c r="M34" i="17"/>
  <c r="M8" i="17" s="1"/>
  <c r="G26" i="16"/>
  <c r="M56" i="16"/>
  <c r="M32" i="16" s="1"/>
  <c r="M9" i="16"/>
  <c r="M8" i="16" s="1"/>
  <c r="M166" i="15"/>
  <c r="M135" i="15"/>
  <c r="M85" i="15"/>
  <c r="M180" i="15"/>
  <c r="M126" i="15"/>
  <c r="M125" i="15" s="1"/>
  <c r="G123" i="15"/>
  <c r="I165" i="1" s="1"/>
  <c r="G104" i="15"/>
  <c r="G180" i="15"/>
  <c r="I193" i="1" s="1"/>
  <c r="M61" i="15"/>
  <c r="M51" i="15" s="1"/>
  <c r="M34" i="15"/>
  <c r="M8" i="15" s="1"/>
  <c r="G166" i="15"/>
  <c r="M33" i="14"/>
  <c r="AE87" i="14"/>
  <c r="M9" i="14"/>
  <c r="M8" i="14" s="1"/>
  <c r="G17" i="14"/>
  <c r="AE24" i="13"/>
  <c r="M32" i="12"/>
  <c r="M8" i="12"/>
  <c r="I195" i="1" l="1"/>
  <c r="G65" i="1"/>
  <c r="H65" i="1" s="1"/>
  <c r="I65" i="1" s="1"/>
  <c r="G66" i="1"/>
  <c r="H66" i="1" s="1"/>
  <c r="I66" i="1" s="1"/>
  <c r="G40" i="1"/>
  <c r="G76" i="1" s="1"/>
  <c r="G26" i="1" s="1"/>
  <c r="A26" i="1" s="1"/>
  <c r="H74" i="1"/>
  <c r="I74" i="1" s="1"/>
  <c r="G32" i="32"/>
  <c r="H72" i="1"/>
  <c r="I72" i="1" s="1"/>
  <c r="I21" i="1"/>
  <c r="H42" i="1"/>
  <c r="I42" i="1" s="1"/>
  <c r="I170" i="1"/>
  <c r="I17" i="1" s="1"/>
  <c r="I148" i="1"/>
  <c r="F41" i="1"/>
  <c r="H41" i="1" s="1"/>
  <c r="I41" i="1" s="1"/>
  <c r="G84" i="12"/>
  <c r="G78" i="33"/>
  <c r="G73" i="1"/>
  <c r="H73" i="1" s="1"/>
  <c r="I73" i="1" s="1"/>
  <c r="G71" i="1"/>
  <c r="H71" i="1" s="1"/>
  <c r="I71" i="1" s="1"/>
  <c r="I191" i="1"/>
  <c r="I18" i="1" s="1"/>
  <c r="G318" i="27"/>
  <c r="G64" i="1"/>
  <c r="H64" i="1" s="1"/>
  <c r="I64" i="1" s="1"/>
  <c r="G62" i="1"/>
  <c r="H62" i="1" s="1"/>
  <c r="I62" i="1" s="1"/>
  <c r="I136" i="1"/>
  <c r="I169" i="1"/>
  <c r="I156" i="1"/>
  <c r="F58" i="1"/>
  <c r="H58" i="1" s="1"/>
  <c r="I58" i="1" s="1"/>
  <c r="F56" i="1"/>
  <c r="H56" i="1" s="1"/>
  <c r="I56" i="1" s="1"/>
  <c r="I166" i="1"/>
  <c r="G212" i="23"/>
  <c r="I151" i="1"/>
  <c r="I185" i="1"/>
  <c r="F52" i="1"/>
  <c r="H52" i="1" s="1"/>
  <c r="I52" i="1" s="1"/>
  <c r="F54" i="1"/>
  <c r="H54" i="1" s="1"/>
  <c r="I54" i="1" s="1"/>
  <c r="I158" i="1"/>
  <c r="I181" i="1"/>
  <c r="I167" i="1"/>
  <c r="F40" i="1"/>
  <c r="F76" i="1" s="1"/>
  <c r="I173" i="1"/>
  <c r="I138" i="1"/>
  <c r="G191" i="15"/>
  <c r="I161" i="1"/>
  <c r="I178" i="1"/>
  <c r="G339" i="17"/>
  <c r="F50" i="1"/>
  <c r="H50" i="1" s="1"/>
  <c r="I50" i="1" s="1"/>
  <c r="F48" i="1"/>
  <c r="H48" i="1" s="1"/>
  <c r="I48" i="1" s="1"/>
  <c r="I162" i="1"/>
  <c r="H45" i="1"/>
  <c r="I45" i="1" s="1"/>
  <c r="I199" i="1" l="1"/>
  <c r="J198" i="1" s="1"/>
  <c r="I16" i="1"/>
  <c r="I22" i="1" s="1"/>
  <c r="A27" i="1"/>
  <c r="G27" i="1"/>
  <c r="H40" i="1"/>
  <c r="H76" i="1" s="1"/>
  <c r="G24" i="1"/>
  <c r="A24" i="1" s="1"/>
  <c r="J162" i="1"/>
  <c r="I40" i="1" l="1"/>
  <c r="I76" i="1" s="1"/>
  <c r="J40" i="1" s="1"/>
  <c r="G29" i="1"/>
  <c r="J151" i="1"/>
  <c r="J141" i="1"/>
  <c r="J184" i="1"/>
  <c r="J166" i="1"/>
  <c r="J140" i="1"/>
  <c r="J174" i="1"/>
  <c r="J158" i="1"/>
  <c r="J148" i="1"/>
  <c r="J153" i="1"/>
  <c r="J194" i="1"/>
  <c r="J188" i="1"/>
  <c r="J142" i="1"/>
  <c r="J155" i="1"/>
  <c r="J169" i="1"/>
  <c r="J189" i="1"/>
  <c r="J180" i="1"/>
  <c r="J145" i="1"/>
  <c r="J176" i="1"/>
  <c r="J183" i="1"/>
  <c r="J185" i="1"/>
  <c r="J170" i="1"/>
  <c r="J197" i="1"/>
  <c r="J182" i="1"/>
  <c r="J192" i="1"/>
  <c r="J172" i="1"/>
  <c r="J175" i="1"/>
  <c r="J195" i="1"/>
  <c r="J139" i="1"/>
  <c r="J160" i="1"/>
  <c r="J186" i="1"/>
  <c r="J147" i="1"/>
  <c r="J171" i="1"/>
  <c r="J138" i="1"/>
  <c r="J173" i="1"/>
  <c r="J146" i="1"/>
  <c r="J177" i="1"/>
  <c r="J163" i="1"/>
  <c r="J187" i="1"/>
  <c r="J149" i="1"/>
  <c r="J161" i="1"/>
  <c r="J190" i="1"/>
  <c r="J168" i="1"/>
  <c r="J150" i="1"/>
  <c r="J159" i="1"/>
  <c r="J179" i="1"/>
  <c r="J165" i="1"/>
  <c r="J191" i="1"/>
  <c r="J167" i="1"/>
  <c r="J154" i="1"/>
  <c r="J152" i="1"/>
  <c r="J164" i="1"/>
  <c r="J136" i="1"/>
  <c r="J196" i="1"/>
  <c r="J193" i="1"/>
  <c r="J143" i="1"/>
  <c r="J137" i="1"/>
  <c r="J144" i="1"/>
  <c r="J156" i="1"/>
  <c r="J157" i="1"/>
  <c r="J181" i="1"/>
  <c r="J178" i="1"/>
  <c r="G25" i="1"/>
  <c r="A28" i="1" s="1"/>
  <c r="A25" i="1"/>
  <c r="J199" i="1" l="1"/>
  <c r="J70" i="1"/>
  <c r="J73" i="1"/>
  <c r="J59" i="1"/>
  <c r="J43" i="1"/>
  <c r="J55" i="1"/>
  <c r="J51" i="1"/>
  <c r="J56" i="1"/>
  <c r="J67" i="1"/>
  <c r="J61" i="1"/>
  <c r="J44" i="1"/>
  <c r="J68" i="1"/>
  <c r="J60" i="1"/>
  <c r="J69" i="1"/>
  <c r="J49" i="1"/>
  <c r="J57" i="1"/>
  <c r="J66" i="1"/>
  <c r="J63" i="1"/>
  <c r="J46" i="1"/>
  <c r="J74" i="1"/>
  <c r="J64" i="1"/>
  <c r="J71" i="1"/>
  <c r="J72" i="1"/>
  <c r="J58" i="1"/>
  <c r="J52" i="1"/>
  <c r="J54" i="1"/>
  <c r="J75" i="1"/>
  <c r="J65" i="1"/>
  <c r="J50" i="1"/>
  <c r="J41" i="1"/>
  <c r="J53" i="1"/>
  <c r="J48" i="1"/>
  <c r="J62" i="1"/>
  <c r="J42" i="1"/>
  <c r="J47" i="1"/>
  <c r="J45" i="1"/>
  <c r="J76" i="1"/>
  <c r="G30" i="1"/>
  <c r="G28" i="1" s="1"/>
  <c r="A30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7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8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9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0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1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2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3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Jakub Chrastina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<sst xmlns="http://schemas.openxmlformats.org/spreadsheetml/2006/main" count="11515" uniqueCount="1754">
  <si>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</si>
  <si>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</si>
  <si>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</si>
  <si>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</si>
  <si>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</si>
  <si>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</si>
  <si>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</si>
  <si>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</si>
  <si>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</si>
  <si>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</si>
  <si>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</si>
  <si>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</si>
  <si>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</si>
  <si>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</si>
  <si>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</si>
  <si>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</si>
  <si>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</si>
  <si>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</si>
  <si>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</si>
  <si>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</si>
  <si>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</si>
  <si>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</si>
  <si>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</si>
  <si>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</si>
  <si>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</si>
  <si>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</si>
  <si>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</si>
  <si>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</si>
  <si>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</si>
  <si>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</si>
  <si>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</si>
  <si>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</si>
  <si>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</si>
  <si>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</si>
  <si>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</si>
  <si>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</si>
  <si>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</si>
  <si>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</si>
  <si>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</si>
  <si>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</si>
  <si>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</si>
  <si>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</si>
  <si>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</si>
  <si>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050</t>
  </si>
  <si>
    <t>Stavební úpravy areálu bývalé sladovny</t>
  </si>
  <si>
    <t>Stavba</t>
  </si>
  <si>
    <t>001</t>
  </si>
  <si>
    <t>ZTI</t>
  </si>
  <si>
    <t>01</t>
  </si>
  <si>
    <t>Venkovní přípojky</t>
  </si>
  <si>
    <t>002</t>
  </si>
  <si>
    <t>VRN</t>
  </si>
  <si>
    <t>1</t>
  </si>
  <si>
    <t>Vedlešjí rozpočtové náklady</t>
  </si>
  <si>
    <t>SO 01</t>
  </si>
  <si>
    <t xml:space="preserve">Bourací práce </t>
  </si>
  <si>
    <t>2</t>
  </si>
  <si>
    <t xml:space="preserve">Nové konsturkce </t>
  </si>
  <si>
    <t>02</t>
  </si>
  <si>
    <t>SO 02</t>
  </si>
  <si>
    <t>3</t>
  </si>
  <si>
    <t>03</t>
  </si>
  <si>
    <t xml:space="preserve">SO 03 </t>
  </si>
  <si>
    <t>Bourací práce</t>
  </si>
  <si>
    <t>Nové konstrukce</t>
  </si>
  <si>
    <t>07</t>
  </si>
  <si>
    <t xml:space="preserve">SO 07 </t>
  </si>
  <si>
    <t>10</t>
  </si>
  <si>
    <t>SO10</t>
  </si>
  <si>
    <t>Přístřešek</t>
  </si>
  <si>
    <t>11</t>
  </si>
  <si>
    <t xml:space="preserve">Areál bývalé sladovny + pódium </t>
  </si>
  <si>
    <t>Bourací + přípravné práce</t>
  </si>
  <si>
    <t>12</t>
  </si>
  <si>
    <t>Parkoviště 1</t>
  </si>
  <si>
    <t>Přípravné práce</t>
  </si>
  <si>
    <t>13</t>
  </si>
  <si>
    <t>Parkoviště 2</t>
  </si>
  <si>
    <t>14</t>
  </si>
  <si>
    <t>Areál technických služeb</t>
  </si>
  <si>
    <t>Celkem za stavbu</t>
  </si>
  <si>
    <t>CZK</t>
  </si>
  <si>
    <t>#POPS</t>
  </si>
  <si>
    <t>Popis stavby: 050 - Stavební úpravy areálu bývalé sladovny</t>
  </si>
  <si>
    <t>#POPO</t>
  </si>
  <si>
    <t>Popis objektu: 001 - ZTI</t>
  </si>
  <si>
    <t>#POPR</t>
  </si>
  <si>
    <t>Popis rozpočtu: 01 - Venkovní přípojky</t>
  </si>
  <si>
    <t>Popis objektu: 002 - VRN</t>
  </si>
  <si>
    <t>Popis rozpočtu: 1 - Vedlešjí rozpočtové náklady</t>
  </si>
  <si>
    <t>Popis objektu: 01 - SO 01</t>
  </si>
  <si>
    <t xml:space="preserve">Popis rozpočtu: 1 - Bourací práce </t>
  </si>
  <si>
    <t>Popis rozpočtu: 2 - Nové konstrukce</t>
  </si>
  <si>
    <t xml:space="preserve">Popis rozpočtu: 2 - Nové konsturkce </t>
  </si>
  <si>
    <t>Popis objektu: 02 - SO 02</t>
  </si>
  <si>
    <t>Popis rozpočtu: 3 - ZTI</t>
  </si>
  <si>
    <t xml:space="preserve">Popis objektu: 03 - SO 03 </t>
  </si>
  <si>
    <t>Popis rozpočtu: 1 - Bourací práce</t>
  </si>
  <si>
    <t xml:space="preserve">Popis objektu: 07 - SO 07 </t>
  </si>
  <si>
    <t>Popis objektu: 10 - SO10</t>
  </si>
  <si>
    <t>Popis rozpočtu: 1 - Přístřešek</t>
  </si>
  <si>
    <t xml:space="preserve">Popis objektu: 11 - Areál bývalé sladovny + pódium </t>
  </si>
  <si>
    <t>Popis rozpočtu: 001 - Bourací + přípravné práce</t>
  </si>
  <si>
    <t>Popis rozpočtu: 002 - Nové konstrukce</t>
  </si>
  <si>
    <t>Popis objektu: 04 - Areál technických služeb</t>
  </si>
  <si>
    <t>Popis objektu: 12 - Parkoviště 1</t>
  </si>
  <si>
    <t>Popis rozpočtu: 001 - Přípravné práce</t>
  </si>
  <si>
    <t>Popis objektu: 13 - Parkoviště 2</t>
  </si>
  <si>
    <t>Popis objektu: 14 - Areál technických služeb</t>
  </si>
  <si>
    <t>Popis rozpočtu: 01 - Přípravné práce</t>
  </si>
  <si>
    <t>Popis rozpočtu: 02 - Nové konstrukce</t>
  </si>
  <si>
    <t>Rekapitulace dílů</t>
  </si>
  <si>
    <t>Typ dílu</t>
  </si>
  <si>
    <t>Zemní práce</t>
  </si>
  <si>
    <t>Základy a zvláštní zakládání</t>
  </si>
  <si>
    <t>21</t>
  </si>
  <si>
    <t>Plot ze ZB - za hledištěm</t>
  </si>
  <si>
    <t>22</t>
  </si>
  <si>
    <t xml:space="preserve">Opěrná zeď - Pódium </t>
  </si>
  <si>
    <t>23</t>
  </si>
  <si>
    <t>Opěrná zeď - u S03</t>
  </si>
  <si>
    <t>24</t>
  </si>
  <si>
    <t>Hlediště</t>
  </si>
  <si>
    <t>25</t>
  </si>
  <si>
    <t>Zpevněná plocha</t>
  </si>
  <si>
    <t>26</t>
  </si>
  <si>
    <t xml:space="preserve">Zpevně plochy technických služeb </t>
  </si>
  <si>
    <t>27</t>
  </si>
  <si>
    <t>Stávající zídka</t>
  </si>
  <si>
    <t>Akumulační nádrž</t>
  </si>
  <si>
    <t>Svislé a kompletní konstrukce</t>
  </si>
  <si>
    <t>342</t>
  </si>
  <si>
    <t>Stěny a příčky montované lehké</t>
  </si>
  <si>
    <t>4</t>
  </si>
  <si>
    <t>Vodorovné konstrukce</t>
  </si>
  <si>
    <t>416</t>
  </si>
  <si>
    <t>Podhledy a mezistropy montované lehké</t>
  </si>
  <si>
    <t>46</t>
  </si>
  <si>
    <t>Zpevněné plochy</t>
  </si>
  <si>
    <t>5</t>
  </si>
  <si>
    <t>Komunikace</t>
  </si>
  <si>
    <t>Zpevněné plochy areál sladovny</t>
  </si>
  <si>
    <t>61</t>
  </si>
  <si>
    <t>Úpravy povrchů vnitřní</t>
  </si>
  <si>
    <t>62</t>
  </si>
  <si>
    <t>Úpravy povrchů vnější</t>
  </si>
  <si>
    <t>63</t>
  </si>
  <si>
    <t>Okapový chodník</t>
  </si>
  <si>
    <t>Podlahy a podlahové konstrukce</t>
  </si>
  <si>
    <t>64</t>
  </si>
  <si>
    <t>Výplně otvorů</t>
  </si>
  <si>
    <t>8</t>
  </si>
  <si>
    <t>Trubní vedení</t>
  </si>
  <si>
    <t>94</t>
  </si>
  <si>
    <t>Lešení a stavební výtahy</t>
  </si>
  <si>
    <t>95</t>
  </si>
  <si>
    <t>Dokončovací konstrukce na pozemních stavbách</t>
  </si>
  <si>
    <t>Nově vzniklý objekt v místě Pódia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</si>
  <si>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</si>
  <si>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</si>
  <si>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</si>
  <si>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</si>
  <si>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</si>
  <si>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</si>
  <si>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</si>
  <si>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</si>
  <si>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714</t>
  </si>
  <si>
    <t xml:space="preserve">Vodorovná konstrukce </t>
  </si>
  <si>
    <t>721</t>
  </si>
  <si>
    <t>Vnitřní kanalizace</t>
  </si>
  <si>
    <t>722</t>
  </si>
  <si>
    <t>Vnitřní vodovod</t>
  </si>
  <si>
    <t>723</t>
  </si>
  <si>
    <t>Vnitřní plynovod</t>
  </si>
  <si>
    <t>724</t>
  </si>
  <si>
    <t>Strojní vybavení</t>
  </si>
  <si>
    <t>726</t>
  </si>
  <si>
    <t>Zařizovací předměty</t>
  </si>
  <si>
    <t>728</t>
  </si>
  <si>
    <t>Vzduchotechnika</t>
  </si>
  <si>
    <t>734</t>
  </si>
  <si>
    <t>Armatury</t>
  </si>
  <si>
    <t>762</t>
  </si>
  <si>
    <t>Konstrukce tesařské</t>
  </si>
  <si>
    <t>763</t>
  </si>
  <si>
    <t>Dřevostavby</t>
  </si>
  <si>
    <t>764</t>
  </si>
  <si>
    <t>Konstrukce klempířské</t>
  </si>
  <si>
    <t>765</t>
  </si>
  <si>
    <t>Krytiny tvrdé</t>
  </si>
  <si>
    <t xml:space="preserve">Zastřešení pro sypké materiály </t>
  </si>
  <si>
    <t>766</t>
  </si>
  <si>
    <t>Konstrukce truhlářské</t>
  </si>
  <si>
    <t>767</t>
  </si>
  <si>
    <t>Konstrukce zámečnické</t>
  </si>
  <si>
    <t>771</t>
  </si>
  <si>
    <t>Podlahy z dlaždic a obklady</t>
  </si>
  <si>
    <t>777</t>
  </si>
  <si>
    <t>Podlahy ze syntetických hmot</t>
  </si>
  <si>
    <t>781</t>
  </si>
  <si>
    <t>Obklady keramické</t>
  </si>
  <si>
    <t>783</t>
  </si>
  <si>
    <t>Nátěry</t>
  </si>
  <si>
    <t>784</t>
  </si>
  <si>
    <t>Malby</t>
  </si>
  <si>
    <t>795</t>
  </si>
  <si>
    <t>Lokální vytápění</t>
  </si>
  <si>
    <t>M21</t>
  </si>
  <si>
    <t>Elektromontáže</t>
  </si>
  <si>
    <t>M22</t>
  </si>
  <si>
    <t>Montáž sdělovací a zabezp. techniky</t>
  </si>
  <si>
    <t>M23</t>
  </si>
  <si>
    <t>Montáže potrubí</t>
  </si>
  <si>
    <t>M46</t>
  </si>
  <si>
    <t>Zemní práce při montážích</t>
  </si>
  <si>
    <t>M65</t>
  </si>
  <si>
    <t>Elektroinstalace a veřejné osvětlení</t>
  </si>
  <si>
    <t xml:space="preserve">Elektroinstalace a veřejné osvětlení - celý areál 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</si>
  <si>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</si>
  <si>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</si>
  <si>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</si>
  <si>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</si>
  <si>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</si>
  <si>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</si>
  <si>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</si>
  <si>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</si>
  <si>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</si>
  <si>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</si>
  <si>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</si>
  <si>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</si>
  <si>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</si>
  <si>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</si>
  <si>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</si>
  <si>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</si>
  <si>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</si>
  <si>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</si>
  <si>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</si>
  <si>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</si>
  <si>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</si>
  <si>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</si>
  <si>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</si>
  <si>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</si>
  <si>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</si>
  <si>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</si>
  <si>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</si>
  <si>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</si>
  <si>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</si>
  <si>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</si>
  <si>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</si>
  <si>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</si>
  <si>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</si>
  <si>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132201210R00</t>
  </si>
  <si>
    <t>Hloubení rýh š.do 200 cm hor.3 do 50 m3,STROJNĚ</t>
  </si>
  <si>
    <t>m3</t>
  </si>
  <si>
    <t>RTS 24/ II</t>
  </si>
  <si>
    <t>Indiv</t>
  </si>
  <si>
    <t>Práce</t>
  </si>
  <si>
    <t>Běžná</t>
  </si>
  <si>
    <t>POL1_</t>
  </si>
  <si>
    <t>kanalizace : 52*1*0,8</t>
  </si>
  <si>
    <t>VV</t>
  </si>
  <si>
    <t>vodovod : 53*1,4*0,8</t>
  </si>
  <si>
    <t>kanalizace : 2*1,6*0,8</t>
  </si>
  <si>
    <t>plyn : 2,71*1,1*0,8</t>
  </si>
  <si>
    <t>plyn : 75*1,1*0,8</t>
  </si>
  <si>
    <t>141721101R00</t>
  </si>
  <si>
    <t>Řízené protlačení a vtažení PE d 110 mm, hor.1 - 4</t>
  </si>
  <si>
    <t>m</t>
  </si>
  <si>
    <t>protlak : 7</t>
  </si>
  <si>
    <t>174101101R00</t>
  </si>
  <si>
    <t>Zásyp jam, rýh, šachet se zhutněním</t>
  </si>
  <si>
    <t>včetně strojního přemístění materiálu pro zásyp ze vzdálenosti do 10 m od okraje zásypu</t>
  </si>
  <si>
    <t>POP</t>
  </si>
  <si>
    <t>kanalizace : 35</t>
  </si>
  <si>
    <t>vodvod : 50</t>
  </si>
  <si>
    <t>175101101RT2</t>
  </si>
  <si>
    <t>Obsyp potrubí bez prohození sypaniny s dodáním štěrkopísku frakce 0 - 22 mm</t>
  </si>
  <si>
    <t>kanalizace : 52*0,4*0,45</t>
  </si>
  <si>
    <t>kanalizace : 2*0,4*0,45</t>
  </si>
  <si>
    <t>2,5</t>
  </si>
  <si>
    <t>28613742R</t>
  </si>
  <si>
    <t>Trubka tlaková PE HD (PE 80) D 32 x 3,0 mm PN 10</t>
  </si>
  <si>
    <t>SPCM</t>
  </si>
  <si>
    <t>Specifikace</t>
  </si>
  <si>
    <t>POL3_</t>
  </si>
  <si>
    <t>vodvod : 9</t>
  </si>
  <si>
    <t>plyn : 5</t>
  </si>
  <si>
    <t>28613743R</t>
  </si>
  <si>
    <t>Trubka tlaková PE HD (PE 80) D 40 x 3,7 mm PN 10</t>
  </si>
  <si>
    <t>plyn : 77</t>
  </si>
  <si>
    <t>349121105RT4</t>
  </si>
  <si>
    <t>Montáž betonového základu ke skříni HUP vč.dodávky základu 90x47x20 cm pro PD90</t>
  </si>
  <si>
    <t>kus</t>
  </si>
  <si>
    <t>plyn : 1</t>
  </si>
  <si>
    <t>35712510R</t>
  </si>
  <si>
    <t>Skříň betonová na plyn PM1 - HUP malá</t>
  </si>
  <si>
    <t>38822272R</t>
  </si>
  <si>
    <t>Plynoměr membránový B 6 se šroubením</t>
  </si>
  <si>
    <t>42243409.MR</t>
  </si>
  <si>
    <t>Regulátor tlaku plynu  B 6</t>
  </si>
  <si>
    <t>pyln : 1</t>
  </si>
  <si>
    <t>894432112R00</t>
  </si>
  <si>
    <t>Osazení plastové šachty revizní prům.425 mm, Wavin</t>
  </si>
  <si>
    <t>899731111R00</t>
  </si>
  <si>
    <t>Vodič signalizační CYY 1,5 mm2</t>
  </si>
  <si>
    <t>75</t>
  </si>
  <si>
    <t>891915OA0</t>
  </si>
  <si>
    <t>ZEMNÍ SOUPRAVY DN DO 50MM S POKLOPEM</t>
  </si>
  <si>
    <t>KUS</t>
  </si>
  <si>
    <t>Agregovaná položka</t>
  </si>
  <si>
    <t>POL2_</t>
  </si>
  <si>
    <t>894431321RBK</t>
  </si>
  <si>
    <t>Šachta, D 425 mm, dl.šach.roury 2,0 m, přímá dno KG D 160 mm, poklop PP do roury 1,5 t</t>
  </si>
  <si>
    <t>Plastové dno, šachta z korugované trouby, těsnění, rám do šachtové roury, poklop.</t>
  </si>
  <si>
    <t>998011001R00</t>
  </si>
  <si>
    <t>Přesun hmot pro budovy zděné výšky do 6 m</t>
  </si>
  <si>
    <t>t</t>
  </si>
  <si>
    <t>POL1_1</t>
  </si>
  <si>
    <t>721176223R00</t>
  </si>
  <si>
    <t>Potrubí KG svodné (ležaté) v zemi, D 125 x 3,2 mm, včetně zednických prací</t>
  </si>
  <si>
    <t>Potrubí včetně tvarovek. Bez zednických výpomocí.</t>
  </si>
  <si>
    <t>9</t>
  </si>
  <si>
    <t>721176224R00</t>
  </si>
  <si>
    <t>Potrubí KG svodné (ležaté) v zemi, D 160 x 4,0 mm</t>
  </si>
  <si>
    <t>51</t>
  </si>
  <si>
    <t>kanalizace : 2</t>
  </si>
  <si>
    <t>722300012RA0</t>
  </si>
  <si>
    <t>Vodovod, potrubí PPR - typ 3 Daplen PN 20, D 40 mm</t>
  </si>
  <si>
    <t>79,5</t>
  </si>
  <si>
    <t>722300022RA0</t>
  </si>
  <si>
    <t>Vodovod, potrubí PPR - typ 3 Daplen PN 16, D 32 mm</t>
  </si>
  <si>
    <t>723235113R00</t>
  </si>
  <si>
    <t>Kohout kulový, DN 25 mm</t>
  </si>
  <si>
    <t>723235114R00</t>
  </si>
  <si>
    <t>Kohout kulový DN 32 mm</t>
  </si>
  <si>
    <t>734235124R00</t>
  </si>
  <si>
    <t>Kohout kulový,2xvnitřní záv.  DN 32</t>
  </si>
  <si>
    <t>28613161.AR</t>
  </si>
  <si>
    <t>Vložka k přechodce PE-ocel</t>
  </si>
  <si>
    <t>28653820R</t>
  </si>
  <si>
    <t>Redukce d 32/20</t>
  </si>
  <si>
    <t>42210516R</t>
  </si>
  <si>
    <t>Ventil zpětný přírubový Z16-117-616 DN 32</t>
  </si>
  <si>
    <t>230180022R00</t>
  </si>
  <si>
    <t>Montáž trub z plastických hmot PE, PP, 63 x 5,7</t>
  </si>
  <si>
    <t>plyn : 75</t>
  </si>
  <si>
    <t>SUM</t>
  </si>
  <si>
    <t>Poznámky uchazeče k zadání</t>
  </si>
  <si>
    <t>POPUZIV</t>
  </si>
  <si>
    <t>END</t>
  </si>
  <si>
    <t>005111020R</t>
  </si>
  <si>
    <t>Vytyčení stavby</t>
  </si>
  <si>
    <t>Soubor</t>
  </si>
  <si>
    <t>POL99_8</t>
  </si>
  <si>
    <t>Geodetické zaměření rohů stavby, stabilizace bodů a sestavení laviček.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</si>
  <si>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</si>
  <si>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</si>
  <si>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</si>
  <si>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</si>
  <si>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005121010R</t>
  </si>
  <si>
    <t>Vybudování zařízení staveniště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</si>
  <si>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</si>
  <si>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</si>
  <si>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</si>
  <si>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</si>
  <si>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005121020R</t>
  </si>
  <si>
    <t>Provoz zařízení staveniště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</si>
  <si>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</si>
  <si>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005211010R</t>
  </si>
  <si>
    <t>Předání a převzetí staveniště</t>
  </si>
  <si>
    <t>Náklady spojené s účastí zhotovitele na předání a převzetí staveniště.</t>
  </si>
  <si>
    <t>122201101R00</t>
  </si>
  <si>
    <t>Odkopávky nezapažené v hor. 3 do 100 m3</t>
  </si>
  <si>
    <t>odebrání kontaminované zeiny : 220*0,3</t>
  </si>
  <si>
    <t>obkopání základů pro drenáž : (23+23+12)*1*0,7</t>
  </si>
  <si>
    <t>162301101R00</t>
  </si>
  <si>
    <t>Vodorovné přemístění výkopku z hor.1-4 do 500 m</t>
  </si>
  <si>
    <t>dumper na vývoz zeminy : 220*0,3</t>
  </si>
  <si>
    <t>289902111R00</t>
  </si>
  <si>
    <t>Otlučení nebo odsekání omítek stěn</t>
  </si>
  <si>
    <t>m2</t>
  </si>
  <si>
    <t>Včetně:</t>
  </si>
  <si>
    <t>- otlučení staré malty ze zdiva a vyčištění spár,</t>
  </si>
  <si>
    <t>- odstranění zbytků malty z líce zdiva ocelovým kartáčem,</t>
  </si>
  <si>
    <t>- shrabání a smetení otlučené suti.</t>
  </si>
  <si>
    <t>stěny : (21+21+9,1+9,1)*2,1</t>
  </si>
  <si>
    <t>sloupy : 4*(1*2,1*4)</t>
  </si>
  <si>
    <t>strop - + 30% klenba : 190*1,3</t>
  </si>
  <si>
    <t>Mezisoučet</t>
  </si>
  <si>
    <t>venkovní omítka : (64+66+15+30)</t>
  </si>
  <si>
    <t>špalety interier : 25</t>
  </si>
  <si>
    <t>941955004R00</t>
  </si>
  <si>
    <t>Lešení lehké pomocné, výška podlahy do 3,5 m</t>
  </si>
  <si>
    <t>250</t>
  </si>
  <si>
    <t>961044111R00</t>
  </si>
  <si>
    <t>Bourání základů z betonu prostého</t>
  </si>
  <si>
    <t>bourání betonové podlahy : 200*0,18</t>
  </si>
  <si>
    <t>bourání koryt : 2*(20*0,75*0,55)+2*(8*0,75*0,55)</t>
  </si>
  <si>
    <t>962031113R00</t>
  </si>
  <si>
    <t>Bourání příček z cihel pálených plných tl. 65 mm</t>
  </si>
  <si>
    <t>stěna 1.np : (7,1+3,2)*2,8</t>
  </si>
  <si>
    <t>962032241R00</t>
  </si>
  <si>
    <t>Bourání zdiva z cihel pálených na MC</t>
  </si>
  <si>
    <t>štítová stěna 15 : ((10,86*5,85)/2)*0,15</t>
  </si>
  <si>
    <t>štítová stěna 45 : ((10,86*5,85)/2)*0,45</t>
  </si>
  <si>
    <t>rozšíření štítů : 3*(0,6*0,3*4,45)</t>
  </si>
  <si>
    <t>nadezdívka : (22,205+22,205+10+10)*0,84*0,645</t>
  </si>
  <si>
    <t>965081113R00</t>
  </si>
  <si>
    <t>Bourání dlažeb z dlaždic půdních plochy nad 1 m2</t>
  </si>
  <si>
    <t>224</t>
  </si>
  <si>
    <t>965082941R00</t>
  </si>
  <si>
    <t>Odstranění násypu tl. nad 20 cm jakékoliv plochy</t>
  </si>
  <si>
    <t>224*0,4</t>
  </si>
  <si>
    <t>968062356R00</t>
  </si>
  <si>
    <t>Vybourání oken</t>
  </si>
  <si>
    <t>okna : 0,9*0,5</t>
  </si>
  <si>
    <t>1.np : 8*(1*1,477)</t>
  </si>
  <si>
    <t>968083011R00</t>
  </si>
  <si>
    <t>Vybourání dveří</t>
  </si>
  <si>
    <t>podkorví : 1,545*2,3+0,8*2+1*2</t>
  </si>
  <si>
    <t>1.np : 1,8*2,07+0,9*2</t>
  </si>
  <si>
    <t>762342811R00</t>
  </si>
  <si>
    <t>Demontáž laťování střech, rozteč latí do 22 cm</t>
  </si>
  <si>
    <t>latě : 2*(7,375*22,6)</t>
  </si>
  <si>
    <t>762342814R00</t>
  </si>
  <si>
    <t>Demontáž dřevěných kontralatí</t>
  </si>
  <si>
    <t>kontra : 2*(7,375*22,6)</t>
  </si>
  <si>
    <t>764211495R00</t>
  </si>
  <si>
    <t>Demontáž klempířských prvků</t>
  </si>
  <si>
    <t>svody a žlaby : 22,6*2+4*4</t>
  </si>
  <si>
    <t>765312810R00</t>
  </si>
  <si>
    <t>Demontáž krytiny dvoudrážkové, na sucho, do suti</t>
  </si>
  <si>
    <t>demontáž krytiny : 2*(7,375*22,6)</t>
  </si>
  <si>
    <t>979011321R00</t>
  </si>
  <si>
    <t>Montáž a demontáž shozu za 2.NP</t>
  </si>
  <si>
    <t>979011331R00</t>
  </si>
  <si>
    <t>Pronájem shozu  (4m)</t>
  </si>
  <si>
    <t>den</t>
  </si>
  <si>
    <t>20</t>
  </si>
  <si>
    <t>762900040RA0</t>
  </si>
  <si>
    <t>Demontáž samostatných prvků krovů</t>
  </si>
  <si>
    <t>nosná konstrukce : 2*(7,375*22,6)</t>
  </si>
  <si>
    <t>783108812RT1</t>
  </si>
  <si>
    <t>Tryskání minerál. materiálem, stupeň očištění Sa 2</t>
  </si>
  <si>
    <t>460120061RT1</t>
  </si>
  <si>
    <t>Odvoz zeminy odvoz zeminy včetně naložení</t>
  </si>
  <si>
    <t>66</t>
  </si>
  <si>
    <t>979095311R00</t>
  </si>
  <si>
    <t>Naložení a složení vybouraných hmot/konstrukcí</t>
  </si>
  <si>
    <t>POL1_9</t>
  </si>
  <si>
    <t>979011311RT1</t>
  </si>
  <si>
    <t>Svislá doprava suti a vybouraných hmot</t>
  </si>
  <si>
    <t>979081111R00</t>
  </si>
  <si>
    <t>Odvoz suti a vybour. hmot na skládku</t>
  </si>
  <si>
    <t>979990107R00</t>
  </si>
  <si>
    <t>Poplatek za uložení suti - směs betonu, cihel, dřeva, skupina odpadu 170904</t>
  </si>
  <si>
    <t>kategorie 17 09 04 smíšené stavební a demoliční odpady</t>
  </si>
  <si>
    <t>005124010R</t>
  </si>
  <si>
    <t>Koordinační činnost</t>
  </si>
  <si>
    <t>Koordinace stavebních a technologických dodávek stavby.</t>
  </si>
  <si>
    <t>212532111R00</t>
  </si>
  <si>
    <t>Lože drenáže z kameniva hrub.drceného,16-32 mm</t>
  </si>
  <si>
    <t>Včetně vyčištění dna rýh.</t>
  </si>
  <si>
    <t>přidání kameniva : 53*0,4*0,4</t>
  </si>
  <si>
    <t>273321321R00</t>
  </si>
  <si>
    <t>Železobeton základových desek C 20/25</t>
  </si>
  <si>
    <t>deska : 173*0,15</t>
  </si>
  <si>
    <t>Koeficient : 0,05</t>
  </si>
  <si>
    <t>273351215R00</t>
  </si>
  <si>
    <t>Bednění stěn základových desek - zřízení</t>
  </si>
  <si>
    <t>bednění desky : (20+20+9+9)*0,25+(4*4)*0,25+9*0,25</t>
  </si>
  <si>
    <t>273351216R00</t>
  </si>
  <si>
    <t>Bednění stěn základových desek - odstranění</t>
  </si>
  <si>
    <t>Včetně očištění, vytřídění a uložení bednicího materiálu.</t>
  </si>
  <si>
    <t>273361921RT9</t>
  </si>
  <si>
    <t>Výztuž základových desek ze svařovaných sítí KY 80, drát d 8,0 mm, oko 150 x 150 mm</t>
  </si>
  <si>
    <t>karisíť deska : 172*5,4*1,35*0,001</t>
  </si>
  <si>
    <t>281606114R00</t>
  </si>
  <si>
    <t>Beztlaková chem.injektáž zdiva cihlového tl. 90 cm</t>
  </si>
  <si>
    <t>22+22+10,9+10,9</t>
  </si>
  <si>
    <t>289971212R00</t>
  </si>
  <si>
    <t>Zřízení vrstvy z geotextilie sklon do 1:5 š.do 6 m</t>
  </si>
  <si>
    <t>172</t>
  </si>
  <si>
    <t>564831111RT4</t>
  </si>
  <si>
    <t>Podklad ze štěrkodrti po zhutnění tloušťky 10 cm štěrkodrť frakce 0-63 mm</t>
  </si>
  <si>
    <t>173</t>
  </si>
  <si>
    <t>564861111RT2</t>
  </si>
  <si>
    <t>Podklad ze štěrkodrti po zhutnění tloušťky 20 cm štěrkodrť frakce 0-32 mm</t>
  </si>
  <si>
    <t>631319291R00</t>
  </si>
  <si>
    <t>Úprava (zdrsnění) čerstvého betonového povrchu ocelovým kartáčem</t>
  </si>
  <si>
    <t>175</t>
  </si>
  <si>
    <t>631317210R00</t>
  </si>
  <si>
    <t>Řezání dilatační spáry hl. 0-100 mm, železobeton</t>
  </si>
  <si>
    <t>odhad : 20+4*8,5+8</t>
  </si>
  <si>
    <t>212850003RA0</t>
  </si>
  <si>
    <t>Drenáž podél základu objektu z dren. trub d 160 mm</t>
  </si>
  <si>
    <t>22+22+9</t>
  </si>
  <si>
    <t>69365042R</t>
  </si>
  <si>
    <t>Geotextilie netkaná GEO RPES 300 g/m2</t>
  </si>
  <si>
    <t>Koeficient : 0,1</t>
  </si>
  <si>
    <t>311271177R00</t>
  </si>
  <si>
    <t>Zdivo z tvárnic pórobetonových  tl. 300 mm</t>
  </si>
  <si>
    <t>středová 300 : 22,8*0,476</t>
  </si>
  <si>
    <t>štít : (10,9*6,2)/2</t>
  </si>
  <si>
    <t>311271182R00</t>
  </si>
  <si>
    <t>Zdivo z tvárnic pórobetonových tl. 450 mm</t>
  </si>
  <si>
    <t>nadezdívka 450 : (22,8+22,8+10+10)*0,68</t>
  </si>
  <si>
    <t>nadezdívka 450 : (22,8+22,8+10+10)*0,505</t>
  </si>
  <si>
    <t>štít : (10,9*5,2)/2</t>
  </si>
  <si>
    <t>342255028RT1</t>
  </si>
  <si>
    <t>Příčky z pórobetonu tl. 150 mm</t>
  </si>
  <si>
    <t>příčky 2.np : 3,6*4,8+2*(5,5*2,8)</t>
  </si>
  <si>
    <t>59321898R</t>
  </si>
  <si>
    <t>Překlad pórobetonový  100-1250 nenosný, 1250 x 100 x 249 mm, včětně uložení</t>
  </si>
  <si>
    <t>411323434R00</t>
  </si>
  <si>
    <t>Klenby, skořepiny ze železobetonu C 25/30</t>
  </si>
  <si>
    <t>sarkofák : 2,24*22</t>
  </si>
  <si>
    <t>Koeficient : 0,08</t>
  </si>
  <si>
    <t>411363021R00</t>
  </si>
  <si>
    <t>Výztuž kleneb svařovanou sítí Kari</t>
  </si>
  <si>
    <t>kari 8 drát oko 100x100 : (250*7,99)*1,35*0,001</t>
  </si>
  <si>
    <t>440351233R00</t>
  </si>
  <si>
    <t>Příplatek k podpěrné konstrukci do 10 kPa - zřízení</t>
  </si>
  <si>
    <t>160</t>
  </si>
  <si>
    <t>440351234R00</t>
  </si>
  <si>
    <t>Příplatek k podpěrné konstrukci do 10 kPa - odstranění</t>
  </si>
  <si>
    <t>417320035RAA</t>
  </si>
  <si>
    <t>Ztužující věnec ŽB beton C 20/25, 30 x 25 cm bednění, výztuž 90 kg/m3</t>
  </si>
  <si>
    <t>věnec 30 : 8+4,5+5+5</t>
  </si>
  <si>
    <t>417320041RAA</t>
  </si>
  <si>
    <t>Ztužující věnec ŽB beton C 25/30, 45 x 25 cm bednění, výztuž 90 kg/m3</t>
  </si>
  <si>
    <t>štítová stěna 45 : 6+2,5+5,5+5,5</t>
  </si>
  <si>
    <t>417320042RAA</t>
  </si>
  <si>
    <t>Ztužující věnec ŽB beton C 25/30, 45 x 30 cm bednění, výztuž 90 kg/m3</t>
  </si>
  <si>
    <t>věnec na pórobetonu : 22,5+22,5+10+10</t>
  </si>
  <si>
    <t>434200001RA0</t>
  </si>
  <si>
    <t>Schodiště z oceli včetně zábradlí a nátěrů</t>
  </si>
  <si>
    <t>m DVČ</t>
  </si>
  <si>
    <t>Výroba a osazení podesty a schodišťového ramene se stupni svařováním, výroba a osazení ocelového zábradlí z trubek, nátěr ocelové konstrukce základní + 2x email.</t>
  </si>
  <si>
    <t>612474450R00</t>
  </si>
  <si>
    <t>Omítka stěn vnitřní tenkovrstvá sádrová - štuk</t>
  </si>
  <si>
    <t>příčka 2.np : 48+48</t>
  </si>
  <si>
    <t>627452931R00</t>
  </si>
  <si>
    <t>Spárování starého zdiva cihelného do hl. 5 cm</t>
  </si>
  <si>
    <t>622412312RT1</t>
  </si>
  <si>
    <t>Nátěr stěn vnějších slož.1-2 ,</t>
  </si>
  <si>
    <t>včetně penetrace podkladu</t>
  </si>
  <si>
    <t>92+100+88+55</t>
  </si>
  <si>
    <t>špalety : 20</t>
  </si>
  <si>
    <t>622434113RT1</t>
  </si>
  <si>
    <t>Omítkový sanační systém, vnější, třívrstvý sanační postřik, jádrová sanační omítka, štuková sananční omítka</t>
  </si>
  <si>
    <t>plocha : 92+100+88+55</t>
  </si>
  <si>
    <t>317323000R00</t>
  </si>
  <si>
    <t>Uložení betonu</t>
  </si>
  <si>
    <t>beton lehčený : 2,3*22,2</t>
  </si>
  <si>
    <t>639571215R00</t>
  </si>
  <si>
    <t>Kačírek pro vzduchový kanálek</t>
  </si>
  <si>
    <t>(22+22+9+9+16)*0,25</t>
  </si>
  <si>
    <t>58931851R</t>
  </si>
  <si>
    <t>Beton lehký s Liaporem LC 30/33 - XC4, XF4 - Dmax 8 mm - S5 - D 1,8</t>
  </si>
  <si>
    <t>641212OA0</t>
  </si>
  <si>
    <t>OKNA KOMPLETNÍ S OCEL RÁMEM JEDNODUCHÁ DVOUKŘÍDLÁ</t>
  </si>
  <si>
    <t>M2</t>
  </si>
  <si>
    <t>1000x1500 : 5*(1*1,5)</t>
  </si>
  <si>
    <t>1200x1400 : 3*(1,2*1,4)</t>
  </si>
  <si>
    <t>642232OA0</t>
  </si>
  <si>
    <t>DVEŘE KOMPLETNÍ S OCEL ZÁRUBNÍ KOVOVÉ DVOUKŘÍDLÉ</t>
  </si>
  <si>
    <t>2,3*1,545</t>
  </si>
  <si>
    <t>1*2,02</t>
  </si>
  <si>
    <t>1,7*2,09</t>
  </si>
  <si>
    <t>642940016RAA</t>
  </si>
  <si>
    <t>Dveře jednokřídlové 90/197, překlad, zárubeň, práh dřevěné hladké plné</t>
  </si>
  <si>
    <t>941941191R00</t>
  </si>
  <si>
    <t>Příplatek za každý měsíc použití lešení</t>
  </si>
  <si>
    <t>2. měsíc : 340</t>
  </si>
  <si>
    <t>3. měsíc : 340</t>
  </si>
  <si>
    <t>otlučení omítek interier : 210</t>
  </si>
  <si>
    <t>nátěr cihel : 120</t>
  </si>
  <si>
    <t>944944011R00</t>
  </si>
  <si>
    <t>Montáž ochranné sítě z umělých vláken</t>
  </si>
  <si>
    <t>340</t>
  </si>
  <si>
    <t>944944081R00</t>
  </si>
  <si>
    <t>Demontáž ochranné sítě z umělých vláken</t>
  </si>
  <si>
    <t>941940031RAA</t>
  </si>
  <si>
    <t>Lešení lehké fasádní, š. 1 m, výška do 10 m montáž, demontáž, doprava, pronájem 1 měsíc</t>
  </si>
  <si>
    <t>lešení : 340</t>
  </si>
  <si>
    <t>952901111R00</t>
  </si>
  <si>
    <t>Vyčištění budov o výšce podlaží do 4 m</t>
  </si>
  <si>
    <t>200</t>
  </si>
  <si>
    <t>950200010RA0</t>
  </si>
  <si>
    <t>Střecha sedlová - krov, krytina pálená</t>
  </si>
  <si>
    <t>247</t>
  </si>
  <si>
    <t>998011002R00</t>
  </si>
  <si>
    <t>Přesun hmot pro budovy zděné výšky do 12 m</t>
  </si>
  <si>
    <t>711132311R00</t>
  </si>
  <si>
    <t>Provedení izolace nopovou fólií na ploše svislé, včetně uchycení a těsnění</t>
  </si>
  <si>
    <t>(22+22+9)*0,9</t>
  </si>
  <si>
    <t>711142559RY1</t>
  </si>
  <si>
    <t>Provedení izolace proti vlhkosti na ploše svislé, asfaltovými pásy přitavením 1 vrstva - včetně dod. asfalt. pásu</t>
  </si>
  <si>
    <t>429148037R</t>
  </si>
  <si>
    <t>Ventilátor axiální, montáž do okna</t>
  </si>
  <si>
    <t>76221OA0</t>
  </si>
  <si>
    <t>SCHODIŠTĚ DŘEVĚNÁ</t>
  </si>
  <si>
    <t>M3</t>
  </si>
  <si>
    <t>0,6</t>
  </si>
  <si>
    <t>763614231RT1</t>
  </si>
  <si>
    <t>Montáž podlahy z desek nad tl.18 mm, na sraz, šroubov. bez dodávky desek</t>
  </si>
  <si>
    <t>2*200</t>
  </si>
  <si>
    <t>60726123R</t>
  </si>
  <si>
    <t>Deska dřevoštěpková OSB 3,  tl. 25 mm</t>
  </si>
  <si>
    <t>2 x osb : 2*200</t>
  </si>
  <si>
    <t>764252605R00</t>
  </si>
  <si>
    <t>Žlab podokapní půlkulatý TiZn rš. 400 mm</t>
  </si>
  <si>
    <t>včetně dilatace a spojovacích prostředků.</t>
  </si>
  <si>
    <t>22,5+22,5</t>
  </si>
  <si>
    <t>764252635R00</t>
  </si>
  <si>
    <t>Čelo žlabu půlkulatého TiZn rš.400 mm</t>
  </si>
  <si>
    <t>včetně spojovacích prostředků.</t>
  </si>
  <si>
    <t>764259618R00</t>
  </si>
  <si>
    <t>Kotlík závěsný TiZn  půlkulatý,400/120 mm</t>
  </si>
  <si>
    <t>764292651R00</t>
  </si>
  <si>
    <t>Lemování TiZn ,napojení na stěnu jednodíl</t>
  </si>
  <si>
    <t>15</t>
  </si>
  <si>
    <t>764511680R00</t>
  </si>
  <si>
    <t>Oplechování parapetů TiZn, rš. 670 mm</t>
  </si>
  <si>
    <t>3*1,2+5+4</t>
  </si>
  <si>
    <t>764551604R00</t>
  </si>
  <si>
    <t>Svod z Ti Zn , kruhový, D 120 mm</t>
  </si>
  <si>
    <t>včetně objímek a spojovacího materiálu.</t>
  </si>
  <si>
    <t>5,3+4+3,2+3+6,5</t>
  </si>
  <si>
    <t>771100020RAA</t>
  </si>
  <si>
    <t>Vyrovnání podkladu samoniv.hmotou  v int. nivelační hmota tl. 10 mm, penetrace</t>
  </si>
  <si>
    <t>204 : 18</t>
  </si>
  <si>
    <t>783897111R00</t>
  </si>
  <si>
    <t>Penetrace bet. povrchů vodoodpudivá  1x</t>
  </si>
  <si>
    <t>784191101R00</t>
  </si>
  <si>
    <t>Penetrace podkladu univerzální Primalex 1x</t>
  </si>
  <si>
    <t>784195222R00</t>
  </si>
  <si>
    <t>Malba Primalex Plus, barva, bez penetrace, 2 x</t>
  </si>
  <si>
    <t>210111011RT2</t>
  </si>
  <si>
    <t>Zásuvka domovní zapuštěná - provedení 2P+PE včetně dodávky zásuvky 5517-2389</t>
  </si>
  <si>
    <t>17</t>
  </si>
  <si>
    <t>222111105R00</t>
  </si>
  <si>
    <t>Rozvaděč</t>
  </si>
  <si>
    <t>460680046R001</t>
  </si>
  <si>
    <t>Vysekání drážky ve zdi cihelné 15 x 15 cm, včetně zapravení</t>
  </si>
  <si>
    <t>Vlastní</t>
  </si>
  <si>
    <t>elektro : 110</t>
  </si>
  <si>
    <t>76</t>
  </si>
  <si>
    <t>650124213RT2</t>
  </si>
  <si>
    <t>Uložení kabelu Cu 4 x 2,5 mm2 pevně včetně dodávky kabelu CYKY 4 x 2,5 mm2</t>
  </si>
  <si>
    <t>110</t>
  </si>
  <si>
    <t>650613226R00</t>
  </si>
  <si>
    <t>Solární baterie 15 kWh</t>
  </si>
  <si>
    <t>34853203R</t>
  </si>
  <si>
    <t>Svítidlo pro náročné prostředí PRIMA Ex 225 PCcE</t>
  </si>
  <si>
    <t>RTS 23/ II</t>
  </si>
  <si>
    <t>kontaminovaná zemina : 104*0,3</t>
  </si>
  <si>
    <t>stěny : (15+15+6,2+6,4)*2</t>
  </si>
  <si>
    <t>strop : 90*1,5</t>
  </si>
  <si>
    <t>osekání omítek 2.np : (15+15+6,6+6,6)*2,2</t>
  </si>
  <si>
    <t>(15,5+15,5+8,5)*6,2</t>
  </si>
  <si>
    <t>421900001RA01</t>
  </si>
  <si>
    <t>Demontáž trámového stropu - bez násypu a dřevěného záklopu</t>
  </si>
  <si>
    <t>202</t>
  </si>
  <si>
    <t>220</t>
  </si>
  <si>
    <t>s02 : 104*0,15</t>
  </si>
  <si>
    <t>přístvba u s02 : 46,7*0,38</t>
  </si>
  <si>
    <t>štítová stěna - krov : ((8,75*5,07)/2)*0,42</t>
  </si>
  <si>
    <t>štívoá stěna 1.np : (2,6*8,35)*0,42</t>
  </si>
  <si>
    <t>stěna mezi s02 a přístavbou : (5,41*9)*0,86</t>
  </si>
  <si>
    <t>krajní stěna přístavby : (7,46*8,88*0,6)-((1,4*1,48+1,25*1,48+1,38*1,48)*0,6)</t>
  </si>
  <si>
    <t>boní stěny : 2*(6,8*6*0,6)-(1*1,48)*0,6</t>
  </si>
  <si>
    <t>vnitřní stěna 1.np : (6*3*0,3)</t>
  </si>
  <si>
    <t>vnitřní stěna 1.pp : (8*2,8*0,15)</t>
  </si>
  <si>
    <t>300 stěny : (5,8*2,58+8,4*2,58+4*2,58)*0,3</t>
  </si>
  <si>
    <t>380 stěny : (2,2*2,58)*0,38</t>
  </si>
  <si>
    <t>větší části : (1,12*1,5*2,58)</t>
  </si>
  <si>
    <t>kantka : 4,5*2,58*0,065</t>
  </si>
  <si>
    <t>stěny 200 : (4,79+1+2+2,22+1,13+0,8)*2,85*0,3</t>
  </si>
  <si>
    <t>venkovní : (2+2+1)*3,5*0,4+(2,5+2,5+5,5)*3,2*0,3</t>
  </si>
  <si>
    <t>15,5*6,9</t>
  </si>
  <si>
    <t>násyp nad klenbou : 5,2*15,4</t>
  </si>
  <si>
    <t>1+1,2+1,86*1,35+1,8+1,48+2,25+1,9+1,9+3+2,1</t>
  </si>
  <si>
    <t>sedlová střecha hlavní : 2*(7,07*17,5)</t>
  </si>
  <si>
    <t>přístvaba - kompletní demolice : 39+24+24</t>
  </si>
  <si>
    <t>24+24+6*3</t>
  </si>
  <si>
    <t>18</t>
  </si>
  <si>
    <t>762811811R00</t>
  </si>
  <si>
    <t>Demontáž záklopů z hrubých prken tl. do 3,2 cm, včetně trámků</t>
  </si>
  <si>
    <t>106,95</t>
  </si>
  <si>
    <t>31</t>
  </si>
  <si>
    <t>přídání kameniva napropustnou vrstvu : (14,15+14,15+6,5)*0,4*0,4</t>
  </si>
  <si>
    <t>deska : 92*0,15</t>
  </si>
  <si>
    <t>bednění obvodu : 14,15+14,15+6,5+6,5</t>
  </si>
  <si>
    <t>karisíť deska : 92*5,4*1,35*0,001</t>
  </si>
  <si>
    <t>injektáž zdiva : 16,97+16,97+6,14+6,14</t>
  </si>
  <si>
    <t>podklad deska : 92</t>
  </si>
  <si>
    <t>92</t>
  </si>
  <si>
    <t>14,15+4*6,5</t>
  </si>
  <si>
    <t>14,15+14,15+6,5</t>
  </si>
  <si>
    <t>štítová stěna k podiu : (8,9*3,8)/2</t>
  </si>
  <si>
    <t>přizdívka okna 2.np : (0,85*1)*2</t>
  </si>
  <si>
    <t>dozdění otvor : 0,7*2,2</t>
  </si>
  <si>
    <t>štítová stěna směrem k silnici : (8,9*3,8)/2</t>
  </si>
  <si>
    <t>zazdění otovru : 2*(2,65*1,3)+0,7*2,2</t>
  </si>
  <si>
    <t>317941125RU3</t>
  </si>
  <si>
    <t>Osazení ocelových válcovaných nosníků č. 22 a vyšší včetně dodávky profilu U č. 26</t>
  </si>
  <si>
    <t>6ks U profil 37,9 kg/m : (6*(7,8)*37,9)*0,001</t>
  </si>
  <si>
    <t>342254611R00</t>
  </si>
  <si>
    <t>Příčky z  pórobetonu tl. 100 mm</t>
  </si>
  <si>
    <t>2.np : (1,6+2,4+0,98+2,625+1,5+1,55+4+1,455+2,3+2,3+1)*2,8</t>
  </si>
  <si>
    <t>odečtení dveří : -(0,9*2,22+0,8*2,02+0,8*2,02+0,8*2,02+0,8*2,02+0,8*2,02+0,8*2,02+0,8*2,02+0,8*2,02)</t>
  </si>
  <si>
    <t>2.np : (8,5+4,2)*2,8</t>
  </si>
  <si>
    <t>odečtení otovrů : -(1*2,02+1*2,02)</t>
  </si>
  <si>
    <t>59321902.AR</t>
  </si>
  <si>
    <t>Překlad pórobetonový 150-1250 nenosný, 1250 x 150 x 249 mm, včetně uložení</t>
  </si>
  <si>
    <t>347016231R00</t>
  </si>
  <si>
    <t>Předstěna SDK, tl. 125 mm, ocel. kce CW, 2x RB 12,5 mm, bez izolace</t>
  </si>
  <si>
    <t>- nezbytné úpravy desek na příslušný rozměr</t>
  </si>
  <si>
    <t>- úpravy rohů, koutů a hran konstrukcí ze sádrokartonu</t>
  </si>
  <si>
    <t>- standardního tmelení Q2, to je: základní tmelení Q1+ dodatečné tmelení (tmelení najemno) a případné přebroušení.</t>
  </si>
  <si>
    <t>předstěny záchody a umyvadla : 20</t>
  </si>
  <si>
    <t>sarkofák : 14,5*1,75</t>
  </si>
  <si>
    <t>kari 8 drát oko 100x100 : (125*7,99)*1,35*0,001</t>
  </si>
  <si>
    <t>ocelové šrouby v obovodu : 0,3</t>
  </si>
  <si>
    <t>417320031RAA</t>
  </si>
  <si>
    <t>Ztužující věnec ŽB beton C 20/25 80x40 cm, bednění, výztuž 90 kg/m3</t>
  </si>
  <si>
    <t>16+16+8,5+8,5</t>
  </si>
  <si>
    <t>věnec na 30 prostřední : 6,5</t>
  </si>
  <si>
    <t>věnec 30ka vrchní : 6,5</t>
  </si>
  <si>
    <t>věnec 45 střední : 6,5</t>
  </si>
  <si>
    <t>věnec 45 vrchní : 6,5</t>
  </si>
  <si>
    <t>věnec středová stěna : 6</t>
  </si>
  <si>
    <t>416021126R00</t>
  </si>
  <si>
    <t>Podhledy SDK, kovová.kce CD. 1x deska RF 15 mm</t>
  </si>
  <si>
    <t>s úpravou rohů, koutů a hran konstrukcí, přebroušení a tmelení spár,</t>
  </si>
  <si>
    <t>1.NP : 99</t>
  </si>
  <si>
    <t>101 : (2,56+2,5+2,5+2,85)*2,67</t>
  </si>
  <si>
    <t>105 : (4,9+2,3+5,5+1+1,6)*2,67</t>
  </si>
  <si>
    <t>106 : (1,5+1,5+1+1)*1,17</t>
  </si>
  <si>
    <t>107 : (7+7+6+6)*2,67</t>
  </si>
  <si>
    <t>110 : (1,9+1,9+2,3+2,3)*1,17</t>
  </si>
  <si>
    <t>111 : (2,5+2,5+1,5+1,5)*1,17</t>
  </si>
  <si>
    <t>112 : (1,5+1,5+1,5+1,5)*1,17</t>
  </si>
  <si>
    <t>113 : (1+1+1,2+1,2)*1,17</t>
  </si>
  <si>
    <t>114 : (1+1+1+1)*1,17</t>
  </si>
  <si>
    <t>115 : (2,5+2,5+1+1)*1,17</t>
  </si>
  <si>
    <t>116 : (4,3+3+2,8+1,5+0,4+3,5)*2,67</t>
  </si>
  <si>
    <t>117 : (2,5+2,5+1,5+1,5)*0,67</t>
  </si>
  <si>
    <t>118 : (1,5+1,5+1,2+1,2)*1,17</t>
  </si>
  <si>
    <t>622481211RU1</t>
  </si>
  <si>
    <t>Montáž výztužné sítě(perlinky)do stěrky-vněj.stěny včetně výztužné sítě a stěrkového tmelu Weber</t>
  </si>
  <si>
    <t>106 : (1,5+1,5+1+1)*1,5</t>
  </si>
  <si>
    <t>107 : 2*0,5</t>
  </si>
  <si>
    <t>110 : (1,9+1,9+2,3+2,3)*1,5</t>
  </si>
  <si>
    <t>111 : (2,5+2,5+1,5+1,5)*1,5</t>
  </si>
  <si>
    <t>112 : (4*1,5)*1,5</t>
  </si>
  <si>
    <t>113 : (1+1+1,2+1,2)*1,5</t>
  </si>
  <si>
    <t>114 : (4*1)*1,5</t>
  </si>
  <si>
    <t>115 : (2,5+2,5+1+1)*1,5</t>
  </si>
  <si>
    <t>116 : 2*0,5</t>
  </si>
  <si>
    <t>117 : (2,5+2,5+1,5+1,5)*2</t>
  </si>
  <si>
    <t>118 : (1,5+1,5+1,2+1,2)*1,5</t>
  </si>
  <si>
    <t>622311137RV1</t>
  </si>
  <si>
    <t>Zateplovací systém, EPS F tl.200 mm zakončený stěrkou s výztužnou tkaninou</t>
  </si>
  <si>
    <t>Položka neobsahuje kontaktní nátěr a povrchovou úpravu omítkou.</t>
  </si>
  <si>
    <t>Součinitel tepelné vodivosti izolantu je 0,039 W/mK.</t>
  </si>
  <si>
    <t>do zazděného otovru : 2,65*1,3</t>
  </si>
  <si>
    <t>omítka vnější : 93+108+96+58</t>
  </si>
  <si>
    <t>lehčený beton : 3,15*14,15</t>
  </si>
  <si>
    <t>632441015RT1</t>
  </si>
  <si>
    <t>Potěr anhydritový, tl. 50 mm samonivelační potěr  Anhydrit 020</t>
  </si>
  <si>
    <t>skladba s6 : 100</t>
  </si>
  <si>
    <t>Kačírek pro vzduchová kanálek</t>
  </si>
  <si>
    <t>(14,15+14,15+6,5+6,5)*0,3</t>
  </si>
  <si>
    <t>641122OA0</t>
  </si>
  <si>
    <t>OKNA KOMPLETNÍ S DŘEV RÁMEM DVOJITÁ DVOUKŘÍDLÁ</t>
  </si>
  <si>
    <t>1.np : 1,075*1,43+1,2*1,43+1,2*1,43+1,2*1,43+1,2*1,43+1,2*1,43+1,84*1,43+1,2*1,43+1,2*1,43</t>
  </si>
  <si>
    <t>1.pp : (1,52+0,815+1,2*0,815)</t>
  </si>
  <si>
    <t>1.np : 0,905*2,02</t>
  </si>
  <si>
    <t>1.pp : 1,5*2,1</t>
  </si>
  <si>
    <t>355+355</t>
  </si>
  <si>
    <t>92+92</t>
  </si>
  <si>
    <t>355</t>
  </si>
  <si>
    <t>141,16</t>
  </si>
  <si>
    <t>711112001RZ1</t>
  </si>
  <si>
    <t>Provedení izolace proti vlhkosti na ploše svislé, 1x asfaltovým penetračním nátěr včetně dodávky asfaltového laku</t>
  </si>
  <si>
    <t>34,8</t>
  </si>
  <si>
    <t>(14,15+14,15+6,5)*1</t>
  </si>
  <si>
    <t>711212002RT7</t>
  </si>
  <si>
    <t>Stěrka hydroizolační, vč. dodávky HI hmoty, včetně tesnícího pásu</t>
  </si>
  <si>
    <t>dvouvrstvá</t>
  </si>
  <si>
    <t>1.np : 140</t>
  </si>
  <si>
    <t>998711101R00</t>
  </si>
  <si>
    <t>Přesun hmot pro izolace proti vodě, výšky do 6 m</t>
  </si>
  <si>
    <t>POL1_7</t>
  </si>
  <si>
    <t>713111111RT1</t>
  </si>
  <si>
    <t>Montáž tepelné izolace stropů vrchem kladené, volně 1 vrstva - materiál ve specifikaci</t>
  </si>
  <si>
    <t>podkroví : 105</t>
  </si>
  <si>
    <t>713111231R00</t>
  </si>
  <si>
    <t>Montáž parozábrany, stropů shora s přelepením spojů</t>
  </si>
  <si>
    <t>Položka obsahuje pouze montážní práce a spojovací prostředky.</t>
  </si>
  <si>
    <t>6315085941R</t>
  </si>
  <si>
    <t>Pás izolační, tl. 140 mm</t>
  </si>
  <si>
    <t>67352296R</t>
  </si>
  <si>
    <t>Fólie parotěsná PE, tl. 0,25 mm</t>
  </si>
  <si>
    <t>763614132RT1</t>
  </si>
  <si>
    <t>Montáž podlahy z desek OSB</t>
  </si>
  <si>
    <t>podkroví : 210</t>
  </si>
  <si>
    <t>60725017R</t>
  </si>
  <si>
    <t>Deska dřevoštěpková OSB 3,  nebroušená tl. 25 mm</t>
  </si>
  <si>
    <t>725320822R00</t>
  </si>
  <si>
    <t>Kuchyšká sestava</t>
  </si>
  <si>
    <t>kpl</t>
  </si>
  <si>
    <t>726211321R00</t>
  </si>
  <si>
    <t>Modul pro WC , UP320, h. 1120 mm</t>
  </si>
  <si>
    <t>soubor</t>
  </si>
  <si>
    <t>Včetně dodávky a připevnění montážního prvku vč. napojení na kanalizační popř. vodovodní potrubí.</t>
  </si>
  <si>
    <t>726211341R00</t>
  </si>
  <si>
    <t>Modul pro pisoár  Universal, h. 1120 - 1300 mm</t>
  </si>
  <si>
    <t>725200010RA0</t>
  </si>
  <si>
    <t>Montáž zařizovacích předmětů - klozet</t>
  </si>
  <si>
    <t>0,3 m kanalizačního potrubí, osazení klozetové mísy a samostatné nádržky, montáž ventilu.</t>
  </si>
  <si>
    <t>725200020RA0</t>
  </si>
  <si>
    <t>Montáž zařizovacích předmětů - pisoár</t>
  </si>
  <si>
    <t>1 m kanalizačního potrubí, vyvedení odpadní výpustky, osazení pisoáru a sifonu, montáž ventilu.</t>
  </si>
  <si>
    <t>725200030RA0</t>
  </si>
  <si>
    <t>Montáž zařizovacích předmětů - umyvadlo</t>
  </si>
  <si>
    <t>0,5 m kanalizačního potrubí, vyvedení odpadní výpustky, osazení umyvadla, sifonu a baterie.</t>
  </si>
  <si>
    <t>48417407R</t>
  </si>
  <si>
    <t>Kotel  kondenzační 16 kW</t>
  </si>
  <si>
    <t>55144236R</t>
  </si>
  <si>
    <t>Baterie umyvadlová Chrome CR 011.00 s výpustí</t>
  </si>
  <si>
    <t>642144841R</t>
  </si>
  <si>
    <t>Umyvadlo keramické, otvor pro baterii, povrch  perla</t>
  </si>
  <si>
    <t>64238932R</t>
  </si>
  <si>
    <t>Klozet keramický závěsný, hluboké splachování</t>
  </si>
  <si>
    <t>64251339R</t>
  </si>
  <si>
    <t>Pisoár keramickýs radarovým splachovačem, bateriové napájení</t>
  </si>
  <si>
    <t>953761131R00</t>
  </si>
  <si>
    <t>Odvětrání flexibilním potrubím</t>
  </si>
  <si>
    <t>728614212R00</t>
  </si>
  <si>
    <t>Montáž ventilátoru axiálního nízkotlakového potrubního do d 200 mm</t>
  </si>
  <si>
    <t>Ventilátor axiální do koupelny VENTS 150SV</t>
  </si>
  <si>
    <t>762822140RT2</t>
  </si>
  <si>
    <t>Montáž stropnic hraněných pl. do 540 cm2 včetně dodávky řeziva, hranoly 18/26</t>
  </si>
  <si>
    <t>7190 : 4*7,19</t>
  </si>
  <si>
    <t>7220 : 3*7,22</t>
  </si>
  <si>
    <t>7390 : 3*7,39</t>
  </si>
  <si>
    <t>7530 : 3*7,53</t>
  </si>
  <si>
    <t>2*17</t>
  </si>
  <si>
    <t>1,2+1,52+1,43+1,43+1,43+1,3+2*1,43+3*1,43</t>
  </si>
  <si>
    <t>7+7+4+4</t>
  </si>
  <si>
    <t>766231111R00</t>
  </si>
  <si>
    <t>Montáž stahovacích půdních schodů</t>
  </si>
  <si>
    <t>61181103R</t>
  </si>
  <si>
    <t>Zárubeň obložková - včetně kování, dveří, montáže -1000</t>
  </si>
  <si>
    <t>61181103R12</t>
  </si>
  <si>
    <t>Zárubeň obložková - včetně kování, dveří, montáže - 900</t>
  </si>
  <si>
    <t>61181250.AR</t>
  </si>
  <si>
    <t>Zárubeň obložková, vč. kování, dveří, montáže - 700</t>
  </si>
  <si>
    <t>POL3_7</t>
  </si>
  <si>
    <t>612501092R</t>
  </si>
  <si>
    <t>Schody skládací ocelové</t>
  </si>
  <si>
    <t>767585101R00</t>
  </si>
  <si>
    <t>Provaření U profilů</t>
  </si>
  <si>
    <t>2*(3*7,8)</t>
  </si>
  <si>
    <t>771101210RT1</t>
  </si>
  <si>
    <t>Penetrace podkladu pod dlažby penetrační nátěr</t>
  </si>
  <si>
    <t>97</t>
  </si>
  <si>
    <t>771575109RT0</t>
  </si>
  <si>
    <t>Montáž keramické dlažby, hladké, na tmel, 300 x 300</t>
  </si>
  <si>
    <t>771578011R00</t>
  </si>
  <si>
    <t>Spára podlaha - stěna, silikonem</t>
  </si>
  <si>
    <t>vč. dodávky a montáže silikonu.</t>
  </si>
  <si>
    <t>45</t>
  </si>
  <si>
    <t>597623141R</t>
  </si>
  <si>
    <t>Dlaždice  300 x 300 mm bílá matná</t>
  </si>
  <si>
    <t>998771201R00</t>
  </si>
  <si>
    <t>Přesun hmot pro podlahy z dlaždic, výšky do 6 m</t>
  </si>
  <si>
    <t>781475116RT2</t>
  </si>
  <si>
    <t>Provedení keramického obkladu vnitřních stěn do tmele, 300 x 300 mm</t>
  </si>
  <si>
    <t>781497121RS3</t>
  </si>
  <si>
    <t>Lišta hliníková rohová k obkladům  profil RB, pro tloušťku obkladu 10 mm</t>
  </si>
  <si>
    <t>597623142R</t>
  </si>
  <si>
    <t>Obklad 300 x 300 mm šedá mat</t>
  </si>
  <si>
    <t>998781201R00</t>
  </si>
  <si>
    <t>Přesun hmot pro obklady keramické, výšky do 6 m</t>
  </si>
  <si>
    <t>PODHLED : 99</t>
  </si>
  <si>
    <t>OMÍTKY : 241</t>
  </si>
  <si>
    <t>132201111R00</t>
  </si>
  <si>
    <t>Hloubení rýh š.do 60 cm v hor.3 do 100 m3, STROJNĚ</t>
  </si>
  <si>
    <t>30*0,7*0,8</t>
  </si>
  <si>
    <t>1*0,9*0,8</t>
  </si>
  <si>
    <t>3457114703R</t>
  </si>
  <si>
    <t>Trubka kabelová chránička KOPOFLEX KF 09075</t>
  </si>
  <si>
    <t>342263410R00</t>
  </si>
  <si>
    <t>Osazení revizních dvířek do SDK příček, do 0,25 m2</t>
  </si>
  <si>
    <t>Včetně vytvoření otvoru a osazení rámu s dvířky a prošroubování.</t>
  </si>
  <si>
    <t>55162400.AR</t>
  </si>
  <si>
    <t>Vpust podlahová HL310N</t>
  </si>
  <si>
    <t>892571111R00</t>
  </si>
  <si>
    <t>Zkouška těsnosti kanalizace DN do 200, vodou</t>
  </si>
  <si>
    <t>50</t>
  </si>
  <si>
    <t>969011131R00</t>
  </si>
  <si>
    <t>Vybourání vodovod., plynového vedení DN do 125 mm</t>
  </si>
  <si>
    <t>80</t>
  </si>
  <si>
    <t>969021111R00</t>
  </si>
  <si>
    <t>Vybourání kanalizačního potrubí DN do 100 mm</t>
  </si>
  <si>
    <t>30</t>
  </si>
  <si>
    <t>721176103R00</t>
  </si>
  <si>
    <t>Potrubí HT připojovací, D 50 x 1,8 mm</t>
  </si>
  <si>
    <t>721176105R00</t>
  </si>
  <si>
    <t>Potrubí HT připojovací, D 110 x 2,7 mm</t>
  </si>
  <si>
    <t>721176114R00</t>
  </si>
  <si>
    <t>Potrubí HT odpadní svislé, D 75 x 1,9 mm</t>
  </si>
  <si>
    <t>Potrubí včetně tvarovek, objímek a vložek pro tlumení hluku. Bez zednických výpomocí.</t>
  </si>
  <si>
    <t>Včetně zřízení a demontáže pomocného lešení.</t>
  </si>
  <si>
    <t>2,</t>
  </si>
  <si>
    <t>721176115R00</t>
  </si>
  <si>
    <t>Potrubí HT odpadní svislé, D 110 x 2,7 mm</t>
  </si>
  <si>
    <t>19</t>
  </si>
  <si>
    <t>721176222R00</t>
  </si>
  <si>
    <t>Potrubí KG svodné (ležaté) v zemi, D 110 x 3,2 mm</t>
  </si>
  <si>
    <t>Potrubí KG svodné (ležaté) v zemi, D 125 x 3,2 mm</t>
  </si>
  <si>
    <t>721273200RT3</t>
  </si>
  <si>
    <t>Souprava ventilační střešní HL souprava větrací hlavice PP HL810  D 110 mm</t>
  </si>
  <si>
    <t>429853220R</t>
  </si>
  <si>
    <t>T-kus kruhový VP 100 KT</t>
  </si>
  <si>
    <t>429853260R</t>
  </si>
  <si>
    <t>Upevnění odpadních výpustek</t>
  </si>
  <si>
    <t>6+9+1</t>
  </si>
  <si>
    <t>553476596R</t>
  </si>
  <si>
    <t>Dvířka revizní do SDK 400 x 600 mm, tl. 12,5 mm, suché prostředí</t>
  </si>
  <si>
    <t>722181214RT5</t>
  </si>
  <si>
    <t>Izolace návleková MIRELON PRO tl. stěny 20 mm vnitřní průměr 15 mm</t>
  </si>
  <si>
    <t>V položce je kalkulována dodávka izolační trubice, spon a lepicí pásky.</t>
  </si>
  <si>
    <t>43</t>
  </si>
  <si>
    <t>722181214RU1</t>
  </si>
  <si>
    <t>Izolace návleková MIRELON PRO tl. stěny 20 mm vnitřní průměr 32 mm</t>
  </si>
  <si>
    <t>37</t>
  </si>
  <si>
    <t>722265246R00</t>
  </si>
  <si>
    <t>Vodoměr domovní MSD CYBLE DN 25 x 260 mm, Qn 4,0</t>
  </si>
  <si>
    <t>722100001RA0</t>
  </si>
  <si>
    <t>Vodovod, potrubí ocelové pozinkované DN 25</t>
  </si>
  <si>
    <t>Včetně dodání vody, uzavření, zabezpečení konců potrubí při tlakové zkoušce ai dodání desinfekčního prostředku.</t>
  </si>
  <si>
    <t>722300011RA0</t>
  </si>
  <si>
    <t>Vodovod, potrubí PPR - typ 3 Daplen PN 20, D 20 mm</t>
  </si>
  <si>
    <t>25 : 20</t>
  </si>
  <si>
    <t>32 : 8</t>
  </si>
  <si>
    <t>722300021RA01</t>
  </si>
  <si>
    <t>Vodovod, potrubí PPR - typ 3 Daplen PN 20, D 20 mm, zavěšené</t>
  </si>
  <si>
    <t>722300022RA02</t>
  </si>
  <si>
    <t>Vodovod, potrubí PPR - typ 3 Daplen PN 20, D 32 mm, zavěšené</t>
  </si>
  <si>
    <t>8+7</t>
  </si>
  <si>
    <t>724231125R00</t>
  </si>
  <si>
    <t>Příslušenství vodáren, manometr D 100</t>
  </si>
  <si>
    <t>734235121R00</t>
  </si>
  <si>
    <t>Kohout kulový  DN 15</t>
  </si>
  <si>
    <t>734235123R00</t>
  </si>
  <si>
    <t>Kohout kulový DN 25</t>
  </si>
  <si>
    <t>734291113R00</t>
  </si>
  <si>
    <t>Kohouty plnící a vypouštěcí G 1/2</t>
  </si>
  <si>
    <t>42250750R</t>
  </si>
  <si>
    <t>Ventil pojistný P10-237-616  DN 15</t>
  </si>
  <si>
    <t>42261660R</t>
  </si>
  <si>
    <t>Filtr s výměnnou vložkou D71-118-540 PN 40 DN 15</t>
  </si>
  <si>
    <t>42610990.AR</t>
  </si>
  <si>
    <t>Čerpadlo Wilo</t>
  </si>
  <si>
    <t>48467301R</t>
  </si>
  <si>
    <t>Nádoba expanzní , 8 litrů</t>
  </si>
  <si>
    <t>RTS 23/ I</t>
  </si>
  <si>
    <t>55121070.AR</t>
  </si>
  <si>
    <t>Ventil  3/8"</t>
  </si>
  <si>
    <t>722161114R00</t>
  </si>
  <si>
    <t>Potrubí měděné s tvarovkami Geberit Mapress D 22 x 1,0 mm</t>
  </si>
  <si>
    <t>Včetně pomocného lešení o výšce podlahy do 1900 mm a pro zatížení do 1,5 kPa.</t>
  </si>
  <si>
    <t>67,5</t>
  </si>
  <si>
    <t>735159111R00</t>
  </si>
  <si>
    <t>Montáž panelových těles Radik do délky 1600 mm</t>
  </si>
  <si>
    <t>48457299R</t>
  </si>
  <si>
    <t>Těleso otopné deskové Radik Klasik typ 22 výška 900 mm, délka 1400 mm</t>
  </si>
  <si>
    <t>48457668.AR</t>
  </si>
  <si>
    <t>Těleso otopné deskové Radik VK typ 33, výška 900 mm, délka 1000 mm</t>
  </si>
  <si>
    <t>484576712R</t>
  </si>
  <si>
    <t>Těleso otopné deskové Radik VK typ 33, výška 900 mm, délka 2000 mm</t>
  </si>
  <si>
    <t>210220021RT1</t>
  </si>
  <si>
    <t>Vedení uzemňovací v zemi FeZn do 120 mm2 vč.svorek včetně pásku FeZn 30 x 4 mm</t>
  </si>
  <si>
    <t>včetně montáže svorek spojovacích, odbočných, upevňovacích a spojovacího materiálu.</t>
  </si>
  <si>
    <t>230191011R00</t>
  </si>
  <si>
    <t>Uložení chráničky ve výkopu PE 75x6,8mm</t>
  </si>
  <si>
    <t>230191016R00</t>
  </si>
  <si>
    <t>Uložení chráničky ve výkopu PE 110x4,2mm</t>
  </si>
  <si>
    <t>3457114705R</t>
  </si>
  <si>
    <t>Trubka kabelová chránička KOPOFLEX KF 09110</t>
  </si>
  <si>
    <t>460680046R00</t>
  </si>
  <si>
    <t>Vysekání drážky ve zdi cihelné 10 x 10 cm, včetně zapravení</t>
  </si>
  <si>
    <t>460680025RT2</t>
  </si>
  <si>
    <t>Průraz zdivem v cihlové zdi tloušťky 100 cm plochy do 0,50 m2</t>
  </si>
  <si>
    <t>68</t>
  </si>
  <si>
    <t>elektro : 95+75</t>
  </si>
  <si>
    <t>39442202R</t>
  </si>
  <si>
    <t>Štítové hodniny</t>
  </si>
  <si>
    <t>výkop pro novou skladbu podlahy : 92*0,47</t>
  </si>
  <si>
    <t>stěny : (18,5+18,5+7,7+7,7+7,7+7,7)*1</t>
  </si>
  <si>
    <t>strop : 92*1,5</t>
  </si>
  <si>
    <t>92+40</t>
  </si>
  <si>
    <t>štíty : 2*((7,7*4,1)/2)*0,49</t>
  </si>
  <si>
    <t>965082933RT1</t>
  </si>
  <si>
    <t>Odstranění násypu tl. do 20 cm, plocha nad 2 m2 tl. násypu 10 - 15 cm, plocha nad 2 m2</t>
  </si>
  <si>
    <t>násyp nad klenbou : 92*0,1</t>
  </si>
  <si>
    <t>stávající krov : 2*(5,67*18,5)</t>
  </si>
  <si>
    <t>stávající krov : 18,5+18,5+10</t>
  </si>
  <si>
    <t>1.np : 111,6*0,1</t>
  </si>
  <si>
    <t>Koeficient 1.np: 0,05</t>
  </si>
  <si>
    <t>karisíť deska : 111,6*5,4*1,35*0,001</t>
  </si>
  <si>
    <t>564811111RT2</t>
  </si>
  <si>
    <t>Podklad ze štěrkodrti po zhutnění tloušťky 5 cm štěrkodrť frakce 0-32 mm</t>
  </si>
  <si>
    <t>111,6</t>
  </si>
  <si>
    <t>štíty : ((7,5*3,7)/2)*2</t>
  </si>
  <si>
    <t>311271186R00</t>
  </si>
  <si>
    <t>Zdivo z tvárnic pórobetonových tl. 250 mm</t>
  </si>
  <si>
    <t>dozdění obvodových stěn : (14,2+11,5)*2,15</t>
  </si>
  <si>
    <t>319300010R00</t>
  </si>
  <si>
    <t>Dodatečné vložení izolace podřezáním strojem,fólie</t>
  </si>
  <si>
    <t>17+17+8+8+2</t>
  </si>
  <si>
    <t>1.np : (3*1,77+3,3+4,3+3*1,7)*2,8</t>
  </si>
  <si>
    <t>odečtení otvorů : -7*(0,7*1,97)</t>
  </si>
  <si>
    <t>1.np : (5,3+3,1+4+4,8+3+1,3+3,4+2,3)*2,8</t>
  </si>
  <si>
    <t>odečtení dveří : -4*(1*2,02)</t>
  </si>
  <si>
    <t>7</t>
  </si>
  <si>
    <t>předstěny : 25</t>
  </si>
  <si>
    <t>7+7+11+11,5</t>
  </si>
  <si>
    <t>štít : 7+7</t>
  </si>
  <si>
    <t>416021128R00</t>
  </si>
  <si>
    <t>Podhledy SDK, kovová.kce CD. 1x deska RFI 15 mm, včetně TI</t>
  </si>
  <si>
    <t>112</t>
  </si>
  <si>
    <t>215901101RT5</t>
  </si>
  <si>
    <t>Zhutnění podloží z hornin nesoudržných do 92% PS vibrační deskou</t>
  </si>
  <si>
    <t>89</t>
  </si>
  <si>
    <t>564851111RT2</t>
  </si>
  <si>
    <t>Podklad ze štěrkodrti po zhutnění tloušťky 15 cm štěrkodrť frakce 0-32 mm</t>
  </si>
  <si>
    <t>564861111RT4</t>
  </si>
  <si>
    <t>Podklad ze štěrkodrti po zhutnění tloušťky 20 cm štěrkodrť frakce 0-63 mm</t>
  </si>
  <si>
    <t>596215041R00</t>
  </si>
  <si>
    <t>Kladení dlažby tl. 8 cm do drtě tl. 5 cm - včetně rozprostření kameniva do distančníku</t>
  </si>
  <si>
    <t>596291113R00</t>
  </si>
  <si>
    <t>Řezání dlažby tl. 80 mm</t>
  </si>
  <si>
    <t>17+17+7+7</t>
  </si>
  <si>
    <t>583320401R</t>
  </si>
  <si>
    <t>Kamenivo těžené 0/4 Tasovice, JHM</t>
  </si>
  <si>
    <t>kameniv do distnančníku - 27,5% plochy na jeden m2 je potřeba 0,022 m3 - 1400 kg/m3 - 642 m2 : (89*0,022)*1,4</t>
  </si>
  <si>
    <t>592452561R</t>
  </si>
  <si>
    <t>Dlažba vsakovací přírodní  8 cm 30 mm distančníky</t>
  </si>
  <si>
    <t>69365044R</t>
  </si>
  <si>
    <t>Geotextilie netkaná 500g 2x50 m</t>
  </si>
  <si>
    <t>112 : (7,5+6,7+10,6+5,2+3,2)*2,6</t>
  </si>
  <si>
    <t>odečtení dveří : 0</t>
  </si>
  <si>
    <t>101 : (3,5+3,5+1,3+1+2,4+4,5)*2,6</t>
  </si>
  <si>
    <t>odečtení otvorů : (3*0,9*1,7+4)</t>
  </si>
  <si>
    <t>(3+2+1,8+3,07+2,7+3,09+6*1+6*1,7+8*1,7+8*1+4+1,25+1,825+3+3+2+1,855+2,27+2,27)*1,1</t>
  </si>
  <si>
    <t>odečtení otvorů : -15</t>
  </si>
  <si>
    <t>(3+2+1,8+3,07+2,7+3,09+6*1+6*1,7+8*1,7+8*1+4+1,25+1,825+3+3+2+1,855+2,27+2,27)*1,5</t>
  </si>
  <si>
    <t>odečtení otvorů a míst kde budou předstěny : -15-15</t>
  </si>
  <si>
    <t>36,6+35+37+15</t>
  </si>
  <si>
    <t>632441017RT1</t>
  </si>
  <si>
    <t>Potěr anhydritový, tl. 60 mm samonivelační potěr MFC Anhydrit 020</t>
  </si>
  <si>
    <t>632441112R00</t>
  </si>
  <si>
    <t>Potěr Anhyment AE 20, do 100 m2, přípl.zkd 5 mm</t>
  </si>
  <si>
    <t>+ 10 mm : 111,6*2</t>
  </si>
  <si>
    <t>3*2,5</t>
  </si>
  <si>
    <t>766670029RA0</t>
  </si>
  <si>
    <t>Okno plastové oblé atyp</t>
  </si>
  <si>
    <t xml:space="preserve">ks    </t>
  </si>
  <si>
    <t>5534451178R</t>
  </si>
  <si>
    <t>Posuvná vrata ocel</t>
  </si>
  <si>
    <t>553446424R</t>
  </si>
  <si>
    <t>Ocelová vrata - dvoukřídlá</t>
  </si>
  <si>
    <t>300</t>
  </si>
  <si>
    <t>18*7</t>
  </si>
  <si>
    <t>(18+18+7+7)*3</t>
  </si>
  <si>
    <t>střecha : 155</t>
  </si>
  <si>
    <t>711111001RZ1</t>
  </si>
  <si>
    <t>Provedení izolace proti vlhkosti na ploše vodorovné, 1x asfaltovým penetračním nátěrem včetně dodávky asfaltového penetračního laku</t>
  </si>
  <si>
    <t>711141559RY1</t>
  </si>
  <si>
    <t>Provedení izolace proti vlhkosti na ploše vodorovné, asfaltovými pásy přitavením včetně asfaltového pásu</t>
  </si>
  <si>
    <t>Provedení očištění povrchu a natavení jedné vrstvy modifikovaného asfaltového pásu včetně dodávky materiálů.</t>
  </si>
  <si>
    <t>podlaha : 111,6+45</t>
  </si>
  <si>
    <t>150</t>
  </si>
  <si>
    <t>631508592R</t>
  </si>
  <si>
    <t>Pás izolační , tl. 100 mm</t>
  </si>
  <si>
    <t>1 vrstva do stropu : 150</t>
  </si>
  <si>
    <t>721213041RT6</t>
  </si>
  <si>
    <t>Montáž sprchového odtokového žlabu, s betonáží prostoru sprchového koutu s dodávkou betonové směsi, plochý odtok</t>
  </si>
  <si>
    <t>Bez dodávky žlabu. Bez hydroizolace.</t>
  </si>
  <si>
    <t>6</t>
  </si>
  <si>
    <t>55231856R</t>
  </si>
  <si>
    <t>Žlab sprchový nerezový se sifonem, dl. 1150 mm</t>
  </si>
  <si>
    <t>18,4+18,4</t>
  </si>
  <si>
    <t>4,5</t>
  </si>
  <si>
    <t>4*3,2</t>
  </si>
  <si>
    <t>Zárubeň obložková - včetně kování, dveří, montáže -1400</t>
  </si>
  <si>
    <t>60</t>
  </si>
  <si>
    <t>204+112</t>
  </si>
  <si>
    <t>5*0,5*0,8</t>
  </si>
  <si>
    <t>Vodovod, potrubí ocelové pozinkované DN 25, kompletní</t>
  </si>
  <si>
    <t>5+5</t>
  </si>
  <si>
    <t>2+2</t>
  </si>
  <si>
    <t>734235122R00</t>
  </si>
  <si>
    <t>Kohout kulový DN 20</t>
  </si>
  <si>
    <t>Ventil rohový 3/8"</t>
  </si>
  <si>
    <t>elektro drážky : 135</t>
  </si>
  <si>
    <t>135</t>
  </si>
  <si>
    <t>34800622.VR</t>
  </si>
  <si>
    <t>Svítidlo trubicové průmyslové</t>
  </si>
  <si>
    <t>(11+11+10+10)*0,8*0,7</t>
  </si>
  <si>
    <t>35</t>
  </si>
  <si>
    <t>961021311R00</t>
  </si>
  <si>
    <t>Bourání základů ze zdiva kamenného</t>
  </si>
  <si>
    <t>(11,24+9,71)*2,9</t>
  </si>
  <si>
    <t>962022491R00</t>
  </si>
  <si>
    <t>Bourání zdiva nadzákladového kamenného</t>
  </si>
  <si>
    <t>zbrourání kamenného zdiva : (11,24+9,71)*1,1*4,8</t>
  </si>
  <si>
    <t>11*1,37*2,2</t>
  </si>
  <si>
    <t>115*0,2</t>
  </si>
  <si>
    <t>(10+10+11+11)*0,3</t>
  </si>
  <si>
    <t>karisíť deska - 1. vrstva : 115*5,4*1,35*0,001</t>
  </si>
  <si>
    <t>karisít deska - 2.vrstva : 115*5,4*1,35*0,001</t>
  </si>
  <si>
    <t>274323411R00</t>
  </si>
  <si>
    <t>Prostý beton základových pasů vodostavební C 25/30</t>
  </si>
  <si>
    <t>(11+11+10+10)*0,8*0,74</t>
  </si>
  <si>
    <t>Koeficient : 0,2</t>
  </si>
  <si>
    <t>311112125RT3</t>
  </si>
  <si>
    <t>Stěna z tvárnic ztraceného bednění, tl. 250 mm zalití tvárnic betonem C 20/25</t>
  </si>
  <si>
    <t>1 šár : (10+10+11+11)*0,25</t>
  </si>
  <si>
    <t>obvodové zdivo : (11+11+10+10)*3,7</t>
  </si>
  <si>
    <t>odečtení otvorů : -(5*1)+4*3,03</t>
  </si>
  <si>
    <t>317941125RT2</t>
  </si>
  <si>
    <t>Osazení ocelových válcovaných nosníků č. 22 a vyšší včetně dodávky profilu I č. 24</t>
  </si>
  <si>
    <t>2*(4*40)*0,001</t>
  </si>
  <si>
    <t>(2,35+2,15)*3,6</t>
  </si>
  <si>
    <t>345361721R00</t>
  </si>
  <si>
    <t>Výztuž zídek z oceli B500B</t>
  </si>
  <si>
    <t>0,45</t>
  </si>
  <si>
    <t>347015236R00</t>
  </si>
  <si>
    <t>Předstěna SDK, tl.125 mm, ocel.kce CW, 2x MAI 12,5 mm</t>
  </si>
  <si>
    <t>Ztužující věnec ŽB beton C 20/25 130x20 cm, bednění, výztuž 90 kg/m3</t>
  </si>
  <si>
    <t>12+10,5</t>
  </si>
  <si>
    <t>11+11+10+10+6+5</t>
  </si>
  <si>
    <t>104</t>
  </si>
  <si>
    <t>115</t>
  </si>
  <si>
    <t>(11+11+10+10)*3,6+(2+2,2)*2,1</t>
  </si>
  <si>
    <t>odečtení otvorů : -(5*1+4*3,03+1,1*2,28)</t>
  </si>
  <si>
    <t>(2+2+2,2+2,2)*1,5</t>
  </si>
  <si>
    <t>Zateplovací systém Baumit, fasáda, EPS F tl.200 mm zakončený stěrkou s výztužnou tkaninou</t>
  </si>
  <si>
    <t>10*4</t>
  </si>
  <si>
    <t>622311332RT1</t>
  </si>
  <si>
    <t>Zatepl.systém Baumit, fasáda, EPS F plus tl.100 mm s omítkou GranoporTop K2, lepidlo StarContact</t>
  </si>
  <si>
    <t>Součinitel tepelné vodivosti izolantu je 0,032 W/mK.</t>
  </si>
  <si>
    <t>štít : 41,46+45</t>
  </si>
  <si>
    <t>624602111R00</t>
  </si>
  <si>
    <t>Tmelení spár š. 10 mm hl. 7 mm elastickým tmelem Soudaseal</t>
  </si>
  <si>
    <t>40</t>
  </si>
  <si>
    <t>631316211RT1</t>
  </si>
  <si>
    <t>Povrchový vsyp na betonové podlahy strojně hlazený posypová směs s křemíkem</t>
  </si>
  <si>
    <t>4*10</t>
  </si>
  <si>
    <t>631313811RT2</t>
  </si>
  <si>
    <t>Mazanina betonová tl. C 30/37 vyztužená ocelovými vlákny 20 kg / m3</t>
  </si>
  <si>
    <t>Včetně vytvoření dilatačních spár, bez zaplnění.</t>
  </si>
  <si>
    <t>115*0,18</t>
  </si>
  <si>
    <t>61143191R</t>
  </si>
  <si>
    <t>Okno plast. 5000x1000</t>
  </si>
  <si>
    <t>61143262R</t>
  </si>
  <si>
    <t>Vstupní dveře - plast</t>
  </si>
  <si>
    <t>11*4,4+(11+11+10)*0,65</t>
  </si>
  <si>
    <t>Provedení izolace proti vlhkosti na ploše vodorovné, asfaltovými pásy přitavením 1 vrstva - včetně dod. pásu - sklená vložka</t>
  </si>
  <si>
    <t>711141559RY2</t>
  </si>
  <si>
    <t>Provedení izolace proti vlhkosti na ploše vodorovné, asfaltovými pásy přitavením 1 vrstva - včetně dod. pásu - al vložka</t>
  </si>
  <si>
    <t>55162260.AR</t>
  </si>
  <si>
    <t>Vpust podlahová - se záchytem olejů</t>
  </si>
  <si>
    <t>762342203RT4</t>
  </si>
  <si>
    <t>Montáž laťování střech, vzdálenost latí 22 - 36 cm včetně dodávky řeziva, latě 4/6 cm</t>
  </si>
  <si>
    <t>2*(6,3*11)</t>
  </si>
  <si>
    <t>762342205RT4</t>
  </si>
  <si>
    <t>Montáž kontralatí na vruty, s těsnicí pěnou včetně dodávky latí 4/6 cm</t>
  </si>
  <si>
    <t>763100101RAA</t>
  </si>
  <si>
    <t>Montáž a výroba střešních vazníků, impregnovaných příhradový vazník</t>
  </si>
  <si>
    <t>13*11,135</t>
  </si>
  <si>
    <t>4*4</t>
  </si>
  <si>
    <t>764817175R00</t>
  </si>
  <si>
    <t>Oplechování zdí (atik) z lak.Pz plechu</t>
  </si>
  <si>
    <t>11+10,5</t>
  </si>
  <si>
    <t>765799311RK5</t>
  </si>
  <si>
    <t>Montáž fólie na krokve přibitím se slepením spojů podstřešní difúzní fólie</t>
  </si>
  <si>
    <t>Dodávka a montáž fólie, spojovací pásky včetně spojovacích prostředků.</t>
  </si>
  <si>
    <t>138</t>
  </si>
  <si>
    <t>765310070RA0</t>
  </si>
  <si>
    <t>Zastřešení pálenou krytinou Brněnka 14, jednoduché</t>
  </si>
  <si>
    <t>55346986R</t>
  </si>
  <si>
    <t>Madlo 3980 pozinkované</t>
  </si>
  <si>
    <t>4,1</t>
  </si>
  <si>
    <t>5,5</t>
  </si>
  <si>
    <t>777210020RA0</t>
  </si>
  <si>
    <t>Epoxidový nátěr podlah</t>
  </si>
  <si>
    <t>104+140</t>
  </si>
  <si>
    <t>Kotel  kondenzační 10 kW</t>
  </si>
  <si>
    <t>11+11+101+10</t>
  </si>
  <si>
    <t>220111776R00</t>
  </si>
  <si>
    <t>Vedení uzemnění v zemi FeZN drát do 120 mm2</t>
  </si>
  <si>
    <t>4*1,5</t>
  </si>
  <si>
    <t>50*0,9*0,8</t>
  </si>
  <si>
    <t>36</t>
  </si>
  <si>
    <t>50*0,3*0,3</t>
  </si>
  <si>
    <t>541322319R</t>
  </si>
  <si>
    <t>Ohřívač vody průtokový PEO 18/21/24</t>
  </si>
  <si>
    <t>83</t>
  </si>
  <si>
    <t>721176102R00</t>
  </si>
  <si>
    <t>Potrubí HT připojovací, D 40 x 1,8 mm</t>
  </si>
  <si>
    <t>721176116R00</t>
  </si>
  <si>
    <t>Potrubí HT odpadní svislé, D 125 x 3,1 mm</t>
  </si>
  <si>
    <t>65</t>
  </si>
  <si>
    <t>721300010RAA</t>
  </si>
  <si>
    <t>Vybourání podllahy zapravení</t>
  </si>
  <si>
    <t>59</t>
  </si>
  <si>
    <t>18+26</t>
  </si>
  <si>
    <t>16</t>
  </si>
  <si>
    <t>44,4</t>
  </si>
  <si>
    <t>48457300R</t>
  </si>
  <si>
    <t>Těleso otopné deskové Radik Klasik typ 22 výška 900 mm, délka 1600 mm</t>
  </si>
  <si>
    <t>48457667.AR</t>
  </si>
  <si>
    <t>Těleso otopné deskové Radik VK typ 33, výška 900 mm, délka 900 mm</t>
  </si>
  <si>
    <t>Vysekání drážky ve zdi cihelné 20 x 20 cm, včetně zapravení</t>
  </si>
  <si>
    <t>vytápění : 45</t>
  </si>
  <si>
    <t>86</t>
  </si>
  <si>
    <t>139601102R00</t>
  </si>
  <si>
    <t>Ruční výkop jam, rýh a šachet v hornině tř. 3</t>
  </si>
  <si>
    <t>(0,6*0,6*0,95)*5</t>
  </si>
  <si>
    <t>275313621R00</t>
  </si>
  <si>
    <t>Beton základových patek prostý C 20/25</t>
  </si>
  <si>
    <t>950015011RA0</t>
  </si>
  <si>
    <t>Zelená střecha extenzivní, rozchodníkový koberec</t>
  </si>
  <si>
    <t>34</t>
  </si>
  <si>
    <t>767990010RAD</t>
  </si>
  <si>
    <t>Atypické ocelové konstrukce 50 - 100 kg/kus</t>
  </si>
  <si>
    <t>kg</t>
  </si>
  <si>
    <t>743533OA0</t>
  </si>
  <si>
    <t>Elektroinstalace - 4ks svítidel, rozvod elektro</t>
  </si>
  <si>
    <t>112101101R00</t>
  </si>
  <si>
    <t>Odstranění buřeně a náletových dřevin</t>
  </si>
  <si>
    <t>vykácení stávajícíh stromů : 1</t>
  </si>
  <si>
    <t>121101101R00</t>
  </si>
  <si>
    <t>Odebrání navážky s přemístěním do 50 m</t>
  </si>
  <si>
    <t>odebrání 30 cm navážky na celé ploše : 1032*0,3</t>
  </si>
  <si>
    <t>122201102R00</t>
  </si>
  <si>
    <t>Odkopávky nezapažené v hor. 3 včetně přemístění ke kontejneru</t>
  </si>
  <si>
    <t>S1 - plocha u horního vchodu do objektu S01 : 25</t>
  </si>
  <si>
    <t>S2 - podium : 70</t>
  </si>
  <si>
    <t>S3 - hlediště : 43</t>
  </si>
  <si>
    <t>S4 - plocha před objektem S02 : 27</t>
  </si>
  <si>
    <t>S5 - výkop pro opěrnou zeď : 66</t>
  </si>
  <si>
    <t>bourání základů původního cihelného plotu - uvažován základ do hloubky 500 mm : 46,8*0,5*0,5</t>
  </si>
  <si>
    <t>bourání základu zbořeniště - dům kde bude podium : 24,9+14</t>
  </si>
  <si>
    <t>962032231R00</t>
  </si>
  <si>
    <t>Bourání zdiva z cihel pálených na MVC</t>
  </si>
  <si>
    <t>zbořeniště : 370</t>
  </si>
  <si>
    <t>zděný objekt : 1,8*2,7*2,5</t>
  </si>
  <si>
    <t>bourání zděného stávajícího plotu : (46,8*0,6*2,5)</t>
  </si>
  <si>
    <t>962065112R0</t>
  </si>
  <si>
    <t>Bourání přístřešků a krovu - dřevěná konstrukce</t>
  </si>
  <si>
    <t xml:space="preserve">m2    </t>
  </si>
  <si>
    <t>přístřešek : 5,5*2,6</t>
  </si>
  <si>
    <t>bourání krovu : 12</t>
  </si>
  <si>
    <t>979081111RT3</t>
  </si>
  <si>
    <t>Odvoz suti a vybour. hmot na skládku do 17 km kontejnerem 7 t</t>
  </si>
  <si>
    <t>bourání zděného stávajícího cihelného plotu - 1700 kg/m3 : (46,8*0,6*2,5)*1700*0,001</t>
  </si>
  <si>
    <t>bourání základů původního cihelného plotu - 1800 kg/m3 : (46,8*0,5*0,5)*1800*0,001</t>
  </si>
  <si>
    <t>zbořeniště 1700 kg/m3 : 370*1700*0,001</t>
  </si>
  <si>
    <t>odvoz přebytečné zeminy na skládku : 1081</t>
  </si>
  <si>
    <t>bourání základu zbořeniště - dům kde bude podium 1800kgú/m3 : (24,9+14)*1800*0,001</t>
  </si>
  <si>
    <t>odvoz tašek 1800 kg/m3 : 15*1800*0,001</t>
  </si>
  <si>
    <t>uložení přebytečné zeminy : 1081</t>
  </si>
  <si>
    <t>Odvoz zeminy a výkopku na deponii do 1 km  kontejnerem 7 t</t>
  </si>
  <si>
    <t>odvoz navážky - počítáno s objemovou hmotností 2000 kg/m3 : 309,6*2000*0,001</t>
  </si>
  <si>
    <t>odvoz odkopávek plochy S1 - S6 - 2000 kg/m3 : 231*2000*0,001</t>
  </si>
  <si>
    <t>odečtení přebytečné hlíny která se poveze na skládku -1081 m3 : -1081</t>
  </si>
  <si>
    <t>74F493OA0</t>
  </si>
  <si>
    <t>Nakládání suti/zeminy na dopravní prostředek</t>
  </si>
  <si>
    <t xml:space="preserve">t     </t>
  </si>
  <si>
    <t>suť : 769,4</t>
  </si>
  <si>
    <t>zemina : 1081,2</t>
  </si>
  <si>
    <t>bourání základu zbořeniště - dům kde bude podium 1800kg/m3 : (24,9+14)*1800*0,001</t>
  </si>
  <si>
    <t>Odkopávky nezapažené v hor. 3 - včetně přemístění ke kontejneru</t>
  </si>
  <si>
    <t>odkopávky pro dlažby : 250*0,27</t>
  </si>
  <si>
    <t>hloubení rýhy pro chráničku : 191*0,4*0,5</t>
  </si>
  <si>
    <t>Hloubení rýh š.do 200 cm hor.3 ,STROJNĚ</t>
  </si>
  <si>
    <t>základ pro nově budovaný plot základ 60x80, 20 cm rezerva na výšku : (45)*0,8*0,8</t>
  </si>
  <si>
    <t>výkop pro základ opěrná zdi u podia : 8,1*0,65*3,1</t>
  </si>
  <si>
    <t>výkop základu 550x1400 mm : (12,5+3,7+3)*0,55*1,4</t>
  </si>
  <si>
    <t>základy pro hlediště : 3*(21,7*0,8*0,45)</t>
  </si>
  <si>
    <t>zídka před podiem : (14,74+4,76)*0,45*0,8</t>
  </si>
  <si>
    <t>162201102R00</t>
  </si>
  <si>
    <t>Vodorovné přemístění výkopku z hor.1-4 do 50 m - svahování terénu</t>
  </si>
  <si>
    <t>rozporostření zeminy po areálu sladovny - zemina určená k hutnění : 539</t>
  </si>
  <si>
    <t>175101101R00</t>
  </si>
  <si>
    <t>Obsyp potrubí bez prohození sypaniny</t>
  </si>
  <si>
    <t>460300006R00</t>
  </si>
  <si>
    <t>Hutnění zeminy po vrstvách 20 cm</t>
  </si>
  <si>
    <t>539</t>
  </si>
  <si>
    <t>274313511R00</t>
  </si>
  <si>
    <t>Beton základových pasů prostý C 12/15</t>
  </si>
  <si>
    <t>Včetně dodávky a uložení betonu a kamene.</t>
  </si>
  <si>
    <t>základ pro nově budovaný plot základ 60x80 : (45)*0,6*0,8</t>
  </si>
  <si>
    <t>10% na sesypání stěn : 21,6*0,1</t>
  </si>
  <si>
    <t>311112350RT4</t>
  </si>
  <si>
    <t>Stěna z tvárnic ztraceného bednění, tl. 500 mm zalití tvárnic betonem C 25/30</t>
  </si>
  <si>
    <t>nově vzniklý plot ZB 500 - v. 2,75m : (45)*2,75</t>
  </si>
  <si>
    <t>311361821R00</t>
  </si>
  <si>
    <t>Výztuž nadzákladových zdí z betonářské oceli B500B (10 505)</t>
  </si>
  <si>
    <t xml:space="preserve">svislá výztuž - 4 pruty průměr 12 mm, 300 mm zapuštějné do pasu - tzn jeden prut 3,05m : </t>
  </si>
  <si>
    <t>45m délka plotu , tzn. 87 ks ZB - v každém 4 pruty 12 mm - 0,89 kg/m : (90*(4*3,05))*0,89*0,001</t>
  </si>
  <si>
    <t>vodorovná výztuž - celkem 11 šárů- tzn mezi 10. šáry bude vodorovný výztuž - 2 pruty 12 mm - 0,89 kg/m : ((45*2)*10)*0,89*0,001</t>
  </si>
  <si>
    <t>764817158R00</t>
  </si>
  <si>
    <t>Oplechování zdí (atik) z lak.Pz plechu, rš 580 mm</t>
  </si>
  <si>
    <t>základ opěrné zdi u podia : 8,1*0,65*3,1</t>
  </si>
  <si>
    <t>10% sesypání stěn : 16,3*0,1</t>
  </si>
  <si>
    <t>stěna ze ztraceného bednění : 8,1*3,4</t>
  </si>
  <si>
    <t xml:space="preserve">svislá výztuž - 4 pruty průměr 12 mm, 300 mm zapuštějné do pasu - tzn jeden prut 3,7m : </t>
  </si>
  <si>
    <t>8,1m délka plotu , tzn. 16 ks ZB - v každém 4 pruty 12 mm - 0,89 kg/m : (16*(4*3,7))*0,89*0,001</t>
  </si>
  <si>
    <t>vodorovná výztuž - celkem 13,6 šárů- tzn mezi 12 šáry bude vodorovný výztuž - 2 pruty 12 mm - 0,89 kg/m : ((8*2)*12)*0,89*0,001</t>
  </si>
  <si>
    <t>8,1</t>
  </si>
  <si>
    <t>212850003RAA</t>
  </si>
  <si>
    <t>Drenáž podél základu objektu z dren. trub d 160 mm bet.lože, obsyp kamenivo, geotextilie, reviz.šachta</t>
  </si>
  <si>
    <t>drenáž paty ZB : 8,1</t>
  </si>
  <si>
    <t>Železobeton základových pasů vodostavební C 25/30</t>
  </si>
  <si>
    <t>základ 550x1400 mm : (12,5+3,7+3)*0,55*1,4</t>
  </si>
  <si>
    <t>rezerva 10% na sysypání : 14,78*0,1</t>
  </si>
  <si>
    <t>plot u rampy : 12,5*3,2+(12,5*1,95)/2</t>
  </si>
  <si>
    <t>plot u brány (tvar L : (3,7+3)*3,2</t>
  </si>
  <si>
    <t>vodorovná dva pruty 12 mm a svislá 4 pruty 12 mm v jednom ZB - tzn 15kg /m2 : 73,6*15*0,001</t>
  </si>
  <si>
    <t>22,4</t>
  </si>
  <si>
    <t>prosotr mez cihelnými zídkami : 5*(21,8*0,55)</t>
  </si>
  <si>
    <t>zídka před podiem : (14,74+4,76)*0,45</t>
  </si>
  <si>
    <t>beton na základ : 5*(21,7*0,8*0,45)</t>
  </si>
  <si>
    <t>10% sesunutí stěn : 46,08*0,1</t>
  </si>
  <si>
    <t>275234221R00</t>
  </si>
  <si>
    <t>Zdivo  z cihel plných 290 mm, P15 na maltu cementovou 10 MPa  - včetně čelního spárování a aplikace uzavíracího nátěru</t>
  </si>
  <si>
    <t>zídky hlediště : 5*(21,7*0,45*0,52)</t>
  </si>
  <si>
    <t>zídka před podiem : (14,74+4,76)*0,75*0,45</t>
  </si>
  <si>
    <t>5*21,7</t>
  </si>
  <si>
    <t>kameniv do distnančníku - 27,5% plochy na jeden m2 je potřeba 0,022 m3 - 1400 kg/m3 - 59,5m2 : (59,5*0,022)*1,4</t>
  </si>
  <si>
    <t>434312131R00</t>
  </si>
  <si>
    <t>Betonový schod šírka 1500 - materiál, uloželní, lože</t>
  </si>
  <si>
    <t>schodiště hlediště levé : 15</t>
  </si>
  <si>
    <t>schdoiště hlediště pravé : 15</t>
  </si>
  <si>
    <t>dlažba S2 - plocha před S02 : 77,7</t>
  </si>
  <si>
    <t>dlažba S1 - chodínk u objektu S03 : 87</t>
  </si>
  <si>
    <t>dlažba S1 - chodník u nového plotu : 126,8</t>
  </si>
  <si>
    <t>dlažba S1 - nad podiem : 5</t>
  </si>
  <si>
    <t>plocha před podiem S1 : 86,9</t>
  </si>
  <si>
    <t>dlažba S1 - podium : 243</t>
  </si>
  <si>
    <t>dlažba - menší plochy - pítko,lavečka, nájezd do TS, horní průchod : 2,1+2+1,5+10</t>
  </si>
  <si>
    <t>18,7+18,7+29+29+32+32+18+18+18+18+16+16+13+13</t>
  </si>
  <si>
    <t>639561121R00</t>
  </si>
  <si>
    <t>Obrubník zahradní betonový výšky 250 mm, šedý</t>
  </si>
  <si>
    <t>obrubník mezi svahem a chodníkem : 101,3</t>
  </si>
  <si>
    <t>obrubník mezi plotem a chodníkem : 75,54</t>
  </si>
  <si>
    <t>obrubník před objekem S01 : 42,9</t>
  </si>
  <si>
    <t>kameniv do distnančníku - 27,5% plochy na jeden m2 je potřeba 0,022 m3 - 1400 kg/m3 - 642 m2 : (642*0,022)*1,4</t>
  </si>
  <si>
    <t>5% prořez : 642*0,05</t>
  </si>
  <si>
    <t>10% : 642*0,1</t>
  </si>
  <si>
    <t>622420010RA0</t>
  </si>
  <si>
    <t>Omítka stěn vnější vápenocementová štuková</t>
  </si>
  <si>
    <t>nový plot : 91</t>
  </si>
  <si>
    <t>opěrná zeď S03 : 75</t>
  </si>
  <si>
    <t>zídka vedle brány tvar L : 25</t>
  </si>
  <si>
    <t>opěrná zeď u Podia : 18</t>
  </si>
  <si>
    <t>štít : 20</t>
  </si>
  <si>
    <t xml:space="preserve">Okapový chodník </t>
  </si>
  <si>
    <t>639571210R00</t>
  </si>
  <si>
    <t>Kačírek pro okapový chodník tl. 100 mm</t>
  </si>
  <si>
    <t>kačírek sladovna : 24,05</t>
  </si>
  <si>
    <t>639571311R00</t>
  </si>
  <si>
    <t>Okapový chodník - textilie proti prorůstání 45g/m2</t>
  </si>
  <si>
    <t>941955002R00</t>
  </si>
  <si>
    <t>Lešení lehké pomocné, výška podlahy do 1,9 m</t>
  </si>
  <si>
    <t>pomocné lešení plot : 45*1</t>
  </si>
  <si>
    <t>opěrná zeď : 8</t>
  </si>
  <si>
    <t>lešení zeď S03 : 22,4</t>
  </si>
  <si>
    <t>lešení pro krov : 175</t>
  </si>
  <si>
    <t>274313611R00</t>
  </si>
  <si>
    <t>Beton základových pasů prostý C 16/20</t>
  </si>
  <si>
    <t>základ pro sloup : 2,3*1,4*1,2</t>
  </si>
  <si>
    <t>základ pro sloup : 1,3*1,3*1,2</t>
  </si>
  <si>
    <t>stěna : 13,88*(2+2,93)*0,84</t>
  </si>
  <si>
    <t>odečtení vrat : -(4*2,7*0,84)</t>
  </si>
  <si>
    <t>odečtení věnce : -13,88*0,3*0,84</t>
  </si>
  <si>
    <t>odečtení věnce pro krov : -13,88*0,35*0,8</t>
  </si>
  <si>
    <t>Zdivo z tvárnic pórobetonových hladkých tl. 300 mm</t>
  </si>
  <si>
    <t>štít zastřešení podia na objektu s02 : 10</t>
  </si>
  <si>
    <t>417321414R00</t>
  </si>
  <si>
    <t>Ztužující pásy a věnce z betonu železového C 25/30</t>
  </si>
  <si>
    <t>venec nad vraty : 13,88*0,3*0,842</t>
  </si>
  <si>
    <t>věnec pro krov : 13,88*0,35*0,8</t>
  </si>
  <si>
    <t>417351115R00</t>
  </si>
  <si>
    <t>Bednění ztužujících pásů a věnců - zřízení</t>
  </si>
  <si>
    <t>bednění vence nad vraty : 2*(13,88)*0,45</t>
  </si>
  <si>
    <t>bědnení věnce pro krov : 2*(13,88)*0,50</t>
  </si>
  <si>
    <t>417351116R00</t>
  </si>
  <si>
    <t>Bednění ztužujících pásů a věnců - odstranění</t>
  </si>
  <si>
    <t>417361821R00</t>
  </si>
  <si>
    <t>Výztuž ztužujících pásů a věnců z oceli B500B (10 505)</t>
  </si>
  <si>
    <t>výztuž 120 kg/m3 - věnec nad vraty : 3,5*120*0,001</t>
  </si>
  <si>
    <t>výztuž 120 kg/m3 - věnec pro krov : 3,8*120*0,001</t>
  </si>
  <si>
    <t>764778122RT1</t>
  </si>
  <si>
    <t>odpadní trouby kruhové, D 100 mm v barvě tmavě hnědá, antracitová, světle šedá</t>
  </si>
  <si>
    <t>včetně objímek, kolen a zednické výpomoci.</t>
  </si>
  <si>
    <t>7,2+4,2</t>
  </si>
  <si>
    <t>764778112RT1</t>
  </si>
  <si>
    <t>žlab podokapní půlkruhový, RŠ 280 mm v barvě tmavě hnědá, antracitová, světle šedá</t>
  </si>
  <si>
    <t>včetně háků a čela.</t>
  </si>
  <si>
    <t>2*14</t>
  </si>
  <si>
    <t>764778105RT1</t>
  </si>
  <si>
    <t>kotlík žlabový kulatý, žlab 280 mm, D 100mm v barvě tmavě hnědá, antracitová, světle šedá</t>
  </si>
  <si>
    <t>413351233R0</t>
  </si>
  <si>
    <t>Příplatek za zřízení a odstranění podpěrné k-ce věnce v místě otvoru</t>
  </si>
  <si>
    <t>jedna strana : 13,9*6,7</t>
  </si>
  <si>
    <t>druhá strana : 13,9*5,9</t>
  </si>
  <si>
    <t>60515895R</t>
  </si>
  <si>
    <t>Hranol lepený vrstvený BSH SI, lamely 40 mm</t>
  </si>
  <si>
    <t>stojny krovu : 2*4*(0,4*0,4)</t>
  </si>
  <si>
    <t>nopová folie na nově vzniklé zídce ze ZB na obou stranách výška 400 mm : 2*(45*0,4)</t>
  </si>
  <si>
    <t>nopová folie opěrná zed 3,4m a 0,6m : 4*8,1</t>
  </si>
  <si>
    <t>novopá folie na opěrnou zed u s03 : (8,8+3,2+21,4+2,13+3,6)</t>
  </si>
  <si>
    <t>svislá hydroizolace : 5*(21,7*0,52)</t>
  </si>
  <si>
    <t xml:space="preserve">nopovka - zídka u podia : </t>
  </si>
  <si>
    <t>nopovka - zídka u podia : (14,75+4,76*0,8)</t>
  </si>
  <si>
    <t>nopovka nová stěna : 13,88*0,5</t>
  </si>
  <si>
    <t>711140016RA0</t>
  </si>
  <si>
    <t>Izolace proti vodě vodorovná přitavená, 1x kompletní dodváka</t>
  </si>
  <si>
    <t>izolace nově vzniklého plotu : 45*0,5</t>
  </si>
  <si>
    <t>izolace vodorvná - spodní a vrchi 2 x 500 mm : 8,1*1</t>
  </si>
  <si>
    <t>izolace vodorvná : (12,5+3,7+3)*0,5</t>
  </si>
  <si>
    <t>vodorvná hydroizolace : 5*(21,7*0,45)</t>
  </si>
  <si>
    <t>vodorovná hydroizolace : (14,74+4,76)*0,45</t>
  </si>
  <si>
    <t>10% nadmíra : 97,8*0,1</t>
  </si>
  <si>
    <t>711150016RA0</t>
  </si>
  <si>
    <t>Izolace proti vodě svislá přitavená, 1x kompletní dodávka</t>
  </si>
  <si>
    <t>izolace nově vzniklého plotu obě strany : 2*(45*0,4)</t>
  </si>
  <si>
    <t>3,4 m a 0,7 m svislá hydrozizolace : 8,1*4,1</t>
  </si>
  <si>
    <t>izolace svislá na opěrnou zed u s03 : (8,8+3,2+21,4+2,13+3,6)</t>
  </si>
  <si>
    <t>svislá hydroizolace : (14,74+4,76)*0,75</t>
  </si>
  <si>
    <t>nadmíra 10% : 179*0,1</t>
  </si>
  <si>
    <t>74910401R</t>
  </si>
  <si>
    <t>Pítko - včetně prípravy pro dopojení</t>
  </si>
  <si>
    <t>28324555R</t>
  </si>
  <si>
    <t>Lavečka</t>
  </si>
  <si>
    <t>5534451130R1</t>
  </si>
  <si>
    <t>Pojezdová brána 3000 mm - včetně montáže</t>
  </si>
  <si>
    <t>5534451130R2</t>
  </si>
  <si>
    <t>Pojezdová brána 5390 mm - včetně montáže</t>
  </si>
  <si>
    <t>5534451130R3</t>
  </si>
  <si>
    <t>Posuvné vrata 13880 mm</t>
  </si>
  <si>
    <t>odhad : 1</t>
  </si>
  <si>
    <t>5534451130R4</t>
  </si>
  <si>
    <t>Posuvná vrata 5400 mm</t>
  </si>
  <si>
    <t>899721111R00</t>
  </si>
  <si>
    <t>Fólie výstražná z PVC červená</t>
  </si>
  <si>
    <t>191</t>
  </si>
  <si>
    <t>230191005R00</t>
  </si>
  <si>
    <t>Uložení chráničky ve výkopu PE 50x3,0mm</t>
  </si>
  <si>
    <t>3457114701R</t>
  </si>
  <si>
    <t>Trubka kabelová chránička KOPOFLEX KF 09050</t>
  </si>
  <si>
    <t>650611113R00</t>
  </si>
  <si>
    <t>Fotovoltaický panel 450 Wp</t>
  </si>
  <si>
    <t>650612131R00</t>
  </si>
  <si>
    <t>Montáž fotovoltaických panelů na šikmou střechu, o výkonu přes 300 Wp</t>
  </si>
  <si>
    <t>210500010RAA</t>
  </si>
  <si>
    <t>Led venkovní osvětlení - včetně 6m stožáru a železobetonového základu napojení na FVE</t>
  </si>
  <si>
    <t>nově vnziklý plot - výkop pro základ - 2000 kg/m3 : 28,8*2000*0,001</t>
  </si>
  <si>
    <t>opěrná zeď u podia - 2000 kg/m3 : 8,1*0,65*3,1*2000*0,001</t>
  </si>
  <si>
    <t>odkopávky pro dlažby : 250*0,27*2000*0,001</t>
  </si>
  <si>
    <t>výkop základu 550x1400 mm 2000 kg/m3 : (12,5+3,7+3)*0,55*1,4*2000*0,001</t>
  </si>
  <si>
    <t>základy pro hlediště 2000 kg/m3 : 3*(21,7*0,8*0,45)*2000*0,001</t>
  </si>
  <si>
    <t>zídka před podiem - 2000 kg/m3 : (14,74+4,76)*0,45*0,8*2000*0,001</t>
  </si>
  <si>
    <t>odvoz zeminy zpět z deponie : 539*2000*0,001</t>
  </si>
  <si>
    <t>121101100R00</t>
  </si>
  <si>
    <t>Sejmutí ornice, pl. do 400 m2, přemístění do 50 m</t>
  </si>
  <si>
    <t>parkoviště 1 : 156*0,3</t>
  </si>
  <si>
    <t>parkoviště 1 - 2000 kg/m3 : 156*0,3*2000*0,001</t>
  </si>
  <si>
    <t>parkoviště 1 : 156*0,17</t>
  </si>
  <si>
    <t>180402112R00</t>
  </si>
  <si>
    <t>Založení trávníku parkového výsevem svah do 1:2</t>
  </si>
  <si>
    <t>156*0,8</t>
  </si>
  <si>
    <t>00572460R</t>
  </si>
  <si>
    <t>Směs travní technická PROFI á 25 kg</t>
  </si>
  <si>
    <t>20 g/m2 : 156*0,02</t>
  </si>
  <si>
    <t>parkoviště 1 : 156</t>
  </si>
  <si>
    <t>271531113R00</t>
  </si>
  <si>
    <t>Polštář  z kameniva hr. drceného 16-32 mm</t>
  </si>
  <si>
    <t>polštář 200 mm : 156*0,2</t>
  </si>
  <si>
    <t>271531114R00</t>
  </si>
  <si>
    <t>Polštář z kameniva drceného 8-16 mm</t>
  </si>
  <si>
    <t>plštář 100 mm : 156*0,1</t>
  </si>
  <si>
    <t>596291111R00</t>
  </si>
  <si>
    <t>Řezání obrubníků a plast. dlaždic</t>
  </si>
  <si>
    <t>596921211R00</t>
  </si>
  <si>
    <t>Kladení plast.veget.dlaždic,lože 30mm</t>
  </si>
  <si>
    <t>596921291R00</t>
  </si>
  <si>
    <t>Příplatek za výpl. spár veg.plast.dlaždic, bez dodávky</t>
  </si>
  <si>
    <t>spárování 80% plochy 40 mm : 156*0,8*0,04</t>
  </si>
  <si>
    <t>917762111RT7</t>
  </si>
  <si>
    <t>Osazení ležat. obrub. bet. s opěrou,lože z C 12/15 včetně obrubníku ABO 2 - 15 100/15/25</t>
  </si>
  <si>
    <t>917862111RV4</t>
  </si>
  <si>
    <t>Osazení stojat. obrub.bet. s opěrou,lože z C 12/15 vč.obrub.nájezd.náběh.CSB H 15/25 1000/150/150-250</t>
  </si>
  <si>
    <t>28324507R</t>
  </si>
  <si>
    <t>Tvárnice zatravňovací  40 černá</t>
  </si>
  <si>
    <t>627452641R00</t>
  </si>
  <si>
    <t>Oprava spárování zídky plochy do 40 %</t>
  </si>
  <si>
    <t>2*12*1</t>
  </si>
  <si>
    <t>Pojezdová brána 4000 mm - včetně montáže</t>
  </si>
  <si>
    <t>parkoviště 1 - 2000 kg/m3 : 156*0,17*2000*0,001</t>
  </si>
  <si>
    <t>sejmutí ornice - 30 cm : 192*0,3</t>
  </si>
  <si>
    <t>30 cm : 56,7*0,3</t>
  </si>
  <si>
    <t>184806152R00</t>
  </si>
  <si>
    <t>Řez živého plotu</t>
  </si>
  <si>
    <t>živý plot : 21*1,5</t>
  </si>
  <si>
    <t>sejmutí ornice - 30 cm - 2000 kg/m3 : 192*0,3*2000*0,001</t>
  </si>
  <si>
    <t>30 cm - rampa pře s02 : 56,7*0,3*2000*0,001</t>
  </si>
  <si>
    <t>57,6 ornice 2000 kg/m3 - parkoviště : 57,*0,001*2000</t>
  </si>
  <si>
    <t>okdopávka pro skladbu parkoviště : 192*0,415</t>
  </si>
  <si>
    <t>odkopávky rampa s02 : 6,1</t>
  </si>
  <si>
    <t>Vodorovné přemístění výkopku z hor.1-4 do 50 m</t>
  </si>
  <si>
    <t>192*0,8</t>
  </si>
  <si>
    <t>20 g/m2 : 192*0,02</t>
  </si>
  <si>
    <t>192</t>
  </si>
  <si>
    <t>polštář 200 mm : 192*0,2</t>
  </si>
  <si>
    <t>polštář 100 mm : 192*0,1</t>
  </si>
  <si>
    <t>kladení : 192</t>
  </si>
  <si>
    <t>spárování 80% plochy 40 mm : 192*0,8*0,04</t>
  </si>
  <si>
    <t>silniční : 60</t>
  </si>
  <si>
    <t>nájezdový : 6,5</t>
  </si>
  <si>
    <t>zatravnovák plast : 192</t>
  </si>
  <si>
    <t>ramap před s02 : 56,7</t>
  </si>
  <si>
    <t/>
  </si>
  <si>
    <t>57</t>
  </si>
  <si>
    <t>kameniv do distnančníku - 27,5% plochy na jeden m2 je potřeba 0,022 m3 - 1400 kg/m3 - 56,7m2 : (56,7*0,022)*1,4</t>
  </si>
  <si>
    <t>ramap před s02v : 56,7</t>
  </si>
  <si>
    <t>11,4</t>
  </si>
  <si>
    <t>okdopávka pro skladbu parkoviště : 192*0,415*2000*0,001</t>
  </si>
  <si>
    <t>odkopávky rampa s02 : 6,1*2000*0,001</t>
  </si>
  <si>
    <t>4*2000*0,001</t>
  </si>
  <si>
    <t>ornice tech . služby : 320*0,3</t>
  </si>
  <si>
    <t>tech služby sjezd : 49*0,3</t>
  </si>
  <si>
    <t>s04 : 4,12</t>
  </si>
  <si>
    <t>s04 : 15</t>
  </si>
  <si>
    <t>Bourání přístřešků - dřevěná konstrukce</t>
  </si>
  <si>
    <t>9,28*2,8</t>
  </si>
  <si>
    <t>vybournaé hmoty : 21*2000*0,001</t>
  </si>
  <si>
    <t>odvoz vybouraných hmot : 21*2000*0,001</t>
  </si>
  <si>
    <t>ornice tech . služby : 320*0,3*2000*0,001</t>
  </si>
  <si>
    <t>tech služby sjezd : 49*0,3*2000*0,001</t>
  </si>
  <si>
    <t>akumulačka : 211</t>
  </si>
  <si>
    <t>zpevněné plochy : 67</t>
  </si>
  <si>
    <t>sjezd na komunikaci 3. třídy : 49*0,12</t>
  </si>
  <si>
    <t>násyp pro akumulační nádrž : 121</t>
  </si>
  <si>
    <t>technické služby : 320</t>
  </si>
  <si>
    <t>sjezd : 49</t>
  </si>
  <si>
    <t>55</t>
  </si>
  <si>
    <t>kameniv do distnančníku - 27,5% plochy na jeden m2 je potřeba 0,022 m3 - 1400 kg/m3 - 642 m2 : (369*0,022)*1,4</t>
  </si>
  <si>
    <t>stávající plot obě strany : 2*(10,1+8,7+10,5)*2,7</t>
  </si>
  <si>
    <t>nové oplechování zídky : 10,1+8,7+10,5</t>
  </si>
  <si>
    <t>151401201R00</t>
  </si>
  <si>
    <t>Pažení stěn výkopu hnané, štětovnicemi, hl. do 6m</t>
  </si>
  <si>
    <t>doprava štětovnic na stavbu, zapatkování jeřábu, nastražení, zaberanění a dodávka štětovnic.</t>
  </si>
  <si>
    <t>25*6</t>
  </si>
  <si>
    <t>151101113R00</t>
  </si>
  <si>
    <t>Odstranění pažení stěn rýh - příložné - hl. do 6 m</t>
  </si>
  <si>
    <t>382324OA0</t>
  </si>
  <si>
    <t>KOMPL KONSTR NÁDRŽÍ ZE ŽELEZOBET DO C25/30 - včetně podkladní desky</t>
  </si>
  <si>
    <t>akumulační nádrž : 50</t>
  </si>
  <si>
    <t>765310073RA</t>
  </si>
  <si>
    <t>Přístřešek - ocelová konstrukce, zastřešení - pálená taška</t>
  </si>
  <si>
    <t>zastřešení : 5,175*9,875</t>
  </si>
  <si>
    <t>5534451130R5</t>
  </si>
  <si>
    <t>Dvoukřídlá brána - 3920 mm</t>
  </si>
  <si>
    <t>akumulačka : 211*2000*0,001</t>
  </si>
  <si>
    <t>zpevněné plochy : 67*2000*0,001</t>
  </si>
  <si>
    <t>nájezd : 49*0,12*0,001</t>
  </si>
  <si>
    <t>násyp pro akumulační nádrž : 121*2000*0,001</t>
  </si>
  <si>
    <t>Zeleň</t>
  </si>
  <si>
    <t>Rozpočet úprav</t>
  </si>
  <si>
    <t xml:space="preserve">podle ÚRS </t>
  </si>
  <si>
    <t>Kód položky</t>
  </si>
  <si>
    <t>Popis</t>
  </si>
  <si>
    <t>počet MJ</t>
  </si>
  <si>
    <t>Cena za MJ</t>
  </si>
  <si>
    <t>Výsadba stromů</t>
  </si>
  <si>
    <t>183101121</t>
  </si>
  <si>
    <t>Hloubení jamek bez výměny půdy zeminy skupiny 1 až 4 obj přes 0,4 do 1 m3 v rovině a svahu do 1:5</t>
  </si>
  <si>
    <t>ks</t>
  </si>
  <si>
    <t>Hloubení jamek pro vysazování rostlin v zemině skupiny 1 až 4 bez výměny půdy v rovině nebo na svahu do 1:5, objemu přes 0,40 do 1,00 m3</t>
  </si>
  <si>
    <t>7 "stromy o obvodu kmene 14-16"</t>
  </si>
  <si>
    <t>184102115</t>
  </si>
  <si>
    <t>Výsadba dřeviny s balem D přes 0,5 do 0,6 m do jamky se zalitím v rovině a svahu do 1:5</t>
  </si>
  <si>
    <t>Výsadba dřeviny s balem do předem vyhloubené jamky se zalitím v rovině nebo na svahu do 1:5, při průměru balu přes 500 do 600 mm</t>
  </si>
  <si>
    <t>62,0 "stromy o obvodu kmene 14-16"</t>
  </si>
  <si>
    <t>184215133</t>
  </si>
  <si>
    <t>Ukotvení kmene dřevin v rovině nebo na svahu do 1:5 třemi kůly D do 0,1 m dl přes 2 do 3 m</t>
  </si>
  <si>
    <t>Ukotvení dřeviny kůly třemi kůly, délky přes 2 do 3 m</t>
  </si>
  <si>
    <t>60591255</t>
  </si>
  <si>
    <t>kůl vyvazovací dřevěný impregnovaný D 8cm dl 2,5m</t>
  </si>
  <si>
    <t>kůl vyvazovací dřevěný impregnovaný D 6cm dl 2,5m</t>
  </si>
  <si>
    <t>Poznámka k položce:
Kůly dubové nebo akátové. 
Hrot opálit. 
Průměr 6 - 8 cm.
Délka kůlu cca 250 cm.</t>
  </si>
  <si>
    <t>7*3 'Přepočtené koeficientem množství</t>
  </si>
  <si>
    <t>999110006</t>
  </si>
  <si>
    <t>Příčka spojovací půlkulatá; l = 50 cm; průměr 80 mm; impregnace; jeden konec rovně zaříznutý; druhý konec rovně zaříznutý</t>
  </si>
  <si>
    <t>Příčka spojovací půlkulatá; l = 50 cm; průměr 80 mm; impregnace; jeden konec rovně zaříznutý; druhý konec rovně zaříznutý; vč. instalace</t>
  </si>
  <si>
    <t>184214114R</t>
  </si>
  <si>
    <t>Bavlněný úvazek 0,5 m, materiál k zafixování úvazku na stabilizačním kůlu proti sklouznutí</t>
  </si>
  <si>
    <t>Bavlněný úvazek 0,5 m, materiál k zafixování úvazku na stabilizačním kůlu proti sklouznutí.
Zahradnická páska (bavlněná) široká alespoň 3 cm.</t>
  </si>
  <si>
    <t>7*0,5 'Přepočtené koeficientem množství</t>
  </si>
  <si>
    <t>184215412</t>
  </si>
  <si>
    <t>Zhotovení závlahové mísy dřevin D přes 0,5 do 1,0 m v rovině nebo na svahu do 1:5</t>
  </si>
  <si>
    <t>Zhotovení závlahové mísy u solitérních dřevin v rovině nebo na svahu do 1:5, o průměru mísy přes 0,5 do 1 m</t>
  </si>
  <si>
    <t>7,0 "stromy o obvodu kmene 14-16"</t>
  </si>
  <si>
    <t>184806111</t>
  </si>
  <si>
    <t>Řez stromů netrnitých průklestem D koruny do 2 m</t>
  </si>
  <si>
    <t>Řez stromů, keřů nebo růží průklestem stromů netrnitých, o průměru koruny do 2 m</t>
  </si>
  <si>
    <t xml:space="preserve"> 7 "komparativní řez stromů; stromy o obvodu kmene 14-16"</t>
  </si>
  <si>
    <t>184813161</t>
  </si>
  <si>
    <t>Zřízení ochranného nátěru kmene stromu do výšky 1 m obvodu do 180 mm</t>
  </si>
  <si>
    <t>7 "stromy o obvodu kmene 14-16; ochranný nátěr 300 g/strom"</t>
  </si>
  <si>
    <t>185804314R</t>
  </si>
  <si>
    <t xml:space="preserve">arboflex 7 plus ochranný nátěr </t>
  </si>
  <si>
    <t>Poznámka k položce: cca 300 g/strom</t>
  </si>
  <si>
    <t>7*0,3 'Přepočtené koeficientem množství</t>
  </si>
  <si>
    <t>184911421</t>
  </si>
  <si>
    <t>Mulčování rostlin kůrou tl do 0,1 m v rovině a svahu do 1:5</t>
  </si>
  <si>
    <t>7 "stromy o obvodu kmene 14-16; průměr 1,0 m2/strom"</t>
  </si>
  <si>
    <t>103911000</t>
  </si>
  <si>
    <t>kůra mulčovací VL</t>
  </si>
  <si>
    <t>7*0,1 'Přepočtené koeficientem množství</t>
  </si>
  <si>
    <t>185804312</t>
  </si>
  <si>
    <t>Zalití rostlin vodou plocha přes 20 m2</t>
  </si>
  <si>
    <t>Zalití rostlin vodou plochy záhonů jednotlivě přes 20 m2</t>
  </si>
  <si>
    <t>7*80,0/1000 "stromy o obvodu kmene 14-16; 80 l/strom;</t>
  </si>
  <si>
    <t>Cornus mas</t>
  </si>
  <si>
    <t>vícekmen, 11 l</t>
  </si>
  <si>
    <t xml:space="preserve">Betula jacquemontii </t>
  </si>
  <si>
    <t>vysokokmen OK 14-16, ZB</t>
  </si>
  <si>
    <t>Výsadba keřů</t>
  </si>
  <si>
    <t>14 "keřů popínavých, o objemu květináče 3 l"</t>
  </si>
  <si>
    <t>184102111R00</t>
  </si>
  <si>
    <t>Výsadba popínavých dřevin - Parthenocizuss quinquefolia</t>
  </si>
  <si>
    <t>Popínavky kolem plotů a opěrných zdí (31 ks) - po 2 metrech výsadba 2l</t>
  </si>
  <si>
    <t>Akebia quinata</t>
  </si>
  <si>
    <t>vel. 3 l, 5 ks</t>
  </si>
  <si>
    <t>Humulus lupulus</t>
  </si>
  <si>
    <t>vel. 3 l, 3 ks</t>
  </si>
  <si>
    <t>Rubus fruticosus</t>
  </si>
  <si>
    <t>vel. 3 l, 6 ks</t>
  </si>
  <si>
    <t>Výsadba trvalek</t>
  </si>
  <si>
    <t>184 80-2111</t>
  </si>
  <si>
    <t xml:space="preserve">Chemické odplevelení před založením kultury v rovině nebo svahu do 1:5 </t>
  </si>
  <si>
    <t>postřikem na široko (postřik 2x) (2x 233 m2)</t>
  </si>
  <si>
    <t>Totální herbicid</t>
  </si>
  <si>
    <t>l</t>
  </si>
  <si>
    <t>(8l/ha) 2x</t>
  </si>
  <si>
    <t xml:space="preserve">Obdělání půdy </t>
  </si>
  <si>
    <t>rytím půdy hl. do 200 mm</t>
  </si>
  <si>
    <t>v zemině tř. 3</t>
  </si>
  <si>
    <t>na rovině nebo na svahu do 1:5</t>
  </si>
  <si>
    <t>záhon A + C</t>
  </si>
  <si>
    <t>na svahu přes 1:2 do 1:1</t>
  </si>
  <si>
    <t>záhon B</t>
  </si>
  <si>
    <t>hrabáním</t>
  </si>
  <si>
    <t xml:space="preserve">Založení záhonu pro výsadbu rostlin </t>
  </si>
  <si>
    <t>záhon A</t>
  </si>
  <si>
    <t>Zpevnění svahu prkny</t>
  </si>
  <si>
    <t>o sklonu svahu přes 1:2 do 1:1</t>
  </si>
  <si>
    <t>část záhonu B, v cenách jsou započteny i náklady na  prkna a kotvící materiál</t>
  </si>
  <si>
    <t>182111111</t>
  </si>
  <si>
    <t>Zpevnění svahu jutovou, kokosovou nebo plastovou folií</t>
  </si>
  <si>
    <t>na svahu 1:2 do 1:1</t>
  </si>
  <si>
    <t>záhon B, použití kokosové sítě</t>
  </si>
  <si>
    <t>119005132</t>
  </si>
  <si>
    <t>Vytyčení výsadeb zapojených nebo v záhonu pl přes 100 m2 s rozmístěním rostlin do plochy pravidelně</t>
  </si>
  <si>
    <t>Vytyčení výsadeb s rozmístěním rostlin dle projektové dokumentace zapojených nebo v záhonu, plochy přes 100 m2 do plochy individuálně</t>
  </si>
  <si>
    <t>trvalkové plochy 117 a 114 m2, popínávé rostiny celkem 246 m2</t>
  </si>
  <si>
    <t>Hloubení jamek pro vysazování rostlin v zemině tř. 1 až 4 s výměnou půdy 50%</t>
  </si>
  <si>
    <t>v rovině nebo na svahu do 1:5, objemu přes 0,01 do 0,02 m3</t>
  </si>
  <si>
    <t>v rovině nebo na svahu přes 1:2 do 1:1, objemu přes 0,01 do 0,02 m3</t>
  </si>
  <si>
    <t>183204112R00</t>
  </si>
  <si>
    <t>Výsadba květin do připravené půdy se zalitím</t>
  </si>
  <si>
    <t>Výsadba trvalek celkem</t>
  </si>
  <si>
    <t>Geranium macrorhizum</t>
  </si>
  <si>
    <t>K9, záhon A (122 ks)</t>
  </si>
  <si>
    <t>Geranium sanquineum ´Ankums Pride´</t>
  </si>
  <si>
    <t>K9, záhon B (206 ks)</t>
  </si>
  <si>
    <t>Brunnera marcophylla</t>
  </si>
  <si>
    <t>K11, záhon A + B (67 + 134 ks)</t>
  </si>
  <si>
    <t>Alchemilla mollis</t>
  </si>
  <si>
    <t>k9, záhon A (144 ks)</t>
  </si>
  <si>
    <t>Hakonechloa macra ´Aureola´</t>
  </si>
  <si>
    <t>k9, záhon A + B (67 + 67 ks)</t>
  </si>
  <si>
    <t>Pennisetum alopecuroides ´Japonicum´</t>
  </si>
  <si>
    <t>C1, záhon A (84 ks)</t>
  </si>
  <si>
    <t>Nepeta × faassenii ‘Kit Cat’</t>
  </si>
  <si>
    <t>K9, záhon B (88 ks)</t>
  </si>
  <si>
    <t>Anemone hupehensis</t>
  </si>
  <si>
    <t>K11, záhon A + B (42 + 108 ks)</t>
  </si>
  <si>
    <t>Aster dumosus ‘Kassel’</t>
  </si>
  <si>
    <t>K9, záhon A + B (88 + 84 ks)</t>
  </si>
  <si>
    <t>Bergenia macrophylla</t>
  </si>
  <si>
    <t>K11, záhon A+B (122 + 67 ks)</t>
  </si>
  <si>
    <t>Oenothera missouriensis</t>
  </si>
  <si>
    <t>K9, záhon A+B (152 + 122 ks)</t>
  </si>
  <si>
    <t>184921094R00</t>
  </si>
  <si>
    <t>Záhony A + B, 117 + 114 m2, celkem plocha 231</t>
  </si>
  <si>
    <t>246*0,1 'Přepočtené koeficientem množství</t>
  </si>
  <si>
    <t>231*25,0/1000 "stromy o obvodu kmene 14-16; 25 l/m2;</t>
  </si>
  <si>
    <t>998231311</t>
  </si>
  <si>
    <t>Přesun hmot pro sadovnické a krajinářské úpravy vodorovně do 5000 m</t>
  </si>
  <si>
    <t>Přesun hmot pro sadovnické a krajinářské úpravy - strojně dopravní vzdálenost do 5000 m</t>
  </si>
  <si>
    <t>Výsadba cibulovin</t>
  </si>
  <si>
    <t>183204113R00</t>
  </si>
  <si>
    <t>celkem 4 300 ks</t>
  </si>
  <si>
    <t>Allium ´Globus´</t>
  </si>
  <si>
    <t>záhon A + B (150 + 150 ks)</t>
  </si>
  <si>
    <t>Anemone blanda</t>
  </si>
  <si>
    <t>záhon A  (1000 ks)</t>
  </si>
  <si>
    <t>Tulipa sp.</t>
  </si>
  <si>
    <t>Crocus - barevná směs botanických druhů</t>
  </si>
  <si>
    <t>záhon B  (1000 ks)</t>
  </si>
  <si>
    <t>Narcisus poeticus recurvus</t>
  </si>
  <si>
    <t>záhon C (1000 ks)</t>
  </si>
  <si>
    <t>Založení trávníku</t>
  </si>
  <si>
    <t>182001111R00</t>
  </si>
  <si>
    <t xml:space="preserve">Plošná úprava terénu v zemině tř. 1 - 4 s urovnáním povrchu bez doplnění ornice při nerovnostech terénu přes 50 do 100 mm v rovině nebo svahu do 1:5 </t>
  </si>
  <si>
    <t>183403114R00</t>
  </si>
  <si>
    <t>Obdělávání půdy kultivátorováním v rovině nebo svahu do 1.5</t>
  </si>
  <si>
    <t>183403153R00</t>
  </si>
  <si>
    <t>184802111R00</t>
  </si>
  <si>
    <t>postřikem na široko (2 x) Po domluvě v rámci AD, dle stavu ploch možno vynechat (2x 191 m2)</t>
  </si>
  <si>
    <t xml:space="preserve">191 * 8l/ha, celkem aplikace 2x </t>
  </si>
  <si>
    <t xml:space="preserve">Založení trávníku výsevem v rovině nebo na svahu do 1:5 </t>
  </si>
  <si>
    <t>vč. osetí, zapravení, válcování, pokosu, naložení shrabu, odvezení</t>
  </si>
  <si>
    <t>00572400R</t>
  </si>
  <si>
    <t xml:space="preserve">Travní semeno Univerzální parková směs </t>
  </si>
  <si>
    <t>výsevek 0,03kg/m</t>
  </si>
  <si>
    <t>191 * 0,03 'Přepočtené koeficientem množství</t>
  </si>
  <si>
    <t>191*25,0/1000 "stromy o obvodu kmene 14-16; 25 l/m2;</t>
  </si>
  <si>
    <t>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</si>
</sst>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Kč&quot;;[Red]\-#,##0.00\ &quot;Kč&quot;"/>
    <numFmt numFmtId="164" formatCode="#,##0.0"/>
    <numFmt numFmtId="165" formatCode="#,##0.00000"/>
  </numFmts>
  <fonts count="3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rgb="FFDF7000"/>
      <name val="Arial CE"/>
      <charset val="238"/>
    </font>
    <font>
      <sz val="8"/>
      <color indexed="14"/>
      <name val="Arial CE"/>
      <charset val="238"/>
    </font>
    <font>
      <sz val="14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sz val="8"/>
      <color rgb="FF009644"/>
      <name val="Arial CE"/>
      <charset val="238"/>
    </font>
    <font>
      <sz val="8"/>
      <color rgb="FF009644"/>
      <name val="Arial"/>
      <family val="2"/>
      <charset val="238"/>
    </font>
    <font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EAF1DD"/>
        <bgColor rgb="FFEAF1DD"/>
      </patternFill>
    </fill>
    <fill>
      <patternFill patternType="solid">
        <fgColor theme="4" tint="0.59999389629810485"/>
        <bgColor rgb="FFF2DBDB"/>
      </patternFill>
    </fill>
    <fill>
      <patternFill patternType="solid">
        <fgColor theme="4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theme="0" tint="-0.14999847407452621"/>
      </bottom>
      <diagonal/>
    </border>
    <border>
      <left style="thin">
        <color indexed="64"/>
      </left>
      <right style="thin">
        <color rgb="FF000000"/>
      </right>
      <top style="thin">
        <color theme="0" tint="-0.1499984740745262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0" tint="-0.1499984740745262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0" tint="-0.14999847407452621"/>
      </bottom>
      <diagonal/>
    </border>
    <border>
      <left style="thin">
        <color rgb="FF000000"/>
      </left>
      <right style="thin">
        <color rgb="FF000000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23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Alignment="1">
      <alignment vertical="top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4" fontId="17" fillId="4" borderId="0" xfId="0" applyNumberFormat="1" applyFont="1" applyFill="1" applyAlignment="1" applyProtection="1">
      <alignment vertical="top" shrinkToFit="1"/>
      <protection locked="0"/>
    </xf>
    <xf numFmtId="165" fontId="18" fillId="0" borderId="0" xfId="0" applyNumberFormat="1" applyFont="1" applyAlignment="1">
      <alignment horizontal="center" vertical="top" wrapText="1" shrinkToFit="1"/>
    </xf>
    <xf numFmtId="165" fontId="18" fillId="0" borderId="0" xfId="0" applyNumberFormat="1" applyFont="1" applyAlignment="1">
      <alignment vertical="top" wrapText="1" shrinkToFit="1"/>
    </xf>
    <xf numFmtId="165" fontId="8" fillId="3" borderId="0" xfId="0" applyNumberFormat="1" applyFont="1" applyFill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5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6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20" fillId="0" borderId="0" xfId="0" applyFont="1" applyAlignment="1">
      <alignment wrapText="1"/>
    </xf>
    <xf numFmtId="165" fontId="21" fillId="0" borderId="0" xfId="0" applyNumberFormat="1" applyFont="1" applyAlignment="1">
      <alignment horizontal="center" vertical="top" wrapText="1" shrinkToFit="1"/>
    </xf>
    <xf numFmtId="165" fontId="21" fillId="0" borderId="0" xfId="0" applyNumberFormat="1" applyFont="1" applyAlignment="1">
      <alignment vertical="top" wrapText="1" shrinkToFit="1"/>
    </xf>
    <xf numFmtId="165" fontId="21" fillId="0" borderId="0" xfId="0" quotePrefix="1" applyNumberFormat="1" applyFont="1" applyAlignment="1">
      <alignment horizontal="left" vertical="top" wrapText="1"/>
    </xf>
    <xf numFmtId="165" fontId="22" fillId="0" borderId="0" xfId="0" applyNumberFormat="1" applyFont="1" applyAlignment="1">
      <alignment horizontal="center" vertical="top" wrapText="1" shrinkToFit="1"/>
    </xf>
    <xf numFmtId="165" fontId="22" fillId="0" borderId="0" xfId="0" applyNumberFormat="1" applyFont="1" applyAlignment="1">
      <alignment vertical="top" wrapText="1" shrinkToFit="1"/>
    </xf>
    <xf numFmtId="165" fontId="2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3" fontId="8" fillId="0" borderId="36" xfId="0" applyNumberFormat="1" applyFont="1" applyBorder="1" applyAlignment="1">
      <alignment horizontal="left" vertical="center"/>
    </xf>
    <xf numFmtId="3" fontId="0" fillId="0" borderId="36" xfId="0" applyNumberFormat="1" applyBorder="1" applyAlignment="1">
      <alignment horizontal="left" vertical="center"/>
    </xf>
    <xf numFmtId="4" fontId="13" fillId="0" borderId="36" xfId="0" applyNumberFormat="1" applyFont="1" applyBorder="1" applyAlignment="1">
      <alignment horizontal="right" vertical="center" indent="1"/>
    </xf>
    <xf numFmtId="4" fontId="13" fillId="0" borderId="38" xfId="0" applyNumberFormat="1" applyFont="1" applyBorder="1" applyAlignment="1">
      <alignment horizontal="right" vertical="center" indent="1"/>
    </xf>
    <xf numFmtId="0" fontId="26" fillId="6" borderId="50" xfId="0" applyFont="1" applyFill="1" applyBorder="1" applyAlignment="1">
      <alignment horizontal="center" vertical="center"/>
    </xf>
    <xf numFmtId="164" fontId="26" fillId="6" borderId="50" xfId="0" applyNumberFormat="1" applyFont="1" applyFill="1" applyBorder="1" applyAlignment="1">
      <alignment horizontal="center" vertical="center"/>
    </xf>
    <xf numFmtId="49" fontId="27" fillId="0" borderId="51" xfId="0" applyNumberFormat="1" applyFont="1" applyBorder="1" applyAlignment="1">
      <alignment vertical="center" wrapText="1"/>
    </xf>
    <xf numFmtId="0" fontId="27" fillId="0" borderId="51" xfId="0" applyFont="1" applyBorder="1" applyAlignment="1">
      <alignment vertical="center" wrapText="1"/>
    </xf>
    <xf numFmtId="0" fontId="27" fillId="0" borderId="51" xfId="0" applyFont="1" applyBorder="1" applyAlignment="1">
      <alignment horizontal="center" vertical="center"/>
    </xf>
    <xf numFmtId="49" fontId="28" fillId="0" borderId="52" xfId="0" applyNumberFormat="1" applyFont="1" applyBorder="1" applyAlignment="1">
      <alignment vertical="center"/>
    </xf>
    <xf numFmtId="0" fontId="27" fillId="0" borderId="52" xfId="0" applyFont="1" applyBorder="1" applyAlignment="1">
      <alignment horizontal="center" vertical="center"/>
    </xf>
    <xf numFmtId="49" fontId="28" fillId="0" borderId="53" xfId="0" applyNumberFormat="1" applyFont="1" applyBorder="1" applyAlignment="1">
      <alignment vertical="center"/>
    </xf>
    <xf numFmtId="0" fontId="27" fillId="0" borderId="53" xfId="0" applyFont="1" applyBorder="1" applyAlignment="1">
      <alignment horizontal="center" vertical="center"/>
    </xf>
    <xf numFmtId="8" fontId="27" fillId="0" borderId="53" xfId="0" applyNumberFormat="1" applyFont="1" applyBorder="1" applyAlignment="1">
      <alignment vertical="center"/>
    </xf>
    <xf numFmtId="49" fontId="27" fillId="0" borderId="51" xfId="0" applyNumberFormat="1" applyFont="1" applyBorder="1" applyAlignment="1">
      <alignment wrapText="1"/>
    </xf>
    <xf numFmtId="0" fontId="27" fillId="0" borderId="51" xfId="0" applyFont="1" applyBorder="1" applyAlignment="1">
      <alignment wrapText="1"/>
    </xf>
    <xf numFmtId="8" fontId="27" fillId="0" borderId="51" xfId="0" applyNumberFormat="1" applyFont="1" applyBorder="1" applyAlignment="1">
      <alignment horizontal="center" wrapText="1"/>
    </xf>
    <xf numFmtId="0" fontId="27" fillId="0" borderId="51" xfId="0" applyFont="1" applyBorder="1" applyAlignment="1">
      <alignment horizontal="center"/>
    </xf>
    <xf numFmtId="8" fontId="27" fillId="0" borderId="53" xfId="0" applyNumberFormat="1" applyFont="1" applyBorder="1" applyAlignment="1">
      <alignment horizontal="center"/>
    </xf>
    <xf numFmtId="0" fontId="27" fillId="0" borderId="53" xfId="0" applyFont="1" applyBorder="1" applyAlignment="1">
      <alignment horizontal="center"/>
    </xf>
    <xf numFmtId="8" fontId="27" fillId="0" borderId="53" xfId="0" applyNumberFormat="1" applyFont="1" applyBorder="1"/>
    <xf numFmtId="49" fontId="29" fillId="0" borderId="51" xfId="0" applyNumberFormat="1" applyFont="1" applyBorder="1" applyAlignment="1">
      <alignment wrapText="1"/>
    </xf>
    <xf numFmtId="0" fontId="29" fillId="0" borderId="51" xfId="0" applyFont="1" applyBorder="1" applyAlignment="1">
      <alignment wrapText="1"/>
    </xf>
    <xf numFmtId="8" fontId="29" fillId="0" borderId="51" xfId="0" applyNumberFormat="1" applyFont="1" applyBorder="1" applyAlignment="1">
      <alignment horizontal="center" wrapText="1"/>
    </xf>
    <xf numFmtId="0" fontId="29" fillId="0" borderId="51" xfId="0" applyFont="1" applyBorder="1" applyAlignment="1">
      <alignment horizontal="center"/>
    </xf>
    <xf numFmtId="0" fontId="30" fillId="0" borderId="52" xfId="0" applyFont="1" applyBorder="1"/>
    <xf numFmtId="8" fontId="30" fillId="0" borderId="52" xfId="0" applyNumberFormat="1" applyFont="1" applyBorder="1"/>
    <xf numFmtId="0" fontId="29" fillId="0" borderId="52" xfId="0" applyFont="1" applyBorder="1" applyAlignment="1">
      <alignment horizontal="center"/>
    </xf>
    <xf numFmtId="8" fontId="29" fillId="0" borderId="52" xfId="0" applyNumberFormat="1" applyFont="1" applyBorder="1"/>
    <xf numFmtId="0" fontId="30" fillId="0" borderId="53" xfId="0" applyFont="1" applyBorder="1"/>
    <xf numFmtId="8" fontId="30" fillId="0" borderId="53" xfId="0" applyNumberFormat="1" applyFont="1" applyBorder="1"/>
    <xf numFmtId="0" fontId="29" fillId="0" borderId="53" xfId="0" applyFont="1" applyBorder="1" applyAlignment="1">
      <alignment horizontal="center"/>
    </xf>
    <xf numFmtId="8" fontId="29" fillId="0" borderId="53" xfId="0" applyNumberFormat="1" applyFont="1" applyBorder="1"/>
    <xf numFmtId="8" fontId="27" fillId="0" borderId="52" xfId="0" applyNumberFormat="1" applyFont="1" applyBorder="1" applyAlignment="1">
      <alignment vertical="center"/>
    </xf>
    <xf numFmtId="0" fontId="28" fillId="0" borderId="52" xfId="0" applyFont="1" applyBorder="1"/>
    <xf numFmtId="8" fontId="28" fillId="0" borderId="52" xfId="0" applyNumberFormat="1" applyFont="1" applyBorder="1"/>
    <xf numFmtId="0" fontId="27" fillId="0" borderId="52" xfId="0" applyFont="1" applyBorder="1" applyAlignment="1">
      <alignment horizontal="center"/>
    </xf>
    <xf numFmtId="8" fontId="27" fillId="0" borderId="52" xfId="0" applyNumberFormat="1" applyFont="1" applyBorder="1"/>
    <xf numFmtId="49" fontId="27" fillId="0" borderId="52" xfId="0" applyNumberFormat="1" applyFont="1" applyBorder="1" applyAlignment="1">
      <alignment vertical="center" wrapText="1"/>
    </xf>
    <xf numFmtId="0" fontId="27" fillId="0" borderId="52" xfId="0" applyFont="1" applyBorder="1" applyAlignment="1">
      <alignment vertical="center" wrapText="1"/>
    </xf>
    <xf numFmtId="0" fontId="31" fillId="0" borderId="51" xfId="0" applyFont="1" applyBorder="1" applyAlignment="1">
      <alignment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/>
    </xf>
    <xf numFmtId="0" fontId="27" fillId="0" borderId="0" xfId="0" applyFont="1"/>
    <xf numFmtId="8" fontId="27" fillId="0" borderId="52" xfId="0" applyNumberFormat="1" applyFont="1" applyBorder="1" applyAlignment="1">
      <alignment horizontal="center"/>
    </xf>
    <xf numFmtId="0" fontId="27" fillId="0" borderId="52" xfId="0" applyFont="1" applyBorder="1" applyAlignment="1">
      <alignment wrapText="1"/>
    </xf>
    <xf numFmtId="49" fontId="29" fillId="0" borderId="52" xfId="0" applyNumberFormat="1" applyFont="1" applyBorder="1" applyAlignment="1">
      <alignment wrapText="1"/>
    </xf>
    <xf numFmtId="0" fontId="29" fillId="0" borderId="52" xfId="0" applyFont="1" applyBorder="1" applyAlignment="1">
      <alignment wrapText="1"/>
    </xf>
    <xf numFmtId="8" fontId="29" fillId="0" borderId="52" xfId="0" applyNumberFormat="1" applyFont="1" applyBorder="1" applyAlignment="1">
      <alignment horizontal="center" wrapText="1"/>
    </xf>
    <xf numFmtId="49" fontId="29" fillId="0" borderId="39" xfId="0" applyNumberFormat="1" applyFont="1" applyBorder="1" applyAlignment="1">
      <alignment wrapText="1"/>
    </xf>
    <xf numFmtId="0" fontId="29" fillId="0" borderId="39" xfId="0" applyFont="1" applyBorder="1" applyAlignment="1">
      <alignment wrapText="1"/>
    </xf>
    <xf numFmtId="8" fontId="29" fillId="0" borderId="39" xfId="0" applyNumberFormat="1" applyFont="1" applyBorder="1" applyAlignment="1">
      <alignment horizontal="center" wrapText="1"/>
    </xf>
    <xf numFmtId="0" fontId="29" fillId="0" borderId="39" xfId="0" applyFont="1" applyBorder="1" applyAlignment="1">
      <alignment horizontal="center"/>
    </xf>
    <xf numFmtId="0" fontId="30" fillId="0" borderId="39" xfId="0" applyFont="1" applyBorder="1"/>
    <xf numFmtId="8" fontId="30" fillId="0" borderId="39" xfId="0" applyNumberFormat="1" applyFont="1" applyBorder="1"/>
    <xf numFmtId="0" fontId="27" fillId="0" borderId="39" xfId="0" applyFont="1" applyBorder="1" applyAlignment="1">
      <alignment horizontal="left" vertical="center"/>
    </xf>
    <xf numFmtId="0" fontId="27" fillId="0" borderId="39" xfId="0" applyFont="1" applyBorder="1" applyAlignment="1">
      <alignment wrapText="1"/>
    </xf>
    <xf numFmtId="0" fontId="27" fillId="0" borderId="39" xfId="0" applyFont="1" applyBorder="1" applyAlignment="1">
      <alignment horizontal="center"/>
    </xf>
    <xf numFmtId="0" fontId="27" fillId="0" borderId="39" xfId="0" applyFont="1" applyBorder="1" applyAlignment="1">
      <alignment horizontal="center" vertical="center"/>
    </xf>
    <xf numFmtId="8" fontId="27" fillId="0" borderId="39" xfId="0" applyNumberFormat="1" applyFont="1" applyBorder="1" applyAlignment="1">
      <alignment horizontal="center" wrapText="1"/>
    </xf>
    <xf numFmtId="8" fontId="27" fillId="0" borderId="39" xfId="0" applyNumberFormat="1" applyFont="1" applyBorder="1"/>
    <xf numFmtId="8" fontId="27" fillId="0" borderId="39" xfId="0" applyNumberFormat="1" applyFont="1" applyBorder="1" applyAlignment="1">
      <alignment horizontal="center"/>
    </xf>
    <xf numFmtId="49" fontId="27" fillId="0" borderId="39" xfId="0" applyNumberFormat="1" applyFont="1" applyBorder="1" applyAlignment="1">
      <alignment wrapText="1"/>
    </xf>
    <xf numFmtId="0" fontId="31" fillId="0" borderId="39" xfId="0" applyFont="1" applyBorder="1" applyAlignment="1">
      <alignment wrapText="1"/>
    </xf>
    <xf numFmtId="49" fontId="27" fillId="0" borderId="52" xfId="0" applyNumberFormat="1" applyFont="1" applyBorder="1" applyAlignment="1">
      <alignment wrapText="1"/>
    </xf>
    <xf numFmtId="0" fontId="31" fillId="0" borderId="52" xfId="0" applyFont="1" applyBorder="1" applyAlignment="1">
      <alignment wrapText="1"/>
    </xf>
    <xf numFmtId="0" fontId="27" fillId="0" borderId="0" xfId="0" applyFont="1" applyAlignment="1">
      <alignment vertical="top"/>
    </xf>
    <xf numFmtId="0" fontId="29" fillId="0" borderId="50" xfId="0" applyFont="1" applyBorder="1" applyAlignment="1">
      <alignment vertical="top" wrapText="1"/>
    </xf>
    <xf numFmtId="0" fontId="29" fillId="0" borderId="50" xfId="0" applyFont="1" applyBorder="1" applyAlignment="1">
      <alignment horizontal="center" vertical="center"/>
    </xf>
    <xf numFmtId="0" fontId="27" fillId="0" borderId="50" xfId="0" applyFont="1" applyBorder="1"/>
    <xf numFmtId="0" fontId="29" fillId="0" borderId="52" xfId="0" applyFont="1" applyBorder="1" applyAlignment="1">
      <alignment horizontal="center" vertical="center"/>
    </xf>
    <xf numFmtId="0" fontId="25" fillId="7" borderId="50" xfId="0" applyFont="1" applyFill="1" applyBorder="1" applyAlignment="1">
      <alignment horizontal="left" vertical="center"/>
    </xf>
    <xf numFmtId="0" fontId="26" fillId="7" borderId="51" xfId="0" applyFont="1" applyFill="1" applyBorder="1" applyAlignment="1">
      <alignment horizontal="center" vertical="center"/>
    </xf>
    <xf numFmtId="0" fontId="26" fillId="7" borderId="51" xfId="0" applyFont="1" applyFill="1" applyBorder="1" applyAlignment="1">
      <alignment horizontal="left" vertical="center"/>
    </xf>
    <xf numFmtId="8" fontId="26" fillId="7" borderId="51" xfId="0" applyNumberFormat="1" applyFont="1" applyFill="1" applyBorder="1" applyAlignment="1">
      <alignment horizontal="left" vertical="center"/>
    </xf>
    <xf numFmtId="0" fontId="26" fillId="7" borderId="50" xfId="0" applyFont="1" applyFill="1" applyBorder="1" applyAlignment="1">
      <alignment horizontal="center" vertical="center"/>
    </xf>
    <xf numFmtId="0" fontId="26" fillId="7" borderId="50" xfId="0" applyFont="1" applyFill="1" applyBorder="1" applyAlignment="1">
      <alignment horizontal="left" vertical="center"/>
    </xf>
    <xf numFmtId="0" fontId="24" fillId="0" borderId="52" xfId="0" applyFont="1" applyBorder="1" applyAlignment="1"/>
    <xf numFmtId="0" fontId="24" fillId="0" borderId="53" xfId="0" applyFont="1" applyBorder="1" applyAlignment="1"/>
    <xf numFmtId="0" fontId="27" fillId="0" borderId="54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8" fontId="27" fillId="0" borderId="57" xfId="0" applyNumberFormat="1" applyFont="1" applyBorder="1" applyAlignment="1">
      <alignment vertical="center"/>
    </xf>
    <xf numFmtId="8" fontId="27" fillId="0" borderId="58" xfId="0" applyNumberFormat="1" applyFont="1" applyBorder="1" applyAlignment="1">
      <alignment vertical="center"/>
    </xf>
    <xf numFmtId="8" fontId="27" fillId="0" borderId="59" xfId="0" applyNumberFormat="1" applyFont="1" applyBorder="1" applyAlignment="1">
      <alignment vertical="center"/>
    </xf>
    <xf numFmtId="8" fontId="27" fillId="0" borderId="60" xfId="0" applyNumberFormat="1" applyFont="1" applyBorder="1" applyAlignment="1">
      <alignment vertical="center"/>
    </xf>
    <xf numFmtId="8" fontId="27" fillId="0" borderId="61" xfId="0" applyNumberFormat="1" applyFont="1" applyBorder="1" applyAlignment="1">
      <alignment vertical="center"/>
    </xf>
    <xf numFmtId="8" fontId="27" fillId="0" borderId="62" xfId="0" applyNumberFormat="1" applyFont="1" applyBorder="1" applyAlignment="1">
      <alignment vertical="center"/>
    </xf>
    <xf numFmtId="8" fontId="27" fillId="0" borderId="63" xfId="0" applyNumberFormat="1" applyFont="1" applyBorder="1" applyAlignment="1">
      <alignment vertical="center"/>
    </xf>
    <xf numFmtId="8" fontId="27" fillId="0" borderId="64" xfId="0" applyNumberFormat="1" applyFont="1" applyBorder="1" applyAlignment="1">
      <alignment vertical="center"/>
    </xf>
    <xf numFmtId="165" fontId="32" fillId="0" borderId="0" xfId="0" quotePrefix="1" applyNumberFormat="1" applyFont="1" applyAlignment="1">
      <alignment horizontal="left" vertical="top" wrapText="1"/>
    </xf>
    <xf numFmtId="0" fontId="33" fillId="0" borderId="53" xfId="0" applyFont="1" applyBorder="1" applyAlignment="1">
      <alignment horizontal="left" vertical="center" wrapText="1"/>
    </xf>
    <xf numFmtId="0" fontId="34" fillId="0" borderId="51" xfId="0" applyFont="1" applyBorder="1" applyAlignment="1">
      <alignment wrapText="1"/>
    </xf>
    <xf numFmtId="0" fontId="24" fillId="0" borderId="39" xfId="0" applyFont="1" applyBorder="1" applyAlignment="1"/>
    <xf numFmtId="49" fontId="28" fillId="0" borderId="65" xfId="0" applyNumberFormat="1" applyFont="1" applyBorder="1" applyAlignment="1">
      <alignment vertical="center"/>
    </xf>
    <xf numFmtId="165" fontId="32" fillId="0" borderId="0" xfId="0" quotePrefix="1" applyNumberFormat="1" applyFont="1" applyBorder="1" applyAlignment="1">
      <alignment horizontal="left" vertical="top" wrapText="1"/>
    </xf>
    <xf numFmtId="0" fontId="27" fillId="0" borderId="18" xfId="0" applyFont="1" applyBorder="1" applyAlignment="1">
      <alignment horizontal="center" vertical="center"/>
    </xf>
    <xf numFmtId="165" fontId="32" fillId="0" borderId="66" xfId="0" quotePrefix="1" applyNumberFormat="1" applyFont="1" applyBorder="1" applyAlignment="1">
      <alignment horizontal="left" vertical="top" wrapText="1"/>
    </xf>
    <xf numFmtId="0" fontId="27" fillId="0" borderId="66" xfId="0" applyFont="1" applyBorder="1" applyAlignment="1">
      <alignment horizontal="center" vertical="center"/>
    </xf>
    <xf numFmtId="0" fontId="29" fillId="0" borderId="66" xfId="0" applyFont="1" applyBorder="1" applyAlignment="1">
      <alignment horizontal="center"/>
    </xf>
    <xf numFmtId="49" fontId="27" fillId="0" borderId="65" xfId="0" applyNumberFormat="1" applyFont="1" applyBorder="1" applyAlignment="1">
      <alignment vertical="center" wrapText="1"/>
    </xf>
    <xf numFmtId="0" fontId="29" fillId="0" borderId="66" xfId="0" applyFont="1" applyBorder="1" applyAlignment="1">
      <alignment horizontal="center" vertical="center"/>
    </xf>
    <xf numFmtId="0" fontId="29" fillId="0" borderId="67" xfId="0" applyFont="1" applyBorder="1"/>
    <xf numFmtId="0" fontId="0" fillId="0" borderId="0" xfId="0" applyBorder="1"/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37" xfId="0" applyNumberFormat="1" applyFont="1" applyBorder="1" applyAlignment="1">
      <alignment vertical="center" wrapText="1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0" fontId="3" fillId="2" borderId="0" xfId="0" applyFont="1" applyFill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8" fillId="0" borderId="37" xfId="0" applyNumberFormat="1" applyFont="1" applyBorder="1" applyAlignment="1">
      <alignment horizontal="left" vertical="center" wrapText="1"/>
    </xf>
    <xf numFmtId="4" fontId="8" fillId="0" borderId="38" xfId="0" applyNumberFormat="1" applyFont="1" applyBorder="1" applyAlignment="1">
      <alignment horizontal="left" vertical="center" wrapText="1"/>
    </xf>
    <xf numFmtId="4" fontId="0" fillId="0" borderId="37" xfId="0" applyNumberForma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9" fillId="0" borderId="18" xfId="0" applyFont="1" applyBorder="1" applyAlignment="1">
      <alignment horizontal="left" vertical="top" wrapText="1"/>
    </xf>
    <xf numFmtId="0" fontId="19" fillId="0" borderId="18" xfId="0" applyFont="1" applyBorder="1" applyAlignment="1">
      <alignment vertical="top" wrapText="1"/>
    </xf>
    <xf numFmtId="0" fontId="27" fillId="0" borderId="39" xfId="0" applyFont="1" applyBorder="1" applyAlignment="1">
      <alignment horizontal="left" vertical="center"/>
    </xf>
    <xf numFmtId="0" fontId="24" fillId="0" borderId="39" xfId="0" applyFont="1" applyBorder="1"/>
    <xf numFmtId="0" fontId="23" fillId="7" borderId="47" xfId="0" applyFont="1" applyFill="1" applyBorder="1" applyAlignment="1">
      <alignment horizontal="center" vertical="center"/>
    </xf>
    <xf numFmtId="0" fontId="24" fillId="8" borderId="48" xfId="0" applyFont="1" applyFill="1" applyBorder="1"/>
    <xf numFmtId="0" fontId="24" fillId="8" borderId="49" xfId="0" applyFont="1" applyFill="1" applyBorder="1"/>
    <xf numFmtId="0" fontId="25" fillId="7" borderId="47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vertical="top" wrapText="1"/>
    </xf>
    <xf numFmtId="8" fontId="26" fillId="7" borderId="50" xfId="0" applyNumberFormat="1" applyFont="1" applyFill="1" applyBorder="1" applyAlignment="1">
      <alignment horizontal="left" vertical="center"/>
    </xf>
    <xf numFmtId="0" fontId="0" fillId="0" borderId="37" xfId="0" applyBorder="1" applyAlignment="1">
      <alignment horizontal="left" vertical="center" indent="1"/>
    </xf>
    <xf numFmtId="4" fontId="26" fillId="7" borderId="50" xfId="0" applyNumberFormat="1" applyFont="1" applyFill="1" applyBorder="1" applyAlignment="1">
      <alignment horizontal="left" vertical="center"/>
    </xf>
    <xf numFmtId="4" fontId="8" fillId="0" borderId="35" xfId="0" applyNumberFormat="1" applyFont="1" applyFill="1" applyBorder="1" applyAlignment="1">
      <alignment vertical="center" wrapText="1" shrinkToFit="1"/>
    </xf>
    <xf numFmtId="4" fontId="8" fillId="0" borderId="35" xfId="0" applyNumberFormat="1" applyFont="1" applyFill="1" applyBorder="1" applyAlignment="1">
      <alignment vertical="center" shrinkToFit="1"/>
    </xf>
    <xf numFmtId="4" fontId="0" fillId="0" borderId="35" xfId="0" applyNumberFormat="1" applyFill="1" applyBorder="1" applyAlignment="1">
      <alignment vertical="center" wrapText="1" shrinkToFit="1"/>
    </xf>
    <xf numFmtId="4" fontId="0" fillId="0" borderId="35" xfId="0" applyNumberFormat="1" applyFill="1" applyBorder="1" applyAlignment="1">
      <alignment vertical="center" shrinkToFit="1"/>
    </xf>
    <xf numFmtId="0" fontId="0" fillId="4" borderId="29" xfId="0" applyFill="1" applyBorder="1" applyAlignment="1" applyProtection="1">
      <alignment horizontal="center" vertical="top" wrapText="1"/>
      <protection locked="0"/>
    </xf>
    <xf numFmtId="0" fontId="0" fillId="4" borderId="18" xfId="0" applyFill="1" applyBorder="1" applyAlignment="1" applyProtection="1">
      <alignment horizontal="center" vertical="top" wrapText="1"/>
      <protection locked="0"/>
    </xf>
    <xf numFmtId="0" fontId="0" fillId="4" borderId="26" xfId="0" applyFill="1" applyBorder="1" applyAlignment="1" applyProtection="1">
      <alignment horizontal="center" vertical="top" wrapText="1"/>
      <protection locked="0"/>
    </xf>
    <xf numFmtId="0" fontId="0" fillId="4" borderId="0" xfId="0" applyFill="1" applyBorder="1" applyAlignment="1" applyProtection="1">
      <alignment horizontal="center" vertical="top" wrapText="1"/>
      <protection locked="0"/>
    </xf>
    <xf numFmtId="0" fontId="0" fillId="4" borderId="10" xfId="0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0" fontId="0" fillId="4" borderId="40" xfId="0" applyFill="1" applyBorder="1" applyAlignment="1" applyProtection="1">
      <alignment horizontal="center" vertical="top" wrapText="1"/>
      <protection locked="0"/>
    </xf>
    <xf numFmtId="0" fontId="0" fillId="4" borderId="27" xfId="0" applyFill="1" applyBorder="1" applyAlignment="1" applyProtection="1">
      <alignment horizontal="center" vertical="top" wrapText="1"/>
      <protection locked="0"/>
    </xf>
    <xf numFmtId="0" fontId="0" fillId="4" borderId="28" xfId="0" applyFill="1" applyBorder="1" applyAlignment="1" applyProtection="1">
      <alignment horizontal="center" vertical="top" wrapText="1"/>
      <protection locked="0"/>
    </xf>
    <xf numFmtId="8" fontId="29" fillId="0" borderId="68" xfId="0" applyNumberFormat="1" applyFont="1" applyBorder="1"/>
    <xf numFmtId="4" fontId="17" fillId="4" borderId="69" xfId="0" applyNumberFormat="1" applyFont="1" applyFill="1" applyBorder="1" applyAlignment="1" applyProtection="1">
      <alignment vertical="top" shrinkToFit="1"/>
      <protection locked="0"/>
    </xf>
    <xf numFmtId="8" fontId="27" fillId="0" borderId="55" xfId="0" applyNumberFormat="1" applyFont="1" applyBorder="1" applyAlignment="1">
      <alignment vertical="center"/>
    </xf>
    <xf numFmtId="8" fontId="27" fillId="0" borderId="68" xfId="0" applyNumberFormat="1" applyFont="1" applyBorder="1" applyAlignment="1">
      <alignment vertical="center"/>
    </xf>
    <xf numFmtId="8" fontId="27" fillId="0" borderId="70" xfId="0" applyNumberFormat="1" applyFont="1" applyBorder="1" applyAlignment="1">
      <alignment vertical="center"/>
    </xf>
    <xf numFmtId="8" fontId="27" fillId="0" borderId="71" xfId="0" applyNumberFormat="1" applyFont="1" applyBorder="1" applyAlignment="1">
      <alignment vertical="center"/>
    </xf>
    <xf numFmtId="8" fontId="27" fillId="0" borderId="72" xfId="0" applyNumberFormat="1" applyFont="1" applyBorder="1" applyAlignment="1">
      <alignment vertical="center"/>
    </xf>
    <xf numFmtId="8" fontId="27" fillId="0" borderId="73" xfId="0" applyNumberFormat="1" applyFont="1" applyBorder="1" applyAlignment="1">
      <alignment vertical="center"/>
    </xf>
    <xf numFmtId="0" fontId="0" fillId="5" borderId="38" xfId="0" applyFill="1" applyBorder="1" applyAlignment="1">
      <alignment wrapText="1"/>
    </xf>
    <xf numFmtId="0" fontId="0" fillId="5" borderId="39" xfId="0" applyFill="1" applyBorder="1"/>
    <xf numFmtId="49" fontId="0" fillId="5" borderId="39" xfId="0" applyNumberFormat="1" applyFill="1" applyBorder="1"/>
    <xf numFmtId="0" fontId="0" fillId="5" borderId="39" xfId="0" applyFill="1" applyBorder="1" applyAlignment="1">
      <alignment horizontal="center"/>
    </xf>
    <xf numFmtId="0" fontId="0" fillId="5" borderId="36" xfId="0" applyFill="1" applyBorder="1"/>
    <xf numFmtId="0" fontId="0" fillId="0" borderId="26" xfId="0" applyBorder="1" applyAlignment="1">
      <alignment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horizontal="center" vertical="top"/>
    </xf>
    <xf numFmtId="165" fontId="0" fillId="0" borderId="0" xfId="0" applyNumberFormat="1" applyBorder="1" applyAlignment="1">
      <alignment vertical="top"/>
    </xf>
    <xf numFmtId="4" fontId="0" fillId="0" borderId="0" xfId="0" applyNumberFormat="1" applyBorder="1" applyAlignment="1">
      <alignment vertical="top"/>
    </xf>
    <xf numFmtId="4" fontId="0" fillId="0" borderId="27" xfId="0" applyNumberFormat="1" applyBorder="1" applyAlignment="1">
      <alignment vertical="top"/>
    </xf>
    <xf numFmtId="0" fontId="17" fillId="0" borderId="26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9" fillId="0" borderId="40" xfId="0" applyFont="1" applyBorder="1" applyAlignment="1">
      <alignment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vertical="top" wrapText="1"/>
    </xf>
    <xf numFmtId="0" fontId="19" fillId="0" borderId="27" xfId="0" applyFont="1" applyBorder="1" applyAlignment="1">
      <alignment vertical="top" wrapText="1"/>
    </xf>
    <xf numFmtId="0" fontId="17" fillId="0" borderId="10" xfId="0" applyFont="1" applyBorder="1" applyAlignment="1">
      <alignment vertical="top"/>
    </xf>
    <xf numFmtId="49" fontId="17" fillId="0" borderId="6" xfId="0" applyNumberFormat="1" applyFont="1" applyBorder="1" applyAlignment="1">
      <alignment vertical="top"/>
    </xf>
    <xf numFmtId="0" fontId="19" fillId="0" borderId="37" xfId="0" applyFont="1" applyBorder="1" applyAlignment="1">
      <alignment horizontal="left" vertical="top" wrapText="1"/>
    </xf>
    <xf numFmtId="0" fontId="19" fillId="0" borderId="37" xfId="0" applyFont="1" applyBorder="1" applyAlignment="1">
      <alignment vertical="top" wrapText="1"/>
    </xf>
    <xf numFmtId="0" fontId="19" fillId="0" borderId="38" xfId="0" applyFont="1" applyBorder="1" applyAlignment="1">
      <alignment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4" fontId="17" fillId="0" borderId="0" xfId="0" applyNumberFormat="1" applyFont="1" applyBorder="1" applyAlignment="1">
      <alignment vertical="top" shrinkToFit="1"/>
    </xf>
    <xf numFmtId="4" fontId="17" fillId="0" borderId="27" xfId="0" applyNumberFormat="1" applyFont="1" applyBorder="1" applyAlignment="1">
      <alignment vertical="top" shrinkToFit="1"/>
    </xf>
    <xf numFmtId="165" fontId="18" fillId="0" borderId="6" xfId="0" quotePrefix="1" applyNumberFormat="1" applyFont="1" applyBorder="1" applyAlignment="1">
      <alignment horizontal="left" vertical="top" wrapText="1"/>
    </xf>
    <xf numFmtId="165" fontId="18" fillId="0" borderId="6" xfId="0" applyNumberFormat="1" applyFont="1" applyBorder="1" applyAlignment="1">
      <alignment horizontal="center" vertical="top" wrapText="1" shrinkToFit="1"/>
    </xf>
    <xf numFmtId="165" fontId="18" fillId="0" borderId="6" xfId="0" applyNumberFormat="1" applyFont="1" applyBorder="1" applyAlignment="1">
      <alignment vertical="top" wrapText="1" shrinkToFit="1"/>
    </xf>
    <xf numFmtId="4" fontId="17" fillId="0" borderId="6" xfId="0" applyNumberFormat="1" applyFont="1" applyBorder="1" applyAlignment="1">
      <alignment vertical="top" shrinkToFit="1"/>
    </xf>
    <xf numFmtId="4" fontId="17" fillId="0" borderId="28" xfId="0" applyNumberFormat="1" applyFont="1" applyBorder="1" applyAlignment="1">
      <alignment vertical="top" shrinkToFi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0096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3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5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6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307" t="s">
        <v>41</v>
      </c>
      <c r="B2" s="307"/>
      <c r="C2" s="307"/>
      <c r="D2" s="307"/>
      <c r="E2" s="307"/>
      <c r="F2" s="307"/>
      <c r="G2" s="30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58</v>
      </c>
      <c r="C3" s="368" t="s">
        <v>59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60</v>
      </c>
      <c r="C4" s="371" t="s">
        <v>47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52</v>
      </c>
      <c r="C8" s="182" t="s">
        <v>113</v>
      </c>
      <c r="D8" s="165"/>
      <c r="E8" s="166"/>
      <c r="F8" s="167"/>
      <c r="G8" s="168">
        <f>SUMIF(AG9:AG18,"&lt;&gt;NOR",G9:G18)</f>
        <v>0</v>
      </c>
      <c r="H8" s="162"/>
      <c r="I8" s="162">
        <f>SUM(I9:I18)</f>
        <v>0</v>
      </c>
      <c r="J8" s="162"/>
      <c r="K8" s="162">
        <f>SUM(K9:K18)</f>
        <v>0</v>
      </c>
      <c r="L8" s="162"/>
      <c r="M8" s="162">
        <f>SUM(M9:M18)</f>
        <v>0</v>
      </c>
      <c r="N8" s="161"/>
      <c r="O8" s="161">
        <f>SUM(O9:O18)</f>
        <v>0</v>
      </c>
      <c r="P8" s="161"/>
      <c r="Q8" s="161">
        <f>SUM(Q9:Q18)</f>
        <v>0</v>
      </c>
      <c r="R8" s="162"/>
      <c r="S8" s="162"/>
      <c r="T8" s="162"/>
      <c r="U8" s="162"/>
      <c r="V8" s="162">
        <f>SUM(V9:V18)</f>
        <v>7.42</v>
      </c>
      <c r="W8" s="162"/>
      <c r="X8" s="162"/>
      <c r="Y8" s="162"/>
      <c r="AG8" t="s">
        <v>250</v>
      </c>
    </row>
    <row r="9" spans="1:60" ht="22.5" outlineLevel="1" x14ac:dyDescent="0.2">
      <c r="A9" s="170">
        <v>1</v>
      </c>
      <c r="B9" s="171" t="s">
        <v>891</v>
      </c>
      <c r="C9" s="183" t="s">
        <v>892</v>
      </c>
      <c r="D9" s="172" t="s">
        <v>253</v>
      </c>
      <c r="E9" s="173">
        <v>17.52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12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0.23</v>
      </c>
      <c r="V9" s="157">
        <f>ROUND(E9*U9,2)</f>
        <v>4.03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893</v>
      </c>
      <c r="D10" s="159"/>
      <c r="E10" s="160">
        <v>16.8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3" x14ac:dyDescent="0.2">
      <c r="A11" s="154"/>
      <c r="B11" s="155"/>
      <c r="C11" s="184" t="s">
        <v>894</v>
      </c>
      <c r="D11" s="159"/>
      <c r="E11" s="160">
        <v>0.72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260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70">
        <v>2</v>
      </c>
      <c r="B12" s="171" t="s">
        <v>269</v>
      </c>
      <c r="C12" s="183" t="s">
        <v>270</v>
      </c>
      <c r="D12" s="172" t="s">
        <v>253</v>
      </c>
      <c r="E12" s="173">
        <v>16.8</v>
      </c>
      <c r="F12" s="174"/>
      <c r="G12" s="175">
        <f>ROUND(E12*F12,2)</f>
        <v>0</v>
      </c>
      <c r="H12" s="158"/>
      <c r="I12" s="157">
        <f>ROUND(E12*H12,2)</f>
        <v>0</v>
      </c>
      <c r="J12" s="158"/>
      <c r="K12" s="157">
        <f>ROUND(E12*J12,2)</f>
        <v>0</v>
      </c>
      <c r="L12" s="157">
        <v>12</v>
      </c>
      <c r="M12" s="157">
        <f>G12*(1+L12/100)</f>
        <v>0</v>
      </c>
      <c r="N12" s="156">
        <v>0</v>
      </c>
      <c r="O12" s="156">
        <f>ROUND(E12*N12,2)</f>
        <v>0</v>
      </c>
      <c r="P12" s="156">
        <v>0</v>
      </c>
      <c r="Q12" s="156">
        <f>ROUND(E12*P12,2)</f>
        <v>0</v>
      </c>
      <c r="R12" s="157"/>
      <c r="S12" s="157" t="s">
        <v>254</v>
      </c>
      <c r="T12" s="157" t="s">
        <v>255</v>
      </c>
      <c r="U12" s="157">
        <v>0.20200000000000001</v>
      </c>
      <c r="V12" s="157">
        <f>ROUND(E12*U12,2)</f>
        <v>3.39</v>
      </c>
      <c r="W12" s="157"/>
      <c r="X12" s="157" t="s">
        <v>256</v>
      </c>
      <c r="Y12" s="157" t="s">
        <v>257</v>
      </c>
      <c r="Z12" s="147"/>
      <c r="AA12" s="147"/>
      <c r="AB12" s="147"/>
      <c r="AC12" s="147"/>
      <c r="AD12" s="147"/>
      <c r="AE12" s="147"/>
      <c r="AF12" s="147"/>
      <c r="AG12" s="147" t="s">
        <v>258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">
      <c r="A13" s="154"/>
      <c r="B13" s="155"/>
      <c r="C13" s="388" t="s">
        <v>271</v>
      </c>
      <c r="D13" s="389"/>
      <c r="E13" s="389"/>
      <c r="F13" s="389"/>
      <c r="G13" s="389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272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2" x14ac:dyDescent="0.2">
      <c r="A14" s="154"/>
      <c r="B14" s="155"/>
      <c r="C14" s="184" t="s">
        <v>893</v>
      </c>
      <c r="D14" s="159"/>
      <c r="E14" s="160">
        <v>16.8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260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70">
        <v>3</v>
      </c>
      <c r="B15" s="171" t="s">
        <v>280</v>
      </c>
      <c r="C15" s="183" t="s">
        <v>281</v>
      </c>
      <c r="D15" s="172" t="s">
        <v>267</v>
      </c>
      <c r="E15" s="173">
        <v>5</v>
      </c>
      <c r="F15" s="174"/>
      <c r="G15" s="175">
        <f>ROUND(E15*F15,2)</f>
        <v>0</v>
      </c>
      <c r="H15" s="158"/>
      <c r="I15" s="157">
        <f>ROUND(E15*H15,2)</f>
        <v>0</v>
      </c>
      <c r="J15" s="158"/>
      <c r="K15" s="157">
        <f>ROUND(E15*J15,2)</f>
        <v>0</v>
      </c>
      <c r="L15" s="157">
        <v>12</v>
      </c>
      <c r="M15" s="157">
        <f>G15*(1+L15/100)</f>
        <v>0</v>
      </c>
      <c r="N15" s="156">
        <v>2.7999999999999998E-4</v>
      </c>
      <c r="O15" s="156">
        <f>ROUND(E15*N15,2)</f>
        <v>0</v>
      </c>
      <c r="P15" s="156">
        <v>0</v>
      </c>
      <c r="Q15" s="156">
        <f>ROUND(E15*P15,2)</f>
        <v>0</v>
      </c>
      <c r="R15" s="157" t="s">
        <v>282</v>
      </c>
      <c r="S15" s="157" t="s">
        <v>254</v>
      </c>
      <c r="T15" s="157" t="s">
        <v>255</v>
      </c>
      <c r="U15" s="157">
        <v>0</v>
      </c>
      <c r="V15" s="157">
        <f>ROUND(E15*U15,2)</f>
        <v>0</v>
      </c>
      <c r="W15" s="157"/>
      <c r="X15" s="157" t="s">
        <v>283</v>
      </c>
      <c r="Y15" s="157" t="s">
        <v>257</v>
      </c>
      <c r="Z15" s="147"/>
      <c r="AA15" s="147"/>
      <c r="AB15" s="147"/>
      <c r="AC15" s="147"/>
      <c r="AD15" s="147"/>
      <c r="AE15" s="147"/>
      <c r="AF15" s="147"/>
      <c r="AG15" s="147" t="s">
        <v>284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2" x14ac:dyDescent="0.2">
      <c r="A16" s="154"/>
      <c r="B16" s="155"/>
      <c r="C16" s="184" t="s">
        <v>139</v>
      </c>
      <c r="D16" s="159"/>
      <c r="E16" s="160">
        <v>5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260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70">
        <v>4</v>
      </c>
      <c r="B17" s="171" t="s">
        <v>895</v>
      </c>
      <c r="C17" s="183" t="s">
        <v>896</v>
      </c>
      <c r="D17" s="172" t="s">
        <v>267</v>
      </c>
      <c r="E17" s="173">
        <v>5</v>
      </c>
      <c r="F17" s="174"/>
      <c r="G17" s="175">
        <f>ROUND(E17*F17,2)</f>
        <v>0</v>
      </c>
      <c r="H17" s="158"/>
      <c r="I17" s="157">
        <f>ROUND(E17*H17,2)</f>
        <v>0</v>
      </c>
      <c r="J17" s="158"/>
      <c r="K17" s="157">
        <f>ROUND(E17*J17,2)</f>
        <v>0</v>
      </c>
      <c r="L17" s="157">
        <v>12</v>
      </c>
      <c r="M17" s="157">
        <f>G17*(1+L17/100)</f>
        <v>0</v>
      </c>
      <c r="N17" s="156">
        <v>3.6999999999999999E-4</v>
      </c>
      <c r="O17" s="156">
        <f>ROUND(E17*N17,2)</f>
        <v>0</v>
      </c>
      <c r="P17" s="156">
        <v>0</v>
      </c>
      <c r="Q17" s="156">
        <f>ROUND(E17*P17,2)</f>
        <v>0</v>
      </c>
      <c r="R17" s="157" t="s">
        <v>282</v>
      </c>
      <c r="S17" s="157" t="s">
        <v>254</v>
      </c>
      <c r="T17" s="157" t="s">
        <v>255</v>
      </c>
      <c r="U17" s="157">
        <v>0</v>
      </c>
      <c r="V17" s="157">
        <f>ROUND(E17*U17,2)</f>
        <v>0</v>
      </c>
      <c r="W17" s="157"/>
      <c r="X17" s="157" t="s">
        <v>283</v>
      </c>
      <c r="Y17" s="157" t="s">
        <v>257</v>
      </c>
      <c r="Z17" s="147"/>
      <c r="AA17" s="147"/>
      <c r="AB17" s="147"/>
      <c r="AC17" s="147"/>
      <c r="AD17" s="147"/>
      <c r="AE17" s="147"/>
      <c r="AF17" s="147"/>
      <c r="AG17" s="147" t="s">
        <v>284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2" x14ac:dyDescent="0.2">
      <c r="A18" s="154"/>
      <c r="B18" s="155"/>
      <c r="C18" s="184" t="s">
        <v>139</v>
      </c>
      <c r="D18" s="159"/>
      <c r="E18" s="160">
        <v>5</v>
      </c>
      <c r="F18" s="157"/>
      <c r="G18" s="15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260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x14ac:dyDescent="0.2">
      <c r="A19" s="163" t="s">
        <v>249</v>
      </c>
      <c r="B19" s="164" t="s">
        <v>131</v>
      </c>
      <c r="C19" s="182" t="s">
        <v>132</v>
      </c>
      <c r="D19" s="165"/>
      <c r="E19" s="166"/>
      <c r="F19" s="167"/>
      <c r="G19" s="168">
        <f>SUMIF(AG20:AG23,"&lt;&gt;NOR",G20:G23)</f>
        <v>0</v>
      </c>
      <c r="H19" s="162"/>
      <c r="I19" s="162">
        <f>SUM(I20:I23)</f>
        <v>0</v>
      </c>
      <c r="J19" s="162"/>
      <c r="K19" s="162">
        <f>SUM(K20:K23)</f>
        <v>0</v>
      </c>
      <c r="L19" s="162"/>
      <c r="M19" s="162">
        <f>SUM(M20:M23)</f>
        <v>0</v>
      </c>
      <c r="N19" s="161"/>
      <c r="O19" s="161">
        <f>SUM(O20:O23)</f>
        <v>0</v>
      </c>
      <c r="P19" s="161"/>
      <c r="Q19" s="161">
        <f>SUM(Q20:Q23)</f>
        <v>0</v>
      </c>
      <c r="R19" s="162"/>
      <c r="S19" s="162"/>
      <c r="T19" s="162"/>
      <c r="U19" s="162"/>
      <c r="V19" s="162">
        <f>SUM(V20:V23)</f>
        <v>1.88</v>
      </c>
      <c r="W19" s="162"/>
      <c r="X19" s="162"/>
      <c r="Y19" s="162"/>
      <c r="AG19" t="s">
        <v>250</v>
      </c>
    </row>
    <row r="20" spans="1:60" outlineLevel="1" x14ac:dyDescent="0.2">
      <c r="A20" s="170">
        <v>5</v>
      </c>
      <c r="B20" s="171" t="s">
        <v>897</v>
      </c>
      <c r="C20" s="183" t="s">
        <v>898</v>
      </c>
      <c r="D20" s="172" t="s">
        <v>292</v>
      </c>
      <c r="E20" s="173">
        <v>2</v>
      </c>
      <c r="F20" s="174"/>
      <c r="G20" s="175">
        <f>ROUND(E20*F20,2)</f>
        <v>0</v>
      </c>
      <c r="H20" s="158"/>
      <c r="I20" s="157">
        <f>ROUND(E20*H20,2)</f>
        <v>0</v>
      </c>
      <c r="J20" s="158"/>
      <c r="K20" s="157">
        <f>ROUND(E20*J20,2)</f>
        <v>0</v>
      </c>
      <c r="L20" s="157">
        <v>12</v>
      </c>
      <c r="M20" s="157">
        <f>G20*(1+L20/100)</f>
        <v>0</v>
      </c>
      <c r="N20" s="156">
        <v>1.6000000000000001E-4</v>
      </c>
      <c r="O20" s="156">
        <f>ROUND(E20*N20,2)</f>
        <v>0</v>
      </c>
      <c r="P20" s="156">
        <v>0</v>
      </c>
      <c r="Q20" s="156">
        <f>ROUND(E20*P20,2)</f>
        <v>0</v>
      </c>
      <c r="R20" s="157"/>
      <c r="S20" s="157" t="s">
        <v>254</v>
      </c>
      <c r="T20" s="157" t="s">
        <v>255</v>
      </c>
      <c r="U20" s="157">
        <v>0.94</v>
      </c>
      <c r="V20" s="157">
        <f>ROUND(E20*U20,2)</f>
        <v>1.88</v>
      </c>
      <c r="W20" s="157"/>
      <c r="X20" s="157" t="s">
        <v>256</v>
      </c>
      <c r="Y20" s="157" t="s">
        <v>257</v>
      </c>
      <c r="Z20" s="147"/>
      <c r="AA20" s="147"/>
      <c r="AB20" s="147"/>
      <c r="AC20" s="147"/>
      <c r="AD20" s="147"/>
      <c r="AE20" s="147"/>
      <c r="AF20" s="147"/>
      <c r="AG20" s="147" t="s">
        <v>258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2" x14ac:dyDescent="0.2">
      <c r="A21" s="154"/>
      <c r="B21" s="155"/>
      <c r="C21" s="388" t="s">
        <v>899</v>
      </c>
      <c r="D21" s="389"/>
      <c r="E21" s="389"/>
      <c r="F21" s="389"/>
      <c r="G21" s="389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272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2" x14ac:dyDescent="0.2">
      <c r="A22" s="154"/>
      <c r="B22" s="155"/>
      <c r="C22" s="184" t="s">
        <v>56</v>
      </c>
      <c r="D22" s="159"/>
      <c r="E22" s="160">
        <v>2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260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">
      <c r="A23" s="176">
        <v>6</v>
      </c>
      <c r="B23" s="177" t="s">
        <v>900</v>
      </c>
      <c r="C23" s="185" t="s">
        <v>901</v>
      </c>
      <c r="D23" s="178" t="s">
        <v>292</v>
      </c>
      <c r="E23" s="179">
        <v>1</v>
      </c>
      <c r="F23" s="180"/>
      <c r="G23" s="181">
        <f>ROUND(E23*F23,2)</f>
        <v>0</v>
      </c>
      <c r="H23" s="158"/>
      <c r="I23" s="157">
        <f>ROUND(E23*H23,2)</f>
        <v>0</v>
      </c>
      <c r="J23" s="158"/>
      <c r="K23" s="157">
        <f>ROUND(E23*J23,2)</f>
        <v>0</v>
      </c>
      <c r="L23" s="157">
        <v>12</v>
      </c>
      <c r="M23" s="157">
        <f>G23*(1+L23/100)</f>
        <v>0</v>
      </c>
      <c r="N23" s="156">
        <v>7.2000000000000005E-4</v>
      </c>
      <c r="O23" s="156">
        <f>ROUND(E23*N23,2)</f>
        <v>0</v>
      </c>
      <c r="P23" s="156">
        <v>0</v>
      </c>
      <c r="Q23" s="156">
        <f>ROUND(E23*P23,2)</f>
        <v>0</v>
      </c>
      <c r="R23" s="157" t="s">
        <v>282</v>
      </c>
      <c r="S23" s="157" t="s">
        <v>254</v>
      </c>
      <c r="T23" s="157" t="s">
        <v>255</v>
      </c>
      <c r="U23" s="157">
        <v>0</v>
      </c>
      <c r="V23" s="157">
        <f>ROUND(E23*U23,2)</f>
        <v>0</v>
      </c>
      <c r="W23" s="157"/>
      <c r="X23" s="157" t="s">
        <v>283</v>
      </c>
      <c r="Y23" s="157" t="s">
        <v>257</v>
      </c>
      <c r="Z23" s="147"/>
      <c r="AA23" s="147"/>
      <c r="AB23" s="147"/>
      <c r="AC23" s="147"/>
      <c r="AD23" s="147"/>
      <c r="AE23" s="147"/>
      <c r="AF23" s="147"/>
      <c r="AG23" s="147" t="s">
        <v>284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x14ac:dyDescent="0.2">
      <c r="A24" s="163" t="s">
        <v>249</v>
      </c>
      <c r="B24" s="164" t="s">
        <v>151</v>
      </c>
      <c r="C24" s="182" t="s">
        <v>152</v>
      </c>
      <c r="D24" s="165"/>
      <c r="E24" s="166"/>
      <c r="F24" s="167"/>
      <c r="G24" s="168">
        <f>SUMIF(AG25:AG26,"&lt;&gt;NOR",G25:G26)</f>
        <v>0</v>
      </c>
      <c r="H24" s="162"/>
      <c r="I24" s="162">
        <f>SUM(I25:I26)</f>
        <v>0</v>
      </c>
      <c r="J24" s="162"/>
      <c r="K24" s="162">
        <f>SUM(K25:K26)</f>
        <v>0</v>
      </c>
      <c r="L24" s="162"/>
      <c r="M24" s="162">
        <f>SUM(M25:M26)</f>
        <v>0</v>
      </c>
      <c r="N24" s="161"/>
      <c r="O24" s="161">
        <f>SUM(O25:O26)</f>
        <v>0</v>
      </c>
      <c r="P24" s="161"/>
      <c r="Q24" s="161">
        <f>SUM(Q25:Q26)</f>
        <v>0</v>
      </c>
      <c r="R24" s="162"/>
      <c r="S24" s="162"/>
      <c r="T24" s="162"/>
      <c r="U24" s="162"/>
      <c r="V24" s="162">
        <f>SUM(V25:V26)</f>
        <v>2.95</v>
      </c>
      <c r="W24" s="162"/>
      <c r="X24" s="162"/>
      <c r="Y24" s="162"/>
      <c r="AG24" t="s">
        <v>250</v>
      </c>
    </row>
    <row r="25" spans="1:60" outlineLevel="1" x14ac:dyDescent="0.2">
      <c r="A25" s="170">
        <v>7</v>
      </c>
      <c r="B25" s="171" t="s">
        <v>902</v>
      </c>
      <c r="C25" s="183" t="s">
        <v>903</v>
      </c>
      <c r="D25" s="172" t="s">
        <v>267</v>
      </c>
      <c r="E25" s="173">
        <v>50</v>
      </c>
      <c r="F25" s="174"/>
      <c r="G25" s="175">
        <f>ROUND(E25*F25,2)</f>
        <v>0</v>
      </c>
      <c r="H25" s="158"/>
      <c r="I25" s="157">
        <f>ROUND(E25*H25,2)</f>
        <v>0</v>
      </c>
      <c r="J25" s="158"/>
      <c r="K25" s="157">
        <f>ROUND(E25*J25,2)</f>
        <v>0</v>
      </c>
      <c r="L25" s="157">
        <v>12</v>
      </c>
      <c r="M25" s="157">
        <f>G25*(1+L25/100)</f>
        <v>0</v>
      </c>
      <c r="N25" s="156">
        <v>0</v>
      </c>
      <c r="O25" s="156">
        <f>ROUND(E25*N25,2)</f>
        <v>0</v>
      </c>
      <c r="P25" s="156">
        <v>0</v>
      </c>
      <c r="Q25" s="156">
        <f>ROUND(E25*P25,2)</f>
        <v>0</v>
      </c>
      <c r="R25" s="157"/>
      <c r="S25" s="157" t="s">
        <v>254</v>
      </c>
      <c r="T25" s="157" t="s">
        <v>255</v>
      </c>
      <c r="U25" s="157">
        <v>5.8999999999999997E-2</v>
      </c>
      <c r="V25" s="157">
        <f>ROUND(E25*U25,2)</f>
        <v>2.95</v>
      </c>
      <c r="W25" s="157"/>
      <c r="X25" s="157" t="s">
        <v>256</v>
      </c>
      <c r="Y25" s="157" t="s">
        <v>257</v>
      </c>
      <c r="Z25" s="147"/>
      <c r="AA25" s="147"/>
      <c r="AB25" s="147"/>
      <c r="AC25" s="147"/>
      <c r="AD25" s="147"/>
      <c r="AE25" s="147"/>
      <c r="AF25" s="147"/>
      <c r="AG25" s="147" t="s">
        <v>258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2" x14ac:dyDescent="0.2">
      <c r="A26" s="154"/>
      <c r="B26" s="155"/>
      <c r="C26" s="184" t="s">
        <v>904</v>
      </c>
      <c r="D26" s="159"/>
      <c r="E26" s="160">
        <v>50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57"/>
      <c r="Z26" s="147"/>
      <c r="AA26" s="147"/>
      <c r="AB26" s="147"/>
      <c r="AC26" s="147"/>
      <c r="AD26" s="147"/>
      <c r="AE26" s="147"/>
      <c r="AF26" s="147"/>
      <c r="AG26" s="147" t="s">
        <v>260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x14ac:dyDescent="0.2">
      <c r="A27" s="163" t="s">
        <v>249</v>
      </c>
      <c r="B27" s="164" t="s">
        <v>158</v>
      </c>
      <c r="C27" s="182" t="s">
        <v>159</v>
      </c>
      <c r="D27" s="165"/>
      <c r="E27" s="166"/>
      <c r="F27" s="167"/>
      <c r="G27" s="168">
        <f>SUMIF(AG28:AG31,"&lt;&gt;NOR",G28:G31)</f>
        <v>0</v>
      </c>
      <c r="H27" s="162"/>
      <c r="I27" s="162">
        <f>SUM(I28:I31)</f>
        <v>0</v>
      </c>
      <c r="J27" s="162"/>
      <c r="K27" s="162">
        <f>SUM(K28:K31)</f>
        <v>0</v>
      </c>
      <c r="L27" s="162"/>
      <c r="M27" s="162">
        <f>SUM(M28:M31)</f>
        <v>0</v>
      </c>
      <c r="N27" s="161"/>
      <c r="O27" s="161">
        <f>SUM(O28:O31)</f>
        <v>0.05</v>
      </c>
      <c r="P27" s="161"/>
      <c r="Q27" s="161">
        <f>SUM(Q28:Q31)</f>
        <v>4.07</v>
      </c>
      <c r="R27" s="162"/>
      <c r="S27" s="162"/>
      <c r="T27" s="162"/>
      <c r="U27" s="162"/>
      <c r="V27" s="162">
        <f>SUM(V28:V31)</f>
        <v>23.77</v>
      </c>
      <c r="W27" s="162"/>
      <c r="X27" s="162"/>
      <c r="Y27" s="162"/>
      <c r="AG27" t="s">
        <v>250</v>
      </c>
    </row>
    <row r="28" spans="1:60" ht="22.5" outlineLevel="1" x14ac:dyDescent="0.2">
      <c r="A28" s="170">
        <v>8</v>
      </c>
      <c r="B28" s="171" t="s">
        <v>905</v>
      </c>
      <c r="C28" s="183" t="s">
        <v>906</v>
      </c>
      <c r="D28" s="172" t="s">
        <v>267</v>
      </c>
      <c r="E28" s="173">
        <v>80</v>
      </c>
      <c r="F28" s="174"/>
      <c r="G28" s="175">
        <f>ROUND(E28*F28,2)</f>
        <v>0</v>
      </c>
      <c r="H28" s="158"/>
      <c r="I28" s="157">
        <f>ROUND(E28*H28,2)</f>
        <v>0</v>
      </c>
      <c r="J28" s="158"/>
      <c r="K28" s="157">
        <f>ROUND(E28*J28,2)</f>
        <v>0</v>
      </c>
      <c r="L28" s="157">
        <v>12</v>
      </c>
      <c r="M28" s="157">
        <f>G28*(1+L28/100)</f>
        <v>0</v>
      </c>
      <c r="N28" s="156">
        <v>3.8000000000000002E-4</v>
      </c>
      <c r="O28" s="156">
        <f>ROUND(E28*N28,2)</f>
        <v>0.03</v>
      </c>
      <c r="P28" s="156">
        <v>3.6999999999999998E-2</v>
      </c>
      <c r="Q28" s="156">
        <f>ROUND(E28*P28,2)</f>
        <v>2.96</v>
      </c>
      <c r="R28" s="157"/>
      <c r="S28" s="157" t="s">
        <v>254</v>
      </c>
      <c r="T28" s="157" t="s">
        <v>255</v>
      </c>
      <c r="U28" s="157">
        <v>0.13100000000000001</v>
      </c>
      <c r="V28" s="157">
        <f>ROUND(E28*U28,2)</f>
        <v>10.48</v>
      </c>
      <c r="W28" s="157"/>
      <c r="X28" s="157" t="s">
        <v>256</v>
      </c>
      <c r="Y28" s="157" t="s">
        <v>257</v>
      </c>
      <c r="Z28" s="147"/>
      <c r="AA28" s="147"/>
      <c r="AB28" s="147"/>
      <c r="AC28" s="147"/>
      <c r="AD28" s="147"/>
      <c r="AE28" s="147"/>
      <c r="AF28" s="147"/>
      <c r="AG28" s="147" t="s">
        <v>258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2" x14ac:dyDescent="0.2">
      <c r="A29" s="154"/>
      <c r="B29" s="155"/>
      <c r="C29" s="184" t="s">
        <v>907</v>
      </c>
      <c r="D29" s="159"/>
      <c r="E29" s="160">
        <v>80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7"/>
      <c r="AA29" s="147"/>
      <c r="AB29" s="147"/>
      <c r="AC29" s="147"/>
      <c r="AD29" s="147"/>
      <c r="AE29" s="147"/>
      <c r="AF29" s="147"/>
      <c r="AG29" s="147" t="s">
        <v>260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70">
        <v>9</v>
      </c>
      <c r="B30" s="171" t="s">
        <v>908</v>
      </c>
      <c r="C30" s="183" t="s">
        <v>909</v>
      </c>
      <c r="D30" s="172" t="s">
        <v>267</v>
      </c>
      <c r="E30" s="173">
        <v>30</v>
      </c>
      <c r="F30" s="174"/>
      <c r="G30" s="175">
        <f>ROUND(E30*F30,2)</f>
        <v>0</v>
      </c>
      <c r="H30" s="158"/>
      <c r="I30" s="157">
        <f>ROUND(E30*H30,2)</f>
        <v>0</v>
      </c>
      <c r="J30" s="158"/>
      <c r="K30" s="157">
        <f>ROUND(E30*J30,2)</f>
        <v>0</v>
      </c>
      <c r="L30" s="157">
        <v>12</v>
      </c>
      <c r="M30" s="157">
        <f>G30*(1+L30/100)</f>
        <v>0</v>
      </c>
      <c r="N30" s="156">
        <v>5.9000000000000003E-4</v>
      </c>
      <c r="O30" s="156">
        <f>ROUND(E30*N30,2)</f>
        <v>0.02</v>
      </c>
      <c r="P30" s="156">
        <v>3.6999999999999998E-2</v>
      </c>
      <c r="Q30" s="156">
        <f>ROUND(E30*P30,2)</f>
        <v>1.1100000000000001</v>
      </c>
      <c r="R30" s="157"/>
      <c r="S30" s="157" t="s">
        <v>254</v>
      </c>
      <c r="T30" s="157" t="s">
        <v>255</v>
      </c>
      <c r="U30" s="157">
        <v>0.443</v>
      </c>
      <c r="V30" s="157">
        <f>ROUND(E30*U30,2)</f>
        <v>13.29</v>
      </c>
      <c r="W30" s="157"/>
      <c r="X30" s="157" t="s">
        <v>256</v>
      </c>
      <c r="Y30" s="157" t="s">
        <v>257</v>
      </c>
      <c r="Z30" s="147"/>
      <c r="AA30" s="147"/>
      <c r="AB30" s="147"/>
      <c r="AC30" s="147"/>
      <c r="AD30" s="147"/>
      <c r="AE30" s="147"/>
      <c r="AF30" s="147"/>
      <c r="AG30" s="147" t="s">
        <v>258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2" x14ac:dyDescent="0.2">
      <c r="A31" s="154"/>
      <c r="B31" s="155"/>
      <c r="C31" s="184" t="s">
        <v>910</v>
      </c>
      <c r="D31" s="159"/>
      <c r="E31" s="160">
        <v>30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260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x14ac:dyDescent="0.2">
      <c r="A32" s="163" t="s">
        <v>249</v>
      </c>
      <c r="B32" s="164" t="s">
        <v>160</v>
      </c>
      <c r="C32" s="182" t="s">
        <v>161</v>
      </c>
      <c r="D32" s="165"/>
      <c r="E32" s="166"/>
      <c r="F32" s="167"/>
      <c r="G32" s="168">
        <f>SUMIF(AG33:AG33,"&lt;&gt;NOR",G33:G33)</f>
        <v>0</v>
      </c>
      <c r="H32" s="162"/>
      <c r="I32" s="162">
        <f>SUM(I33:I33)</f>
        <v>0</v>
      </c>
      <c r="J32" s="162"/>
      <c r="K32" s="162">
        <f>SUM(K33:K33)</f>
        <v>0</v>
      </c>
      <c r="L32" s="162"/>
      <c r="M32" s="162">
        <f>SUM(M33:M33)</f>
        <v>0</v>
      </c>
      <c r="N32" s="161"/>
      <c r="O32" s="161">
        <f>SUM(O33:O33)</f>
        <v>0</v>
      </c>
      <c r="P32" s="161"/>
      <c r="Q32" s="161">
        <f>SUM(Q33:Q33)</f>
        <v>0</v>
      </c>
      <c r="R32" s="162"/>
      <c r="S32" s="162"/>
      <c r="T32" s="162"/>
      <c r="U32" s="162"/>
      <c r="V32" s="162">
        <f>SUM(V33:V33)</f>
        <v>0.04</v>
      </c>
      <c r="W32" s="162"/>
      <c r="X32" s="162"/>
      <c r="Y32" s="162"/>
      <c r="AG32" t="s">
        <v>250</v>
      </c>
    </row>
    <row r="33" spans="1:60" outlineLevel="1" x14ac:dyDescent="0.2">
      <c r="A33" s="176">
        <v>10</v>
      </c>
      <c r="B33" s="177" t="s">
        <v>314</v>
      </c>
      <c r="C33" s="185" t="s">
        <v>315</v>
      </c>
      <c r="D33" s="178" t="s">
        <v>316</v>
      </c>
      <c r="E33" s="179">
        <v>5.2389999999999999E-2</v>
      </c>
      <c r="F33" s="180"/>
      <c r="G33" s="181">
        <f>ROUND(E33*F33,2)</f>
        <v>0</v>
      </c>
      <c r="H33" s="158"/>
      <c r="I33" s="157">
        <f>ROUND(E33*H33,2)</f>
        <v>0</v>
      </c>
      <c r="J33" s="158"/>
      <c r="K33" s="157">
        <f>ROUND(E33*J33,2)</f>
        <v>0</v>
      </c>
      <c r="L33" s="157">
        <v>12</v>
      </c>
      <c r="M33" s="157">
        <f>G33*(1+L33/100)</f>
        <v>0</v>
      </c>
      <c r="N33" s="156">
        <v>0</v>
      </c>
      <c r="O33" s="156">
        <f>ROUND(E33*N33,2)</f>
        <v>0</v>
      </c>
      <c r="P33" s="156">
        <v>0</v>
      </c>
      <c r="Q33" s="156">
        <f>ROUND(E33*P33,2)</f>
        <v>0</v>
      </c>
      <c r="R33" s="157"/>
      <c r="S33" s="157" t="s">
        <v>254</v>
      </c>
      <c r="T33" s="157" t="s">
        <v>255</v>
      </c>
      <c r="U33" s="157">
        <v>0.85199999999999998</v>
      </c>
      <c r="V33" s="157">
        <f>ROUND(E33*U33,2)</f>
        <v>0.04</v>
      </c>
      <c r="W33" s="157"/>
      <c r="X33" s="157" t="s">
        <v>256</v>
      </c>
      <c r="Y33" s="157" t="s">
        <v>257</v>
      </c>
      <c r="Z33" s="147"/>
      <c r="AA33" s="147"/>
      <c r="AB33" s="147"/>
      <c r="AC33" s="147"/>
      <c r="AD33" s="147"/>
      <c r="AE33" s="147"/>
      <c r="AF33" s="147"/>
      <c r="AG33" s="147" t="s">
        <v>317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x14ac:dyDescent="0.2">
      <c r="A34" s="163" t="s">
        <v>249</v>
      </c>
      <c r="B34" s="164" t="s">
        <v>168</v>
      </c>
      <c r="C34" s="182" t="s">
        <v>169</v>
      </c>
      <c r="D34" s="165"/>
      <c r="E34" s="166"/>
      <c r="F34" s="167"/>
      <c r="G34" s="168">
        <f>SUMIF(AG35:AG61,"&lt;&gt;NOR",G35:G61)</f>
        <v>0</v>
      </c>
      <c r="H34" s="162"/>
      <c r="I34" s="162">
        <f>SUM(I35:I61)</f>
        <v>0</v>
      </c>
      <c r="J34" s="162"/>
      <c r="K34" s="162">
        <f>SUM(K35:K61)</f>
        <v>0</v>
      </c>
      <c r="L34" s="162"/>
      <c r="M34" s="162">
        <f>SUM(M35:M61)</f>
        <v>0</v>
      </c>
      <c r="N34" s="161"/>
      <c r="O34" s="161">
        <f>SUM(O35:O61)</f>
        <v>0.13</v>
      </c>
      <c r="P34" s="161"/>
      <c r="Q34" s="161">
        <f>SUM(Q35:Q61)</f>
        <v>0</v>
      </c>
      <c r="R34" s="162"/>
      <c r="S34" s="162"/>
      <c r="T34" s="162"/>
      <c r="U34" s="162"/>
      <c r="V34" s="162">
        <f>SUM(V35:V61)</f>
        <v>54.78</v>
      </c>
      <c r="W34" s="162"/>
      <c r="X34" s="162"/>
      <c r="Y34" s="162"/>
      <c r="AG34" t="s">
        <v>250</v>
      </c>
    </row>
    <row r="35" spans="1:60" outlineLevel="1" x14ac:dyDescent="0.2">
      <c r="A35" s="170">
        <v>11</v>
      </c>
      <c r="B35" s="171" t="s">
        <v>911</v>
      </c>
      <c r="C35" s="183" t="s">
        <v>912</v>
      </c>
      <c r="D35" s="172" t="s">
        <v>267</v>
      </c>
      <c r="E35" s="173">
        <v>11</v>
      </c>
      <c r="F35" s="174"/>
      <c r="G35" s="175">
        <f>ROUND(E35*F35,2)</f>
        <v>0</v>
      </c>
      <c r="H35" s="158"/>
      <c r="I35" s="157">
        <f>ROUND(E35*H35,2)</f>
        <v>0</v>
      </c>
      <c r="J35" s="158"/>
      <c r="K35" s="157">
        <f>ROUND(E35*J35,2)</f>
        <v>0</v>
      </c>
      <c r="L35" s="157">
        <v>12</v>
      </c>
      <c r="M35" s="157">
        <f>G35*(1+L35/100)</f>
        <v>0</v>
      </c>
      <c r="N35" s="156">
        <v>4.6999999999999999E-4</v>
      </c>
      <c r="O35" s="156">
        <f>ROUND(E35*N35,2)</f>
        <v>0.01</v>
      </c>
      <c r="P35" s="156">
        <v>0</v>
      </c>
      <c r="Q35" s="156">
        <f>ROUND(E35*P35,2)</f>
        <v>0</v>
      </c>
      <c r="R35" s="157"/>
      <c r="S35" s="157" t="s">
        <v>254</v>
      </c>
      <c r="T35" s="157" t="s">
        <v>255</v>
      </c>
      <c r="U35" s="157">
        <v>0.35899999999999999</v>
      </c>
      <c r="V35" s="157">
        <f>ROUND(E35*U35,2)</f>
        <v>3.95</v>
      </c>
      <c r="W35" s="157"/>
      <c r="X35" s="157" t="s">
        <v>256</v>
      </c>
      <c r="Y35" s="157" t="s">
        <v>257</v>
      </c>
      <c r="Z35" s="147"/>
      <c r="AA35" s="147"/>
      <c r="AB35" s="147"/>
      <c r="AC35" s="147"/>
      <c r="AD35" s="147"/>
      <c r="AE35" s="147"/>
      <c r="AF35" s="147"/>
      <c r="AG35" s="147" t="s">
        <v>258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2" x14ac:dyDescent="0.2">
      <c r="A36" s="154"/>
      <c r="B36" s="155"/>
      <c r="C36" s="388" t="s">
        <v>320</v>
      </c>
      <c r="D36" s="389"/>
      <c r="E36" s="389"/>
      <c r="F36" s="389"/>
      <c r="G36" s="389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272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2" x14ac:dyDescent="0.2">
      <c r="A37" s="154"/>
      <c r="B37" s="155"/>
      <c r="C37" s="184" t="s">
        <v>70</v>
      </c>
      <c r="D37" s="159"/>
      <c r="E37" s="160">
        <v>11</v>
      </c>
      <c r="F37" s="157"/>
      <c r="G37" s="15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57"/>
      <c r="Z37" s="147"/>
      <c r="AA37" s="147"/>
      <c r="AB37" s="147"/>
      <c r="AC37" s="147"/>
      <c r="AD37" s="147"/>
      <c r="AE37" s="147"/>
      <c r="AF37" s="147"/>
      <c r="AG37" s="147" t="s">
        <v>260</v>
      </c>
      <c r="AH37" s="147">
        <v>0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">
      <c r="A38" s="170">
        <v>12</v>
      </c>
      <c r="B38" s="171" t="s">
        <v>913</v>
      </c>
      <c r="C38" s="183" t="s">
        <v>914</v>
      </c>
      <c r="D38" s="172" t="s">
        <v>267</v>
      </c>
      <c r="E38" s="173">
        <v>8</v>
      </c>
      <c r="F38" s="174"/>
      <c r="G38" s="175">
        <f>ROUND(E38*F38,2)</f>
        <v>0</v>
      </c>
      <c r="H38" s="158"/>
      <c r="I38" s="157">
        <f>ROUND(E38*H38,2)</f>
        <v>0</v>
      </c>
      <c r="J38" s="158"/>
      <c r="K38" s="157">
        <f>ROUND(E38*J38,2)</f>
        <v>0</v>
      </c>
      <c r="L38" s="157">
        <v>12</v>
      </c>
      <c r="M38" s="157">
        <f>G38*(1+L38/100)</f>
        <v>0</v>
      </c>
      <c r="N38" s="156">
        <v>1.5200000000000001E-3</v>
      </c>
      <c r="O38" s="156">
        <f>ROUND(E38*N38,2)</f>
        <v>0.01</v>
      </c>
      <c r="P38" s="156">
        <v>0</v>
      </c>
      <c r="Q38" s="156">
        <f>ROUND(E38*P38,2)</f>
        <v>0</v>
      </c>
      <c r="R38" s="157"/>
      <c r="S38" s="157" t="s">
        <v>254</v>
      </c>
      <c r="T38" s="157" t="s">
        <v>255</v>
      </c>
      <c r="U38" s="157">
        <v>1.173</v>
      </c>
      <c r="V38" s="157">
        <f>ROUND(E38*U38,2)</f>
        <v>9.3800000000000008</v>
      </c>
      <c r="W38" s="157"/>
      <c r="X38" s="157" t="s">
        <v>256</v>
      </c>
      <c r="Y38" s="157" t="s">
        <v>257</v>
      </c>
      <c r="Z38" s="147"/>
      <c r="AA38" s="147"/>
      <c r="AB38" s="147"/>
      <c r="AC38" s="147"/>
      <c r="AD38" s="147"/>
      <c r="AE38" s="147"/>
      <c r="AF38" s="147"/>
      <c r="AG38" s="147" t="s">
        <v>258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2" x14ac:dyDescent="0.2">
      <c r="A39" s="154"/>
      <c r="B39" s="155"/>
      <c r="C39" s="388" t="s">
        <v>320</v>
      </c>
      <c r="D39" s="389"/>
      <c r="E39" s="389"/>
      <c r="F39" s="389"/>
      <c r="G39" s="389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7"/>
      <c r="AA39" s="147"/>
      <c r="AB39" s="147"/>
      <c r="AC39" s="147"/>
      <c r="AD39" s="147"/>
      <c r="AE39" s="147"/>
      <c r="AF39" s="147"/>
      <c r="AG39" s="147" t="s">
        <v>272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2" x14ac:dyDescent="0.2">
      <c r="A40" s="154"/>
      <c r="B40" s="155"/>
      <c r="C40" s="184" t="s">
        <v>151</v>
      </c>
      <c r="D40" s="159"/>
      <c r="E40" s="160">
        <v>8</v>
      </c>
      <c r="F40" s="157"/>
      <c r="G40" s="157"/>
      <c r="H40" s="157"/>
      <c r="I40" s="157"/>
      <c r="J40" s="157"/>
      <c r="K40" s="157"/>
      <c r="L40" s="157"/>
      <c r="M40" s="157"/>
      <c r="N40" s="156"/>
      <c r="O40" s="156"/>
      <c r="P40" s="156"/>
      <c r="Q40" s="156"/>
      <c r="R40" s="157"/>
      <c r="S40" s="157"/>
      <c r="T40" s="157"/>
      <c r="U40" s="157"/>
      <c r="V40" s="157"/>
      <c r="W40" s="157"/>
      <c r="X40" s="157"/>
      <c r="Y40" s="157"/>
      <c r="Z40" s="147"/>
      <c r="AA40" s="147"/>
      <c r="AB40" s="147"/>
      <c r="AC40" s="147"/>
      <c r="AD40" s="147"/>
      <c r="AE40" s="147"/>
      <c r="AF40" s="147"/>
      <c r="AG40" s="147" t="s">
        <v>260</v>
      </c>
      <c r="AH40" s="147">
        <v>0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">
      <c r="A41" s="170">
        <v>13</v>
      </c>
      <c r="B41" s="171" t="s">
        <v>915</v>
      </c>
      <c r="C41" s="183" t="s">
        <v>916</v>
      </c>
      <c r="D41" s="172" t="s">
        <v>267</v>
      </c>
      <c r="E41" s="173">
        <v>2</v>
      </c>
      <c r="F41" s="174"/>
      <c r="G41" s="175">
        <f>ROUND(E41*F41,2)</f>
        <v>0</v>
      </c>
      <c r="H41" s="158"/>
      <c r="I41" s="157">
        <f>ROUND(E41*H41,2)</f>
        <v>0</v>
      </c>
      <c r="J41" s="158"/>
      <c r="K41" s="157">
        <f>ROUND(E41*J41,2)</f>
        <v>0</v>
      </c>
      <c r="L41" s="157">
        <v>12</v>
      </c>
      <c r="M41" s="157">
        <f>G41*(1+L41/100)</f>
        <v>0</v>
      </c>
      <c r="N41" s="156">
        <v>7.7999999999999999E-4</v>
      </c>
      <c r="O41" s="156">
        <f>ROUND(E41*N41,2)</f>
        <v>0</v>
      </c>
      <c r="P41" s="156">
        <v>0</v>
      </c>
      <c r="Q41" s="156">
        <f>ROUND(E41*P41,2)</f>
        <v>0</v>
      </c>
      <c r="R41" s="157"/>
      <c r="S41" s="157" t="s">
        <v>254</v>
      </c>
      <c r="T41" s="157" t="s">
        <v>255</v>
      </c>
      <c r="U41" s="157">
        <v>0.81899999999999995</v>
      </c>
      <c r="V41" s="157">
        <f>ROUND(E41*U41,2)</f>
        <v>1.64</v>
      </c>
      <c r="W41" s="157"/>
      <c r="X41" s="157" t="s">
        <v>256</v>
      </c>
      <c r="Y41" s="157" t="s">
        <v>257</v>
      </c>
      <c r="Z41" s="147"/>
      <c r="AA41" s="147"/>
      <c r="AB41" s="147"/>
      <c r="AC41" s="147"/>
      <c r="AD41" s="147"/>
      <c r="AE41" s="147"/>
      <c r="AF41" s="147"/>
      <c r="AG41" s="147" t="s">
        <v>258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2" x14ac:dyDescent="0.2">
      <c r="A42" s="154"/>
      <c r="B42" s="155"/>
      <c r="C42" s="388" t="s">
        <v>917</v>
      </c>
      <c r="D42" s="389"/>
      <c r="E42" s="389"/>
      <c r="F42" s="389"/>
      <c r="G42" s="389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272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3" x14ac:dyDescent="0.2">
      <c r="A43" s="154"/>
      <c r="B43" s="155"/>
      <c r="C43" s="396" t="s">
        <v>918</v>
      </c>
      <c r="D43" s="397"/>
      <c r="E43" s="397"/>
      <c r="F43" s="397"/>
      <c r="G43" s="39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Z43" s="147"/>
      <c r="AA43" s="147"/>
      <c r="AB43" s="147"/>
      <c r="AC43" s="147"/>
      <c r="AD43" s="147"/>
      <c r="AE43" s="147"/>
      <c r="AF43" s="147"/>
      <c r="AG43" s="147" t="s">
        <v>272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2" x14ac:dyDescent="0.2">
      <c r="A44" s="154"/>
      <c r="B44" s="155"/>
      <c r="C44" s="184" t="s">
        <v>919</v>
      </c>
      <c r="D44" s="159"/>
      <c r="E44" s="160">
        <v>2</v>
      </c>
      <c r="F44" s="157"/>
      <c r="G44" s="15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7"/>
      <c r="AA44" s="147"/>
      <c r="AB44" s="147"/>
      <c r="AC44" s="147"/>
      <c r="AD44" s="147"/>
      <c r="AE44" s="147"/>
      <c r="AF44" s="147"/>
      <c r="AG44" s="147" t="s">
        <v>260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">
      <c r="A45" s="170">
        <v>14</v>
      </c>
      <c r="B45" s="171" t="s">
        <v>920</v>
      </c>
      <c r="C45" s="183" t="s">
        <v>921</v>
      </c>
      <c r="D45" s="172" t="s">
        <v>267</v>
      </c>
      <c r="E45" s="173">
        <v>19</v>
      </c>
      <c r="F45" s="174"/>
      <c r="G45" s="175">
        <f>ROUND(E45*F45,2)</f>
        <v>0</v>
      </c>
      <c r="H45" s="158"/>
      <c r="I45" s="157">
        <f>ROUND(E45*H45,2)</f>
        <v>0</v>
      </c>
      <c r="J45" s="158"/>
      <c r="K45" s="157">
        <f>ROUND(E45*J45,2)</f>
        <v>0</v>
      </c>
      <c r="L45" s="157">
        <v>12</v>
      </c>
      <c r="M45" s="157">
        <f>G45*(1+L45/100)</f>
        <v>0</v>
      </c>
      <c r="N45" s="156">
        <v>1.31E-3</v>
      </c>
      <c r="O45" s="156">
        <f>ROUND(E45*N45,2)</f>
        <v>0.02</v>
      </c>
      <c r="P45" s="156">
        <v>0</v>
      </c>
      <c r="Q45" s="156">
        <f>ROUND(E45*P45,2)</f>
        <v>0</v>
      </c>
      <c r="R45" s="157"/>
      <c r="S45" s="157" t="s">
        <v>254</v>
      </c>
      <c r="T45" s="157" t="s">
        <v>255</v>
      </c>
      <c r="U45" s="157">
        <v>0.79700000000000004</v>
      </c>
      <c r="V45" s="157">
        <f>ROUND(E45*U45,2)</f>
        <v>15.14</v>
      </c>
      <c r="W45" s="157"/>
      <c r="X45" s="157" t="s">
        <v>256</v>
      </c>
      <c r="Y45" s="157" t="s">
        <v>257</v>
      </c>
      <c r="Z45" s="147"/>
      <c r="AA45" s="147"/>
      <c r="AB45" s="147"/>
      <c r="AC45" s="147"/>
      <c r="AD45" s="147"/>
      <c r="AE45" s="147"/>
      <c r="AF45" s="147"/>
      <c r="AG45" s="147" t="s">
        <v>258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2" x14ac:dyDescent="0.2">
      <c r="A46" s="154"/>
      <c r="B46" s="155"/>
      <c r="C46" s="388" t="s">
        <v>917</v>
      </c>
      <c r="D46" s="389"/>
      <c r="E46" s="389"/>
      <c r="F46" s="389"/>
      <c r="G46" s="389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7"/>
      <c r="AA46" s="147"/>
      <c r="AB46" s="147"/>
      <c r="AC46" s="147"/>
      <c r="AD46" s="147"/>
      <c r="AE46" s="147"/>
      <c r="AF46" s="147"/>
      <c r="AG46" s="147" t="s">
        <v>272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3" x14ac:dyDescent="0.2">
      <c r="A47" s="154"/>
      <c r="B47" s="155"/>
      <c r="C47" s="396" t="s">
        <v>918</v>
      </c>
      <c r="D47" s="397"/>
      <c r="E47" s="397"/>
      <c r="F47" s="397"/>
      <c r="G47" s="397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57"/>
      <c r="Z47" s="147"/>
      <c r="AA47" s="147"/>
      <c r="AB47" s="147"/>
      <c r="AC47" s="147"/>
      <c r="AD47" s="147"/>
      <c r="AE47" s="147"/>
      <c r="AF47" s="147"/>
      <c r="AG47" s="147" t="s">
        <v>272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2" x14ac:dyDescent="0.2">
      <c r="A48" s="154"/>
      <c r="B48" s="155"/>
      <c r="C48" s="184" t="s">
        <v>922</v>
      </c>
      <c r="D48" s="159"/>
      <c r="E48" s="160">
        <v>19</v>
      </c>
      <c r="F48" s="157"/>
      <c r="G48" s="157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7"/>
      <c r="AA48" s="147"/>
      <c r="AB48" s="147"/>
      <c r="AC48" s="147"/>
      <c r="AD48" s="147"/>
      <c r="AE48" s="147"/>
      <c r="AF48" s="147"/>
      <c r="AG48" s="147" t="s">
        <v>260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">
      <c r="A49" s="170">
        <v>15</v>
      </c>
      <c r="B49" s="171" t="s">
        <v>923</v>
      </c>
      <c r="C49" s="183" t="s">
        <v>924</v>
      </c>
      <c r="D49" s="172" t="s">
        <v>267</v>
      </c>
      <c r="E49" s="173">
        <v>12</v>
      </c>
      <c r="F49" s="174"/>
      <c r="G49" s="175">
        <f>ROUND(E49*F49,2)</f>
        <v>0</v>
      </c>
      <c r="H49" s="158"/>
      <c r="I49" s="157">
        <f>ROUND(E49*H49,2)</f>
        <v>0</v>
      </c>
      <c r="J49" s="158"/>
      <c r="K49" s="157">
        <f>ROUND(E49*J49,2)</f>
        <v>0</v>
      </c>
      <c r="L49" s="157">
        <v>12</v>
      </c>
      <c r="M49" s="157">
        <f>G49*(1+L49/100)</f>
        <v>0</v>
      </c>
      <c r="N49" s="156">
        <v>2.0999999999999999E-3</v>
      </c>
      <c r="O49" s="156">
        <f>ROUND(E49*N49,2)</f>
        <v>0.03</v>
      </c>
      <c r="P49" s="156">
        <v>0</v>
      </c>
      <c r="Q49" s="156">
        <f>ROUND(E49*P49,2)</f>
        <v>0</v>
      </c>
      <c r="R49" s="157"/>
      <c r="S49" s="157" t="s">
        <v>254</v>
      </c>
      <c r="T49" s="157" t="s">
        <v>255</v>
      </c>
      <c r="U49" s="157">
        <v>0.8</v>
      </c>
      <c r="V49" s="157">
        <f>ROUND(E49*U49,2)</f>
        <v>9.6</v>
      </c>
      <c r="W49" s="157"/>
      <c r="X49" s="157" t="s">
        <v>256</v>
      </c>
      <c r="Y49" s="157" t="s">
        <v>257</v>
      </c>
      <c r="Z49" s="147"/>
      <c r="AA49" s="147"/>
      <c r="AB49" s="147"/>
      <c r="AC49" s="147"/>
      <c r="AD49" s="147"/>
      <c r="AE49" s="147"/>
      <c r="AF49" s="147"/>
      <c r="AG49" s="147" t="s">
        <v>258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2" x14ac:dyDescent="0.2">
      <c r="A50" s="154"/>
      <c r="B50" s="155"/>
      <c r="C50" s="388" t="s">
        <v>320</v>
      </c>
      <c r="D50" s="389"/>
      <c r="E50" s="389"/>
      <c r="F50" s="389"/>
      <c r="G50" s="389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57"/>
      <c r="Z50" s="147"/>
      <c r="AA50" s="147"/>
      <c r="AB50" s="147"/>
      <c r="AC50" s="147"/>
      <c r="AD50" s="147"/>
      <c r="AE50" s="147"/>
      <c r="AF50" s="147"/>
      <c r="AG50" s="147" t="s">
        <v>272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2" x14ac:dyDescent="0.2">
      <c r="A51" s="154"/>
      <c r="B51" s="155"/>
      <c r="C51" s="184" t="s">
        <v>73</v>
      </c>
      <c r="D51" s="159"/>
      <c r="E51" s="160">
        <v>12</v>
      </c>
      <c r="F51" s="157"/>
      <c r="G51" s="157"/>
      <c r="H51" s="157"/>
      <c r="I51" s="157"/>
      <c r="J51" s="157"/>
      <c r="K51" s="157"/>
      <c r="L51" s="157"/>
      <c r="M51" s="157"/>
      <c r="N51" s="156"/>
      <c r="O51" s="156"/>
      <c r="P51" s="156"/>
      <c r="Q51" s="156"/>
      <c r="R51" s="157"/>
      <c r="S51" s="157"/>
      <c r="T51" s="157"/>
      <c r="U51" s="157"/>
      <c r="V51" s="157"/>
      <c r="W51" s="157"/>
      <c r="X51" s="157"/>
      <c r="Y51" s="157"/>
      <c r="Z51" s="147"/>
      <c r="AA51" s="147"/>
      <c r="AB51" s="147"/>
      <c r="AC51" s="147"/>
      <c r="AD51" s="147"/>
      <c r="AE51" s="147"/>
      <c r="AF51" s="147"/>
      <c r="AG51" s="147" t="s">
        <v>260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">
      <c r="A52" s="170">
        <v>16</v>
      </c>
      <c r="B52" s="171" t="s">
        <v>318</v>
      </c>
      <c r="C52" s="183" t="s">
        <v>925</v>
      </c>
      <c r="D52" s="172" t="s">
        <v>267</v>
      </c>
      <c r="E52" s="173">
        <v>18</v>
      </c>
      <c r="F52" s="174"/>
      <c r="G52" s="175">
        <f>ROUND(E52*F52,2)</f>
        <v>0</v>
      </c>
      <c r="H52" s="158"/>
      <c r="I52" s="157">
        <f>ROUND(E52*H52,2)</f>
        <v>0</v>
      </c>
      <c r="J52" s="158"/>
      <c r="K52" s="157">
        <f>ROUND(E52*J52,2)</f>
        <v>0</v>
      </c>
      <c r="L52" s="157">
        <v>12</v>
      </c>
      <c r="M52" s="157">
        <f>G52*(1+L52/100)</f>
        <v>0</v>
      </c>
      <c r="N52" s="156">
        <v>2.5200000000000001E-3</v>
      </c>
      <c r="O52" s="156">
        <f>ROUND(E52*N52,2)</f>
        <v>0.05</v>
      </c>
      <c r="P52" s="156">
        <v>0</v>
      </c>
      <c r="Q52" s="156">
        <f>ROUND(E52*P52,2)</f>
        <v>0</v>
      </c>
      <c r="R52" s="157"/>
      <c r="S52" s="157" t="s">
        <v>254</v>
      </c>
      <c r="T52" s="157" t="s">
        <v>255</v>
      </c>
      <c r="U52" s="157">
        <v>0.8</v>
      </c>
      <c r="V52" s="157">
        <f>ROUND(E52*U52,2)</f>
        <v>14.4</v>
      </c>
      <c r="W52" s="157"/>
      <c r="X52" s="157" t="s">
        <v>256</v>
      </c>
      <c r="Y52" s="157" t="s">
        <v>257</v>
      </c>
      <c r="Z52" s="147"/>
      <c r="AA52" s="147"/>
      <c r="AB52" s="147"/>
      <c r="AC52" s="147"/>
      <c r="AD52" s="147"/>
      <c r="AE52" s="147"/>
      <c r="AF52" s="147"/>
      <c r="AG52" s="147" t="s">
        <v>258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2" x14ac:dyDescent="0.2">
      <c r="A53" s="154"/>
      <c r="B53" s="155"/>
      <c r="C53" s="388" t="s">
        <v>320</v>
      </c>
      <c r="D53" s="389"/>
      <c r="E53" s="389"/>
      <c r="F53" s="389"/>
      <c r="G53" s="389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Z53" s="147"/>
      <c r="AA53" s="147"/>
      <c r="AB53" s="147"/>
      <c r="AC53" s="147"/>
      <c r="AD53" s="147"/>
      <c r="AE53" s="147"/>
      <c r="AF53" s="147"/>
      <c r="AG53" s="147" t="s">
        <v>272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2" x14ac:dyDescent="0.2">
      <c r="A54" s="154"/>
      <c r="B54" s="155"/>
      <c r="C54" s="184" t="s">
        <v>687</v>
      </c>
      <c r="D54" s="159"/>
      <c r="E54" s="160">
        <v>18</v>
      </c>
      <c r="F54" s="157"/>
      <c r="G54" s="157"/>
      <c r="H54" s="157"/>
      <c r="I54" s="157"/>
      <c r="J54" s="157"/>
      <c r="K54" s="157"/>
      <c r="L54" s="157"/>
      <c r="M54" s="157"/>
      <c r="N54" s="156"/>
      <c r="O54" s="156"/>
      <c r="P54" s="156"/>
      <c r="Q54" s="156"/>
      <c r="R54" s="157"/>
      <c r="S54" s="157"/>
      <c r="T54" s="157"/>
      <c r="U54" s="157"/>
      <c r="V54" s="157"/>
      <c r="W54" s="157"/>
      <c r="X54" s="157"/>
      <c r="Y54" s="157"/>
      <c r="Z54" s="147"/>
      <c r="AA54" s="147"/>
      <c r="AB54" s="147"/>
      <c r="AC54" s="147"/>
      <c r="AD54" s="147"/>
      <c r="AE54" s="147"/>
      <c r="AF54" s="147"/>
      <c r="AG54" s="147" t="s">
        <v>260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22.5" outlineLevel="1" x14ac:dyDescent="0.2">
      <c r="A55" s="170">
        <v>17</v>
      </c>
      <c r="B55" s="171" t="s">
        <v>926</v>
      </c>
      <c r="C55" s="183" t="s">
        <v>927</v>
      </c>
      <c r="D55" s="172" t="s">
        <v>292</v>
      </c>
      <c r="E55" s="173">
        <v>2</v>
      </c>
      <c r="F55" s="174"/>
      <c r="G55" s="175">
        <f>ROUND(E55*F55,2)</f>
        <v>0</v>
      </c>
      <c r="H55" s="158"/>
      <c r="I55" s="157">
        <f>ROUND(E55*H55,2)</f>
        <v>0</v>
      </c>
      <c r="J55" s="158"/>
      <c r="K55" s="157">
        <f>ROUND(E55*J55,2)</f>
        <v>0</v>
      </c>
      <c r="L55" s="157">
        <v>12</v>
      </c>
      <c r="M55" s="157">
        <f>G55*(1+L55/100)</f>
        <v>0</v>
      </c>
      <c r="N55" s="156">
        <v>2.7E-4</v>
      </c>
      <c r="O55" s="156">
        <f>ROUND(E55*N55,2)</f>
        <v>0</v>
      </c>
      <c r="P55" s="156">
        <v>0</v>
      </c>
      <c r="Q55" s="156">
        <f>ROUND(E55*P55,2)</f>
        <v>0</v>
      </c>
      <c r="R55" s="157"/>
      <c r="S55" s="157" t="s">
        <v>254</v>
      </c>
      <c r="T55" s="157" t="s">
        <v>255</v>
      </c>
      <c r="U55" s="157">
        <v>0.33300000000000002</v>
      </c>
      <c r="V55" s="157">
        <f>ROUND(E55*U55,2)</f>
        <v>0.67</v>
      </c>
      <c r="W55" s="157"/>
      <c r="X55" s="157" t="s">
        <v>256</v>
      </c>
      <c r="Y55" s="157" t="s">
        <v>257</v>
      </c>
      <c r="Z55" s="147"/>
      <c r="AA55" s="147"/>
      <c r="AB55" s="147"/>
      <c r="AC55" s="147"/>
      <c r="AD55" s="147"/>
      <c r="AE55" s="147"/>
      <c r="AF55" s="147"/>
      <c r="AG55" s="147" t="s">
        <v>258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2" x14ac:dyDescent="0.2">
      <c r="A56" s="154"/>
      <c r="B56" s="155"/>
      <c r="C56" s="184" t="s">
        <v>56</v>
      </c>
      <c r="D56" s="159"/>
      <c r="E56" s="160">
        <v>2</v>
      </c>
      <c r="F56" s="157"/>
      <c r="G56" s="157"/>
      <c r="H56" s="157"/>
      <c r="I56" s="157"/>
      <c r="J56" s="157"/>
      <c r="K56" s="157"/>
      <c r="L56" s="157"/>
      <c r="M56" s="157"/>
      <c r="N56" s="156"/>
      <c r="O56" s="156"/>
      <c r="P56" s="156"/>
      <c r="Q56" s="156"/>
      <c r="R56" s="157"/>
      <c r="S56" s="157"/>
      <c r="T56" s="157"/>
      <c r="U56" s="157"/>
      <c r="V56" s="157"/>
      <c r="W56" s="157"/>
      <c r="X56" s="157"/>
      <c r="Y56" s="157"/>
      <c r="Z56" s="147"/>
      <c r="AA56" s="147"/>
      <c r="AB56" s="147"/>
      <c r="AC56" s="147"/>
      <c r="AD56" s="147"/>
      <c r="AE56" s="147"/>
      <c r="AF56" s="147"/>
      <c r="AG56" s="147" t="s">
        <v>260</v>
      </c>
      <c r="AH56" s="147">
        <v>0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">
      <c r="A57" s="176">
        <v>18</v>
      </c>
      <c r="B57" s="177" t="s">
        <v>928</v>
      </c>
      <c r="C57" s="185" t="s">
        <v>929</v>
      </c>
      <c r="D57" s="178" t="s">
        <v>292</v>
      </c>
      <c r="E57" s="179">
        <v>2</v>
      </c>
      <c r="F57" s="180"/>
      <c r="G57" s="181">
        <f>ROUND(E57*F57,2)</f>
        <v>0</v>
      </c>
      <c r="H57" s="158"/>
      <c r="I57" s="157">
        <f>ROUND(E57*H57,2)</f>
        <v>0</v>
      </c>
      <c r="J57" s="158"/>
      <c r="K57" s="157">
        <f>ROUND(E57*J57,2)</f>
        <v>0</v>
      </c>
      <c r="L57" s="157">
        <v>12</v>
      </c>
      <c r="M57" s="157">
        <f>G57*(1+L57/100)</f>
        <v>0</v>
      </c>
      <c r="N57" s="156">
        <v>0</v>
      </c>
      <c r="O57" s="156">
        <f>ROUND(E57*N57,2)</f>
        <v>0</v>
      </c>
      <c r="P57" s="156">
        <v>0</v>
      </c>
      <c r="Q57" s="156">
        <f>ROUND(E57*P57,2)</f>
        <v>0</v>
      </c>
      <c r="R57" s="157" t="s">
        <v>282</v>
      </c>
      <c r="S57" s="157" t="s">
        <v>254</v>
      </c>
      <c r="T57" s="157" t="s">
        <v>255</v>
      </c>
      <c r="U57" s="157">
        <v>0</v>
      </c>
      <c r="V57" s="157">
        <f>ROUND(E57*U57,2)</f>
        <v>0</v>
      </c>
      <c r="W57" s="157"/>
      <c r="X57" s="157" t="s">
        <v>283</v>
      </c>
      <c r="Y57" s="157" t="s">
        <v>257</v>
      </c>
      <c r="Z57" s="147"/>
      <c r="AA57" s="147"/>
      <c r="AB57" s="147"/>
      <c r="AC57" s="147"/>
      <c r="AD57" s="147"/>
      <c r="AE57" s="147"/>
      <c r="AF57" s="147"/>
      <c r="AG57" s="147" t="s">
        <v>284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">
      <c r="A58" s="170">
        <v>19</v>
      </c>
      <c r="B58" s="171" t="s">
        <v>930</v>
      </c>
      <c r="C58" s="183" t="s">
        <v>931</v>
      </c>
      <c r="D58" s="172" t="s">
        <v>292</v>
      </c>
      <c r="E58" s="173">
        <v>16</v>
      </c>
      <c r="F58" s="174"/>
      <c r="G58" s="175">
        <f>ROUND(E58*F58,2)</f>
        <v>0</v>
      </c>
      <c r="H58" s="158"/>
      <c r="I58" s="157">
        <f>ROUND(E58*H58,2)</f>
        <v>0</v>
      </c>
      <c r="J58" s="158"/>
      <c r="K58" s="157">
        <f>ROUND(E58*J58,2)</f>
        <v>0</v>
      </c>
      <c r="L58" s="157">
        <v>12</v>
      </c>
      <c r="M58" s="157">
        <f>G58*(1+L58/100)</f>
        <v>0</v>
      </c>
      <c r="N58" s="156">
        <v>0</v>
      </c>
      <c r="O58" s="156">
        <f>ROUND(E58*N58,2)</f>
        <v>0</v>
      </c>
      <c r="P58" s="156">
        <v>0</v>
      </c>
      <c r="Q58" s="156">
        <f>ROUND(E58*P58,2)</f>
        <v>0</v>
      </c>
      <c r="R58" s="157" t="s">
        <v>282</v>
      </c>
      <c r="S58" s="157" t="s">
        <v>254</v>
      </c>
      <c r="T58" s="157" t="s">
        <v>255</v>
      </c>
      <c r="U58" s="157">
        <v>0</v>
      </c>
      <c r="V58" s="157">
        <f>ROUND(E58*U58,2)</f>
        <v>0</v>
      </c>
      <c r="W58" s="157"/>
      <c r="X58" s="157" t="s">
        <v>283</v>
      </c>
      <c r="Y58" s="157" t="s">
        <v>257</v>
      </c>
      <c r="Z58" s="147"/>
      <c r="AA58" s="147"/>
      <c r="AB58" s="147"/>
      <c r="AC58" s="147"/>
      <c r="AD58" s="147"/>
      <c r="AE58" s="147"/>
      <c r="AF58" s="147"/>
      <c r="AG58" s="147" t="s">
        <v>284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2" x14ac:dyDescent="0.2">
      <c r="A59" s="154"/>
      <c r="B59" s="155"/>
      <c r="C59" s="184" t="s">
        <v>932</v>
      </c>
      <c r="D59" s="159"/>
      <c r="E59" s="160">
        <v>16</v>
      </c>
      <c r="F59" s="157"/>
      <c r="G59" s="157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7"/>
      <c r="AA59" s="147"/>
      <c r="AB59" s="147"/>
      <c r="AC59" s="147"/>
      <c r="AD59" s="147"/>
      <c r="AE59" s="147"/>
      <c r="AF59" s="147"/>
      <c r="AG59" s="147" t="s">
        <v>260</v>
      </c>
      <c r="AH59" s="147">
        <v>0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ht="22.5" outlineLevel="1" x14ac:dyDescent="0.2">
      <c r="A60" s="170">
        <v>20</v>
      </c>
      <c r="B60" s="171" t="s">
        <v>933</v>
      </c>
      <c r="C60" s="183" t="s">
        <v>934</v>
      </c>
      <c r="D60" s="172" t="s">
        <v>292</v>
      </c>
      <c r="E60" s="173">
        <v>2</v>
      </c>
      <c r="F60" s="174"/>
      <c r="G60" s="175">
        <f>ROUND(E60*F60,2)</f>
        <v>0</v>
      </c>
      <c r="H60" s="158"/>
      <c r="I60" s="157">
        <f>ROUND(E60*H60,2)</f>
        <v>0</v>
      </c>
      <c r="J60" s="158"/>
      <c r="K60" s="157">
        <f>ROUND(E60*J60,2)</f>
        <v>0</v>
      </c>
      <c r="L60" s="157">
        <v>12</v>
      </c>
      <c r="M60" s="157">
        <f>G60*(1+L60/100)</f>
        <v>0</v>
      </c>
      <c r="N60" s="156">
        <v>3.3E-3</v>
      </c>
      <c r="O60" s="156">
        <f>ROUND(E60*N60,2)</f>
        <v>0.01</v>
      </c>
      <c r="P60" s="156">
        <v>0</v>
      </c>
      <c r="Q60" s="156">
        <f>ROUND(E60*P60,2)</f>
        <v>0</v>
      </c>
      <c r="R60" s="157" t="s">
        <v>282</v>
      </c>
      <c r="S60" s="157" t="s">
        <v>254</v>
      </c>
      <c r="T60" s="157" t="s">
        <v>255</v>
      </c>
      <c r="U60" s="157">
        <v>0</v>
      </c>
      <c r="V60" s="157">
        <f>ROUND(E60*U60,2)</f>
        <v>0</v>
      </c>
      <c r="W60" s="157"/>
      <c r="X60" s="157" t="s">
        <v>283</v>
      </c>
      <c r="Y60" s="157" t="s">
        <v>257</v>
      </c>
      <c r="Z60" s="147"/>
      <c r="AA60" s="147"/>
      <c r="AB60" s="147"/>
      <c r="AC60" s="147"/>
      <c r="AD60" s="147"/>
      <c r="AE60" s="147"/>
      <c r="AF60" s="147"/>
      <c r="AG60" s="147" t="s">
        <v>284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2" x14ac:dyDescent="0.2">
      <c r="A61" s="154"/>
      <c r="B61" s="155"/>
      <c r="C61" s="184" t="s">
        <v>56</v>
      </c>
      <c r="D61" s="159"/>
      <c r="E61" s="160">
        <v>2</v>
      </c>
      <c r="F61" s="157"/>
      <c r="G61" s="157"/>
      <c r="H61" s="157"/>
      <c r="I61" s="157"/>
      <c r="J61" s="157"/>
      <c r="K61" s="157"/>
      <c r="L61" s="157"/>
      <c r="M61" s="157"/>
      <c r="N61" s="156"/>
      <c r="O61" s="156"/>
      <c r="P61" s="156"/>
      <c r="Q61" s="156"/>
      <c r="R61" s="157"/>
      <c r="S61" s="157"/>
      <c r="T61" s="157"/>
      <c r="U61" s="157"/>
      <c r="V61" s="157"/>
      <c r="W61" s="157"/>
      <c r="X61" s="157"/>
      <c r="Y61" s="157"/>
      <c r="Z61" s="147"/>
      <c r="AA61" s="147"/>
      <c r="AB61" s="147"/>
      <c r="AC61" s="147"/>
      <c r="AD61" s="147"/>
      <c r="AE61" s="147"/>
      <c r="AF61" s="147"/>
      <c r="AG61" s="147" t="s">
        <v>260</v>
      </c>
      <c r="AH61" s="147">
        <v>0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x14ac:dyDescent="0.2">
      <c r="A62" s="163" t="s">
        <v>249</v>
      </c>
      <c r="B62" s="164" t="s">
        <v>170</v>
      </c>
      <c r="C62" s="182" t="s">
        <v>171</v>
      </c>
      <c r="D62" s="165"/>
      <c r="E62" s="166"/>
      <c r="F62" s="167"/>
      <c r="G62" s="168">
        <f>SUMIF(AG63:AG82,"&lt;&gt;NOR",G63:G82)</f>
        <v>0</v>
      </c>
      <c r="H62" s="162"/>
      <c r="I62" s="162">
        <f>SUM(I63:I82)</f>
        <v>0</v>
      </c>
      <c r="J62" s="162"/>
      <c r="K62" s="162">
        <f>SUM(K63:K82)</f>
        <v>0</v>
      </c>
      <c r="L62" s="162"/>
      <c r="M62" s="162">
        <f>SUM(M63:M82)</f>
        <v>0</v>
      </c>
      <c r="N62" s="161"/>
      <c r="O62" s="161">
        <f>SUM(O63:O82)</f>
        <v>0.48</v>
      </c>
      <c r="P62" s="161"/>
      <c r="Q62" s="161">
        <f>SUM(Q63:Q82)</f>
        <v>0</v>
      </c>
      <c r="R62" s="162"/>
      <c r="S62" s="162"/>
      <c r="T62" s="162"/>
      <c r="U62" s="162"/>
      <c r="V62" s="162">
        <f>SUM(V63:V82)</f>
        <v>86.309999999999988</v>
      </c>
      <c r="W62" s="162"/>
      <c r="X62" s="162"/>
      <c r="Y62" s="162"/>
      <c r="AG62" t="s">
        <v>250</v>
      </c>
    </row>
    <row r="63" spans="1:60" ht="22.5" outlineLevel="1" x14ac:dyDescent="0.2">
      <c r="A63" s="170">
        <v>21</v>
      </c>
      <c r="B63" s="171" t="s">
        <v>935</v>
      </c>
      <c r="C63" s="183" t="s">
        <v>936</v>
      </c>
      <c r="D63" s="172" t="s">
        <v>267</v>
      </c>
      <c r="E63" s="173">
        <v>43</v>
      </c>
      <c r="F63" s="174"/>
      <c r="G63" s="175">
        <f>ROUND(E63*F63,2)</f>
        <v>0</v>
      </c>
      <c r="H63" s="158"/>
      <c r="I63" s="157">
        <f>ROUND(E63*H63,2)</f>
        <v>0</v>
      </c>
      <c r="J63" s="158"/>
      <c r="K63" s="157">
        <f>ROUND(E63*J63,2)</f>
        <v>0</v>
      </c>
      <c r="L63" s="157">
        <v>12</v>
      </c>
      <c r="M63" s="157">
        <f>G63*(1+L63/100)</f>
        <v>0</v>
      </c>
      <c r="N63" s="156">
        <v>3.0000000000000001E-5</v>
      </c>
      <c r="O63" s="156">
        <f>ROUND(E63*N63,2)</f>
        <v>0</v>
      </c>
      <c r="P63" s="156">
        <v>0</v>
      </c>
      <c r="Q63" s="156">
        <f>ROUND(E63*P63,2)</f>
        <v>0</v>
      </c>
      <c r="R63" s="157"/>
      <c r="S63" s="157" t="s">
        <v>254</v>
      </c>
      <c r="T63" s="157" t="s">
        <v>255</v>
      </c>
      <c r="U63" s="157">
        <v>0.13500000000000001</v>
      </c>
      <c r="V63" s="157">
        <f>ROUND(E63*U63,2)</f>
        <v>5.81</v>
      </c>
      <c r="W63" s="157"/>
      <c r="X63" s="157" t="s">
        <v>256</v>
      </c>
      <c r="Y63" s="157" t="s">
        <v>257</v>
      </c>
      <c r="Z63" s="147"/>
      <c r="AA63" s="147"/>
      <c r="AB63" s="147"/>
      <c r="AC63" s="147"/>
      <c r="AD63" s="147"/>
      <c r="AE63" s="147"/>
      <c r="AF63" s="147"/>
      <c r="AG63" s="147" t="s">
        <v>258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2" x14ac:dyDescent="0.2">
      <c r="A64" s="154"/>
      <c r="B64" s="155"/>
      <c r="C64" s="388" t="s">
        <v>937</v>
      </c>
      <c r="D64" s="389"/>
      <c r="E64" s="389"/>
      <c r="F64" s="389"/>
      <c r="G64" s="389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7"/>
      <c r="AA64" s="147"/>
      <c r="AB64" s="147"/>
      <c r="AC64" s="147"/>
      <c r="AD64" s="147"/>
      <c r="AE64" s="147"/>
      <c r="AF64" s="147"/>
      <c r="AG64" s="147" t="s">
        <v>272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2" x14ac:dyDescent="0.2">
      <c r="A65" s="154"/>
      <c r="B65" s="155"/>
      <c r="C65" s="184" t="s">
        <v>938</v>
      </c>
      <c r="D65" s="159"/>
      <c r="E65" s="160">
        <v>43</v>
      </c>
      <c r="F65" s="157"/>
      <c r="G65" s="157"/>
      <c r="H65" s="157"/>
      <c r="I65" s="157"/>
      <c r="J65" s="157"/>
      <c r="K65" s="157"/>
      <c r="L65" s="157"/>
      <c r="M65" s="157"/>
      <c r="N65" s="156"/>
      <c r="O65" s="156"/>
      <c r="P65" s="156"/>
      <c r="Q65" s="156"/>
      <c r="R65" s="157"/>
      <c r="S65" s="157"/>
      <c r="T65" s="157"/>
      <c r="U65" s="157"/>
      <c r="V65" s="157"/>
      <c r="W65" s="157"/>
      <c r="X65" s="157"/>
      <c r="Y65" s="157"/>
      <c r="Z65" s="147"/>
      <c r="AA65" s="147"/>
      <c r="AB65" s="147"/>
      <c r="AC65" s="147"/>
      <c r="AD65" s="147"/>
      <c r="AE65" s="147"/>
      <c r="AF65" s="147"/>
      <c r="AG65" s="147" t="s">
        <v>260</v>
      </c>
      <c r="AH65" s="147">
        <v>0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ht="22.5" outlineLevel="1" x14ac:dyDescent="0.2">
      <c r="A66" s="170">
        <v>22</v>
      </c>
      <c r="B66" s="171" t="s">
        <v>939</v>
      </c>
      <c r="C66" s="183" t="s">
        <v>940</v>
      </c>
      <c r="D66" s="172" t="s">
        <v>267</v>
      </c>
      <c r="E66" s="173">
        <v>37</v>
      </c>
      <c r="F66" s="174"/>
      <c r="G66" s="175">
        <f>ROUND(E66*F66,2)</f>
        <v>0</v>
      </c>
      <c r="H66" s="158"/>
      <c r="I66" s="157">
        <f>ROUND(E66*H66,2)</f>
        <v>0</v>
      </c>
      <c r="J66" s="158"/>
      <c r="K66" s="157">
        <f>ROUND(E66*J66,2)</f>
        <v>0</v>
      </c>
      <c r="L66" s="157">
        <v>12</v>
      </c>
      <c r="M66" s="157">
        <f>G66*(1+L66/100)</f>
        <v>0</v>
      </c>
      <c r="N66" s="156">
        <v>6.9999999999999994E-5</v>
      </c>
      <c r="O66" s="156">
        <f>ROUND(E66*N66,2)</f>
        <v>0</v>
      </c>
      <c r="P66" s="156">
        <v>0</v>
      </c>
      <c r="Q66" s="156">
        <f>ROUND(E66*P66,2)</f>
        <v>0</v>
      </c>
      <c r="R66" s="157"/>
      <c r="S66" s="157" t="s">
        <v>254</v>
      </c>
      <c r="T66" s="157" t="s">
        <v>255</v>
      </c>
      <c r="U66" s="157">
        <v>0.14199999999999999</v>
      </c>
      <c r="V66" s="157">
        <f>ROUND(E66*U66,2)</f>
        <v>5.25</v>
      </c>
      <c r="W66" s="157"/>
      <c r="X66" s="157" t="s">
        <v>256</v>
      </c>
      <c r="Y66" s="157" t="s">
        <v>257</v>
      </c>
      <c r="Z66" s="147"/>
      <c r="AA66" s="147"/>
      <c r="AB66" s="147"/>
      <c r="AC66" s="147"/>
      <c r="AD66" s="147"/>
      <c r="AE66" s="147"/>
      <c r="AF66" s="147"/>
      <c r="AG66" s="147" t="s">
        <v>258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2" x14ac:dyDescent="0.2">
      <c r="A67" s="154"/>
      <c r="B67" s="155"/>
      <c r="C67" s="388" t="s">
        <v>937</v>
      </c>
      <c r="D67" s="389"/>
      <c r="E67" s="389"/>
      <c r="F67" s="389"/>
      <c r="G67" s="389"/>
      <c r="H67" s="157"/>
      <c r="I67" s="157"/>
      <c r="J67" s="157"/>
      <c r="K67" s="157"/>
      <c r="L67" s="157"/>
      <c r="M67" s="157"/>
      <c r="N67" s="156"/>
      <c r="O67" s="156"/>
      <c r="P67" s="156"/>
      <c r="Q67" s="156"/>
      <c r="R67" s="157"/>
      <c r="S67" s="157"/>
      <c r="T67" s="157"/>
      <c r="U67" s="157"/>
      <c r="V67" s="157"/>
      <c r="W67" s="157"/>
      <c r="X67" s="157"/>
      <c r="Y67" s="157"/>
      <c r="Z67" s="147"/>
      <c r="AA67" s="147"/>
      <c r="AB67" s="147"/>
      <c r="AC67" s="147"/>
      <c r="AD67" s="147"/>
      <c r="AE67" s="147"/>
      <c r="AF67" s="147"/>
      <c r="AG67" s="147" t="s">
        <v>272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2" x14ac:dyDescent="0.2">
      <c r="A68" s="154"/>
      <c r="B68" s="155"/>
      <c r="C68" s="184" t="s">
        <v>941</v>
      </c>
      <c r="D68" s="159"/>
      <c r="E68" s="160">
        <v>37</v>
      </c>
      <c r="F68" s="157"/>
      <c r="G68" s="157"/>
      <c r="H68" s="157"/>
      <c r="I68" s="157"/>
      <c r="J68" s="157"/>
      <c r="K68" s="157"/>
      <c r="L68" s="157"/>
      <c r="M68" s="157"/>
      <c r="N68" s="156"/>
      <c r="O68" s="156"/>
      <c r="P68" s="156"/>
      <c r="Q68" s="156"/>
      <c r="R68" s="157"/>
      <c r="S68" s="157"/>
      <c r="T68" s="157"/>
      <c r="U68" s="157"/>
      <c r="V68" s="157"/>
      <c r="W68" s="157"/>
      <c r="X68" s="157"/>
      <c r="Y68" s="157"/>
      <c r="Z68" s="147"/>
      <c r="AA68" s="147"/>
      <c r="AB68" s="147"/>
      <c r="AC68" s="147"/>
      <c r="AD68" s="147"/>
      <c r="AE68" s="147"/>
      <c r="AF68" s="147"/>
      <c r="AG68" s="147" t="s">
        <v>260</v>
      </c>
      <c r="AH68" s="147">
        <v>0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ht="22.5" outlineLevel="1" x14ac:dyDescent="0.2">
      <c r="A69" s="170">
        <v>23</v>
      </c>
      <c r="B69" s="171" t="s">
        <v>942</v>
      </c>
      <c r="C69" s="183" t="s">
        <v>943</v>
      </c>
      <c r="D69" s="172" t="s">
        <v>292</v>
      </c>
      <c r="E69" s="173">
        <v>1</v>
      </c>
      <c r="F69" s="174"/>
      <c r="G69" s="175">
        <f>ROUND(E69*F69,2)</f>
        <v>0</v>
      </c>
      <c r="H69" s="158"/>
      <c r="I69" s="157">
        <f>ROUND(E69*H69,2)</f>
        <v>0</v>
      </c>
      <c r="J69" s="158"/>
      <c r="K69" s="157">
        <f>ROUND(E69*J69,2)</f>
        <v>0</v>
      </c>
      <c r="L69" s="157">
        <v>12</v>
      </c>
      <c r="M69" s="157">
        <f>G69*(1+L69/100)</f>
        <v>0</v>
      </c>
      <c r="N69" s="156">
        <v>3.3800000000000002E-3</v>
      </c>
      <c r="O69" s="156">
        <f>ROUND(E69*N69,2)</f>
        <v>0</v>
      </c>
      <c r="P69" s="156">
        <v>0</v>
      </c>
      <c r="Q69" s="156">
        <f>ROUND(E69*P69,2)</f>
        <v>0</v>
      </c>
      <c r="R69" s="157"/>
      <c r="S69" s="157" t="s">
        <v>254</v>
      </c>
      <c r="T69" s="157" t="s">
        <v>255</v>
      </c>
      <c r="U69" s="157">
        <v>0.42299999999999999</v>
      </c>
      <c r="V69" s="157">
        <f>ROUND(E69*U69,2)</f>
        <v>0.42</v>
      </c>
      <c r="W69" s="157"/>
      <c r="X69" s="157" t="s">
        <v>256</v>
      </c>
      <c r="Y69" s="157" t="s">
        <v>257</v>
      </c>
      <c r="Z69" s="147"/>
      <c r="AA69" s="147"/>
      <c r="AB69" s="147"/>
      <c r="AC69" s="147"/>
      <c r="AD69" s="147"/>
      <c r="AE69" s="147"/>
      <c r="AF69" s="147"/>
      <c r="AG69" s="147" t="s">
        <v>258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2" x14ac:dyDescent="0.2">
      <c r="A70" s="154"/>
      <c r="B70" s="155"/>
      <c r="C70" s="184" t="s">
        <v>52</v>
      </c>
      <c r="D70" s="159"/>
      <c r="E70" s="160">
        <v>1</v>
      </c>
      <c r="F70" s="157"/>
      <c r="G70" s="157"/>
      <c r="H70" s="157"/>
      <c r="I70" s="157"/>
      <c r="J70" s="157"/>
      <c r="K70" s="157"/>
      <c r="L70" s="157"/>
      <c r="M70" s="157"/>
      <c r="N70" s="156"/>
      <c r="O70" s="156"/>
      <c r="P70" s="156"/>
      <c r="Q70" s="156"/>
      <c r="R70" s="157"/>
      <c r="S70" s="157"/>
      <c r="T70" s="157"/>
      <c r="U70" s="157"/>
      <c r="V70" s="157"/>
      <c r="W70" s="157"/>
      <c r="X70" s="157"/>
      <c r="Y70" s="157"/>
      <c r="Z70" s="147"/>
      <c r="AA70" s="147"/>
      <c r="AB70" s="147"/>
      <c r="AC70" s="147"/>
      <c r="AD70" s="147"/>
      <c r="AE70" s="147"/>
      <c r="AF70" s="147"/>
      <c r="AG70" s="147" t="s">
        <v>260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">
      <c r="A71" s="170">
        <v>24</v>
      </c>
      <c r="B71" s="171" t="s">
        <v>944</v>
      </c>
      <c r="C71" s="183" t="s">
        <v>945</v>
      </c>
      <c r="D71" s="172" t="s">
        <v>267</v>
      </c>
      <c r="E71" s="173">
        <v>5</v>
      </c>
      <c r="F71" s="174"/>
      <c r="G71" s="175">
        <f>ROUND(E71*F71,2)</f>
        <v>0</v>
      </c>
      <c r="H71" s="158"/>
      <c r="I71" s="157">
        <f>ROUND(E71*H71,2)</f>
        <v>0</v>
      </c>
      <c r="J71" s="158"/>
      <c r="K71" s="157">
        <f>ROUND(E71*J71,2)</f>
        <v>0</v>
      </c>
      <c r="L71" s="157">
        <v>12</v>
      </c>
      <c r="M71" s="157">
        <f>G71*(1+L71/100)</f>
        <v>0</v>
      </c>
      <c r="N71" s="156">
        <v>1.609E-2</v>
      </c>
      <c r="O71" s="156">
        <f>ROUND(E71*N71,2)</f>
        <v>0.08</v>
      </c>
      <c r="P71" s="156">
        <v>0</v>
      </c>
      <c r="Q71" s="156">
        <f>ROUND(E71*P71,2)</f>
        <v>0</v>
      </c>
      <c r="R71" s="157"/>
      <c r="S71" s="157" t="s">
        <v>254</v>
      </c>
      <c r="T71" s="157" t="s">
        <v>255</v>
      </c>
      <c r="U71" s="157">
        <v>1.1101099999999999</v>
      </c>
      <c r="V71" s="157">
        <f>ROUND(E71*U71,2)</f>
        <v>5.55</v>
      </c>
      <c r="W71" s="157"/>
      <c r="X71" s="157" t="s">
        <v>309</v>
      </c>
      <c r="Y71" s="157" t="s">
        <v>257</v>
      </c>
      <c r="Z71" s="147"/>
      <c r="AA71" s="147"/>
      <c r="AB71" s="147"/>
      <c r="AC71" s="147"/>
      <c r="AD71" s="147"/>
      <c r="AE71" s="147"/>
      <c r="AF71" s="147"/>
      <c r="AG71" s="147" t="s">
        <v>310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ht="22.5" outlineLevel="2" x14ac:dyDescent="0.2">
      <c r="A72" s="154"/>
      <c r="B72" s="155"/>
      <c r="C72" s="388" t="s">
        <v>946</v>
      </c>
      <c r="D72" s="389"/>
      <c r="E72" s="389"/>
      <c r="F72" s="389"/>
      <c r="G72" s="389"/>
      <c r="H72" s="157"/>
      <c r="I72" s="157"/>
      <c r="J72" s="157"/>
      <c r="K72" s="157"/>
      <c r="L72" s="157"/>
      <c r="M72" s="157"/>
      <c r="N72" s="156"/>
      <c r="O72" s="156"/>
      <c r="P72" s="156"/>
      <c r="Q72" s="156"/>
      <c r="R72" s="157"/>
      <c r="S72" s="157"/>
      <c r="T72" s="157"/>
      <c r="U72" s="157"/>
      <c r="V72" s="157"/>
      <c r="W72" s="157"/>
      <c r="X72" s="157"/>
      <c r="Y72" s="157"/>
      <c r="Z72" s="147"/>
      <c r="AA72" s="147"/>
      <c r="AB72" s="147"/>
      <c r="AC72" s="147"/>
      <c r="AD72" s="147"/>
      <c r="AE72" s="147"/>
      <c r="AF72" s="147"/>
      <c r="AG72" s="147" t="s">
        <v>272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89" t="str">
        <f>C72</f>
        <v>Včetně dodání vody, uzavření, zabezpečení konců potrubí při tlakové zkoušce ai dodání desinfekčního prostředku.</v>
      </c>
      <c r="BB72" s="147"/>
      <c r="BC72" s="147"/>
      <c r="BD72" s="147"/>
      <c r="BE72" s="147"/>
      <c r="BF72" s="147"/>
      <c r="BG72" s="147"/>
      <c r="BH72" s="147"/>
    </row>
    <row r="73" spans="1:60" outlineLevel="2" x14ac:dyDescent="0.2">
      <c r="A73" s="154"/>
      <c r="B73" s="155"/>
      <c r="C73" s="184" t="s">
        <v>139</v>
      </c>
      <c r="D73" s="159"/>
      <c r="E73" s="160">
        <v>5</v>
      </c>
      <c r="F73" s="157"/>
      <c r="G73" s="157"/>
      <c r="H73" s="157"/>
      <c r="I73" s="157"/>
      <c r="J73" s="157"/>
      <c r="K73" s="157"/>
      <c r="L73" s="157"/>
      <c r="M73" s="157"/>
      <c r="N73" s="156"/>
      <c r="O73" s="156"/>
      <c r="P73" s="156"/>
      <c r="Q73" s="156"/>
      <c r="R73" s="157"/>
      <c r="S73" s="157"/>
      <c r="T73" s="157"/>
      <c r="U73" s="157"/>
      <c r="V73" s="157"/>
      <c r="W73" s="157"/>
      <c r="X73" s="157"/>
      <c r="Y73" s="157"/>
      <c r="Z73" s="147"/>
      <c r="AA73" s="147"/>
      <c r="AB73" s="147"/>
      <c r="AC73" s="147"/>
      <c r="AD73" s="147"/>
      <c r="AE73" s="147"/>
      <c r="AF73" s="147"/>
      <c r="AG73" s="147" t="s">
        <v>260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">
      <c r="A74" s="170">
        <v>25</v>
      </c>
      <c r="B74" s="171" t="s">
        <v>947</v>
      </c>
      <c r="C74" s="183" t="s">
        <v>948</v>
      </c>
      <c r="D74" s="172" t="s">
        <v>267</v>
      </c>
      <c r="E74" s="173">
        <v>19</v>
      </c>
      <c r="F74" s="174"/>
      <c r="G74" s="175">
        <f>ROUND(E74*F74,2)</f>
        <v>0</v>
      </c>
      <c r="H74" s="158"/>
      <c r="I74" s="157">
        <f>ROUND(E74*H74,2)</f>
        <v>0</v>
      </c>
      <c r="J74" s="158"/>
      <c r="K74" s="157">
        <f>ROUND(E74*J74,2)</f>
        <v>0</v>
      </c>
      <c r="L74" s="157">
        <v>12</v>
      </c>
      <c r="M74" s="157">
        <f>G74*(1+L74/100)</f>
        <v>0</v>
      </c>
      <c r="N74" s="156">
        <v>4.3299999999999996E-3</v>
      </c>
      <c r="O74" s="156">
        <f>ROUND(E74*N74,2)</f>
        <v>0.08</v>
      </c>
      <c r="P74" s="156">
        <v>0</v>
      </c>
      <c r="Q74" s="156">
        <f>ROUND(E74*P74,2)</f>
        <v>0</v>
      </c>
      <c r="R74" s="157"/>
      <c r="S74" s="157" t="s">
        <v>254</v>
      </c>
      <c r="T74" s="157" t="s">
        <v>255</v>
      </c>
      <c r="U74" s="157">
        <v>0.74019999999999997</v>
      </c>
      <c r="V74" s="157">
        <f>ROUND(E74*U74,2)</f>
        <v>14.06</v>
      </c>
      <c r="W74" s="157"/>
      <c r="X74" s="157" t="s">
        <v>309</v>
      </c>
      <c r="Y74" s="157" t="s">
        <v>257</v>
      </c>
      <c r="Z74" s="147"/>
      <c r="AA74" s="147"/>
      <c r="AB74" s="147"/>
      <c r="AC74" s="147"/>
      <c r="AD74" s="147"/>
      <c r="AE74" s="147"/>
      <c r="AF74" s="147"/>
      <c r="AG74" s="147" t="s">
        <v>310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2" x14ac:dyDescent="0.2">
      <c r="A75" s="154"/>
      <c r="B75" s="155"/>
      <c r="C75" s="184" t="s">
        <v>922</v>
      </c>
      <c r="D75" s="159"/>
      <c r="E75" s="160">
        <v>19</v>
      </c>
      <c r="F75" s="157"/>
      <c r="G75" s="157"/>
      <c r="H75" s="157"/>
      <c r="I75" s="157"/>
      <c r="J75" s="157"/>
      <c r="K75" s="157"/>
      <c r="L75" s="157"/>
      <c r="M75" s="157"/>
      <c r="N75" s="156"/>
      <c r="O75" s="156"/>
      <c r="P75" s="156"/>
      <c r="Q75" s="156"/>
      <c r="R75" s="157"/>
      <c r="S75" s="157"/>
      <c r="T75" s="157"/>
      <c r="U75" s="157"/>
      <c r="V75" s="157"/>
      <c r="W75" s="157"/>
      <c r="X75" s="157"/>
      <c r="Y75" s="157"/>
      <c r="Z75" s="147"/>
      <c r="AA75" s="147"/>
      <c r="AB75" s="147"/>
      <c r="AC75" s="147"/>
      <c r="AD75" s="147"/>
      <c r="AE75" s="147"/>
      <c r="AF75" s="147"/>
      <c r="AG75" s="147" t="s">
        <v>260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">
      <c r="A76" s="170">
        <v>26</v>
      </c>
      <c r="B76" s="171" t="s">
        <v>326</v>
      </c>
      <c r="C76" s="183" t="s">
        <v>327</v>
      </c>
      <c r="D76" s="172" t="s">
        <v>267</v>
      </c>
      <c r="E76" s="173">
        <v>28</v>
      </c>
      <c r="F76" s="174"/>
      <c r="G76" s="175">
        <f>ROUND(E76*F76,2)</f>
        <v>0</v>
      </c>
      <c r="H76" s="158"/>
      <c r="I76" s="157">
        <f>ROUND(E76*H76,2)</f>
        <v>0</v>
      </c>
      <c r="J76" s="158"/>
      <c r="K76" s="157">
        <f>ROUND(E76*J76,2)</f>
        <v>0</v>
      </c>
      <c r="L76" s="157">
        <v>12</v>
      </c>
      <c r="M76" s="157">
        <f>G76*(1+L76/100)</f>
        <v>0</v>
      </c>
      <c r="N76" s="156">
        <v>6.1700000000000001E-3</v>
      </c>
      <c r="O76" s="156">
        <f>ROUND(E76*N76,2)</f>
        <v>0.17</v>
      </c>
      <c r="P76" s="156">
        <v>0</v>
      </c>
      <c r="Q76" s="156">
        <f>ROUND(E76*P76,2)</f>
        <v>0</v>
      </c>
      <c r="R76" s="157"/>
      <c r="S76" s="157" t="s">
        <v>254</v>
      </c>
      <c r="T76" s="157" t="s">
        <v>255</v>
      </c>
      <c r="U76" s="157">
        <v>1.05217</v>
      </c>
      <c r="V76" s="157">
        <f>ROUND(E76*U76,2)</f>
        <v>29.46</v>
      </c>
      <c r="W76" s="157"/>
      <c r="X76" s="157" t="s">
        <v>309</v>
      </c>
      <c r="Y76" s="157" t="s">
        <v>257</v>
      </c>
      <c r="Z76" s="147"/>
      <c r="AA76" s="147"/>
      <c r="AB76" s="147"/>
      <c r="AC76" s="147"/>
      <c r="AD76" s="147"/>
      <c r="AE76" s="147"/>
      <c r="AF76" s="147"/>
      <c r="AG76" s="147" t="s">
        <v>310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2" x14ac:dyDescent="0.2">
      <c r="A77" s="154"/>
      <c r="B77" s="155"/>
      <c r="C77" s="184" t="s">
        <v>949</v>
      </c>
      <c r="D77" s="159"/>
      <c r="E77" s="160">
        <v>20</v>
      </c>
      <c r="F77" s="157"/>
      <c r="G77" s="157"/>
      <c r="H77" s="157"/>
      <c r="I77" s="157"/>
      <c r="J77" s="157"/>
      <c r="K77" s="157"/>
      <c r="L77" s="157"/>
      <c r="M77" s="157"/>
      <c r="N77" s="156"/>
      <c r="O77" s="156"/>
      <c r="P77" s="156"/>
      <c r="Q77" s="156"/>
      <c r="R77" s="157"/>
      <c r="S77" s="157"/>
      <c r="T77" s="157"/>
      <c r="U77" s="157"/>
      <c r="V77" s="157"/>
      <c r="W77" s="157"/>
      <c r="X77" s="157"/>
      <c r="Y77" s="157"/>
      <c r="Z77" s="147"/>
      <c r="AA77" s="147"/>
      <c r="AB77" s="147"/>
      <c r="AC77" s="147"/>
      <c r="AD77" s="147"/>
      <c r="AE77" s="147"/>
      <c r="AF77" s="147"/>
      <c r="AG77" s="147" t="s">
        <v>260</v>
      </c>
      <c r="AH77" s="147">
        <v>0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3" x14ac:dyDescent="0.2">
      <c r="A78" s="154"/>
      <c r="B78" s="155"/>
      <c r="C78" s="184" t="s">
        <v>950</v>
      </c>
      <c r="D78" s="159"/>
      <c r="E78" s="160">
        <v>8</v>
      </c>
      <c r="F78" s="157"/>
      <c r="G78" s="157"/>
      <c r="H78" s="157"/>
      <c r="I78" s="157"/>
      <c r="J78" s="157"/>
      <c r="K78" s="157"/>
      <c r="L78" s="157"/>
      <c r="M78" s="157"/>
      <c r="N78" s="156"/>
      <c r="O78" s="156"/>
      <c r="P78" s="156"/>
      <c r="Q78" s="156"/>
      <c r="R78" s="157"/>
      <c r="S78" s="157"/>
      <c r="T78" s="157"/>
      <c r="U78" s="157"/>
      <c r="V78" s="157"/>
      <c r="W78" s="157"/>
      <c r="X78" s="157"/>
      <c r="Y78" s="157"/>
      <c r="Z78" s="147"/>
      <c r="AA78" s="147"/>
      <c r="AB78" s="147"/>
      <c r="AC78" s="147"/>
      <c r="AD78" s="147"/>
      <c r="AE78" s="147"/>
      <c r="AF78" s="147"/>
      <c r="AG78" s="147" t="s">
        <v>260</v>
      </c>
      <c r="AH78" s="147">
        <v>0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ht="22.5" outlineLevel="1" x14ac:dyDescent="0.2">
      <c r="A79" s="170">
        <v>27</v>
      </c>
      <c r="B79" s="171" t="s">
        <v>951</v>
      </c>
      <c r="C79" s="183" t="s">
        <v>952</v>
      </c>
      <c r="D79" s="172" t="s">
        <v>267</v>
      </c>
      <c r="E79" s="173">
        <v>15</v>
      </c>
      <c r="F79" s="174"/>
      <c r="G79" s="175">
        <f>ROUND(E79*F79,2)</f>
        <v>0</v>
      </c>
      <c r="H79" s="158"/>
      <c r="I79" s="157">
        <f>ROUND(E79*H79,2)</f>
        <v>0</v>
      </c>
      <c r="J79" s="158"/>
      <c r="K79" s="157">
        <f>ROUND(E79*J79,2)</f>
        <v>0</v>
      </c>
      <c r="L79" s="157">
        <v>12</v>
      </c>
      <c r="M79" s="157">
        <f>G79*(1+L79/100)</f>
        <v>0</v>
      </c>
      <c r="N79" s="156">
        <v>4.3099999999999996E-3</v>
      </c>
      <c r="O79" s="156">
        <f>ROUND(E79*N79,2)</f>
        <v>0.06</v>
      </c>
      <c r="P79" s="156">
        <v>0</v>
      </c>
      <c r="Q79" s="156">
        <f>ROUND(E79*P79,2)</f>
        <v>0</v>
      </c>
      <c r="R79" s="157"/>
      <c r="S79" s="157" t="s">
        <v>646</v>
      </c>
      <c r="T79" s="157" t="s">
        <v>255</v>
      </c>
      <c r="U79" s="157">
        <v>0.74017999999999995</v>
      </c>
      <c r="V79" s="157">
        <f>ROUND(E79*U79,2)</f>
        <v>11.1</v>
      </c>
      <c r="W79" s="157"/>
      <c r="X79" s="157" t="s">
        <v>309</v>
      </c>
      <c r="Y79" s="157" t="s">
        <v>257</v>
      </c>
      <c r="Z79" s="147"/>
      <c r="AA79" s="147"/>
      <c r="AB79" s="147"/>
      <c r="AC79" s="147"/>
      <c r="AD79" s="147"/>
      <c r="AE79" s="147"/>
      <c r="AF79" s="147"/>
      <c r="AG79" s="147" t="s">
        <v>310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2" x14ac:dyDescent="0.2">
      <c r="A80" s="154"/>
      <c r="B80" s="155"/>
      <c r="C80" s="184" t="s">
        <v>622</v>
      </c>
      <c r="D80" s="159"/>
      <c r="E80" s="160">
        <v>15</v>
      </c>
      <c r="F80" s="157"/>
      <c r="G80" s="157"/>
      <c r="H80" s="157"/>
      <c r="I80" s="157"/>
      <c r="J80" s="157"/>
      <c r="K80" s="157"/>
      <c r="L80" s="157"/>
      <c r="M80" s="157"/>
      <c r="N80" s="156"/>
      <c r="O80" s="156"/>
      <c r="P80" s="156"/>
      <c r="Q80" s="156"/>
      <c r="R80" s="157"/>
      <c r="S80" s="157"/>
      <c r="T80" s="157"/>
      <c r="U80" s="157"/>
      <c r="V80" s="157"/>
      <c r="W80" s="157"/>
      <c r="X80" s="157"/>
      <c r="Y80" s="157"/>
      <c r="Z80" s="147"/>
      <c r="AA80" s="147"/>
      <c r="AB80" s="147"/>
      <c r="AC80" s="147"/>
      <c r="AD80" s="147"/>
      <c r="AE80" s="147"/>
      <c r="AF80" s="147"/>
      <c r="AG80" s="147" t="s">
        <v>260</v>
      </c>
      <c r="AH80" s="147">
        <v>0</v>
      </c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ht="22.5" outlineLevel="1" x14ac:dyDescent="0.2">
      <c r="A81" s="170">
        <v>28</v>
      </c>
      <c r="B81" s="171" t="s">
        <v>953</v>
      </c>
      <c r="C81" s="183" t="s">
        <v>954</v>
      </c>
      <c r="D81" s="172" t="s">
        <v>267</v>
      </c>
      <c r="E81" s="173">
        <v>15</v>
      </c>
      <c r="F81" s="174"/>
      <c r="G81" s="175">
        <f>ROUND(E81*F81,2)</f>
        <v>0</v>
      </c>
      <c r="H81" s="158"/>
      <c r="I81" s="157">
        <f>ROUND(E81*H81,2)</f>
        <v>0</v>
      </c>
      <c r="J81" s="158"/>
      <c r="K81" s="157">
        <f>ROUND(E81*J81,2)</f>
        <v>0</v>
      </c>
      <c r="L81" s="157">
        <v>12</v>
      </c>
      <c r="M81" s="157">
        <f>G81*(1+L81/100)</f>
        <v>0</v>
      </c>
      <c r="N81" s="156">
        <v>5.79E-3</v>
      </c>
      <c r="O81" s="156">
        <f>ROUND(E81*N81,2)</f>
        <v>0.09</v>
      </c>
      <c r="P81" s="156">
        <v>0</v>
      </c>
      <c r="Q81" s="156">
        <f>ROUND(E81*P81,2)</f>
        <v>0</v>
      </c>
      <c r="R81" s="157"/>
      <c r="S81" s="157" t="s">
        <v>646</v>
      </c>
      <c r="T81" s="157" t="s">
        <v>255</v>
      </c>
      <c r="U81" s="157">
        <v>0.97726000000000002</v>
      </c>
      <c r="V81" s="157">
        <f>ROUND(E81*U81,2)</f>
        <v>14.66</v>
      </c>
      <c r="W81" s="157"/>
      <c r="X81" s="157" t="s">
        <v>309</v>
      </c>
      <c r="Y81" s="157" t="s">
        <v>257</v>
      </c>
      <c r="Z81" s="147"/>
      <c r="AA81" s="147"/>
      <c r="AB81" s="147"/>
      <c r="AC81" s="147"/>
      <c r="AD81" s="147"/>
      <c r="AE81" s="147"/>
      <c r="AF81" s="147"/>
      <c r="AG81" s="147" t="s">
        <v>310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2" x14ac:dyDescent="0.2">
      <c r="A82" s="154"/>
      <c r="B82" s="155"/>
      <c r="C82" s="184" t="s">
        <v>955</v>
      </c>
      <c r="D82" s="159"/>
      <c r="E82" s="160">
        <v>15</v>
      </c>
      <c r="F82" s="157"/>
      <c r="G82" s="157"/>
      <c r="H82" s="157"/>
      <c r="I82" s="157"/>
      <c r="J82" s="157"/>
      <c r="K82" s="157"/>
      <c r="L82" s="157"/>
      <c r="M82" s="157"/>
      <c r="N82" s="156"/>
      <c r="O82" s="156"/>
      <c r="P82" s="156"/>
      <c r="Q82" s="156"/>
      <c r="R82" s="157"/>
      <c r="S82" s="157"/>
      <c r="T82" s="157"/>
      <c r="U82" s="157"/>
      <c r="V82" s="157"/>
      <c r="W82" s="157"/>
      <c r="X82" s="157"/>
      <c r="Y82" s="157"/>
      <c r="Z82" s="147"/>
      <c r="AA82" s="147"/>
      <c r="AB82" s="147"/>
      <c r="AC82" s="147"/>
      <c r="AD82" s="147"/>
      <c r="AE82" s="147"/>
      <c r="AF82" s="147"/>
      <c r="AG82" s="147" t="s">
        <v>260</v>
      </c>
      <c r="AH82" s="147">
        <v>0</v>
      </c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x14ac:dyDescent="0.2">
      <c r="A83" s="163" t="s">
        <v>249</v>
      </c>
      <c r="B83" s="164" t="s">
        <v>174</v>
      </c>
      <c r="C83" s="182" t="s">
        <v>175</v>
      </c>
      <c r="D83" s="165"/>
      <c r="E83" s="166"/>
      <c r="F83" s="167"/>
      <c r="G83" s="168">
        <f>SUMIF(AG84:AG84,"&lt;&gt;NOR",G84:G84)</f>
        <v>0</v>
      </c>
      <c r="H83" s="162"/>
      <c r="I83" s="162">
        <f>SUM(I84:I84)</f>
        <v>0</v>
      </c>
      <c r="J83" s="162"/>
      <c r="K83" s="162">
        <f>SUM(K84:K84)</f>
        <v>0</v>
      </c>
      <c r="L83" s="162"/>
      <c r="M83" s="162">
        <f>SUM(M84:M84)</f>
        <v>0</v>
      </c>
      <c r="N83" s="161"/>
      <c r="O83" s="161">
        <f>SUM(O84:O84)</f>
        <v>0</v>
      </c>
      <c r="P83" s="161"/>
      <c r="Q83" s="161">
        <f>SUM(Q84:Q84)</f>
        <v>0</v>
      </c>
      <c r="R83" s="162"/>
      <c r="S83" s="162"/>
      <c r="T83" s="162"/>
      <c r="U83" s="162"/>
      <c r="V83" s="162">
        <f>SUM(V84:V84)</f>
        <v>0.15</v>
      </c>
      <c r="W83" s="162"/>
      <c r="X83" s="162"/>
      <c r="Y83" s="162"/>
      <c r="AG83" t="s">
        <v>250</v>
      </c>
    </row>
    <row r="84" spans="1:60" outlineLevel="1" x14ac:dyDescent="0.2">
      <c r="A84" s="176">
        <v>29</v>
      </c>
      <c r="B84" s="177" t="s">
        <v>956</v>
      </c>
      <c r="C84" s="185" t="s">
        <v>957</v>
      </c>
      <c r="D84" s="178" t="s">
        <v>817</v>
      </c>
      <c r="E84" s="179">
        <v>1</v>
      </c>
      <c r="F84" s="180"/>
      <c r="G84" s="181">
        <f>ROUND(E84*F84,2)</f>
        <v>0</v>
      </c>
      <c r="H84" s="158"/>
      <c r="I84" s="157">
        <f>ROUND(E84*H84,2)</f>
        <v>0</v>
      </c>
      <c r="J84" s="158"/>
      <c r="K84" s="157">
        <f>ROUND(E84*J84,2)</f>
        <v>0</v>
      </c>
      <c r="L84" s="157">
        <v>12</v>
      </c>
      <c r="M84" s="157">
        <f>G84*(1+L84/100)</f>
        <v>0</v>
      </c>
      <c r="N84" s="156">
        <v>1.25E-3</v>
      </c>
      <c r="O84" s="156">
        <f>ROUND(E84*N84,2)</f>
        <v>0</v>
      </c>
      <c r="P84" s="156">
        <v>0</v>
      </c>
      <c r="Q84" s="156">
        <f>ROUND(E84*P84,2)</f>
        <v>0</v>
      </c>
      <c r="R84" s="157"/>
      <c r="S84" s="157" t="s">
        <v>254</v>
      </c>
      <c r="T84" s="157" t="s">
        <v>255</v>
      </c>
      <c r="U84" s="157">
        <v>0.14499999999999999</v>
      </c>
      <c r="V84" s="157">
        <f>ROUND(E84*U84,2)</f>
        <v>0.15</v>
      </c>
      <c r="W84" s="157"/>
      <c r="X84" s="157" t="s">
        <v>256</v>
      </c>
      <c r="Y84" s="157" t="s">
        <v>257</v>
      </c>
      <c r="Z84" s="147"/>
      <c r="AA84" s="147"/>
      <c r="AB84" s="147"/>
      <c r="AC84" s="147"/>
      <c r="AD84" s="147"/>
      <c r="AE84" s="147"/>
      <c r="AF84" s="147"/>
      <c r="AG84" s="147" t="s">
        <v>258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x14ac:dyDescent="0.2">
      <c r="A85" s="163" t="s">
        <v>249</v>
      </c>
      <c r="B85" s="164" t="s">
        <v>180</v>
      </c>
      <c r="C85" s="182" t="s">
        <v>181</v>
      </c>
      <c r="D85" s="165"/>
      <c r="E85" s="166"/>
      <c r="F85" s="167"/>
      <c r="G85" s="168">
        <f>SUMIF(AG86:AG102,"&lt;&gt;NOR",G86:G102)</f>
        <v>0</v>
      </c>
      <c r="H85" s="162"/>
      <c r="I85" s="162">
        <f>SUM(I86:I102)</f>
        <v>0</v>
      </c>
      <c r="J85" s="162"/>
      <c r="K85" s="162">
        <f>SUM(K86:K102)</f>
        <v>0</v>
      </c>
      <c r="L85" s="162"/>
      <c r="M85" s="162">
        <f>SUM(M86:M102)</f>
        <v>0</v>
      </c>
      <c r="N85" s="161"/>
      <c r="O85" s="161">
        <f>SUM(O86:O102)</f>
        <v>0.01</v>
      </c>
      <c r="P85" s="161"/>
      <c r="Q85" s="161">
        <f>SUM(Q86:Q102)</f>
        <v>0</v>
      </c>
      <c r="R85" s="162"/>
      <c r="S85" s="162"/>
      <c r="T85" s="162"/>
      <c r="U85" s="162"/>
      <c r="V85" s="162">
        <f>SUM(V86:V102)</f>
        <v>1.32</v>
      </c>
      <c r="W85" s="162"/>
      <c r="X85" s="162"/>
      <c r="Y85" s="162"/>
      <c r="AG85" t="s">
        <v>250</v>
      </c>
    </row>
    <row r="86" spans="1:60" outlineLevel="1" x14ac:dyDescent="0.2">
      <c r="A86" s="170">
        <v>30</v>
      </c>
      <c r="B86" s="171" t="s">
        <v>958</v>
      </c>
      <c r="C86" s="183" t="s">
        <v>959</v>
      </c>
      <c r="D86" s="172" t="s">
        <v>292</v>
      </c>
      <c r="E86" s="173">
        <v>2</v>
      </c>
      <c r="F86" s="174"/>
      <c r="G86" s="175">
        <f>ROUND(E86*F86,2)</f>
        <v>0</v>
      </c>
      <c r="H86" s="158"/>
      <c r="I86" s="157">
        <f>ROUND(E86*H86,2)</f>
        <v>0</v>
      </c>
      <c r="J86" s="158"/>
      <c r="K86" s="157">
        <f>ROUND(E86*J86,2)</f>
        <v>0</v>
      </c>
      <c r="L86" s="157">
        <v>12</v>
      </c>
      <c r="M86" s="157">
        <f>G86*(1+L86/100)</f>
        <v>0</v>
      </c>
      <c r="N86" s="156">
        <v>1.8000000000000001E-4</v>
      </c>
      <c r="O86" s="156">
        <f>ROUND(E86*N86,2)</f>
        <v>0</v>
      </c>
      <c r="P86" s="156">
        <v>0</v>
      </c>
      <c r="Q86" s="156">
        <f>ROUND(E86*P86,2)</f>
        <v>0</v>
      </c>
      <c r="R86" s="157"/>
      <c r="S86" s="157" t="s">
        <v>254</v>
      </c>
      <c r="T86" s="157" t="s">
        <v>255</v>
      </c>
      <c r="U86" s="157">
        <v>0.16500000000000001</v>
      </c>
      <c r="V86" s="157">
        <f>ROUND(E86*U86,2)</f>
        <v>0.33</v>
      </c>
      <c r="W86" s="157"/>
      <c r="X86" s="157" t="s">
        <v>256</v>
      </c>
      <c r="Y86" s="157" t="s">
        <v>257</v>
      </c>
      <c r="Z86" s="147"/>
      <c r="AA86" s="147"/>
      <c r="AB86" s="147"/>
      <c r="AC86" s="147"/>
      <c r="AD86" s="147"/>
      <c r="AE86" s="147"/>
      <c r="AF86" s="147"/>
      <c r="AG86" s="147" t="s">
        <v>258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2" x14ac:dyDescent="0.2">
      <c r="A87" s="154"/>
      <c r="B87" s="155"/>
      <c r="C87" s="184" t="s">
        <v>52</v>
      </c>
      <c r="D87" s="159"/>
      <c r="E87" s="160">
        <v>1</v>
      </c>
      <c r="F87" s="157"/>
      <c r="G87" s="157"/>
      <c r="H87" s="157"/>
      <c r="I87" s="157"/>
      <c r="J87" s="157"/>
      <c r="K87" s="157"/>
      <c r="L87" s="157"/>
      <c r="M87" s="157"/>
      <c r="N87" s="156"/>
      <c r="O87" s="156"/>
      <c r="P87" s="156"/>
      <c r="Q87" s="156"/>
      <c r="R87" s="157"/>
      <c r="S87" s="157"/>
      <c r="T87" s="157"/>
      <c r="U87" s="157"/>
      <c r="V87" s="157"/>
      <c r="W87" s="157"/>
      <c r="X87" s="157"/>
      <c r="Y87" s="157"/>
      <c r="Z87" s="147"/>
      <c r="AA87" s="147"/>
      <c r="AB87" s="147"/>
      <c r="AC87" s="147"/>
      <c r="AD87" s="147"/>
      <c r="AE87" s="147"/>
      <c r="AF87" s="147"/>
      <c r="AG87" s="147" t="s">
        <v>260</v>
      </c>
      <c r="AH87" s="147">
        <v>0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3" x14ac:dyDescent="0.2">
      <c r="A88" s="154"/>
      <c r="B88" s="155"/>
      <c r="C88" s="184" t="s">
        <v>52</v>
      </c>
      <c r="D88" s="159"/>
      <c r="E88" s="160">
        <v>1</v>
      </c>
      <c r="F88" s="157"/>
      <c r="G88" s="157"/>
      <c r="H88" s="157"/>
      <c r="I88" s="157"/>
      <c r="J88" s="157"/>
      <c r="K88" s="157"/>
      <c r="L88" s="157"/>
      <c r="M88" s="157"/>
      <c r="N88" s="156"/>
      <c r="O88" s="156"/>
      <c r="P88" s="156"/>
      <c r="Q88" s="156"/>
      <c r="R88" s="157"/>
      <c r="S88" s="157"/>
      <c r="T88" s="157"/>
      <c r="U88" s="157"/>
      <c r="V88" s="157"/>
      <c r="W88" s="157"/>
      <c r="X88" s="157"/>
      <c r="Y88" s="157"/>
      <c r="Z88" s="147"/>
      <c r="AA88" s="147"/>
      <c r="AB88" s="147"/>
      <c r="AC88" s="147"/>
      <c r="AD88" s="147"/>
      <c r="AE88" s="147"/>
      <c r="AF88" s="147"/>
      <c r="AG88" s="147" t="s">
        <v>260</v>
      </c>
      <c r="AH88" s="147">
        <v>0</v>
      </c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">
      <c r="A89" s="170">
        <v>31</v>
      </c>
      <c r="B89" s="171" t="s">
        <v>960</v>
      </c>
      <c r="C89" s="183" t="s">
        <v>961</v>
      </c>
      <c r="D89" s="172" t="s">
        <v>292</v>
      </c>
      <c r="E89" s="173">
        <v>4</v>
      </c>
      <c r="F89" s="174"/>
      <c r="G89" s="175">
        <f>ROUND(E89*F89,2)</f>
        <v>0</v>
      </c>
      <c r="H89" s="158"/>
      <c r="I89" s="157">
        <f>ROUND(E89*H89,2)</f>
        <v>0</v>
      </c>
      <c r="J89" s="158"/>
      <c r="K89" s="157">
        <f>ROUND(E89*J89,2)</f>
        <v>0</v>
      </c>
      <c r="L89" s="157">
        <v>12</v>
      </c>
      <c r="M89" s="157">
        <f>G89*(1+L89/100)</f>
        <v>0</v>
      </c>
      <c r="N89" s="156">
        <v>4.8000000000000001E-4</v>
      </c>
      <c r="O89" s="156">
        <f>ROUND(E89*N89,2)</f>
        <v>0</v>
      </c>
      <c r="P89" s="156">
        <v>0</v>
      </c>
      <c r="Q89" s="156">
        <f>ROUND(E89*P89,2)</f>
        <v>0</v>
      </c>
      <c r="R89" s="157"/>
      <c r="S89" s="157" t="s">
        <v>254</v>
      </c>
      <c r="T89" s="157" t="s">
        <v>255</v>
      </c>
      <c r="U89" s="157">
        <v>0.22700000000000001</v>
      </c>
      <c r="V89" s="157">
        <f>ROUND(E89*U89,2)</f>
        <v>0.91</v>
      </c>
      <c r="W89" s="157"/>
      <c r="X89" s="157" t="s">
        <v>256</v>
      </c>
      <c r="Y89" s="157" t="s">
        <v>257</v>
      </c>
      <c r="Z89" s="147"/>
      <c r="AA89" s="147"/>
      <c r="AB89" s="147"/>
      <c r="AC89" s="147"/>
      <c r="AD89" s="147"/>
      <c r="AE89" s="147"/>
      <c r="AF89" s="147"/>
      <c r="AG89" s="147" t="s">
        <v>258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2" x14ac:dyDescent="0.2">
      <c r="A90" s="154"/>
      <c r="B90" s="155"/>
      <c r="C90" s="184" t="s">
        <v>56</v>
      </c>
      <c r="D90" s="159"/>
      <c r="E90" s="160">
        <v>2</v>
      </c>
      <c r="F90" s="157"/>
      <c r="G90" s="157"/>
      <c r="H90" s="157"/>
      <c r="I90" s="157"/>
      <c r="J90" s="157"/>
      <c r="K90" s="157"/>
      <c r="L90" s="157"/>
      <c r="M90" s="157"/>
      <c r="N90" s="156"/>
      <c r="O90" s="156"/>
      <c r="P90" s="156"/>
      <c r="Q90" s="156"/>
      <c r="R90" s="157"/>
      <c r="S90" s="157"/>
      <c r="T90" s="157"/>
      <c r="U90" s="157"/>
      <c r="V90" s="157"/>
      <c r="W90" s="157"/>
      <c r="X90" s="157"/>
      <c r="Y90" s="157"/>
      <c r="Z90" s="147"/>
      <c r="AA90" s="147"/>
      <c r="AB90" s="147"/>
      <c r="AC90" s="147"/>
      <c r="AD90" s="147"/>
      <c r="AE90" s="147"/>
      <c r="AF90" s="147"/>
      <c r="AG90" s="147" t="s">
        <v>260</v>
      </c>
      <c r="AH90" s="147">
        <v>0</v>
      </c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3" x14ac:dyDescent="0.2">
      <c r="A91" s="154"/>
      <c r="B91" s="155"/>
      <c r="C91" s="184" t="s">
        <v>52</v>
      </c>
      <c r="D91" s="159"/>
      <c r="E91" s="160">
        <v>1</v>
      </c>
      <c r="F91" s="157"/>
      <c r="G91" s="157"/>
      <c r="H91" s="157"/>
      <c r="I91" s="157"/>
      <c r="J91" s="157"/>
      <c r="K91" s="157"/>
      <c r="L91" s="157"/>
      <c r="M91" s="157"/>
      <c r="N91" s="156"/>
      <c r="O91" s="156"/>
      <c r="P91" s="156"/>
      <c r="Q91" s="156"/>
      <c r="R91" s="157"/>
      <c r="S91" s="157"/>
      <c r="T91" s="157"/>
      <c r="U91" s="157"/>
      <c r="V91" s="157"/>
      <c r="W91" s="157"/>
      <c r="X91" s="157"/>
      <c r="Y91" s="157"/>
      <c r="Z91" s="147"/>
      <c r="AA91" s="147"/>
      <c r="AB91" s="147"/>
      <c r="AC91" s="147"/>
      <c r="AD91" s="147"/>
      <c r="AE91" s="147"/>
      <c r="AF91" s="147"/>
      <c r="AG91" s="147" t="s">
        <v>260</v>
      </c>
      <c r="AH91" s="147">
        <v>0</v>
      </c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3" x14ac:dyDescent="0.2">
      <c r="A92" s="154"/>
      <c r="B92" s="155"/>
      <c r="C92" s="184" t="s">
        <v>52</v>
      </c>
      <c r="D92" s="159"/>
      <c r="E92" s="160">
        <v>1</v>
      </c>
      <c r="F92" s="157"/>
      <c r="G92" s="157"/>
      <c r="H92" s="157"/>
      <c r="I92" s="157"/>
      <c r="J92" s="157"/>
      <c r="K92" s="157"/>
      <c r="L92" s="157"/>
      <c r="M92" s="157"/>
      <c r="N92" s="156"/>
      <c r="O92" s="156"/>
      <c r="P92" s="156"/>
      <c r="Q92" s="156"/>
      <c r="R92" s="157"/>
      <c r="S92" s="157"/>
      <c r="T92" s="157"/>
      <c r="U92" s="157"/>
      <c r="V92" s="157"/>
      <c r="W92" s="157"/>
      <c r="X92" s="157"/>
      <c r="Y92" s="157"/>
      <c r="Z92" s="147"/>
      <c r="AA92" s="147"/>
      <c r="AB92" s="147"/>
      <c r="AC92" s="147"/>
      <c r="AD92" s="147"/>
      <c r="AE92" s="147"/>
      <c r="AF92" s="147"/>
      <c r="AG92" s="147" t="s">
        <v>260</v>
      </c>
      <c r="AH92" s="147">
        <v>0</v>
      </c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">
      <c r="A93" s="170">
        <v>32</v>
      </c>
      <c r="B93" s="171" t="s">
        <v>962</v>
      </c>
      <c r="C93" s="183" t="s">
        <v>963</v>
      </c>
      <c r="D93" s="172" t="s">
        <v>292</v>
      </c>
      <c r="E93" s="173">
        <v>1</v>
      </c>
      <c r="F93" s="174"/>
      <c r="G93" s="175">
        <f>ROUND(E93*F93,2)</f>
        <v>0</v>
      </c>
      <c r="H93" s="158"/>
      <c r="I93" s="157">
        <f>ROUND(E93*H93,2)</f>
        <v>0</v>
      </c>
      <c r="J93" s="158"/>
      <c r="K93" s="157">
        <f>ROUND(E93*J93,2)</f>
        <v>0</v>
      </c>
      <c r="L93" s="157">
        <v>12</v>
      </c>
      <c r="M93" s="157">
        <f>G93*(1+L93/100)</f>
        <v>0</v>
      </c>
      <c r="N93" s="156">
        <v>1.3999999999999999E-4</v>
      </c>
      <c r="O93" s="156">
        <f>ROUND(E93*N93,2)</f>
        <v>0</v>
      </c>
      <c r="P93" s="156">
        <v>0</v>
      </c>
      <c r="Q93" s="156">
        <f>ROUND(E93*P93,2)</f>
        <v>0</v>
      </c>
      <c r="R93" s="157"/>
      <c r="S93" s="157" t="s">
        <v>254</v>
      </c>
      <c r="T93" s="157" t="s">
        <v>255</v>
      </c>
      <c r="U93" s="157">
        <v>8.2000000000000003E-2</v>
      </c>
      <c r="V93" s="157">
        <f>ROUND(E93*U93,2)</f>
        <v>0.08</v>
      </c>
      <c r="W93" s="157"/>
      <c r="X93" s="157" t="s">
        <v>256</v>
      </c>
      <c r="Y93" s="157" t="s">
        <v>257</v>
      </c>
      <c r="Z93" s="147"/>
      <c r="AA93" s="147"/>
      <c r="AB93" s="147"/>
      <c r="AC93" s="147"/>
      <c r="AD93" s="147"/>
      <c r="AE93" s="147"/>
      <c r="AF93" s="147"/>
      <c r="AG93" s="147" t="s">
        <v>258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2" x14ac:dyDescent="0.2">
      <c r="A94" s="154"/>
      <c r="B94" s="155"/>
      <c r="C94" s="184" t="s">
        <v>52</v>
      </c>
      <c r="D94" s="159"/>
      <c r="E94" s="160">
        <v>1</v>
      </c>
      <c r="F94" s="157"/>
      <c r="G94" s="157"/>
      <c r="H94" s="157"/>
      <c r="I94" s="157"/>
      <c r="J94" s="157"/>
      <c r="K94" s="157"/>
      <c r="L94" s="157"/>
      <c r="M94" s="157"/>
      <c r="N94" s="156"/>
      <c r="O94" s="156"/>
      <c r="P94" s="156"/>
      <c r="Q94" s="156"/>
      <c r="R94" s="157"/>
      <c r="S94" s="157"/>
      <c r="T94" s="157"/>
      <c r="U94" s="157"/>
      <c r="V94" s="157"/>
      <c r="W94" s="157"/>
      <c r="X94" s="157"/>
      <c r="Y94" s="157"/>
      <c r="Z94" s="147"/>
      <c r="AA94" s="147"/>
      <c r="AB94" s="147"/>
      <c r="AC94" s="147"/>
      <c r="AD94" s="147"/>
      <c r="AE94" s="147"/>
      <c r="AF94" s="147"/>
      <c r="AG94" s="147" t="s">
        <v>260</v>
      </c>
      <c r="AH94" s="147">
        <v>0</v>
      </c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">
      <c r="A95" s="170">
        <v>33</v>
      </c>
      <c r="B95" s="171" t="s">
        <v>964</v>
      </c>
      <c r="C95" s="183" t="s">
        <v>965</v>
      </c>
      <c r="D95" s="172" t="s">
        <v>292</v>
      </c>
      <c r="E95" s="173">
        <v>1</v>
      </c>
      <c r="F95" s="174"/>
      <c r="G95" s="175">
        <f>ROUND(E95*F95,2)</f>
        <v>0</v>
      </c>
      <c r="H95" s="158"/>
      <c r="I95" s="157">
        <f>ROUND(E95*H95,2)</f>
        <v>0</v>
      </c>
      <c r="J95" s="158"/>
      <c r="K95" s="157">
        <f>ROUND(E95*J95,2)</f>
        <v>0</v>
      </c>
      <c r="L95" s="157">
        <v>12</v>
      </c>
      <c r="M95" s="157">
        <f>G95*(1+L95/100)</f>
        <v>0</v>
      </c>
      <c r="N95" s="156">
        <v>1.5E-3</v>
      </c>
      <c r="O95" s="156">
        <f>ROUND(E95*N95,2)</f>
        <v>0</v>
      </c>
      <c r="P95" s="156">
        <v>0</v>
      </c>
      <c r="Q95" s="156">
        <f>ROUND(E95*P95,2)</f>
        <v>0</v>
      </c>
      <c r="R95" s="157" t="s">
        <v>282</v>
      </c>
      <c r="S95" s="157" t="s">
        <v>254</v>
      </c>
      <c r="T95" s="157" t="s">
        <v>255</v>
      </c>
      <c r="U95" s="157">
        <v>0</v>
      </c>
      <c r="V95" s="157">
        <f>ROUND(E95*U95,2)</f>
        <v>0</v>
      </c>
      <c r="W95" s="157"/>
      <c r="X95" s="157" t="s">
        <v>283</v>
      </c>
      <c r="Y95" s="157" t="s">
        <v>257</v>
      </c>
      <c r="Z95" s="147"/>
      <c r="AA95" s="147"/>
      <c r="AB95" s="147"/>
      <c r="AC95" s="147"/>
      <c r="AD95" s="147"/>
      <c r="AE95" s="147"/>
      <c r="AF95" s="147"/>
      <c r="AG95" s="147" t="s">
        <v>284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2" x14ac:dyDescent="0.2">
      <c r="A96" s="154"/>
      <c r="B96" s="155"/>
      <c r="C96" s="184" t="s">
        <v>52</v>
      </c>
      <c r="D96" s="159"/>
      <c r="E96" s="160">
        <v>1</v>
      </c>
      <c r="F96" s="157"/>
      <c r="G96" s="157"/>
      <c r="H96" s="157"/>
      <c r="I96" s="157"/>
      <c r="J96" s="157"/>
      <c r="K96" s="157"/>
      <c r="L96" s="157"/>
      <c r="M96" s="157"/>
      <c r="N96" s="156"/>
      <c r="O96" s="156"/>
      <c r="P96" s="156"/>
      <c r="Q96" s="156"/>
      <c r="R96" s="157"/>
      <c r="S96" s="157"/>
      <c r="T96" s="157"/>
      <c r="U96" s="157"/>
      <c r="V96" s="157"/>
      <c r="W96" s="157"/>
      <c r="X96" s="157"/>
      <c r="Y96" s="157"/>
      <c r="Z96" s="147"/>
      <c r="AA96" s="147"/>
      <c r="AB96" s="147"/>
      <c r="AC96" s="147"/>
      <c r="AD96" s="147"/>
      <c r="AE96" s="147"/>
      <c r="AF96" s="147"/>
      <c r="AG96" s="147" t="s">
        <v>260</v>
      </c>
      <c r="AH96" s="147">
        <v>0</v>
      </c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 x14ac:dyDescent="0.2">
      <c r="A97" s="170">
        <v>34</v>
      </c>
      <c r="B97" s="171" t="s">
        <v>966</v>
      </c>
      <c r="C97" s="183" t="s">
        <v>967</v>
      </c>
      <c r="D97" s="172" t="s">
        <v>292</v>
      </c>
      <c r="E97" s="173">
        <v>1</v>
      </c>
      <c r="F97" s="174"/>
      <c r="G97" s="175">
        <f>ROUND(E97*F97,2)</f>
        <v>0</v>
      </c>
      <c r="H97" s="158"/>
      <c r="I97" s="157">
        <f>ROUND(E97*H97,2)</f>
        <v>0</v>
      </c>
      <c r="J97" s="158"/>
      <c r="K97" s="157">
        <f>ROUND(E97*J97,2)</f>
        <v>0</v>
      </c>
      <c r="L97" s="157">
        <v>12</v>
      </c>
      <c r="M97" s="157">
        <f>G97*(1+L97/100)</f>
        <v>0</v>
      </c>
      <c r="N97" s="156">
        <v>2E-3</v>
      </c>
      <c r="O97" s="156">
        <f>ROUND(E97*N97,2)</f>
        <v>0</v>
      </c>
      <c r="P97" s="156">
        <v>0</v>
      </c>
      <c r="Q97" s="156">
        <f>ROUND(E97*P97,2)</f>
        <v>0</v>
      </c>
      <c r="R97" s="157" t="s">
        <v>282</v>
      </c>
      <c r="S97" s="157" t="s">
        <v>254</v>
      </c>
      <c r="T97" s="157" t="s">
        <v>255</v>
      </c>
      <c r="U97" s="157">
        <v>0</v>
      </c>
      <c r="V97" s="157">
        <f>ROUND(E97*U97,2)</f>
        <v>0</v>
      </c>
      <c r="W97" s="157"/>
      <c r="X97" s="157" t="s">
        <v>283</v>
      </c>
      <c r="Y97" s="157" t="s">
        <v>257</v>
      </c>
      <c r="Z97" s="147"/>
      <c r="AA97" s="147"/>
      <c r="AB97" s="147"/>
      <c r="AC97" s="147"/>
      <c r="AD97" s="147"/>
      <c r="AE97" s="147"/>
      <c r="AF97" s="147"/>
      <c r="AG97" s="147" t="s">
        <v>284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2" x14ac:dyDescent="0.2">
      <c r="A98" s="154"/>
      <c r="B98" s="155"/>
      <c r="C98" s="184" t="s">
        <v>52</v>
      </c>
      <c r="D98" s="159"/>
      <c r="E98" s="160">
        <v>1</v>
      </c>
      <c r="F98" s="157"/>
      <c r="G98" s="157"/>
      <c r="H98" s="157"/>
      <c r="I98" s="157"/>
      <c r="J98" s="157"/>
      <c r="K98" s="157"/>
      <c r="L98" s="157"/>
      <c r="M98" s="157"/>
      <c r="N98" s="156"/>
      <c r="O98" s="156"/>
      <c r="P98" s="156"/>
      <c r="Q98" s="156"/>
      <c r="R98" s="157"/>
      <c r="S98" s="157"/>
      <c r="T98" s="157"/>
      <c r="U98" s="157"/>
      <c r="V98" s="157"/>
      <c r="W98" s="157"/>
      <c r="X98" s="157"/>
      <c r="Y98" s="157"/>
      <c r="Z98" s="147"/>
      <c r="AA98" s="147"/>
      <c r="AB98" s="147"/>
      <c r="AC98" s="147"/>
      <c r="AD98" s="147"/>
      <c r="AE98" s="147"/>
      <c r="AF98" s="147"/>
      <c r="AG98" s="147" t="s">
        <v>260</v>
      </c>
      <c r="AH98" s="147">
        <v>0</v>
      </c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1" x14ac:dyDescent="0.2">
      <c r="A99" s="176">
        <v>35</v>
      </c>
      <c r="B99" s="177" t="s">
        <v>968</v>
      </c>
      <c r="C99" s="185" t="s">
        <v>969</v>
      </c>
      <c r="D99" s="178" t="s">
        <v>292</v>
      </c>
      <c r="E99" s="179">
        <v>1</v>
      </c>
      <c r="F99" s="180"/>
      <c r="G99" s="181">
        <f>ROUND(E99*F99,2)</f>
        <v>0</v>
      </c>
      <c r="H99" s="158"/>
      <c r="I99" s="157">
        <f>ROUND(E99*H99,2)</f>
        <v>0</v>
      </c>
      <c r="J99" s="158"/>
      <c r="K99" s="157">
        <f>ROUND(E99*J99,2)</f>
        <v>0</v>
      </c>
      <c r="L99" s="157">
        <v>12</v>
      </c>
      <c r="M99" s="157">
        <f>G99*(1+L99/100)</f>
        <v>0</v>
      </c>
      <c r="N99" s="156">
        <v>1.0500000000000001E-2</v>
      </c>
      <c r="O99" s="156">
        <f>ROUND(E99*N99,2)</f>
        <v>0.01</v>
      </c>
      <c r="P99" s="156">
        <v>0</v>
      </c>
      <c r="Q99" s="156">
        <f>ROUND(E99*P99,2)</f>
        <v>0</v>
      </c>
      <c r="R99" s="157" t="s">
        <v>282</v>
      </c>
      <c r="S99" s="157" t="s">
        <v>254</v>
      </c>
      <c r="T99" s="157" t="s">
        <v>255</v>
      </c>
      <c r="U99" s="157">
        <v>0</v>
      </c>
      <c r="V99" s="157">
        <f>ROUND(E99*U99,2)</f>
        <v>0</v>
      </c>
      <c r="W99" s="157"/>
      <c r="X99" s="157" t="s">
        <v>283</v>
      </c>
      <c r="Y99" s="157" t="s">
        <v>257</v>
      </c>
      <c r="Z99" s="147"/>
      <c r="AA99" s="147"/>
      <c r="AB99" s="147"/>
      <c r="AC99" s="147"/>
      <c r="AD99" s="147"/>
      <c r="AE99" s="147"/>
      <c r="AF99" s="147"/>
      <c r="AG99" s="147" t="s">
        <v>284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 x14ac:dyDescent="0.2">
      <c r="A100" s="170">
        <v>36</v>
      </c>
      <c r="B100" s="171" t="s">
        <v>970</v>
      </c>
      <c r="C100" s="183" t="s">
        <v>971</v>
      </c>
      <c r="D100" s="172" t="s">
        <v>292</v>
      </c>
      <c r="E100" s="173">
        <v>1</v>
      </c>
      <c r="F100" s="174"/>
      <c r="G100" s="175">
        <f>ROUND(E100*F100,2)</f>
        <v>0</v>
      </c>
      <c r="H100" s="158"/>
      <c r="I100" s="157">
        <f>ROUND(E100*H100,2)</f>
        <v>0</v>
      </c>
      <c r="J100" s="158"/>
      <c r="K100" s="157">
        <f>ROUND(E100*J100,2)</f>
        <v>0</v>
      </c>
      <c r="L100" s="157">
        <v>12</v>
      </c>
      <c r="M100" s="157">
        <f>G100*(1+L100/100)</f>
        <v>0</v>
      </c>
      <c r="N100" s="156">
        <v>2.5000000000000001E-3</v>
      </c>
      <c r="O100" s="156">
        <f>ROUND(E100*N100,2)</f>
        <v>0</v>
      </c>
      <c r="P100" s="156">
        <v>0</v>
      </c>
      <c r="Q100" s="156">
        <f>ROUND(E100*P100,2)</f>
        <v>0</v>
      </c>
      <c r="R100" s="157" t="s">
        <v>282</v>
      </c>
      <c r="S100" s="157" t="s">
        <v>972</v>
      </c>
      <c r="T100" s="157" t="s">
        <v>255</v>
      </c>
      <c r="U100" s="157">
        <v>0</v>
      </c>
      <c r="V100" s="157">
        <f>ROUND(E100*U100,2)</f>
        <v>0</v>
      </c>
      <c r="W100" s="157"/>
      <c r="X100" s="157" t="s">
        <v>283</v>
      </c>
      <c r="Y100" s="157" t="s">
        <v>257</v>
      </c>
      <c r="Z100" s="147"/>
      <c r="AA100" s="147"/>
      <c r="AB100" s="147"/>
      <c r="AC100" s="147"/>
      <c r="AD100" s="147"/>
      <c r="AE100" s="147"/>
      <c r="AF100" s="147"/>
      <c r="AG100" s="147" t="s">
        <v>284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2" x14ac:dyDescent="0.2">
      <c r="A101" s="154"/>
      <c r="B101" s="155"/>
      <c r="C101" s="184" t="s">
        <v>52</v>
      </c>
      <c r="D101" s="159"/>
      <c r="E101" s="160">
        <v>1</v>
      </c>
      <c r="F101" s="157"/>
      <c r="G101" s="157"/>
      <c r="H101" s="157"/>
      <c r="I101" s="157"/>
      <c r="J101" s="157"/>
      <c r="K101" s="157"/>
      <c r="L101" s="157"/>
      <c r="M101" s="157"/>
      <c r="N101" s="156"/>
      <c r="O101" s="156"/>
      <c r="P101" s="156"/>
      <c r="Q101" s="156"/>
      <c r="R101" s="157"/>
      <c r="S101" s="157"/>
      <c r="T101" s="157"/>
      <c r="U101" s="157"/>
      <c r="V101" s="157"/>
      <c r="W101" s="157"/>
      <c r="X101" s="157"/>
      <c r="Y101" s="157"/>
      <c r="Z101" s="147"/>
      <c r="AA101" s="147"/>
      <c r="AB101" s="147"/>
      <c r="AC101" s="147"/>
      <c r="AD101" s="147"/>
      <c r="AE101" s="147"/>
      <c r="AF101" s="147"/>
      <c r="AG101" s="147" t="s">
        <v>260</v>
      </c>
      <c r="AH101" s="147">
        <v>0</v>
      </c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1" x14ac:dyDescent="0.2">
      <c r="A102" s="176">
        <v>37</v>
      </c>
      <c r="B102" s="177" t="s">
        <v>973</v>
      </c>
      <c r="C102" s="185" t="s">
        <v>974</v>
      </c>
      <c r="D102" s="178" t="s">
        <v>292</v>
      </c>
      <c r="E102" s="179">
        <v>18</v>
      </c>
      <c r="F102" s="180"/>
      <c r="G102" s="181">
        <f>ROUND(E102*F102,2)</f>
        <v>0</v>
      </c>
      <c r="H102" s="158"/>
      <c r="I102" s="157">
        <f>ROUND(E102*H102,2)</f>
        <v>0</v>
      </c>
      <c r="J102" s="158"/>
      <c r="K102" s="157">
        <f>ROUND(E102*J102,2)</f>
        <v>0</v>
      </c>
      <c r="L102" s="157">
        <v>12</v>
      </c>
      <c r="M102" s="157">
        <f>G102*(1+L102/100)</f>
        <v>0</v>
      </c>
      <c r="N102" s="156">
        <v>2.0000000000000002E-5</v>
      </c>
      <c r="O102" s="156">
        <f>ROUND(E102*N102,2)</f>
        <v>0</v>
      </c>
      <c r="P102" s="156">
        <v>0</v>
      </c>
      <c r="Q102" s="156">
        <f>ROUND(E102*P102,2)</f>
        <v>0</v>
      </c>
      <c r="R102" s="157" t="s">
        <v>282</v>
      </c>
      <c r="S102" s="157" t="s">
        <v>254</v>
      </c>
      <c r="T102" s="157" t="s">
        <v>255</v>
      </c>
      <c r="U102" s="157">
        <v>0</v>
      </c>
      <c r="V102" s="157">
        <f>ROUND(E102*U102,2)</f>
        <v>0</v>
      </c>
      <c r="W102" s="157"/>
      <c r="X102" s="157" t="s">
        <v>283</v>
      </c>
      <c r="Y102" s="157" t="s">
        <v>257</v>
      </c>
      <c r="Z102" s="147"/>
      <c r="AA102" s="147"/>
      <c r="AB102" s="147"/>
      <c r="AC102" s="147"/>
      <c r="AD102" s="147"/>
      <c r="AE102" s="147"/>
      <c r="AF102" s="147"/>
      <c r="AG102" s="147" t="s">
        <v>284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x14ac:dyDescent="0.2">
      <c r="A103" s="163" t="s">
        <v>249</v>
      </c>
      <c r="B103" s="164" t="s">
        <v>205</v>
      </c>
      <c r="C103" s="182" t="s">
        <v>206</v>
      </c>
      <c r="D103" s="165"/>
      <c r="E103" s="166"/>
      <c r="F103" s="167"/>
      <c r="G103" s="168">
        <f>SUMIF(AG104:AG114,"&lt;&gt;NOR",G104:G114)</f>
        <v>0</v>
      </c>
      <c r="H103" s="162"/>
      <c r="I103" s="162">
        <f>SUM(I104:I114)</f>
        <v>0</v>
      </c>
      <c r="J103" s="162"/>
      <c r="K103" s="162">
        <f>SUM(K104:K114)</f>
        <v>0</v>
      </c>
      <c r="L103" s="162"/>
      <c r="M103" s="162">
        <f>SUM(M104:M114)</f>
        <v>0</v>
      </c>
      <c r="N103" s="161"/>
      <c r="O103" s="161">
        <f>SUM(O104:O114)</f>
        <v>0.87</v>
      </c>
      <c r="P103" s="161"/>
      <c r="Q103" s="161">
        <f>SUM(Q104:Q114)</f>
        <v>0</v>
      </c>
      <c r="R103" s="162"/>
      <c r="S103" s="162"/>
      <c r="T103" s="162"/>
      <c r="U103" s="162"/>
      <c r="V103" s="162">
        <f>SUM(V104:V114)</f>
        <v>26.31</v>
      </c>
      <c r="W103" s="162"/>
      <c r="X103" s="162"/>
      <c r="Y103" s="162"/>
      <c r="AG103" t="s">
        <v>250</v>
      </c>
    </row>
    <row r="104" spans="1:60" ht="22.5" outlineLevel="1" x14ac:dyDescent="0.2">
      <c r="A104" s="170">
        <v>38</v>
      </c>
      <c r="B104" s="171" t="s">
        <v>975</v>
      </c>
      <c r="C104" s="183" t="s">
        <v>976</v>
      </c>
      <c r="D104" s="172" t="s">
        <v>267</v>
      </c>
      <c r="E104" s="173">
        <v>67.5</v>
      </c>
      <c r="F104" s="174"/>
      <c r="G104" s="175">
        <f>ROUND(E104*F104,2)</f>
        <v>0</v>
      </c>
      <c r="H104" s="158"/>
      <c r="I104" s="157">
        <f>ROUND(E104*H104,2)</f>
        <v>0</v>
      </c>
      <c r="J104" s="158"/>
      <c r="K104" s="157">
        <f>ROUND(E104*J104,2)</f>
        <v>0</v>
      </c>
      <c r="L104" s="157">
        <v>12</v>
      </c>
      <c r="M104" s="157">
        <f>G104*(1+L104/100)</f>
        <v>0</v>
      </c>
      <c r="N104" s="156">
        <v>9.1E-4</v>
      </c>
      <c r="O104" s="156">
        <f>ROUND(E104*N104,2)</f>
        <v>0.06</v>
      </c>
      <c r="P104" s="156">
        <v>0</v>
      </c>
      <c r="Q104" s="156">
        <f>ROUND(E104*P104,2)</f>
        <v>0</v>
      </c>
      <c r="R104" s="157"/>
      <c r="S104" s="157" t="s">
        <v>254</v>
      </c>
      <c r="T104" s="157" t="s">
        <v>255</v>
      </c>
      <c r="U104" s="157">
        <v>0.27400000000000002</v>
      </c>
      <c r="V104" s="157">
        <f>ROUND(E104*U104,2)</f>
        <v>18.5</v>
      </c>
      <c r="W104" s="157"/>
      <c r="X104" s="157" t="s">
        <v>256</v>
      </c>
      <c r="Y104" s="157" t="s">
        <v>257</v>
      </c>
      <c r="Z104" s="147"/>
      <c r="AA104" s="147"/>
      <c r="AB104" s="147"/>
      <c r="AC104" s="147"/>
      <c r="AD104" s="147"/>
      <c r="AE104" s="147"/>
      <c r="AF104" s="147"/>
      <c r="AG104" s="147" t="s">
        <v>258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2" x14ac:dyDescent="0.2">
      <c r="A105" s="154"/>
      <c r="B105" s="155"/>
      <c r="C105" s="388" t="s">
        <v>977</v>
      </c>
      <c r="D105" s="389"/>
      <c r="E105" s="389"/>
      <c r="F105" s="389"/>
      <c r="G105" s="389"/>
      <c r="H105" s="157"/>
      <c r="I105" s="157"/>
      <c r="J105" s="157"/>
      <c r="K105" s="157"/>
      <c r="L105" s="157"/>
      <c r="M105" s="157"/>
      <c r="N105" s="156"/>
      <c r="O105" s="156"/>
      <c r="P105" s="156"/>
      <c r="Q105" s="156"/>
      <c r="R105" s="157"/>
      <c r="S105" s="157"/>
      <c r="T105" s="157"/>
      <c r="U105" s="157"/>
      <c r="V105" s="157"/>
      <c r="W105" s="157"/>
      <c r="X105" s="157"/>
      <c r="Y105" s="157"/>
      <c r="Z105" s="147"/>
      <c r="AA105" s="147"/>
      <c r="AB105" s="147"/>
      <c r="AC105" s="147"/>
      <c r="AD105" s="147"/>
      <c r="AE105" s="147"/>
      <c r="AF105" s="147"/>
      <c r="AG105" s="147" t="s">
        <v>272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2" x14ac:dyDescent="0.2">
      <c r="A106" s="154"/>
      <c r="B106" s="155"/>
      <c r="C106" s="184" t="s">
        <v>978</v>
      </c>
      <c r="D106" s="159"/>
      <c r="E106" s="160">
        <v>67.5</v>
      </c>
      <c r="F106" s="157"/>
      <c r="G106" s="157"/>
      <c r="H106" s="157"/>
      <c r="I106" s="157"/>
      <c r="J106" s="157"/>
      <c r="K106" s="157"/>
      <c r="L106" s="157"/>
      <c r="M106" s="157"/>
      <c r="N106" s="156"/>
      <c r="O106" s="156"/>
      <c r="P106" s="156"/>
      <c r="Q106" s="156"/>
      <c r="R106" s="157"/>
      <c r="S106" s="157"/>
      <c r="T106" s="157"/>
      <c r="U106" s="157"/>
      <c r="V106" s="157"/>
      <c r="W106" s="157"/>
      <c r="X106" s="157"/>
      <c r="Y106" s="157"/>
      <c r="Z106" s="147"/>
      <c r="AA106" s="147"/>
      <c r="AB106" s="147"/>
      <c r="AC106" s="147"/>
      <c r="AD106" s="147"/>
      <c r="AE106" s="147"/>
      <c r="AF106" s="147"/>
      <c r="AG106" s="147" t="s">
        <v>260</v>
      </c>
      <c r="AH106" s="147">
        <v>0</v>
      </c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 x14ac:dyDescent="0.2">
      <c r="A107" s="170">
        <v>39</v>
      </c>
      <c r="B107" s="171" t="s">
        <v>979</v>
      </c>
      <c r="C107" s="183" t="s">
        <v>980</v>
      </c>
      <c r="D107" s="172" t="s">
        <v>292</v>
      </c>
      <c r="E107" s="173">
        <v>9</v>
      </c>
      <c r="F107" s="174"/>
      <c r="G107" s="175">
        <f>ROUND(E107*F107,2)</f>
        <v>0</v>
      </c>
      <c r="H107" s="158"/>
      <c r="I107" s="157">
        <f>ROUND(E107*H107,2)</f>
        <v>0</v>
      </c>
      <c r="J107" s="158"/>
      <c r="K107" s="157">
        <f>ROUND(E107*J107,2)</f>
        <v>0</v>
      </c>
      <c r="L107" s="157">
        <v>12</v>
      </c>
      <c r="M107" s="157">
        <f>G107*(1+L107/100)</f>
        <v>0</v>
      </c>
      <c r="N107" s="156">
        <v>0</v>
      </c>
      <c r="O107" s="156">
        <f>ROUND(E107*N107,2)</f>
        <v>0</v>
      </c>
      <c r="P107" s="156">
        <v>0</v>
      </c>
      <c r="Q107" s="156">
        <f>ROUND(E107*P107,2)</f>
        <v>0</v>
      </c>
      <c r="R107" s="157"/>
      <c r="S107" s="157" t="s">
        <v>254</v>
      </c>
      <c r="T107" s="157" t="s">
        <v>255</v>
      </c>
      <c r="U107" s="157">
        <v>0.86799999999999999</v>
      </c>
      <c r="V107" s="157">
        <f>ROUND(E107*U107,2)</f>
        <v>7.81</v>
      </c>
      <c r="W107" s="157"/>
      <c r="X107" s="157" t="s">
        <v>256</v>
      </c>
      <c r="Y107" s="157" t="s">
        <v>257</v>
      </c>
      <c r="Z107" s="147"/>
      <c r="AA107" s="147"/>
      <c r="AB107" s="147"/>
      <c r="AC107" s="147"/>
      <c r="AD107" s="147"/>
      <c r="AE107" s="147"/>
      <c r="AF107" s="147"/>
      <c r="AG107" s="147" t="s">
        <v>258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2" x14ac:dyDescent="0.2">
      <c r="A108" s="154"/>
      <c r="B108" s="155"/>
      <c r="C108" s="184" t="s">
        <v>321</v>
      </c>
      <c r="D108" s="159"/>
      <c r="E108" s="160">
        <v>9</v>
      </c>
      <c r="F108" s="157"/>
      <c r="G108" s="157"/>
      <c r="H108" s="157"/>
      <c r="I108" s="157"/>
      <c r="J108" s="157"/>
      <c r="K108" s="157"/>
      <c r="L108" s="157"/>
      <c r="M108" s="157"/>
      <c r="N108" s="156"/>
      <c r="O108" s="156"/>
      <c r="P108" s="156"/>
      <c r="Q108" s="156"/>
      <c r="R108" s="157"/>
      <c r="S108" s="157"/>
      <c r="T108" s="157"/>
      <c r="U108" s="157"/>
      <c r="V108" s="157"/>
      <c r="W108" s="157"/>
      <c r="X108" s="157"/>
      <c r="Y108" s="157"/>
      <c r="Z108" s="147"/>
      <c r="AA108" s="147"/>
      <c r="AB108" s="147"/>
      <c r="AC108" s="147"/>
      <c r="AD108" s="147"/>
      <c r="AE108" s="147"/>
      <c r="AF108" s="147"/>
      <c r="AG108" s="147" t="s">
        <v>260</v>
      </c>
      <c r="AH108" s="147">
        <v>0</v>
      </c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ht="22.5" outlineLevel="1" x14ac:dyDescent="0.2">
      <c r="A109" s="170">
        <v>40</v>
      </c>
      <c r="B109" s="171" t="s">
        <v>981</v>
      </c>
      <c r="C109" s="183" t="s">
        <v>982</v>
      </c>
      <c r="D109" s="172" t="s">
        <v>292</v>
      </c>
      <c r="E109" s="173">
        <v>5</v>
      </c>
      <c r="F109" s="174"/>
      <c r="G109" s="175">
        <f>ROUND(E109*F109,2)</f>
        <v>0</v>
      </c>
      <c r="H109" s="158"/>
      <c r="I109" s="157">
        <f>ROUND(E109*H109,2)</f>
        <v>0</v>
      </c>
      <c r="J109" s="158"/>
      <c r="K109" s="157">
        <f>ROUND(E109*J109,2)</f>
        <v>0</v>
      </c>
      <c r="L109" s="157">
        <v>12</v>
      </c>
      <c r="M109" s="157">
        <f>G109*(1+L109/100)</f>
        <v>0</v>
      </c>
      <c r="N109" s="156">
        <v>7.8820000000000001E-2</v>
      </c>
      <c r="O109" s="156">
        <f>ROUND(E109*N109,2)</f>
        <v>0.39</v>
      </c>
      <c r="P109" s="156">
        <v>0</v>
      </c>
      <c r="Q109" s="156">
        <f>ROUND(E109*P109,2)</f>
        <v>0</v>
      </c>
      <c r="R109" s="157" t="s">
        <v>282</v>
      </c>
      <c r="S109" s="157" t="s">
        <v>254</v>
      </c>
      <c r="T109" s="157" t="s">
        <v>255</v>
      </c>
      <c r="U109" s="157">
        <v>0</v>
      </c>
      <c r="V109" s="157">
        <f>ROUND(E109*U109,2)</f>
        <v>0</v>
      </c>
      <c r="W109" s="157"/>
      <c r="X109" s="157" t="s">
        <v>283</v>
      </c>
      <c r="Y109" s="157" t="s">
        <v>257</v>
      </c>
      <c r="Z109" s="147"/>
      <c r="AA109" s="147"/>
      <c r="AB109" s="147"/>
      <c r="AC109" s="147"/>
      <c r="AD109" s="147"/>
      <c r="AE109" s="147"/>
      <c r="AF109" s="147"/>
      <c r="AG109" s="147" t="s">
        <v>284</v>
      </c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2" x14ac:dyDescent="0.2">
      <c r="A110" s="154"/>
      <c r="B110" s="155"/>
      <c r="C110" s="184" t="s">
        <v>139</v>
      </c>
      <c r="D110" s="159"/>
      <c r="E110" s="160">
        <v>5</v>
      </c>
      <c r="F110" s="157"/>
      <c r="G110" s="157"/>
      <c r="H110" s="157"/>
      <c r="I110" s="157"/>
      <c r="J110" s="157"/>
      <c r="K110" s="157"/>
      <c r="L110" s="157"/>
      <c r="M110" s="157"/>
      <c r="N110" s="156"/>
      <c r="O110" s="156"/>
      <c r="P110" s="156"/>
      <c r="Q110" s="156"/>
      <c r="R110" s="157"/>
      <c r="S110" s="157"/>
      <c r="T110" s="157"/>
      <c r="U110" s="157"/>
      <c r="V110" s="157"/>
      <c r="W110" s="157"/>
      <c r="X110" s="157"/>
      <c r="Y110" s="157"/>
      <c r="Z110" s="147"/>
      <c r="AA110" s="147"/>
      <c r="AB110" s="147"/>
      <c r="AC110" s="147"/>
      <c r="AD110" s="147"/>
      <c r="AE110" s="147"/>
      <c r="AF110" s="147"/>
      <c r="AG110" s="147" t="s">
        <v>260</v>
      </c>
      <c r="AH110" s="147">
        <v>0</v>
      </c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ht="22.5" outlineLevel="1" x14ac:dyDescent="0.2">
      <c r="A111" s="170">
        <v>41</v>
      </c>
      <c r="B111" s="171" t="s">
        <v>983</v>
      </c>
      <c r="C111" s="183" t="s">
        <v>984</v>
      </c>
      <c r="D111" s="172" t="s">
        <v>292</v>
      </c>
      <c r="E111" s="173">
        <v>3</v>
      </c>
      <c r="F111" s="174"/>
      <c r="G111" s="175">
        <f>ROUND(E111*F111,2)</f>
        <v>0</v>
      </c>
      <c r="H111" s="158"/>
      <c r="I111" s="157">
        <f>ROUND(E111*H111,2)</f>
        <v>0</v>
      </c>
      <c r="J111" s="158"/>
      <c r="K111" s="157">
        <f>ROUND(E111*J111,2)</f>
        <v>0</v>
      </c>
      <c r="L111" s="157">
        <v>12</v>
      </c>
      <c r="M111" s="157">
        <f>G111*(1+L111/100)</f>
        <v>0</v>
      </c>
      <c r="N111" s="156">
        <v>8.4309999999999996E-2</v>
      </c>
      <c r="O111" s="156">
        <f>ROUND(E111*N111,2)</f>
        <v>0.25</v>
      </c>
      <c r="P111" s="156">
        <v>0</v>
      </c>
      <c r="Q111" s="156">
        <f>ROUND(E111*P111,2)</f>
        <v>0</v>
      </c>
      <c r="R111" s="157" t="s">
        <v>282</v>
      </c>
      <c r="S111" s="157" t="s">
        <v>254</v>
      </c>
      <c r="T111" s="157" t="s">
        <v>255</v>
      </c>
      <c r="U111" s="157">
        <v>0</v>
      </c>
      <c r="V111" s="157">
        <f>ROUND(E111*U111,2)</f>
        <v>0</v>
      </c>
      <c r="W111" s="157"/>
      <c r="X111" s="157" t="s">
        <v>283</v>
      </c>
      <c r="Y111" s="157" t="s">
        <v>257</v>
      </c>
      <c r="Z111" s="147"/>
      <c r="AA111" s="147"/>
      <c r="AB111" s="147"/>
      <c r="AC111" s="147"/>
      <c r="AD111" s="147"/>
      <c r="AE111" s="147"/>
      <c r="AF111" s="147"/>
      <c r="AG111" s="147" t="s">
        <v>284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2" x14ac:dyDescent="0.2">
      <c r="A112" s="154"/>
      <c r="B112" s="155"/>
      <c r="C112" s="184" t="s">
        <v>60</v>
      </c>
      <c r="D112" s="159"/>
      <c r="E112" s="160">
        <v>3</v>
      </c>
      <c r="F112" s="157"/>
      <c r="G112" s="157"/>
      <c r="H112" s="157"/>
      <c r="I112" s="157"/>
      <c r="J112" s="157"/>
      <c r="K112" s="157"/>
      <c r="L112" s="157"/>
      <c r="M112" s="157"/>
      <c r="N112" s="156"/>
      <c r="O112" s="156"/>
      <c r="P112" s="156"/>
      <c r="Q112" s="156"/>
      <c r="R112" s="157"/>
      <c r="S112" s="157"/>
      <c r="T112" s="157"/>
      <c r="U112" s="157"/>
      <c r="V112" s="157"/>
      <c r="W112" s="157"/>
      <c r="X112" s="157"/>
      <c r="Y112" s="157"/>
      <c r="Z112" s="147"/>
      <c r="AA112" s="147"/>
      <c r="AB112" s="147"/>
      <c r="AC112" s="147"/>
      <c r="AD112" s="147"/>
      <c r="AE112" s="147"/>
      <c r="AF112" s="147"/>
      <c r="AG112" s="147" t="s">
        <v>260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ht="22.5" outlineLevel="1" x14ac:dyDescent="0.2">
      <c r="A113" s="170">
        <v>42</v>
      </c>
      <c r="B113" s="171" t="s">
        <v>985</v>
      </c>
      <c r="C113" s="183" t="s">
        <v>986</v>
      </c>
      <c r="D113" s="172" t="s">
        <v>292</v>
      </c>
      <c r="E113" s="173">
        <v>1</v>
      </c>
      <c r="F113" s="174"/>
      <c r="G113" s="175">
        <f>ROUND(E113*F113,2)</f>
        <v>0</v>
      </c>
      <c r="H113" s="158"/>
      <c r="I113" s="157">
        <f>ROUND(E113*H113,2)</f>
        <v>0</v>
      </c>
      <c r="J113" s="158"/>
      <c r="K113" s="157">
        <f>ROUND(E113*J113,2)</f>
        <v>0</v>
      </c>
      <c r="L113" s="157">
        <v>12</v>
      </c>
      <c r="M113" s="157">
        <f>G113*(1+L113/100)</f>
        <v>0</v>
      </c>
      <c r="N113" s="156">
        <v>0.16900000000000001</v>
      </c>
      <c r="O113" s="156">
        <f>ROUND(E113*N113,2)</f>
        <v>0.17</v>
      </c>
      <c r="P113" s="156">
        <v>0</v>
      </c>
      <c r="Q113" s="156">
        <f>ROUND(E113*P113,2)</f>
        <v>0</v>
      </c>
      <c r="R113" s="157" t="s">
        <v>282</v>
      </c>
      <c r="S113" s="157" t="s">
        <v>254</v>
      </c>
      <c r="T113" s="157" t="s">
        <v>255</v>
      </c>
      <c r="U113" s="157">
        <v>0</v>
      </c>
      <c r="V113" s="157">
        <f>ROUND(E113*U113,2)</f>
        <v>0</v>
      </c>
      <c r="W113" s="157"/>
      <c r="X113" s="157" t="s">
        <v>283</v>
      </c>
      <c r="Y113" s="157" t="s">
        <v>257</v>
      </c>
      <c r="Z113" s="147"/>
      <c r="AA113" s="147"/>
      <c r="AB113" s="147"/>
      <c r="AC113" s="147"/>
      <c r="AD113" s="147"/>
      <c r="AE113" s="147"/>
      <c r="AF113" s="147"/>
      <c r="AG113" s="147" t="s">
        <v>284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2" x14ac:dyDescent="0.2">
      <c r="A114" s="154"/>
      <c r="B114" s="155"/>
      <c r="C114" s="184" t="s">
        <v>52</v>
      </c>
      <c r="D114" s="159"/>
      <c r="E114" s="160">
        <v>1</v>
      </c>
      <c r="F114" s="157"/>
      <c r="G114" s="157"/>
      <c r="H114" s="157"/>
      <c r="I114" s="157"/>
      <c r="J114" s="157"/>
      <c r="K114" s="157"/>
      <c r="L114" s="157"/>
      <c r="M114" s="157"/>
      <c r="N114" s="156"/>
      <c r="O114" s="156"/>
      <c r="P114" s="156"/>
      <c r="Q114" s="156"/>
      <c r="R114" s="157"/>
      <c r="S114" s="157"/>
      <c r="T114" s="157"/>
      <c r="U114" s="157"/>
      <c r="V114" s="157"/>
      <c r="W114" s="157"/>
      <c r="X114" s="157"/>
      <c r="Y114" s="157"/>
      <c r="Z114" s="147"/>
      <c r="AA114" s="147"/>
      <c r="AB114" s="147"/>
      <c r="AC114" s="147"/>
      <c r="AD114" s="147"/>
      <c r="AE114" s="147"/>
      <c r="AF114" s="147"/>
      <c r="AG114" s="147" t="s">
        <v>260</v>
      </c>
      <c r="AH114" s="147">
        <v>0</v>
      </c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x14ac:dyDescent="0.2">
      <c r="A115" s="163" t="s">
        <v>249</v>
      </c>
      <c r="B115" s="164" t="s">
        <v>207</v>
      </c>
      <c r="C115" s="182" t="s">
        <v>208</v>
      </c>
      <c r="D115" s="165"/>
      <c r="E115" s="166"/>
      <c r="F115" s="167"/>
      <c r="G115" s="168">
        <f>SUMIF(AG116:AG121,"&lt;&gt;NOR",G116:G121)</f>
        <v>0</v>
      </c>
      <c r="H115" s="162"/>
      <c r="I115" s="162">
        <f>SUM(I116:I121)</f>
        <v>0</v>
      </c>
      <c r="J115" s="162"/>
      <c r="K115" s="162">
        <f>SUM(K116:K121)</f>
        <v>0</v>
      </c>
      <c r="L115" s="162"/>
      <c r="M115" s="162">
        <f>SUM(M116:M121)</f>
        <v>0</v>
      </c>
      <c r="N115" s="161"/>
      <c r="O115" s="161">
        <f>SUM(O116:O121)</f>
        <v>0.09</v>
      </c>
      <c r="P115" s="161"/>
      <c r="Q115" s="161">
        <f>SUM(Q116:Q121)</f>
        <v>0</v>
      </c>
      <c r="R115" s="162"/>
      <c r="S115" s="162"/>
      <c r="T115" s="162"/>
      <c r="U115" s="162"/>
      <c r="V115" s="162">
        <f>SUM(V116:V121)</f>
        <v>19.759999999999998</v>
      </c>
      <c r="W115" s="162"/>
      <c r="X115" s="162"/>
      <c r="Y115" s="162"/>
      <c r="AG115" t="s">
        <v>250</v>
      </c>
    </row>
    <row r="116" spans="1:60" ht="22.5" outlineLevel="1" x14ac:dyDescent="0.2">
      <c r="A116" s="170">
        <v>43</v>
      </c>
      <c r="B116" s="171" t="s">
        <v>639</v>
      </c>
      <c r="C116" s="183" t="s">
        <v>640</v>
      </c>
      <c r="D116" s="172" t="s">
        <v>292</v>
      </c>
      <c r="E116" s="173">
        <v>36</v>
      </c>
      <c r="F116" s="174"/>
      <c r="G116" s="175">
        <f>ROUND(E116*F116,2)</f>
        <v>0</v>
      </c>
      <c r="H116" s="158"/>
      <c r="I116" s="157">
        <f>ROUND(E116*H116,2)</f>
        <v>0</v>
      </c>
      <c r="J116" s="158"/>
      <c r="K116" s="157">
        <f>ROUND(E116*J116,2)</f>
        <v>0</v>
      </c>
      <c r="L116" s="157">
        <v>12</v>
      </c>
      <c r="M116" s="157">
        <f>G116*(1+L116/100)</f>
        <v>0</v>
      </c>
      <c r="N116" s="156">
        <v>1.4999999999999999E-4</v>
      </c>
      <c r="O116" s="156">
        <f>ROUND(E116*N116,2)</f>
        <v>0.01</v>
      </c>
      <c r="P116" s="156">
        <v>0</v>
      </c>
      <c r="Q116" s="156">
        <f>ROUND(E116*P116,2)</f>
        <v>0</v>
      </c>
      <c r="R116" s="157"/>
      <c r="S116" s="157" t="s">
        <v>254</v>
      </c>
      <c r="T116" s="157" t="s">
        <v>255</v>
      </c>
      <c r="U116" s="157">
        <v>0.26</v>
      </c>
      <c r="V116" s="157">
        <f>ROUND(E116*U116,2)</f>
        <v>9.36</v>
      </c>
      <c r="W116" s="157"/>
      <c r="X116" s="157" t="s">
        <v>256</v>
      </c>
      <c r="Y116" s="157" t="s">
        <v>257</v>
      </c>
      <c r="Z116" s="147"/>
      <c r="AA116" s="147"/>
      <c r="AB116" s="147"/>
      <c r="AC116" s="147"/>
      <c r="AD116" s="147"/>
      <c r="AE116" s="147"/>
      <c r="AF116" s="147"/>
      <c r="AG116" s="147" t="s">
        <v>258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2" x14ac:dyDescent="0.2">
      <c r="A117" s="154"/>
      <c r="B117" s="155"/>
      <c r="C117" s="184" t="s">
        <v>125</v>
      </c>
      <c r="D117" s="159"/>
      <c r="E117" s="160">
        <v>26</v>
      </c>
      <c r="F117" s="157"/>
      <c r="G117" s="157"/>
      <c r="H117" s="157"/>
      <c r="I117" s="157"/>
      <c r="J117" s="157"/>
      <c r="K117" s="157"/>
      <c r="L117" s="157"/>
      <c r="M117" s="157"/>
      <c r="N117" s="156"/>
      <c r="O117" s="156"/>
      <c r="P117" s="156"/>
      <c r="Q117" s="156"/>
      <c r="R117" s="157"/>
      <c r="S117" s="157"/>
      <c r="T117" s="157"/>
      <c r="U117" s="157"/>
      <c r="V117" s="157"/>
      <c r="W117" s="157"/>
      <c r="X117" s="157"/>
      <c r="Y117" s="157"/>
      <c r="Z117" s="147"/>
      <c r="AA117" s="147"/>
      <c r="AB117" s="147"/>
      <c r="AC117" s="147"/>
      <c r="AD117" s="147"/>
      <c r="AE117" s="147"/>
      <c r="AF117" s="147"/>
      <c r="AG117" s="147" t="s">
        <v>260</v>
      </c>
      <c r="AH117" s="147">
        <v>0</v>
      </c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3" x14ac:dyDescent="0.2">
      <c r="A118" s="154"/>
      <c r="B118" s="155"/>
      <c r="C118" s="184" t="s">
        <v>67</v>
      </c>
      <c r="D118" s="159"/>
      <c r="E118" s="160">
        <v>10</v>
      </c>
      <c r="F118" s="157"/>
      <c r="G118" s="157"/>
      <c r="H118" s="157"/>
      <c r="I118" s="157"/>
      <c r="J118" s="157"/>
      <c r="K118" s="157"/>
      <c r="L118" s="157"/>
      <c r="M118" s="157"/>
      <c r="N118" s="156"/>
      <c r="O118" s="156"/>
      <c r="P118" s="156"/>
      <c r="Q118" s="156"/>
      <c r="R118" s="157"/>
      <c r="S118" s="157"/>
      <c r="T118" s="157"/>
      <c r="U118" s="157"/>
      <c r="V118" s="157"/>
      <c r="W118" s="157"/>
      <c r="X118" s="157"/>
      <c r="Y118" s="157"/>
      <c r="Z118" s="147"/>
      <c r="AA118" s="147"/>
      <c r="AB118" s="147"/>
      <c r="AC118" s="147"/>
      <c r="AD118" s="147"/>
      <c r="AE118" s="147"/>
      <c r="AF118" s="147"/>
      <c r="AG118" s="147" t="s">
        <v>260</v>
      </c>
      <c r="AH118" s="147">
        <v>0</v>
      </c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ht="22.5" outlineLevel="1" x14ac:dyDescent="0.2">
      <c r="A119" s="170">
        <v>44</v>
      </c>
      <c r="B119" s="171" t="s">
        <v>987</v>
      </c>
      <c r="C119" s="183" t="s">
        <v>988</v>
      </c>
      <c r="D119" s="172" t="s">
        <v>267</v>
      </c>
      <c r="E119" s="173">
        <v>80</v>
      </c>
      <c r="F119" s="174"/>
      <c r="G119" s="175">
        <f>ROUND(E119*F119,2)</f>
        <v>0</v>
      </c>
      <c r="H119" s="158"/>
      <c r="I119" s="157">
        <f>ROUND(E119*H119,2)</f>
        <v>0</v>
      </c>
      <c r="J119" s="158"/>
      <c r="K119" s="157">
        <f>ROUND(E119*J119,2)</f>
        <v>0</v>
      </c>
      <c r="L119" s="157">
        <v>12</v>
      </c>
      <c r="M119" s="157">
        <f>G119*(1+L119/100)</f>
        <v>0</v>
      </c>
      <c r="N119" s="156">
        <v>9.8999999999999999E-4</v>
      </c>
      <c r="O119" s="156">
        <f>ROUND(E119*N119,2)</f>
        <v>0.08</v>
      </c>
      <c r="P119" s="156">
        <v>0</v>
      </c>
      <c r="Q119" s="156">
        <f>ROUND(E119*P119,2)</f>
        <v>0</v>
      </c>
      <c r="R119" s="157"/>
      <c r="S119" s="157" t="s">
        <v>254</v>
      </c>
      <c r="T119" s="157" t="s">
        <v>255</v>
      </c>
      <c r="U119" s="157">
        <v>0.13</v>
      </c>
      <c r="V119" s="157">
        <f>ROUND(E119*U119,2)</f>
        <v>10.4</v>
      </c>
      <c r="W119" s="157"/>
      <c r="X119" s="157" t="s">
        <v>256</v>
      </c>
      <c r="Y119" s="157" t="s">
        <v>257</v>
      </c>
      <c r="Z119" s="147"/>
      <c r="AA119" s="147"/>
      <c r="AB119" s="147"/>
      <c r="AC119" s="147"/>
      <c r="AD119" s="147"/>
      <c r="AE119" s="147"/>
      <c r="AF119" s="147"/>
      <c r="AG119" s="147" t="s">
        <v>258</v>
      </c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2" x14ac:dyDescent="0.2">
      <c r="A120" s="154"/>
      <c r="B120" s="155"/>
      <c r="C120" s="388" t="s">
        <v>989</v>
      </c>
      <c r="D120" s="389"/>
      <c r="E120" s="389"/>
      <c r="F120" s="389"/>
      <c r="G120" s="389"/>
      <c r="H120" s="157"/>
      <c r="I120" s="157"/>
      <c r="J120" s="157"/>
      <c r="K120" s="157"/>
      <c r="L120" s="157"/>
      <c r="M120" s="157"/>
      <c r="N120" s="156"/>
      <c r="O120" s="156"/>
      <c r="P120" s="156"/>
      <c r="Q120" s="156"/>
      <c r="R120" s="157"/>
      <c r="S120" s="157"/>
      <c r="T120" s="157"/>
      <c r="U120" s="157"/>
      <c r="V120" s="157"/>
      <c r="W120" s="157"/>
      <c r="X120" s="157"/>
      <c r="Y120" s="157"/>
      <c r="Z120" s="147"/>
      <c r="AA120" s="147"/>
      <c r="AB120" s="147"/>
      <c r="AC120" s="147"/>
      <c r="AD120" s="147"/>
      <c r="AE120" s="147"/>
      <c r="AF120" s="147"/>
      <c r="AG120" s="147" t="s">
        <v>272</v>
      </c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2" x14ac:dyDescent="0.2">
      <c r="A121" s="154"/>
      <c r="B121" s="155"/>
      <c r="C121" s="184" t="s">
        <v>907</v>
      </c>
      <c r="D121" s="159"/>
      <c r="E121" s="160">
        <v>80</v>
      </c>
      <c r="F121" s="157"/>
      <c r="G121" s="157"/>
      <c r="H121" s="157"/>
      <c r="I121" s="157"/>
      <c r="J121" s="157"/>
      <c r="K121" s="157"/>
      <c r="L121" s="157"/>
      <c r="M121" s="157"/>
      <c r="N121" s="156"/>
      <c r="O121" s="156"/>
      <c r="P121" s="156"/>
      <c r="Q121" s="156"/>
      <c r="R121" s="157"/>
      <c r="S121" s="157"/>
      <c r="T121" s="157"/>
      <c r="U121" s="157"/>
      <c r="V121" s="157"/>
      <c r="W121" s="157"/>
      <c r="X121" s="157"/>
      <c r="Y121" s="157"/>
      <c r="Z121" s="147"/>
      <c r="AA121" s="147"/>
      <c r="AB121" s="147"/>
      <c r="AC121" s="147"/>
      <c r="AD121" s="147"/>
      <c r="AE121" s="147"/>
      <c r="AF121" s="147"/>
      <c r="AG121" s="147" t="s">
        <v>260</v>
      </c>
      <c r="AH121" s="147">
        <v>0</v>
      </c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x14ac:dyDescent="0.2">
      <c r="A122" s="163" t="s">
        <v>249</v>
      </c>
      <c r="B122" s="164" t="s">
        <v>209</v>
      </c>
      <c r="C122" s="182" t="s">
        <v>210</v>
      </c>
      <c r="D122" s="165"/>
      <c r="E122" s="166"/>
      <c r="F122" s="167"/>
      <c r="G122" s="168">
        <f>SUMIF(AG123:AG124,"&lt;&gt;NOR",G123:G124)</f>
        <v>0</v>
      </c>
      <c r="H122" s="162"/>
      <c r="I122" s="162">
        <f>SUM(I123:I124)</f>
        <v>0</v>
      </c>
      <c r="J122" s="162"/>
      <c r="K122" s="162">
        <f>SUM(K123:K124)</f>
        <v>0</v>
      </c>
      <c r="L122" s="162"/>
      <c r="M122" s="162">
        <f>SUM(M123:M124)</f>
        <v>0</v>
      </c>
      <c r="N122" s="161"/>
      <c r="O122" s="161">
        <f>SUM(O123:O124)</f>
        <v>0</v>
      </c>
      <c r="P122" s="161"/>
      <c r="Q122" s="161">
        <f>SUM(Q123:Q124)</f>
        <v>0</v>
      </c>
      <c r="R122" s="162"/>
      <c r="S122" s="162"/>
      <c r="T122" s="162"/>
      <c r="U122" s="162"/>
      <c r="V122" s="162">
        <f>SUM(V123:V124)</f>
        <v>7.55</v>
      </c>
      <c r="W122" s="162"/>
      <c r="X122" s="162"/>
      <c r="Y122" s="162"/>
      <c r="AG122" t="s">
        <v>250</v>
      </c>
    </row>
    <row r="123" spans="1:60" outlineLevel="1" x14ac:dyDescent="0.2">
      <c r="A123" s="170">
        <v>45</v>
      </c>
      <c r="B123" s="171" t="s">
        <v>642</v>
      </c>
      <c r="C123" s="183" t="s">
        <v>643</v>
      </c>
      <c r="D123" s="172" t="s">
        <v>292</v>
      </c>
      <c r="E123" s="173">
        <v>1</v>
      </c>
      <c r="F123" s="174"/>
      <c r="G123" s="175">
        <f>ROUND(E123*F123,2)</f>
        <v>0</v>
      </c>
      <c r="H123" s="158"/>
      <c r="I123" s="157">
        <f>ROUND(E123*H123,2)</f>
        <v>0</v>
      </c>
      <c r="J123" s="158"/>
      <c r="K123" s="157">
        <f>ROUND(E123*J123,2)</f>
        <v>0</v>
      </c>
      <c r="L123" s="157">
        <v>12</v>
      </c>
      <c r="M123" s="157">
        <f>G123*(1+L123/100)</f>
        <v>0</v>
      </c>
      <c r="N123" s="156">
        <v>0</v>
      </c>
      <c r="O123" s="156">
        <f>ROUND(E123*N123,2)</f>
        <v>0</v>
      </c>
      <c r="P123" s="156">
        <v>0</v>
      </c>
      <c r="Q123" s="156">
        <f>ROUND(E123*P123,2)</f>
        <v>0</v>
      </c>
      <c r="R123" s="157"/>
      <c r="S123" s="157" t="s">
        <v>254</v>
      </c>
      <c r="T123" s="157" t="s">
        <v>255</v>
      </c>
      <c r="U123" s="157">
        <v>7.5471700000000004</v>
      </c>
      <c r="V123" s="157">
        <f>ROUND(E123*U123,2)</f>
        <v>7.55</v>
      </c>
      <c r="W123" s="157"/>
      <c r="X123" s="157" t="s">
        <v>256</v>
      </c>
      <c r="Y123" s="157" t="s">
        <v>257</v>
      </c>
      <c r="Z123" s="147"/>
      <c r="AA123" s="147"/>
      <c r="AB123" s="147"/>
      <c r="AC123" s="147"/>
      <c r="AD123" s="147"/>
      <c r="AE123" s="147"/>
      <c r="AF123" s="147"/>
      <c r="AG123" s="147" t="s">
        <v>258</v>
      </c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2" x14ac:dyDescent="0.2">
      <c r="A124" s="154"/>
      <c r="B124" s="155"/>
      <c r="C124" s="184" t="s">
        <v>52</v>
      </c>
      <c r="D124" s="159"/>
      <c r="E124" s="160">
        <v>1</v>
      </c>
      <c r="F124" s="157"/>
      <c r="G124" s="157"/>
      <c r="H124" s="157"/>
      <c r="I124" s="157"/>
      <c r="J124" s="157"/>
      <c r="K124" s="157"/>
      <c r="L124" s="157"/>
      <c r="M124" s="157"/>
      <c r="N124" s="156"/>
      <c r="O124" s="156"/>
      <c r="P124" s="156"/>
      <c r="Q124" s="156"/>
      <c r="R124" s="157"/>
      <c r="S124" s="157"/>
      <c r="T124" s="157"/>
      <c r="U124" s="157"/>
      <c r="V124" s="157"/>
      <c r="W124" s="157"/>
      <c r="X124" s="157"/>
      <c r="Y124" s="157"/>
      <c r="Z124" s="147"/>
      <c r="AA124" s="147"/>
      <c r="AB124" s="147"/>
      <c r="AC124" s="147"/>
      <c r="AD124" s="147"/>
      <c r="AE124" s="147"/>
      <c r="AF124" s="147"/>
      <c r="AG124" s="147" t="s">
        <v>260</v>
      </c>
      <c r="AH124" s="147">
        <v>0</v>
      </c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x14ac:dyDescent="0.2">
      <c r="A125" s="163" t="s">
        <v>249</v>
      </c>
      <c r="B125" s="164" t="s">
        <v>211</v>
      </c>
      <c r="C125" s="182" t="s">
        <v>212</v>
      </c>
      <c r="D125" s="165"/>
      <c r="E125" s="166"/>
      <c r="F125" s="167"/>
      <c r="G125" s="168">
        <f>SUMIF(AG126:AG133,"&lt;&gt;NOR",G126:G133)</f>
        <v>0</v>
      </c>
      <c r="H125" s="162"/>
      <c r="I125" s="162">
        <f>SUM(I126:I133)</f>
        <v>0</v>
      </c>
      <c r="J125" s="162"/>
      <c r="K125" s="162">
        <f>SUM(K126:K133)</f>
        <v>0</v>
      </c>
      <c r="L125" s="162"/>
      <c r="M125" s="162">
        <f>SUM(M126:M133)</f>
        <v>0</v>
      </c>
      <c r="N125" s="161"/>
      <c r="O125" s="161">
        <f>SUM(O126:O133)</f>
        <v>0.06</v>
      </c>
      <c r="P125" s="161"/>
      <c r="Q125" s="161">
        <f>SUM(Q126:Q133)</f>
        <v>0</v>
      </c>
      <c r="R125" s="162"/>
      <c r="S125" s="162"/>
      <c r="T125" s="162"/>
      <c r="U125" s="162"/>
      <c r="V125" s="162">
        <f>SUM(V126:V133)</f>
        <v>15.34</v>
      </c>
      <c r="W125" s="162"/>
      <c r="X125" s="162"/>
      <c r="Y125" s="162"/>
      <c r="AG125" t="s">
        <v>250</v>
      </c>
    </row>
    <row r="126" spans="1:60" outlineLevel="1" x14ac:dyDescent="0.2">
      <c r="A126" s="170">
        <v>46</v>
      </c>
      <c r="B126" s="171" t="s">
        <v>343</v>
      </c>
      <c r="C126" s="183" t="s">
        <v>344</v>
      </c>
      <c r="D126" s="172" t="s">
        <v>267</v>
      </c>
      <c r="E126" s="173">
        <v>5</v>
      </c>
      <c r="F126" s="174"/>
      <c r="G126" s="175">
        <f>ROUND(E126*F126,2)</f>
        <v>0</v>
      </c>
      <c r="H126" s="158"/>
      <c r="I126" s="157">
        <f>ROUND(E126*H126,2)</f>
        <v>0</v>
      </c>
      <c r="J126" s="158"/>
      <c r="K126" s="157">
        <f>ROUND(E126*J126,2)</f>
        <v>0</v>
      </c>
      <c r="L126" s="157">
        <v>12</v>
      </c>
      <c r="M126" s="157">
        <f>G126*(1+L126/100)</f>
        <v>0</v>
      </c>
      <c r="N126" s="156">
        <v>0</v>
      </c>
      <c r="O126" s="156">
        <f>ROUND(E126*N126,2)</f>
        <v>0</v>
      </c>
      <c r="P126" s="156">
        <v>0</v>
      </c>
      <c r="Q126" s="156">
        <f>ROUND(E126*P126,2)</f>
        <v>0</v>
      </c>
      <c r="R126" s="157"/>
      <c r="S126" s="157" t="s">
        <v>254</v>
      </c>
      <c r="T126" s="157" t="s">
        <v>255</v>
      </c>
      <c r="U126" s="157">
        <v>0.127</v>
      </c>
      <c r="V126" s="157">
        <f>ROUND(E126*U126,2)</f>
        <v>0.64</v>
      </c>
      <c r="W126" s="157"/>
      <c r="X126" s="157" t="s">
        <v>256</v>
      </c>
      <c r="Y126" s="157" t="s">
        <v>257</v>
      </c>
      <c r="Z126" s="147"/>
      <c r="AA126" s="147"/>
      <c r="AB126" s="147"/>
      <c r="AC126" s="147"/>
      <c r="AD126" s="147"/>
      <c r="AE126" s="147"/>
      <c r="AF126" s="147"/>
      <c r="AG126" s="147" t="s">
        <v>258</v>
      </c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2" x14ac:dyDescent="0.2">
      <c r="A127" s="154"/>
      <c r="B127" s="155"/>
      <c r="C127" s="184" t="s">
        <v>139</v>
      </c>
      <c r="D127" s="159"/>
      <c r="E127" s="160">
        <v>5</v>
      </c>
      <c r="F127" s="157"/>
      <c r="G127" s="157"/>
      <c r="H127" s="157"/>
      <c r="I127" s="157"/>
      <c r="J127" s="157"/>
      <c r="K127" s="157"/>
      <c r="L127" s="157"/>
      <c r="M127" s="157"/>
      <c r="N127" s="156"/>
      <c r="O127" s="156"/>
      <c r="P127" s="156"/>
      <c r="Q127" s="156"/>
      <c r="R127" s="157"/>
      <c r="S127" s="157"/>
      <c r="T127" s="157"/>
      <c r="U127" s="157"/>
      <c r="V127" s="157"/>
      <c r="W127" s="157"/>
      <c r="X127" s="157"/>
      <c r="Y127" s="157"/>
      <c r="Z127" s="147"/>
      <c r="AA127" s="147"/>
      <c r="AB127" s="147"/>
      <c r="AC127" s="147"/>
      <c r="AD127" s="147"/>
      <c r="AE127" s="147"/>
      <c r="AF127" s="147"/>
      <c r="AG127" s="147" t="s">
        <v>260</v>
      </c>
      <c r="AH127" s="147">
        <v>0</v>
      </c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1" x14ac:dyDescent="0.2">
      <c r="A128" s="170">
        <v>47</v>
      </c>
      <c r="B128" s="171" t="s">
        <v>990</v>
      </c>
      <c r="C128" s="183" t="s">
        <v>991</v>
      </c>
      <c r="D128" s="172" t="s">
        <v>267</v>
      </c>
      <c r="E128" s="173">
        <v>5</v>
      </c>
      <c r="F128" s="174"/>
      <c r="G128" s="175">
        <f>ROUND(E128*F128,2)</f>
        <v>0</v>
      </c>
      <c r="H128" s="158"/>
      <c r="I128" s="157">
        <f>ROUND(E128*H128,2)</f>
        <v>0</v>
      </c>
      <c r="J128" s="158"/>
      <c r="K128" s="157">
        <f>ROUND(E128*J128,2)</f>
        <v>0</v>
      </c>
      <c r="L128" s="157">
        <v>12</v>
      </c>
      <c r="M128" s="157">
        <f>G128*(1+L128/100)</f>
        <v>0</v>
      </c>
      <c r="N128" s="156">
        <v>0</v>
      </c>
      <c r="O128" s="156">
        <f>ROUND(E128*N128,2)</f>
        <v>0</v>
      </c>
      <c r="P128" s="156">
        <v>0</v>
      </c>
      <c r="Q128" s="156">
        <f>ROUND(E128*P128,2)</f>
        <v>0</v>
      </c>
      <c r="R128" s="157"/>
      <c r="S128" s="157" t="s">
        <v>254</v>
      </c>
      <c r="T128" s="157" t="s">
        <v>255</v>
      </c>
      <c r="U128" s="157">
        <v>0.14000000000000001</v>
      </c>
      <c r="V128" s="157">
        <f>ROUND(E128*U128,2)</f>
        <v>0.7</v>
      </c>
      <c r="W128" s="157"/>
      <c r="X128" s="157" t="s">
        <v>256</v>
      </c>
      <c r="Y128" s="157" t="s">
        <v>257</v>
      </c>
      <c r="Z128" s="147"/>
      <c r="AA128" s="147"/>
      <c r="AB128" s="147"/>
      <c r="AC128" s="147"/>
      <c r="AD128" s="147"/>
      <c r="AE128" s="147"/>
      <c r="AF128" s="147"/>
      <c r="AG128" s="147" t="s">
        <v>258</v>
      </c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2" x14ac:dyDescent="0.2">
      <c r="A129" s="154"/>
      <c r="B129" s="155"/>
      <c r="C129" s="184" t="s">
        <v>139</v>
      </c>
      <c r="D129" s="159"/>
      <c r="E129" s="160">
        <v>5</v>
      </c>
      <c r="F129" s="157"/>
      <c r="G129" s="157"/>
      <c r="H129" s="157"/>
      <c r="I129" s="157"/>
      <c r="J129" s="157"/>
      <c r="K129" s="157"/>
      <c r="L129" s="157"/>
      <c r="M129" s="157"/>
      <c r="N129" s="156"/>
      <c r="O129" s="156"/>
      <c r="P129" s="156"/>
      <c r="Q129" s="156"/>
      <c r="R129" s="157"/>
      <c r="S129" s="157"/>
      <c r="T129" s="157"/>
      <c r="U129" s="157"/>
      <c r="V129" s="157"/>
      <c r="W129" s="157"/>
      <c r="X129" s="157"/>
      <c r="Y129" s="157"/>
      <c r="Z129" s="147"/>
      <c r="AA129" s="147"/>
      <c r="AB129" s="147"/>
      <c r="AC129" s="147"/>
      <c r="AD129" s="147"/>
      <c r="AE129" s="147"/>
      <c r="AF129" s="147"/>
      <c r="AG129" s="147" t="s">
        <v>260</v>
      </c>
      <c r="AH129" s="147">
        <v>0</v>
      </c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outlineLevel="1" x14ac:dyDescent="0.2">
      <c r="A130" s="170">
        <v>48</v>
      </c>
      <c r="B130" s="171" t="s">
        <v>992</v>
      </c>
      <c r="C130" s="183" t="s">
        <v>993</v>
      </c>
      <c r="D130" s="172" t="s">
        <v>267</v>
      </c>
      <c r="E130" s="173">
        <v>80</v>
      </c>
      <c r="F130" s="174"/>
      <c r="G130" s="175">
        <f>ROUND(E130*F130,2)</f>
        <v>0</v>
      </c>
      <c r="H130" s="158"/>
      <c r="I130" s="157">
        <f>ROUND(E130*H130,2)</f>
        <v>0</v>
      </c>
      <c r="J130" s="158"/>
      <c r="K130" s="157">
        <f>ROUND(E130*J130,2)</f>
        <v>0</v>
      </c>
      <c r="L130" s="157">
        <v>12</v>
      </c>
      <c r="M130" s="157">
        <f>G130*(1+L130/100)</f>
        <v>0</v>
      </c>
      <c r="N130" s="156">
        <v>0</v>
      </c>
      <c r="O130" s="156">
        <f>ROUND(E130*N130,2)</f>
        <v>0</v>
      </c>
      <c r="P130" s="156">
        <v>0</v>
      </c>
      <c r="Q130" s="156">
        <f>ROUND(E130*P130,2)</f>
        <v>0</v>
      </c>
      <c r="R130" s="157"/>
      <c r="S130" s="157" t="s">
        <v>254</v>
      </c>
      <c r="T130" s="157" t="s">
        <v>255</v>
      </c>
      <c r="U130" s="157">
        <v>0.17499999999999999</v>
      </c>
      <c r="V130" s="157">
        <f>ROUND(E130*U130,2)</f>
        <v>14</v>
      </c>
      <c r="W130" s="157"/>
      <c r="X130" s="157" t="s">
        <v>256</v>
      </c>
      <c r="Y130" s="157" t="s">
        <v>257</v>
      </c>
      <c r="Z130" s="147"/>
      <c r="AA130" s="147"/>
      <c r="AB130" s="147"/>
      <c r="AC130" s="147"/>
      <c r="AD130" s="147"/>
      <c r="AE130" s="147"/>
      <c r="AF130" s="147"/>
      <c r="AG130" s="147" t="s">
        <v>258</v>
      </c>
      <c r="AH130" s="147"/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outlineLevel="2" x14ac:dyDescent="0.2">
      <c r="A131" s="154"/>
      <c r="B131" s="155"/>
      <c r="C131" s="184" t="s">
        <v>907</v>
      </c>
      <c r="D131" s="159"/>
      <c r="E131" s="160">
        <v>80</v>
      </c>
      <c r="F131" s="157"/>
      <c r="G131" s="157"/>
      <c r="H131" s="157"/>
      <c r="I131" s="157"/>
      <c r="J131" s="157"/>
      <c r="K131" s="157"/>
      <c r="L131" s="157"/>
      <c r="M131" s="157"/>
      <c r="N131" s="156"/>
      <c r="O131" s="156"/>
      <c r="P131" s="156"/>
      <c r="Q131" s="156"/>
      <c r="R131" s="157"/>
      <c r="S131" s="157"/>
      <c r="T131" s="157"/>
      <c r="U131" s="157"/>
      <c r="V131" s="157"/>
      <c r="W131" s="157"/>
      <c r="X131" s="157"/>
      <c r="Y131" s="157"/>
      <c r="Z131" s="147"/>
      <c r="AA131" s="147"/>
      <c r="AB131" s="147"/>
      <c r="AC131" s="147"/>
      <c r="AD131" s="147"/>
      <c r="AE131" s="147"/>
      <c r="AF131" s="147"/>
      <c r="AG131" s="147" t="s">
        <v>260</v>
      </c>
      <c r="AH131" s="147">
        <v>0</v>
      </c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outlineLevel="1" x14ac:dyDescent="0.2">
      <c r="A132" s="170">
        <v>49</v>
      </c>
      <c r="B132" s="171" t="s">
        <v>994</v>
      </c>
      <c r="C132" s="183" t="s">
        <v>995</v>
      </c>
      <c r="D132" s="172" t="s">
        <v>267</v>
      </c>
      <c r="E132" s="173">
        <v>80</v>
      </c>
      <c r="F132" s="174"/>
      <c r="G132" s="175">
        <f>ROUND(E132*F132,2)</f>
        <v>0</v>
      </c>
      <c r="H132" s="158"/>
      <c r="I132" s="157">
        <f>ROUND(E132*H132,2)</f>
        <v>0</v>
      </c>
      <c r="J132" s="158"/>
      <c r="K132" s="157">
        <f>ROUND(E132*J132,2)</f>
        <v>0</v>
      </c>
      <c r="L132" s="157">
        <v>12</v>
      </c>
      <c r="M132" s="157">
        <f>G132*(1+L132/100)</f>
        <v>0</v>
      </c>
      <c r="N132" s="156">
        <v>6.8999999999999997E-4</v>
      </c>
      <c r="O132" s="156">
        <f>ROUND(E132*N132,2)</f>
        <v>0.06</v>
      </c>
      <c r="P132" s="156">
        <v>0</v>
      </c>
      <c r="Q132" s="156">
        <f>ROUND(E132*P132,2)</f>
        <v>0</v>
      </c>
      <c r="R132" s="157" t="s">
        <v>282</v>
      </c>
      <c r="S132" s="157" t="s">
        <v>254</v>
      </c>
      <c r="T132" s="157" t="s">
        <v>255</v>
      </c>
      <c r="U132" s="157">
        <v>0</v>
      </c>
      <c r="V132" s="157">
        <f>ROUND(E132*U132,2)</f>
        <v>0</v>
      </c>
      <c r="W132" s="157"/>
      <c r="X132" s="157" t="s">
        <v>283</v>
      </c>
      <c r="Y132" s="157" t="s">
        <v>257</v>
      </c>
      <c r="Z132" s="147"/>
      <c r="AA132" s="147"/>
      <c r="AB132" s="147"/>
      <c r="AC132" s="147"/>
      <c r="AD132" s="147"/>
      <c r="AE132" s="147"/>
      <c r="AF132" s="147"/>
      <c r="AG132" s="147" t="s">
        <v>284</v>
      </c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outlineLevel="2" x14ac:dyDescent="0.2">
      <c r="A133" s="154"/>
      <c r="B133" s="155"/>
      <c r="C133" s="184" t="s">
        <v>907</v>
      </c>
      <c r="D133" s="159"/>
      <c r="E133" s="160">
        <v>80</v>
      </c>
      <c r="F133" s="157"/>
      <c r="G133" s="157"/>
      <c r="H133" s="157"/>
      <c r="I133" s="157"/>
      <c r="J133" s="157"/>
      <c r="K133" s="157"/>
      <c r="L133" s="157"/>
      <c r="M133" s="157"/>
      <c r="N133" s="156"/>
      <c r="O133" s="156"/>
      <c r="P133" s="156"/>
      <c r="Q133" s="156"/>
      <c r="R133" s="157"/>
      <c r="S133" s="157"/>
      <c r="T133" s="157"/>
      <c r="U133" s="157"/>
      <c r="V133" s="157"/>
      <c r="W133" s="157"/>
      <c r="X133" s="157"/>
      <c r="Y133" s="157"/>
      <c r="Z133" s="147"/>
      <c r="AA133" s="147"/>
      <c r="AB133" s="147"/>
      <c r="AC133" s="147"/>
      <c r="AD133" s="147"/>
      <c r="AE133" s="147"/>
      <c r="AF133" s="147"/>
      <c r="AG133" s="147" t="s">
        <v>260</v>
      </c>
      <c r="AH133" s="147">
        <v>0</v>
      </c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x14ac:dyDescent="0.2">
      <c r="A134" s="163" t="s">
        <v>249</v>
      </c>
      <c r="B134" s="164" t="s">
        <v>213</v>
      </c>
      <c r="C134" s="182" t="s">
        <v>214</v>
      </c>
      <c r="D134" s="165"/>
      <c r="E134" s="166"/>
      <c r="F134" s="167"/>
      <c r="G134" s="168">
        <f>SUMIF(AG135:AG141,"&lt;&gt;NOR",G135:G141)</f>
        <v>0</v>
      </c>
      <c r="H134" s="162"/>
      <c r="I134" s="162">
        <f>SUM(I135:I141)</f>
        <v>0</v>
      </c>
      <c r="J134" s="162"/>
      <c r="K134" s="162">
        <f>SUM(K135:K141)</f>
        <v>0</v>
      </c>
      <c r="L134" s="162"/>
      <c r="M134" s="162">
        <f>SUM(M135:M141)</f>
        <v>0</v>
      </c>
      <c r="N134" s="161"/>
      <c r="O134" s="161">
        <f>SUM(O135:O141)</f>
        <v>0.03</v>
      </c>
      <c r="P134" s="161"/>
      <c r="Q134" s="161">
        <f>SUM(Q135:Q141)</f>
        <v>0</v>
      </c>
      <c r="R134" s="162"/>
      <c r="S134" s="162"/>
      <c r="T134" s="162"/>
      <c r="U134" s="162"/>
      <c r="V134" s="162">
        <f>SUM(V135:V141)</f>
        <v>176.53</v>
      </c>
      <c r="W134" s="162"/>
      <c r="X134" s="162"/>
      <c r="Y134" s="162"/>
      <c r="AG134" t="s">
        <v>250</v>
      </c>
    </row>
    <row r="135" spans="1:60" ht="22.5" outlineLevel="1" x14ac:dyDescent="0.2">
      <c r="A135" s="176">
        <v>50</v>
      </c>
      <c r="B135" s="177" t="s">
        <v>996</v>
      </c>
      <c r="C135" s="185" t="s">
        <v>997</v>
      </c>
      <c r="D135" s="178" t="s">
        <v>267</v>
      </c>
      <c r="E135" s="179">
        <v>12</v>
      </c>
      <c r="F135" s="180"/>
      <c r="G135" s="181">
        <f>ROUND(E135*F135,2)</f>
        <v>0</v>
      </c>
      <c r="H135" s="158"/>
      <c r="I135" s="157">
        <f>ROUND(E135*H135,2)</f>
        <v>0</v>
      </c>
      <c r="J135" s="158"/>
      <c r="K135" s="157">
        <f>ROUND(E135*J135,2)</f>
        <v>0</v>
      </c>
      <c r="L135" s="157">
        <v>12</v>
      </c>
      <c r="M135" s="157">
        <f>G135*(1+L135/100)</f>
        <v>0</v>
      </c>
      <c r="N135" s="156">
        <v>0</v>
      </c>
      <c r="O135" s="156">
        <f>ROUND(E135*N135,2)</f>
        <v>0</v>
      </c>
      <c r="P135" s="156">
        <v>0</v>
      </c>
      <c r="Q135" s="156">
        <f>ROUND(E135*P135,2)</f>
        <v>0</v>
      </c>
      <c r="R135" s="157"/>
      <c r="S135" s="157" t="s">
        <v>254</v>
      </c>
      <c r="T135" s="157" t="s">
        <v>255</v>
      </c>
      <c r="U135" s="157">
        <v>0.623</v>
      </c>
      <c r="V135" s="157">
        <f>ROUND(E135*U135,2)</f>
        <v>7.48</v>
      </c>
      <c r="W135" s="157"/>
      <c r="X135" s="157" t="s">
        <v>256</v>
      </c>
      <c r="Y135" s="157" t="s">
        <v>257</v>
      </c>
      <c r="Z135" s="147"/>
      <c r="AA135" s="147"/>
      <c r="AB135" s="147"/>
      <c r="AC135" s="147"/>
      <c r="AD135" s="147"/>
      <c r="AE135" s="147"/>
      <c r="AF135" s="147"/>
      <c r="AG135" s="147" t="s">
        <v>258</v>
      </c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ht="22.5" outlineLevel="1" x14ac:dyDescent="0.2">
      <c r="A136" s="170">
        <v>51</v>
      </c>
      <c r="B136" s="171" t="s">
        <v>998</v>
      </c>
      <c r="C136" s="183" t="s">
        <v>999</v>
      </c>
      <c r="D136" s="172" t="s">
        <v>292</v>
      </c>
      <c r="E136" s="173">
        <v>3</v>
      </c>
      <c r="F136" s="174"/>
      <c r="G136" s="175">
        <f>ROUND(E136*F136,2)</f>
        <v>0</v>
      </c>
      <c r="H136" s="158"/>
      <c r="I136" s="157">
        <f>ROUND(E136*H136,2)</f>
        <v>0</v>
      </c>
      <c r="J136" s="158"/>
      <c r="K136" s="157">
        <f>ROUND(E136*J136,2)</f>
        <v>0</v>
      </c>
      <c r="L136" s="157">
        <v>12</v>
      </c>
      <c r="M136" s="157">
        <f>G136*(1+L136/100)</f>
        <v>0</v>
      </c>
      <c r="N136" s="156">
        <v>9.7099999999999999E-3</v>
      </c>
      <c r="O136" s="156">
        <f>ROUND(E136*N136,2)</f>
        <v>0.03</v>
      </c>
      <c r="P136" s="156">
        <v>0</v>
      </c>
      <c r="Q136" s="156">
        <f>ROUND(E136*P136,2)</f>
        <v>0</v>
      </c>
      <c r="R136" s="157"/>
      <c r="S136" s="157" t="s">
        <v>254</v>
      </c>
      <c r="T136" s="157" t="s">
        <v>255</v>
      </c>
      <c r="U136" s="157">
        <v>5.2640000000000002</v>
      </c>
      <c r="V136" s="157">
        <f>ROUND(E136*U136,2)</f>
        <v>15.79</v>
      </c>
      <c r="W136" s="157"/>
      <c r="X136" s="157" t="s">
        <v>256</v>
      </c>
      <c r="Y136" s="157" t="s">
        <v>257</v>
      </c>
      <c r="Z136" s="147"/>
      <c r="AA136" s="147"/>
      <c r="AB136" s="147"/>
      <c r="AC136" s="147"/>
      <c r="AD136" s="147"/>
      <c r="AE136" s="147"/>
      <c r="AF136" s="147"/>
      <c r="AG136" s="147" t="s">
        <v>258</v>
      </c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2" x14ac:dyDescent="0.2">
      <c r="A137" s="154"/>
      <c r="B137" s="155"/>
      <c r="C137" s="184" t="s">
        <v>60</v>
      </c>
      <c r="D137" s="159"/>
      <c r="E137" s="160">
        <v>3</v>
      </c>
      <c r="F137" s="157"/>
      <c r="G137" s="157"/>
      <c r="H137" s="157"/>
      <c r="I137" s="157"/>
      <c r="J137" s="157"/>
      <c r="K137" s="157"/>
      <c r="L137" s="157"/>
      <c r="M137" s="157"/>
      <c r="N137" s="156"/>
      <c r="O137" s="156"/>
      <c r="P137" s="156"/>
      <c r="Q137" s="156"/>
      <c r="R137" s="157"/>
      <c r="S137" s="157"/>
      <c r="T137" s="157"/>
      <c r="U137" s="157"/>
      <c r="V137" s="157"/>
      <c r="W137" s="157"/>
      <c r="X137" s="157"/>
      <c r="Y137" s="157"/>
      <c r="Z137" s="147"/>
      <c r="AA137" s="147"/>
      <c r="AB137" s="147"/>
      <c r="AC137" s="147"/>
      <c r="AD137" s="147"/>
      <c r="AE137" s="147"/>
      <c r="AF137" s="147"/>
      <c r="AG137" s="147" t="s">
        <v>260</v>
      </c>
      <c r="AH137" s="147">
        <v>0</v>
      </c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ht="22.5" outlineLevel="1" x14ac:dyDescent="0.2">
      <c r="A138" s="170">
        <v>52</v>
      </c>
      <c r="B138" s="171" t="s">
        <v>644</v>
      </c>
      <c r="C138" s="183" t="s">
        <v>645</v>
      </c>
      <c r="D138" s="172" t="s">
        <v>267</v>
      </c>
      <c r="E138" s="173">
        <v>246</v>
      </c>
      <c r="F138" s="174"/>
      <c r="G138" s="175">
        <f>ROUND(E138*F138,2)</f>
        <v>0</v>
      </c>
      <c r="H138" s="158"/>
      <c r="I138" s="157">
        <f>ROUND(E138*H138,2)</f>
        <v>0</v>
      </c>
      <c r="J138" s="158"/>
      <c r="K138" s="157">
        <f>ROUND(E138*J138,2)</f>
        <v>0</v>
      </c>
      <c r="L138" s="157">
        <v>12</v>
      </c>
      <c r="M138" s="157">
        <f>G138*(1+L138/100)</f>
        <v>0</v>
      </c>
      <c r="N138" s="156">
        <v>0</v>
      </c>
      <c r="O138" s="156">
        <f>ROUND(E138*N138,2)</f>
        <v>0</v>
      </c>
      <c r="P138" s="156">
        <v>0</v>
      </c>
      <c r="Q138" s="156">
        <f>ROUND(E138*P138,2)</f>
        <v>0</v>
      </c>
      <c r="R138" s="157"/>
      <c r="S138" s="157" t="s">
        <v>646</v>
      </c>
      <c r="T138" s="157" t="s">
        <v>255</v>
      </c>
      <c r="U138" s="157">
        <v>0.623</v>
      </c>
      <c r="V138" s="157">
        <f>ROUND(E138*U138,2)</f>
        <v>153.26</v>
      </c>
      <c r="W138" s="157"/>
      <c r="X138" s="157" t="s">
        <v>256</v>
      </c>
      <c r="Y138" s="157" t="s">
        <v>257</v>
      </c>
      <c r="Z138" s="147"/>
      <c r="AA138" s="147"/>
      <c r="AB138" s="147"/>
      <c r="AC138" s="147"/>
      <c r="AD138" s="147"/>
      <c r="AE138" s="147"/>
      <c r="AF138" s="147"/>
      <c r="AG138" s="147" t="s">
        <v>258</v>
      </c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outlineLevel="2" x14ac:dyDescent="0.2">
      <c r="A139" s="154"/>
      <c r="B139" s="155"/>
      <c r="C139" s="184" t="s">
        <v>151</v>
      </c>
      <c r="D139" s="159"/>
      <c r="E139" s="160">
        <v>8</v>
      </c>
      <c r="F139" s="157"/>
      <c r="G139" s="157"/>
      <c r="H139" s="157"/>
      <c r="I139" s="157"/>
      <c r="J139" s="157"/>
      <c r="K139" s="157"/>
      <c r="L139" s="157"/>
      <c r="M139" s="157"/>
      <c r="N139" s="156"/>
      <c r="O139" s="156"/>
      <c r="P139" s="156"/>
      <c r="Q139" s="156"/>
      <c r="R139" s="157"/>
      <c r="S139" s="157"/>
      <c r="T139" s="157"/>
      <c r="U139" s="157"/>
      <c r="V139" s="157"/>
      <c r="W139" s="157"/>
      <c r="X139" s="157"/>
      <c r="Y139" s="157"/>
      <c r="Z139" s="147"/>
      <c r="AA139" s="147"/>
      <c r="AB139" s="147"/>
      <c r="AC139" s="147"/>
      <c r="AD139" s="147"/>
      <c r="AE139" s="147"/>
      <c r="AF139" s="147"/>
      <c r="AG139" s="147" t="s">
        <v>260</v>
      </c>
      <c r="AH139" s="147">
        <v>0</v>
      </c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outlineLevel="3" x14ac:dyDescent="0.2">
      <c r="A140" s="154"/>
      <c r="B140" s="155"/>
      <c r="C140" s="184" t="s">
        <v>1000</v>
      </c>
      <c r="D140" s="159"/>
      <c r="E140" s="160">
        <v>68</v>
      </c>
      <c r="F140" s="157"/>
      <c r="G140" s="157"/>
      <c r="H140" s="157"/>
      <c r="I140" s="157"/>
      <c r="J140" s="157"/>
      <c r="K140" s="157"/>
      <c r="L140" s="157"/>
      <c r="M140" s="157"/>
      <c r="N140" s="156"/>
      <c r="O140" s="156"/>
      <c r="P140" s="156"/>
      <c r="Q140" s="156"/>
      <c r="R140" s="157"/>
      <c r="S140" s="157"/>
      <c r="T140" s="157"/>
      <c r="U140" s="157"/>
      <c r="V140" s="157"/>
      <c r="W140" s="157"/>
      <c r="X140" s="157"/>
      <c r="Y140" s="157"/>
      <c r="Z140" s="147"/>
      <c r="AA140" s="147"/>
      <c r="AB140" s="147"/>
      <c r="AC140" s="147"/>
      <c r="AD140" s="147"/>
      <c r="AE140" s="147"/>
      <c r="AF140" s="147"/>
      <c r="AG140" s="147" t="s">
        <v>260</v>
      </c>
      <c r="AH140" s="147">
        <v>0</v>
      </c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outlineLevel="3" x14ac:dyDescent="0.2">
      <c r="A141" s="154"/>
      <c r="B141" s="155"/>
      <c r="C141" s="184" t="s">
        <v>1001</v>
      </c>
      <c r="D141" s="159"/>
      <c r="E141" s="160">
        <v>170</v>
      </c>
      <c r="F141" s="157"/>
      <c r="G141" s="157"/>
      <c r="H141" s="157"/>
      <c r="I141" s="157"/>
      <c r="J141" s="157"/>
      <c r="K141" s="157"/>
      <c r="L141" s="157"/>
      <c r="M141" s="157"/>
      <c r="N141" s="156"/>
      <c r="O141" s="156"/>
      <c r="P141" s="156"/>
      <c r="Q141" s="156"/>
      <c r="R141" s="157"/>
      <c r="S141" s="157"/>
      <c r="T141" s="157"/>
      <c r="U141" s="157"/>
      <c r="V141" s="157"/>
      <c r="W141" s="157"/>
      <c r="X141" s="157"/>
      <c r="Y141" s="157"/>
      <c r="Z141" s="147"/>
      <c r="AA141" s="147"/>
      <c r="AB141" s="147"/>
      <c r="AC141" s="147"/>
      <c r="AD141" s="147"/>
      <c r="AE141" s="147"/>
      <c r="AF141" s="147"/>
      <c r="AG141" s="147" t="s">
        <v>260</v>
      </c>
      <c r="AH141" s="147">
        <v>0</v>
      </c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x14ac:dyDescent="0.2">
      <c r="A142" s="163" t="s">
        <v>249</v>
      </c>
      <c r="B142" s="164" t="s">
        <v>215</v>
      </c>
      <c r="C142" s="182" t="s">
        <v>216</v>
      </c>
      <c r="D142" s="165"/>
      <c r="E142" s="166"/>
      <c r="F142" s="167"/>
      <c r="G142" s="168">
        <f>SUMIF(AG143:AG150,"&lt;&gt;NOR",G143:G150)</f>
        <v>0</v>
      </c>
      <c r="H142" s="162"/>
      <c r="I142" s="162">
        <f>SUM(I143:I150)</f>
        <v>0</v>
      </c>
      <c r="J142" s="162"/>
      <c r="K142" s="162">
        <f>SUM(K143:K150)</f>
        <v>0</v>
      </c>
      <c r="L142" s="162"/>
      <c r="M142" s="162">
        <f>SUM(M143:M150)</f>
        <v>0</v>
      </c>
      <c r="N142" s="161"/>
      <c r="O142" s="161">
        <f>SUM(O143:O150)</f>
        <v>0.21000000000000002</v>
      </c>
      <c r="P142" s="161"/>
      <c r="Q142" s="161">
        <f>SUM(Q143:Q150)</f>
        <v>0</v>
      </c>
      <c r="R142" s="162"/>
      <c r="S142" s="162"/>
      <c r="T142" s="162"/>
      <c r="U142" s="162"/>
      <c r="V142" s="162">
        <f>SUM(V143:V150)</f>
        <v>16.920000000000002</v>
      </c>
      <c r="W142" s="162"/>
      <c r="X142" s="162"/>
      <c r="Y142" s="162"/>
      <c r="AG142" t="s">
        <v>250</v>
      </c>
    </row>
    <row r="143" spans="1:60" ht="22.5" outlineLevel="1" x14ac:dyDescent="0.2">
      <c r="A143" s="170">
        <v>53</v>
      </c>
      <c r="B143" s="171" t="s">
        <v>649</v>
      </c>
      <c r="C143" s="183" t="s">
        <v>650</v>
      </c>
      <c r="D143" s="172" t="s">
        <v>267</v>
      </c>
      <c r="E143" s="173">
        <v>170</v>
      </c>
      <c r="F143" s="174"/>
      <c r="G143" s="175">
        <f>ROUND(E143*F143,2)</f>
        <v>0</v>
      </c>
      <c r="H143" s="158"/>
      <c r="I143" s="157">
        <f>ROUND(E143*H143,2)</f>
        <v>0</v>
      </c>
      <c r="J143" s="158"/>
      <c r="K143" s="157">
        <f>ROUND(E143*J143,2)</f>
        <v>0</v>
      </c>
      <c r="L143" s="157">
        <v>12</v>
      </c>
      <c r="M143" s="157">
        <f>G143*(1+L143/100)</f>
        <v>0</v>
      </c>
      <c r="N143" s="156">
        <v>2.5000000000000001E-4</v>
      </c>
      <c r="O143" s="156">
        <f>ROUND(E143*N143,2)</f>
        <v>0.04</v>
      </c>
      <c r="P143" s="156">
        <v>0</v>
      </c>
      <c r="Q143" s="156">
        <f>ROUND(E143*P143,2)</f>
        <v>0</v>
      </c>
      <c r="R143" s="157"/>
      <c r="S143" s="157" t="s">
        <v>254</v>
      </c>
      <c r="T143" s="157" t="s">
        <v>255</v>
      </c>
      <c r="U143" s="157">
        <v>9.955E-2</v>
      </c>
      <c r="V143" s="157">
        <f>ROUND(E143*U143,2)</f>
        <v>16.920000000000002</v>
      </c>
      <c r="W143" s="157"/>
      <c r="X143" s="157" t="s">
        <v>256</v>
      </c>
      <c r="Y143" s="157" t="s">
        <v>257</v>
      </c>
      <c r="Z143" s="147"/>
      <c r="AA143" s="147"/>
      <c r="AB143" s="147"/>
      <c r="AC143" s="147"/>
      <c r="AD143" s="147"/>
      <c r="AE143" s="147"/>
      <c r="AF143" s="147"/>
      <c r="AG143" s="147" t="s">
        <v>258</v>
      </c>
      <c r="AH143" s="147"/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outlineLevel="2" x14ac:dyDescent="0.2">
      <c r="A144" s="154"/>
      <c r="B144" s="155"/>
      <c r="C144" s="184" t="s">
        <v>155</v>
      </c>
      <c r="D144" s="159"/>
      <c r="E144" s="160">
        <v>95</v>
      </c>
      <c r="F144" s="157"/>
      <c r="G144" s="157"/>
      <c r="H144" s="157"/>
      <c r="I144" s="157"/>
      <c r="J144" s="157"/>
      <c r="K144" s="157"/>
      <c r="L144" s="157"/>
      <c r="M144" s="157"/>
      <c r="N144" s="156"/>
      <c r="O144" s="156"/>
      <c r="P144" s="156"/>
      <c r="Q144" s="156"/>
      <c r="R144" s="157"/>
      <c r="S144" s="157"/>
      <c r="T144" s="157"/>
      <c r="U144" s="157"/>
      <c r="V144" s="157"/>
      <c r="W144" s="157"/>
      <c r="X144" s="157"/>
      <c r="Y144" s="157"/>
      <c r="Z144" s="147"/>
      <c r="AA144" s="147"/>
      <c r="AB144" s="147"/>
      <c r="AC144" s="147"/>
      <c r="AD144" s="147"/>
      <c r="AE144" s="147"/>
      <c r="AF144" s="147"/>
      <c r="AG144" s="147" t="s">
        <v>260</v>
      </c>
      <c r="AH144" s="147">
        <v>0</v>
      </c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outlineLevel="3" x14ac:dyDescent="0.2">
      <c r="A145" s="154"/>
      <c r="B145" s="155"/>
      <c r="C145" s="184" t="s">
        <v>305</v>
      </c>
      <c r="D145" s="159"/>
      <c r="E145" s="160">
        <v>75</v>
      </c>
      <c r="F145" s="157"/>
      <c r="G145" s="157"/>
      <c r="H145" s="157"/>
      <c r="I145" s="157"/>
      <c r="J145" s="157"/>
      <c r="K145" s="157"/>
      <c r="L145" s="157"/>
      <c r="M145" s="157"/>
      <c r="N145" s="156"/>
      <c r="O145" s="156"/>
      <c r="P145" s="156"/>
      <c r="Q145" s="156"/>
      <c r="R145" s="157"/>
      <c r="S145" s="157"/>
      <c r="T145" s="157"/>
      <c r="U145" s="157"/>
      <c r="V145" s="157"/>
      <c r="W145" s="157"/>
      <c r="X145" s="157"/>
      <c r="Y145" s="157"/>
      <c r="Z145" s="147"/>
      <c r="AA145" s="147"/>
      <c r="AB145" s="147"/>
      <c r="AC145" s="147"/>
      <c r="AD145" s="147"/>
      <c r="AE145" s="147"/>
      <c r="AF145" s="147"/>
      <c r="AG145" s="147" t="s">
        <v>260</v>
      </c>
      <c r="AH145" s="147">
        <v>0</v>
      </c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1" x14ac:dyDescent="0.2">
      <c r="A146" s="170">
        <v>54</v>
      </c>
      <c r="B146" s="171" t="s">
        <v>654</v>
      </c>
      <c r="C146" s="183" t="s">
        <v>655</v>
      </c>
      <c r="D146" s="172" t="s">
        <v>292</v>
      </c>
      <c r="E146" s="173">
        <v>49</v>
      </c>
      <c r="F146" s="174"/>
      <c r="G146" s="175">
        <f>ROUND(E146*F146,2)</f>
        <v>0</v>
      </c>
      <c r="H146" s="158"/>
      <c r="I146" s="157">
        <f>ROUND(E146*H146,2)</f>
        <v>0</v>
      </c>
      <c r="J146" s="158"/>
      <c r="K146" s="157">
        <f>ROUND(E146*J146,2)</f>
        <v>0</v>
      </c>
      <c r="L146" s="157">
        <v>12</v>
      </c>
      <c r="M146" s="157">
        <f>G146*(1+L146/100)</f>
        <v>0</v>
      </c>
      <c r="N146" s="156">
        <v>3.5000000000000001E-3</v>
      </c>
      <c r="O146" s="156">
        <f>ROUND(E146*N146,2)</f>
        <v>0.17</v>
      </c>
      <c r="P146" s="156">
        <v>0</v>
      </c>
      <c r="Q146" s="156">
        <f>ROUND(E146*P146,2)</f>
        <v>0</v>
      </c>
      <c r="R146" s="157" t="s">
        <v>282</v>
      </c>
      <c r="S146" s="157" t="s">
        <v>656</v>
      </c>
      <c r="T146" s="157" t="s">
        <v>255</v>
      </c>
      <c r="U146" s="157">
        <v>0</v>
      </c>
      <c r="V146" s="157">
        <f>ROUND(E146*U146,2)</f>
        <v>0</v>
      </c>
      <c r="W146" s="157"/>
      <c r="X146" s="157" t="s">
        <v>283</v>
      </c>
      <c r="Y146" s="157" t="s">
        <v>257</v>
      </c>
      <c r="Z146" s="147"/>
      <c r="AA146" s="147"/>
      <c r="AB146" s="147"/>
      <c r="AC146" s="147"/>
      <c r="AD146" s="147"/>
      <c r="AE146" s="147"/>
      <c r="AF146" s="147"/>
      <c r="AG146" s="147" t="s">
        <v>284</v>
      </c>
      <c r="AH146" s="147"/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outlineLevel="2" x14ac:dyDescent="0.2">
      <c r="A147" s="154"/>
      <c r="B147" s="155"/>
      <c r="C147" s="184" t="s">
        <v>127</v>
      </c>
      <c r="D147" s="159"/>
      <c r="E147" s="160">
        <v>27</v>
      </c>
      <c r="F147" s="157"/>
      <c r="G147" s="157"/>
      <c r="H147" s="157"/>
      <c r="I147" s="157"/>
      <c r="J147" s="157"/>
      <c r="K147" s="157"/>
      <c r="L147" s="157"/>
      <c r="M147" s="157"/>
      <c r="N147" s="156"/>
      <c r="O147" s="156"/>
      <c r="P147" s="156"/>
      <c r="Q147" s="156"/>
      <c r="R147" s="157"/>
      <c r="S147" s="157"/>
      <c r="T147" s="157"/>
      <c r="U147" s="157"/>
      <c r="V147" s="157"/>
      <c r="W147" s="157"/>
      <c r="X147" s="157"/>
      <c r="Y147" s="157"/>
      <c r="Z147" s="147"/>
      <c r="AA147" s="147"/>
      <c r="AB147" s="147"/>
      <c r="AC147" s="147"/>
      <c r="AD147" s="147"/>
      <c r="AE147" s="147"/>
      <c r="AF147" s="147"/>
      <c r="AG147" s="147" t="s">
        <v>260</v>
      </c>
      <c r="AH147" s="147">
        <v>0</v>
      </c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3" x14ac:dyDescent="0.2">
      <c r="A148" s="154"/>
      <c r="B148" s="155"/>
      <c r="C148" s="184" t="s">
        <v>56</v>
      </c>
      <c r="D148" s="159"/>
      <c r="E148" s="160">
        <v>2</v>
      </c>
      <c r="F148" s="157"/>
      <c r="G148" s="157"/>
      <c r="H148" s="157"/>
      <c r="I148" s="157"/>
      <c r="J148" s="157"/>
      <c r="K148" s="157"/>
      <c r="L148" s="157"/>
      <c r="M148" s="157"/>
      <c r="N148" s="156"/>
      <c r="O148" s="156"/>
      <c r="P148" s="156"/>
      <c r="Q148" s="156"/>
      <c r="R148" s="157"/>
      <c r="S148" s="157"/>
      <c r="T148" s="157"/>
      <c r="U148" s="157"/>
      <c r="V148" s="157"/>
      <c r="W148" s="157"/>
      <c r="X148" s="157"/>
      <c r="Y148" s="157"/>
      <c r="Z148" s="147"/>
      <c r="AA148" s="147"/>
      <c r="AB148" s="147"/>
      <c r="AC148" s="147"/>
      <c r="AD148" s="147"/>
      <c r="AE148" s="147"/>
      <c r="AF148" s="147"/>
      <c r="AG148" s="147" t="s">
        <v>260</v>
      </c>
      <c r="AH148" s="147">
        <v>0</v>
      </c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outlineLevel="3" x14ac:dyDescent="0.2">
      <c r="A149" s="154"/>
      <c r="B149" s="155"/>
      <c r="C149" s="184" t="s">
        <v>438</v>
      </c>
      <c r="D149" s="159"/>
      <c r="E149" s="160">
        <v>20</v>
      </c>
      <c r="F149" s="157"/>
      <c r="G149" s="157"/>
      <c r="H149" s="157"/>
      <c r="I149" s="157"/>
      <c r="J149" s="157"/>
      <c r="K149" s="157"/>
      <c r="L149" s="157"/>
      <c r="M149" s="157"/>
      <c r="N149" s="156"/>
      <c r="O149" s="156"/>
      <c r="P149" s="156"/>
      <c r="Q149" s="156"/>
      <c r="R149" s="157"/>
      <c r="S149" s="157"/>
      <c r="T149" s="157"/>
      <c r="U149" s="157"/>
      <c r="V149" s="157"/>
      <c r="W149" s="157"/>
      <c r="X149" s="157"/>
      <c r="Y149" s="157"/>
      <c r="Z149" s="147"/>
      <c r="AA149" s="147"/>
      <c r="AB149" s="147"/>
      <c r="AC149" s="147"/>
      <c r="AD149" s="147"/>
      <c r="AE149" s="147"/>
      <c r="AF149" s="147"/>
      <c r="AG149" s="147" t="s">
        <v>260</v>
      </c>
      <c r="AH149" s="147">
        <v>0</v>
      </c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outlineLevel="1" x14ac:dyDescent="0.2">
      <c r="A150" s="170">
        <v>55</v>
      </c>
      <c r="B150" s="171" t="s">
        <v>1002</v>
      </c>
      <c r="C150" s="183" t="s">
        <v>1003</v>
      </c>
      <c r="D150" s="172" t="s">
        <v>292</v>
      </c>
      <c r="E150" s="173">
        <v>1</v>
      </c>
      <c r="F150" s="174"/>
      <c r="G150" s="175">
        <f>ROUND(E150*F150,2)</f>
        <v>0</v>
      </c>
      <c r="H150" s="158"/>
      <c r="I150" s="157">
        <f>ROUND(E150*H150,2)</f>
        <v>0</v>
      </c>
      <c r="J150" s="158"/>
      <c r="K150" s="157">
        <f>ROUND(E150*J150,2)</f>
        <v>0</v>
      </c>
      <c r="L150" s="157">
        <v>12</v>
      </c>
      <c r="M150" s="157">
        <f>G150*(1+L150/100)</f>
        <v>0</v>
      </c>
      <c r="N150" s="156">
        <v>3.5000000000000001E-3</v>
      </c>
      <c r="O150" s="156">
        <f>ROUND(E150*N150,2)</f>
        <v>0</v>
      </c>
      <c r="P150" s="156">
        <v>0</v>
      </c>
      <c r="Q150" s="156">
        <f>ROUND(E150*P150,2)</f>
        <v>0</v>
      </c>
      <c r="R150" s="157" t="s">
        <v>282</v>
      </c>
      <c r="S150" s="157" t="s">
        <v>972</v>
      </c>
      <c r="T150" s="157" t="s">
        <v>255</v>
      </c>
      <c r="U150" s="157">
        <v>0</v>
      </c>
      <c r="V150" s="157">
        <f>ROUND(E150*U150,2)</f>
        <v>0</v>
      </c>
      <c r="W150" s="157"/>
      <c r="X150" s="157" t="s">
        <v>283</v>
      </c>
      <c r="Y150" s="157" t="s">
        <v>257</v>
      </c>
      <c r="Z150" s="147"/>
      <c r="AA150" s="147"/>
      <c r="AB150" s="147"/>
      <c r="AC150" s="147"/>
      <c r="AD150" s="147"/>
      <c r="AE150" s="147"/>
      <c r="AF150" s="147"/>
      <c r="AG150" s="147" t="s">
        <v>284</v>
      </c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x14ac:dyDescent="0.2">
      <c r="A151" s="3"/>
      <c r="B151" s="4"/>
      <c r="C151" s="186"/>
      <c r="D151" s="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AE151">
        <v>12</v>
      </c>
      <c r="AF151">
        <v>21</v>
      </c>
      <c r="AG151" t="s">
        <v>235</v>
      </c>
    </row>
    <row r="152" spans="1:60" x14ac:dyDescent="0.2">
      <c r="A152" s="150"/>
      <c r="B152" s="151" t="s">
        <v>31</v>
      </c>
      <c r="C152" s="187"/>
      <c r="D152" s="152"/>
      <c r="E152" s="153"/>
      <c r="F152" s="153"/>
      <c r="G152" s="169">
        <f>G8+G19+G24+G27+G32+G34+G62+G83+G85+G103+G115+G122+G125+G134+G142</f>
        <v>0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AE152">
        <f>SUMIF(L7:L150,AE151,G7:G150)</f>
        <v>0</v>
      </c>
      <c r="AF152">
        <f>SUMIF(L7:L150,AF151,G7:G150)</f>
        <v>0</v>
      </c>
      <c r="AG152" t="s">
        <v>346</v>
      </c>
    </row>
    <row r="153" spans="1:60" x14ac:dyDescent="0.2">
      <c r="A153" s="3"/>
      <c r="B153" s="4"/>
      <c r="C153" s="186"/>
      <c r="D153" s="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60" x14ac:dyDescent="0.2">
      <c r="A154" s="3"/>
      <c r="B154" s="4"/>
      <c r="C154" s="186"/>
      <c r="D154" s="6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60" x14ac:dyDescent="0.2">
      <c r="A155" s="374" t="s">
        <v>347</v>
      </c>
      <c r="B155" s="374"/>
      <c r="C155" s="375"/>
      <c r="D155" s="6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60" x14ac:dyDescent="0.2">
      <c r="A156" s="376"/>
      <c r="B156" s="377"/>
      <c r="C156" s="378"/>
      <c r="D156" s="377"/>
      <c r="E156" s="377"/>
      <c r="F156" s="377"/>
      <c r="G156" s="379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AG156" t="s">
        <v>348</v>
      </c>
    </row>
    <row r="157" spans="1:60" x14ac:dyDescent="0.2">
      <c r="A157" s="380"/>
      <c r="B157" s="381"/>
      <c r="C157" s="382"/>
      <c r="D157" s="381"/>
      <c r="E157" s="381"/>
      <c r="F157" s="381"/>
      <c r="G157" s="38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60" x14ac:dyDescent="0.2">
      <c r="A158" s="380"/>
      <c r="B158" s="381"/>
      <c r="C158" s="382"/>
      <c r="D158" s="381"/>
      <c r="E158" s="381"/>
      <c r="F158" s="381"/>
      <c r="G158" s="38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60" x14ac:dyDescent="0.2">
      <c r="A159" s="380"/>
      <c r="B159" s="381"/>
      <c r="C159" s="382"/>
      <c r="D159" s="381"/>
      <c r="E159" s="381"/>
      <c r="F159" s="381"/>
      <c r="G159" s="38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60" x14ac:dyDescent="0.2">
      <c r="A160" s="384"/>
      <c r="B160" s="385"/>
      <c r="C160" s="386"/>
      <c r="D160" s="385"/>
      <c r="E160" s="385"/>
      <c r="F160" s="385"/>
      <c r="G160" s="387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33" x14ac:dyDescent="0.2">
      <c r="A161" s="3"/>
      <c r="B161" s="4"/>
      <c r="C161" s="186"/>
      <c r="D161" s="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33" x14ac:dyDescent="0.2">
      <c r="C162" s="188"/>
      <c r="D162" s="10"/>
      <c r="AG162" t="s">
        <v>349</v>
      </c>
    </row>
    <row r="163" spans="1:33" x14ac:dyDescent="0.2">
      <c r="D163" s="10"/>
    </row>
    <row r="164" spans="1:33" x14ac:dyDescent="0.2">
      <c r="D164" s="10"/>
    </row>
    <row r="165" spans="1:33" x14ac:dyDescent="0.2">
      <c r="D165" s="10"/>
    </row>
    <row r="166" spans="1:33" x14ac:dyDescent="0.2">
      <c r="D166" s="10"/>
    </row>
    <row r="167" spans="1:33" x14ac:dyDescent="0.2">
      <c r="D167" s="10"/>
    </row>
    <row r="168" spans="1:33" x14ac:dyDescent="0.2">
      <c r="D168" s="10"/>
    </row>
    <row r="169" spans="1:33" x14ac:dyDescent="0.2">
      <c r="D169" s="10"/>
    </row>
    <row r="170" spans="1:33" x14ac:dyDescent="0.2">
      <c r="D170" s="10"/>
    </row>
    <row r="171" spans="1:33" x14ac:dyDescent="0.2">
      <c r="D171" s="10"/>
    </row>
    <row r="172" spans="1:33" x14ac:dyDescent="0.2">
      <c r="D172" s="10"/>
    </row>
    <row r="173" spans="1:33" x14ac:dyDescent="0.2">
      <c r="D173" s="10"/>
    </row>
    <row r="174" spans="1:33" x14ac:dyDescent="0.2">
      <c r="D174" s="10"/>
    </row>
    <row r="175" spans="1:33" x14ac:dyDescent="0.2">
      <c r="D175" s="10"/>
    </row>
    <row r="176" spans="1:33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21">
    <mergeCell ref="A155:C155"/>
    <mergeCell ref="A156:G160"/>
    <mergeCell ref="C13:G13"/>
    <mergeCell ref="C21:G21"/>
    <mergeCell ref="C36:G36"/>
    <mergeCell ref="C39:G39"/>
    <mergeCell ref="C53:G53"/>
    <mergeCell ref="C43:G43"/>
    <mergeCell ref="C46:G46"/>
    <mergeCell ref="C47:G47"/>
    <mergeCell ref="C50:G50"/>
    <mergeCell ref="C64:G64"/>
    <mergeCell ref="C67:G67"/>
    <mergeCell ref="C72:G72"/>
    <mergeCell ref="C105:G105"/>
    <mergeCell ref="C120:G120"/>
    <mergeCell ref="A1:G1"/>
    <mergeCell ref="C2:G2"/>
    <mergeCell ref="C3:G3"/>
    <mergeCell ref="C4:G4"/>
    <mergeCell ref="C42:G42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61</v>
      </c>
      <c r="C3" s="368" t="s">
        <v>62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52</v>
      </c>
      <c r="C4" s="371" t="s">
        <v>63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52</v>
      </c>
      <c r="C8" s="182" t="s">
        <v>113</v>
      </c>
      <c r="D8" s="165"/>
      <c r="E8" s="166"/>
      <c r="F8" s="167"/>
      <c r="G8" s="168">
        <f>SUMIF(AG9:AG12,"&lt;&gt;NOR",G9:G12)</f>
        <v>0</v>
      </c>
      <c r="H8" s="162"/>
      <c r="I8" s="162">
        <f>SUM(I9:I12)</f>
        <v>0</v>
      </c>
      <c r="J8" s="162"/>
      <c r="K8" s="162">
        <f>SUM(K9:K12)</f>
        <v>0</v>
      </c>
      <c r="L8" s="162"/>
      <c r="M8" s="162">
        <f>SUM(M9:M12)</f>
        <v>0</v>
      </c>
      <c r="N8" s="161"/>
      <c r="O8" s="161">
        <f>SUM(O9:O12)</f>
        <v>0</v>
      </c>
      <c r="P8" s="161"/>
      <c r="Q8" s="161">
        <f>SUM(Q9:Q12)</f>
        <v>0</v>
      </c>
      <c r="R8" s="162"/>
      <c r="S8" s="162"/>
      <c r="T8" s="162"/>
      <c r="U8" s="162"/>
      <c r="V8" s="162">
        <f>SUM(V9:V12)</f>
        <v>16.39</v>
      </c>
      <c r="W8" s="162"/>
      <c r="X8" s="162"/>
      <c r="Y8" s="162"/>
      <c r="AG8" t="s">
        <v>250</v>
      </c>
    </row>
    <row r="9" spans="1:60" outlineLevel="1" x14ac:dyDescent="0.2">
      <c r="A9" s="170">
        <v>1</v>
      </c>
      <c r="B9" s="171" t="s">
        <v>371</v>
      </c>
      <c r="C9" s="183" t="s">
        <v>372</v>
      </c>
      <c r="D9" s="172" t="s">
        <v>253</v>
      </c>
      <c r="E9" s="173">
        <v>43.24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12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0.36799999999999999</v>
      </c>
      <c r="V9" s="157">
        <f>ROUND(E9*U9,2)</f>
        <v>15.91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1004</v>
      </c>
      <c r="D10" s="159"/>
      <c r="E10" s="160">
        <v>43.24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70">
        <v>2</v>
      </c>
      <c r="B11" s="171" t="s">
        <v>375</v>
      </c>
      <c r="C11" s="183" t="s">
        <v>376</v>
      </c>
      <c r="D11" s="172" t="s">
        <v>253</v>
      </c>
      <c r="E11" s="173">
        <v>43.24</v>
      </c>
      <c r="F11" s="174"/>
      <c r="G11" s="175">
        <f>ROUND(E11*F11,2)</f>
        <v>0</v>
      </c>
      <c r="H11" s="158"/>
      <c r="I11" s="157">
        <f>ROUND(E11*H11,2)</f>
        <v>0</v>
      </c>
      <c r="J11" s="158"/>
      <c r="K11" s="157">
        <f>ROUND(E11*J11,2)</f>
        <v>0</v>
      </c>
      <c r="L11" s="157">
        <v>12</v>
      </c>
      <c r="M11" s="157">
        <f>G11*(1+L11/100)</f>
        <v>0</v>
      </c>
      <c r="N11" s="156">
        <v>0</v>
      </c>
      <c r="O11" s="156">
        <f>ROUND(E11*N11,2)</f>
        <v>0</v>
      </c>
      <c r="P11" s="156">
        <v>0</v>
      </c>
      <c r="Q11" s="156">
        <f>ROUND(E11*P11,2)</f>
        <v>0</v>
      </c>
      <c r="R11" s="157"/>
      <c r="S11" s="157" t="s">
        <v>254</v>
      </c>
      <c r="T11" s="157" t="s">
        <v>255</v>
      </c>
      <c r="U11" s="157">
        <v>1.0999999999999999E-2</v>
      </c>
      <c r="V11" s="157">
        <f>ROUND(E11*U11,2)</f>
        <v>0.48</v>
      </c>
      <c r="W11" s="157"/>
      <c r="X11" s="157" t="s">
        <v>256</v>
      </c>
      <c r="Y11" s="157" t="s">
        <v>257</v>
      </c>
      <c r="Z11" s="147"/>
      <c r="AA11" s="147"/>
      <c r="AB11" s="147"/>
      <c r="AC11" s="147"/>
      <c r="AD11" s="147"/>
      <c r="AE11" s="147"/>
      <c r="AF11" s="147"/>
      <c r="AG11" s="147" t="s">
        <v>258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2" x14ac:dyDescent="0.2">
      <c r="A12" s="154"/>
      <c r="B12" s="155"/>
      <c r="C12" s="184" t="s">
        <v>1004</v>
      </c>
      <c r="D12" s="159"/>
      <c r="E12" s="160">
        <v>43.24</v>
      </c>
      <c r="F12" s="157"/>
      <c r="G12" s="157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57"/>
      <c r="Z12" s="147"/>
      <c r="AA12" s="147"/>
      <c r="AB12" s="147"/>
      <c r="AC12" s="147"/>
      <c r="AD12" s="147"/>
      <c r="AE12" s="147"/>
      <c r="AF12" s="147"/>
      <c r="AG12" s="147" t="s">
        <v>260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x14ac:dyDescent="0.2">
      <c r="A13" s="163" t="s">
        <v>249</v>
      </c>
      <c r="B13" s="164" t="s">
        <v>56</v>
      </c>
      <c r="C13" s="182" t="s">
        <v>114</v>
      </c>
      <c r="D13" s="165"/>
      <c r="E13" s="166"/>
      <c r="F13" s="167"/>
      <c r="G13" s="168">
        <f>SUMIF(AG14:AG20,"&lt;&gt;NOR",G14:G20)</f>
        <v>0</v>
      </c>
      <c r="H13" s="162"/>
      <c r="I13" s="162">
        <f>SUM(I14:I20)</f>
        <v>0</v>
      </c>
      <c r="J13" s="162"/>
      <c r="K13" s="162">
        <f>SUM(K14:K20)</f>
        <v>0</v>
      </c>
      <c r="L13" s="162"/>
      <c r="M13" s="162">
        <f>SUM(M14:M20)</f>
        <v>0</v>
      </c>
      <c r="N13" s="161"/>
      <c r="O13" s="161">
        <f>SUM(O14:O20)</f>
        <v>0</v>
      </c>
      <c r="P13" s="161"/>
      <c r="Q13" s="161">
        <f>SUM(Q14:Q20)</f>
        <v>12.97</v>
      </c>
      <c r="R13" s="162"/>
      <c r="S13" s="162"/>
      <c r="T13" s="162"/>
      <c r="U13" s="162"/>
      <c r="V13" s="162">
        <f>SUM(V14:V20)</f>
        <v>207.03</v>
      </c>
      <c r="W13" s="162"/>
      <c r="X13" s="162"/>
      <c r="Y13" s="162"/>
      <c r="AG13" t="s">
        <v>250</v>
      </c>
    </row>
    <row r="14" spans="1:60" outlineLevel="1" x14ac:dyDescent="0.2">
      <c r="A14" s="170">
        <v>3</v>
      </c>
      <c r="B14" s="171" t="s">
        <v>378</v>
      </c>
      <c r="C14" s="183" t="s">
        <v>379</v>
      </c>
      <c r="D14" s="172" t="s">
        <v>380</v>
      </c>
      <c r="E14" s="173">
        <v>205.8</v>
      </c>
      <c r="F14" s="174"/>
      <c r="G14" s="175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12</v>
      </c>
      <c r="M14" s="157">
        <f>G14*(1+L14/100)</f>
        <v>0</v>
      </c>
      <c r="N14" s="156">
        <v>0</v>
      </c>
      <c r="O14" s="156">
        <f>ROUND(E14*N14,2)</f>
        <v>0</v>
      </c>
      <c r="P14" s="156">
        <v>6.3E-2</v>
      </c>
      <c r="Q14" s="156">
        <f>ROUND(E14*P14,2)</f>
        <v>12.97</v>
      </c>
      <c r="R14" s="157"/>
      <c r="S14" s="157" t="s">
        <v>254</v>
      </c>
      <c r="T14" s="157" t="s">
        <v>255</v>
      </c>
      <c r="U14" s="157">
        <v>1.006</v>
      </c>
      <c r="V14" s="157">
        <f>ROUND(E14*U14,2)</f>
        <v>207.03</v>
      </c>
      <c r="W14" s="157"/>
      <c r="X14" s="157" t="s">
        <v>256</v>
      </c>
      <c r="Y14" s="157" t="s">
        <v>257</v>
      </c>
      <c r="Z14" s="147"/>
      <c r="AA14" s="147"/>
      <c r="AB14" s="147"/>
      <c r="AC14" s="147"/>
      <c r="AD14" s="147"/>
      <c r="AE14" s="147"/>
      <c r="AF14" s="147"/>
      <c r="AG14" s="147" t="s">
        <v>258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2" x14ac:dyDescent="0.2">
      <c r="A15" s="154"/>
      <c r="B15" s="155"/>
      <c r="C15" s="388" t="s">
        <v>381</v>
      </c>
      <c r="D15" s="389"/>
      <c r="E15" s="389"/>
      <c r="F15" s="389"/>
      <c r="G15" s="389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272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3" x14ac:dyDescent="0.2">
      <c r="A16" s="154"/>
      <c r="B16" s="155"/>
      <c r="C16" s="396" t="s">
        <v>382</v>
      </c>
      <c r="D16" s="397"/>
      <c r="E16" s="397"/>
      <c r="F16" s="397"/>
      <c r="G16" s="39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272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3" x14ac:dyDescent="0.2">
      <c r="A17" s="154"/>
      <c r="B17" s="155"/>
      <c r="C17" s="396" t="s">
        <v>383</v>
      </c>
      <c r="D17" s="397"/>
      <c r="E17" s="397"/>
      <c r="F17" s="397"/>
      <c r="G17" s="39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272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3" x14ac:dyDescent="0.2">
      <c r="A18" s="154"/>
      <c r="B18" s="155"/>
      <c r="C18" s="396" t="s">
        <v>384</v>
      </c>
      <c r="D18" s="397"/>
      <c r="E18" s="397"/>
      <c r="F18" s="397"/>
      <c r="G18" s="39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272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2" x14ac:dyDescent="0.2">
      <c r="A19" s="154"/>
      <c r="B19" s="155"/>
      <c r="C19" s="184" t="s">
        <v>1005</v>
      </c>
      <c r="D19" s="159"/>
      <c r="E19" s="160">
        <v>67.8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260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3" x14ac:dyDescent="0.2">
      <c r="A20" s="154"/>
      <c r="B20" s="155"/>
      <c r="C20" s="184" t="s">
        <v>1006</v>
      </c>
      <c r="D20" s="159"/>
      <c r="E20" s="160">
        <v>138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260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x14ac:dyDescent="0.2">
      <c r="A21" s="163" t="s">
        <v>249</v>
      </c>
      <c r="B21" s="164" t="s">
        <v>153</v>
      </c>
      <c r="C21" s="182" t="s">
        <v>154</v>
      </c>
      <c r="D21" s="165"/>
      <c r="E21" s="166"/>
      <c r="F21" s="167"/>
      <c r="G21" s="168">
        <f>SUMIF(AG22:AG23,"&lt;&gt;NOR",G22:G23)</f>
        <v>0</v>
      </c>
      <c r="H21" s="162"/>
      <c r="I21" s="162">
        <f>SUM(I22:I23)</f>
        <v>0</v>
      </c>
      <c r="J21" s="162"/>
      <c r="K21" s="162">
        <f>SUM(K22:K23)</f>
        <v>0</v>
      </c>
      <c r="L21" s="162"/>
      <c r="M21" s="162">
        <f>SUM(M22:M23)</f>
        <v>0</v>
      </c>
      <c r="N21" s="161"/>
      <c r="O21" s="161">
        <f>SUM(O22:O23)</f>
        <v>0.84</v>
      </c>
      <c r="P21" s="161"/>
      <c r="Q21" s="161">
        <f>SUM(Q22:Q23)</f>
        <v>0</v>
      </c>
      <c r="R21" s="162"/>
      <c r="S21" s="162"/>
      <c r="T21" s="162"/>
      <c r="U21" s="162"/>
      <c r="V21" s="162">
        <f>SUM(V22:V23)</f>
        <v>34.32</v>
      </c>
      <c r="W21" s="162"/>
      <c r="X21" s="162"/>
      <c r="Y21" s="162"/>
      <c r="AG21" t="s">
        <v>250</v>
      </c>
    </row>
    <row r="22" spans="1:60" outlineLevel="1" x14ac:dyDescent="0.2">
      <c r="A22" s="170">
        <v>4</v>
      </c>
      <c r="B22" s="171" t="s">
        <v>391</v>
      </c>
      <c r="C22" s="183" t="s">
        <v>392</v>
      </c>
      <c r="D22" s="172" t="s">
        <v>380</v>
      </c>
      <c r="E22" s="173">
        <v>132</v>
      </c>
      <c r="F22" s="174"/>
      <c r="G22" s="175">
        <f>ROUND(E22*F22,2)</f>
        <v>0</v>
      </c>
      <c r="H22" s="158"/>
      <c r="I22" s="157">
        <f>ROUND(E22*H22,2)</f>
        <v>0</v>
      </c>
      <c r="J22" s="158"/>
      <c r="K22" s="157">
        <f>ROUND(E22*J22,2)</f>
        <v>0</v>
      </c>
      <c r="L22" s="157">
        <v>12</v>
      </c>
      <c r="M22" s="157">
        <f>G22*(1+L22/100)</f>
        <v>0</v>
      </c>
      <c r="N22" s="156">
        <v>6.3400000000000001E-3</v>
      </c>
      <c r="O22" s="156">
        <f>ROUND(E22*N22,2)</f>
        <v>0.84</v>
      </c>
      <c r="P22" s="156">
        <v>0</v>
      </c>
      <c r="Q22" s="156">
        <f>ROUND(E22*P22,2)</f>
        <v>0</v>
      </c>
      <c r="R22" s="157"/>
      <c r="S22" s="157" t="s">
        <v>254</v>
      </c>
      <c r="T22" s="157" t="s">
        <v>255</v>
      </c>
      <c r="U22" s="157">
        <v>0.26</v>
      </c>
      <c r="V22" s="157">
        <f>ROUND(E22*U22,2)</f>
        <v>34.32</v>
      </c>
      <c r="W22" s="157"/>
      <c r="X22" s="157" t="s">
        <v>256</v>
      </c>
      <c r="Y22" s="157" t="s">
        <v>257</v>
      </c>
      <c r="Z22" s="147"/>
      <c r="AA22" s="147"/>
      <c r="AB22" s="147"/>
      <c r="AC22" s="147"/>
      <c r="AD22" s="147"/>
      <c r="AE22" s="147"/>
      <c r="AF22" s="147"/>
      <c r="AG22" s="147" t="s">
        <v>258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2" x14ac:dyDescent="0.2">
      <c r="A23" s="154"/>
      <c r="B23" s="155"/>
      <c r="C23" s="184" t="s">
        <v>1007</v>
      </c>
      <c r="D23" s="159"/>
      <c r="E23" s="160">
        <v>132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260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x14ac:dyDescent="0.2">
      <c r="A24" s="163" t="s">
        <v>249</v>
      </c>
      <c r="B24" s="164" t="s">
        <v>158</v>
      </c>
      <c r="C24" s="182" t="s">
        <v>159</v>
      </c>
      <c r="D24" s="165"/>
      <c r="E24" s="166"/>
      <c r="F24" s="167"/>
      <c r="G24" s="168">
        <f>SUMIF(AG25:AG44,"&lt;&gt;NOR",G25:G44)</f>
        <v>0</v>
      </c>
      <c r="H24" s="162"/>
      <c r="I24" s="162">
        <f>SUM(I25:I44)</f>
        <v>0</v>
      </c>
      <c r="J24" s="162"/>
      <c r="K24" s="162">
        <f>SUM(K25:K44)</f>
        <v>0</v>
      </c>
      <c r="L24" s="162"/>
      <c r="M24" s="162">
        <f>SUM(M25:M44)</f>
        <v>0</v>
      </c>
      <c r="N24" s="161"/>
      <c r="O24" s="161">
        <f>SUM(O25:O44)</f>
        <v>0.03</v>
      </c>
      <c r="P24" s="161"/>
      <c r="Q24" s="161">
        <f>SUM(Q25:Q44)</f>
        <v>57.32</v>
      </c>
      <c r="R24" s="162"/>
      <c r="S24" s="162"/>
      <c r="T24" s="162"/>
      <c r="U24" s="162"/>
      <c r="V24" s="162">
        <f>SUM(V25:V44)</f>
        <v>241.26000000000002</v>
      </c>
      <c r="W24" s="162"/>
      <c r="X24" s="162"/>
      <c r="Y24" s="162"/>
      <c r="AG24" t="s">
        <v>250</v>
      </c>
    </row>
    <row r="25" spans="1:60" outlineLevel="1" x14ac:dyDescent="0.2">
      <c r="A25" s="170">
        <v>5</v>
      </c>
      <c r="B25" s="171" t="s">
        <v>401</v>
      </c>
      <c r="C25" s="183" t="s">
        <v>402</v>
      </c>
      <c r="D25" s="172" t="s">
        <v>253</v>
      </c>
      <c r="E25" s="173">
        <v>15.4693</v>
      </c>
      <c r="F25" s="174"/>
      <c r="G25" s="175">
        <f>ROUND(E25*F25,2)</f>
        <v>0</v>
      </c>
      <c r="H25" s="158"/>
      <c r="I25" s="157">
        <f>ROUND(E25*H25,2)</f>
        <v>0</v>
      </c>
      <c r="J25" s="158"/>
      <c r="K25" s="157">
        <f>ROUND(E25*J25,2)</f>
        <v>0</v>
      </c>
      <c r="L25" s="157">
        <v>12</v>
      </c>
      <c r="M25" s="157">
        <f>G25*(1+L25/100)</f>
        <v>0</v>
      </c>
      <c r="N25" s="156">
        <v>1.2800000000000001E-3</v>
      </c>
      <c r="O25" s="156">
        <f>ROUND(E25*N25,2)</f>
        <v>0.02</v>
      </c>
      <c r="P25" s="156">
        <v>1.95</v>
      </c>
      <c r="Q25" s="156">
        <f>ROUND(E25*P25,2)</f>
        <v>30.17</v>
      </c>
      <c r="R25" s="157"/>
      <c r="S25" s="157" t="s">
        <v>254</v>
      </c>
      <c r="T25" s="157" t="s">
        <v>255</v>
      </c>
      <c r="U25" s="157">
        <v>1.7010000000000001</v>
      </c>
      <c r="V25" s="157">
        <f>ROUND(E25*U25,2)</f>
        <v>26.31</v>
      </c>
      <c r="W25" s="157"/>
      <c r="X25" s="157" t="s">
        <v>256</v>
      </c>
      <c r="Y25" s="157" t="s">
        <v>257</v>
      </c>
      <c r="Z25" s="147"/>
      <c r="AA25" s="147"/>
      <c r="AB25" s="147"/>
      <c r="AC25" s="147"/>
      <c r="AD25" s="147"/>
      <c r="AE25" s="147"/>
      <c r="AF25" s="147"/>
      <c r="AG25" s="147" t="s">
        <v>258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2" x14ac:dyDescent="0.2">
      <c r="A26" s="154"/>
      <c r="B26" s="155"/>
      <c r="C26" s="184" t="s">
        <v>1008</v>
      </c>
      <c r="D26" s="159"/>
      <c r="E26" s="160">
        <v>15.47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57"/>
      <c r="Z26" s="147"/>
      <c r="AA26" s="147"/>
      <c r="AB26" s="147"/>
      <c r="AC26" s="147"/>
      <c r="AD26" s="147"/>
      <c r="AE26" s="147"/>
      <c r="AF26" s="147"/>
      <c r="AG26" s="147" t="s">
        <v>260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2.5" outlineLevel="1" x14ac:dyDescent="0.2">
      <c r="A27" s="170">
        <v>6</v>
      </c>
      <c r="B27" s="171" t="s">
        <v>1009</v>
      </c>
      <c r="C27" s="183" t="s">
        <v>1010</v>
      </c>
      <c r="D27" s="172" t="s">
        <v>253</v>
      </c>
      <c r="E27" s="173">
        <v>9.1999999999999993</v>
      </c>
      <c r="F27" s="174"/>
      <c r="G27" s="175">
        <f>ROUND(E27*F27,2)</f>
        <v>0</v>
      </c>
      <c r="H27" s="158"/>
      <c r="I27" s="157">
        <f>ROUND(E27*H27,2)</f>
        <v>0</v>
      </c>
      <c r="J27" s="158"/>
      <c r="K27" s="157">
        <f>ROUND(E27*J27,2)</f>
        <v>0</v>
      </c>
      <c r="L27" s="157">
        <v>12</v>
      </c>
      <c r="M27" s="157">
        <f>G27*(1+L27/100)</f>
        <v>0</v>
      </c>
      <c r="N27" s="156">
        <v>0</v>
      </c>
      <c r="O27" s="156">
        <f>ROUND(E27*N27,2)</f>
        <v>0</v>
      </c>
      <c r="P27" s="156">
        <v>1.4</v>
      </c>
      <c r="Q27" s="156">
        <f>ROUND(E27*P27,2)</f>
        <v>12.88</v>
      </c>
      <c r="R27" s="157"/>
      <c r="S27" s="157" t="s">
        <v>254</v>
      </c>
      <c r="T27" s="157" t="s">
        <v>255</v>
      </c>
      <c r="U27" s="157">
        <v>1.121</v>
      </c>
      <c r="V27" s="157">
        <f>ROUND(E27*U27,2)</f>
        <v>10.31</v>
      </c>
      <c r="W27" s="157"/>
      <c r="X27" s="157" t="s">
        <v>256</v>
      </c>
      <c r="Y27" s="157" t="s">
        <v>257</v>
      </c>
      <c r="Z27" s="147"/>
      <c r="AA27" s="147"/>
      <c r="AB27" s="147"/>
      <c r="AC27" s="147"/>
      <c r="AD27" s="147"/>
      <c r="AE27" s="147"/>
      <c r="AF27" s="147"/>
      <c r="AG27" s="147" t="s">
        <v>258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2" x14ac:dyDescent="0.2">
      <c r="A28" s="154"/>
      <c r="B28" s="155"/>
      <c r="C28" s="184" t="s">
        <v>1011</v>
      </c>
      <c r="D28" s="159"/>
      <c r="E28" s="160">
        <v>9.1999999999999993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260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70">
        <v>7</v>
      </c>
      <c r="B29" s="171" t="s">
        <v>413</v>
      </c>
      <c r="C29" s="183" t="s">
        <v>414</v>
      </c>
      <c r="D29" s="172" t="s">
        <v>380</v>
      </c>
      <c r="E29" s="173">
        <v>10</v>
      </c>
      <c r="F29" s="174"/>
      <c r="G29" s="175">
        <f>ROUND(E29*F29,2)</f>
        <v>0</v>
      </c>
      <c r="H29" s="158"/>
      <c r="I29" s="157">
        <f>ROUND(E29*H29,2)</f>
        <v>0</v>
      </c>
      <c r="J29" s="158"/>
      <c r="K29" s="157">
        <f>ROUND(E29*J29,2)</f>
        <v>0</v>
      </c>
      <c r="L29" s="157">
        <v>12</v>
      </c>
      <c r="M29" s="157">
        <f>G29*(1+L29/100)</f>
        <v>0</v>
      </c>
      <c r="N29" s="156">
        <v>9.2000000000000003E-4</v>
      </c>
      <c r="O29" s="156">
        <f>ROUND(E29*N29,2)</f>
        <v>0.01</v>
      </c>
      <c r="P29" s="156">
        <v>5.3999999999999999E-2</v>
      </c>
      <c r="Q29" s="156">
        <f>ROUND(E29*P29,2)</f>
        <v>0.54</v>
      </c>
      <c r="R29" s="157"/>
      <c r="S29" s="157" t="s">
        <v>254</v>
      </c>
      <c r="T29" s="157" t="s">
        <v>255</v>
      </c>
      <c r="U29" s="157">
        <v>0.46500000000000002</v>
      </c>
      <c r="V29" s="157">
        <f>ROUND(E29*U29,2)</f>
        <v>4.6500000000000004</v>
      </c>
      <c r="W29" s="157"/>
      <c r="X29" s="157" t="s">
        <v>256</v>
      </c>
      <c r="Y29" s="157" t="s">
        <v>257</v>
      </c>
      <c r="Z29" s="147"/>
      <c r="AA29" s="147"/>
      <c r="AB29" s="147"/>
      <c r="AC29" s="147"/>
      <c r="AD29" s="147"/>
      <c r="AE29" s="147"/>
      <c r="AF29" s="147"/>
      <c r="AG29" s="147" t="s">
        <v>258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2" x14ac:dyDescent="0.2">
      <c r="A30" s="154"/>
      <c r="B30" s="155"/>
      <c r="C30" s="184" t="s">
        <v>67</v>
      </c>
      <c r="D30" s="159"/>
      <c r="E30" s="160">
        <v>10</v>
      </c>
      <c r="F30" s="157"/>
      <c r="G30" s="15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57"/>
      <c r="Z30" s="147"/>
      <c r="AA30" s="147"/>
      <c r="AB30" s="147"/>
      <c r="AC30" s="147"/>
      <c r="AD30" s="147"/>
      <c r="AE30" s="147"/>
      <c r="AF30" s="147"/>
      <c r="AG30" s="147" t="s">
        <v>260</v>
      </c>
      <c r="AH30" s="147">
        <v>0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">
      <c r="A31" s="170">
        <v>8</v>
      </c>
      <c r="B31" s="171" t="s">
        <v>421</v>
      </c>
      <c r="C31" s="183" t="s">
        <v>422</v>
      </c>
      <c r="D31" s="172" t="s">
        <v>380</v>
      </c>
      <c r="E31" s="173">
        <v>209.79</v>
      </c>
      <c r="F31" s="174"/>
      <c r="G31" s="175">
        <f>ROUND(E31*F31,2)</f>
        <v>0</v>
      </c>
      <c r="H31" s="158"/>
      <c r="I31" s="157">
        <f>ROUND(E31*H31,2)</f>
        <v>0</v>
      </c>
      <c r="J31" s="158"/>
      <c r="K31" s="157">
        <f>ROUND(E31*J31,2)</f>
        <v>0</v>
      </c>
      <c r="L31" s="157">
        <v>12</v>
      </c>
      <c r="M31" s="157">
        <f>G31*(1+L31/100)</f>
        <v>0</v>
      </c>
      <c r="N31" s="156">
        <v>0</v>
      </c>
      <c r="O31" s="156">
        <f>ROUND(E31*N31,2)</f>
        <v>0</v>
      </c>
      <c r="P31" s="156">
        <v>7.0000000000000001E-3</v>
      </c>
      <c r="Q31" s="156">
        <f>ROUND(E31*P31,2)</f>
        <v>1.47</v>
      </c>
      <c r="R31" s="157"/>
      <c r="S31" s="157" t="s">
        <v>254</v>
      </c>
      <c r="T31" s="157" t="s">
        <v>255</v>
      </c>
      <c r="U31" s="157">
        <v>0.06</v>
      </c>
      <c r="V31" s="157">
        <f>ROUND(E31*U31,2)</f>
        <v>12.59</v>
      </c>
      <c r="W31" s="157"/>
      <c r="X31" s="157" t="s">
        <v>256</v>
      </c>
      <c r="Y31" s="157" t="s">
        <v>257</v>
      </c>
      <c r="Z31" s="147"/>
      <c r="AA31" s="147"/>
      <c r="AB31" s="147"/>
      <c r="AC31" s="147"/>
      <c r="AD31" s="147"/>
      <c r="AE31" s="147"/>
      <c r="AF31" s="147"/>
      <c r="AG31" s="147" t="s">
        <v>258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2" x14ac:dyDescent="0.2">
      <c r="A32" s="154"/>
      <c r="B32" s="155"/>
      <c r="C32" s="184" t="s">
        <v>1012</v>
      </c>
      <c r="D32" s="159"/>
      <c r="E32" s="160">
        <v>209.79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7"/>
      <c r="AA32" s="147"/>
      <c r="AB32" s="147"/>
      <c r="AC32" s="147"/>
      <c r="AD32" s="147"/>
      <c r="AE32" s="147"/>
      <c r="AF32" s="147"/>
      <c r="AG32" s="147" t="s">
        <v>260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">
      <c r="A33" s="170">
        <v>9</v>
      </c>
      <c r="B33" s="171" t="s">
        <v>424</v>
      </c>
      <c r="C33" s="183" t="s">
        <v>425</v>
      </c>
      <c r="D33" s="172" t="s">
        <v>380</v>
      </c>
      <c r="E33" s="173">
        <v>209.79</v>
      </c>
      <c r="F33" s="174"/>
      <c r="G33" s="175">
        <f>ROUND(E33*F33,2)</f>
        <v>0</v>
      </c>
      <c r="H33" s="158"/>
      <c r="I33" s="157">
        <f>ROUND(E33*H33,2)</f>
        <v>0</v>
      </c>
      <c r="J33" s="158"/>
      <c r="K33" s="157">
        <f>ROUND(E33*J33,2)</f>
        <v>0</v>
      </c>
      <c r="L33" s="157">
        <v>12</v>
      </c>
      <c r="M33" s="157">
        <f>G33*(1+L33/100)</f>
        <v>0</v>
      </c>
      <c r="N33" s="156">
        <v>0</v>
      </c>
      <c r="O33" s="156">
        <f>ROUND(E33*N33,2)</f>
        <v>0</v>
      </c>
      <c r="P33" s="156">
        <v>1.4499999999999999E-3</v>
      </c>
      <c r="Q33" s="156">
        <f>ROUND(E33*P33,2)</f>
        <v>0.3</v>
      </c>
      <c r="R33" s="157"/>
      <c r="S33" s="157" t="s">
        <v>254</v>
      </c>
      <c r="T33" s="157" t="s">
        <v>255</v>
      </c>
      <c r="U33" s="157">
        <v>0.04</v>
      </c>
      <c r="V33" s="157">
        <f>ROUND(E33*U33,2)</f>
        <v>8.39</v>
      </c>
      <c r="W33" s="157"/>
      <c r="X33" s="157" t="s">
        <v>256</v>
      </c>
      <c r="Y33" s="157" t="s">
        <v>257</v>
      </c>
      <c r="Z33" s="147"/>
      <c r="AA33" s="147"/>
      <c r="AB33" s="147"/>
      <c r="AC33" s="147"/>
      <c r="AD33" s="147"/>
      <c r="AE33" s="147"/>
      <c r="AF33" s="147"/>
      <c r="AG33" s="147" t="s">
        <v>258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2" x14ac:dyDescent="0.2">
      <c r="A34" s="154"/>
      <c r="B34" s="155"/>
      <c r="C34" s="184" t="s">
        <v>1012</v>
      </c>
      <c r="D34" s="159"/>
      <c r="E34" s="160">
        <v>209.79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7"/>
      <c r="AA34" s="147"/>
      <c r="AB34" s="147"/>
      <c r="AC34" s="147"/>
      <c r="AD34" s="147"/>
      <c r="AE34" s="147"/>
      <c r="AF34" s="147"/>
      <c r="AG34" s="147" t="s">
        <v>260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70">
        <v>10</v>
      </c>
      <c r="B35" s="171" t="s">
        <v>427</v>
      </c>
      <c r="C35" s="183" t="s">
        <v>428</v>
      </c>
      <c r="D35" s="172" t="s">
        <v>267</v>
      </c>
      <c r="E35" s="173">
        <v>47</v>
      </c>
      <c r="F35" s="174"/>
      <c r="G35" s="175">
        <f>ROUND(E35*F35,2)</f>
        <v>0</v>
      </c>
      <c r="H35" s="158"/>
      <c r="I35" s="157">
        <f>ROUND(E35*H35,2)</f>
        <v>0</v>
      </c>
      <c r="J35" s="158"/>
      <c r="K35" s="157">
        <f>ROUND(E35*J35,2)</f>
        <v>0</v>
      </c>
      <c r="L35" s="157">
        <v>12</v>
      </c>
      <c r="M35" s="157">
        <f>G35*(1+L35/100)</f>
        <v>0</v>
      </c>
      <c r="N35" s="156">
        <v>0</v>
      </c>
      <c r="O35" s="156">
        <f>ROUND(E35*N35,2)</f>
        <v>0</v>
      </c>
      <c r="P35" s="156">
        <v>0</v>
      </c>
      <c r="Q35" s="156">
        <f>ROUND(E35*P35,2)</f>
        <v>0</v>
      </c>
      <c r="R35" s="157"/>
      <c r="S35" s="157" t="s">
        <v>254</v>
      </c>
      <c r="T35" s="157" t="s">
        <v>255</v>
      </c>
      <c r="U35" s="157">
        <v>0.24415000000000001</v>
      </c>
      <c r="V35" s="157">
        <f>ROUND(E35*U35,2)</f>
        <v>11.48</v>
      </c>
      <c r="W35" s="157"/>
      <c r="X35" s="157" t="s">
        <v>256</v>
      </c>
      <c r="Y35" s="157" t="s">
        <v>257</v>
      </c>
      <c r="Z35" s="147"/>
      <c r="AA35" s="147"/>
      <c r="AB35" s="147"/>
      <c r="AC35" s="147"/>
      <c r="AD35" s="147"/>
      <c r="AE35" s="147"/>
      <c r="AF35" s="147"/>
      <c r="AG35" s="147" t="s">
        <v>258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2" x14ac:dyDescent="0.2">
      <c r="A36" s="154"/>
      <c r="B36" s="155"/>
      <c r="C36" s="184" t="s">
        <v>1013</v>
      </c>
      <c r="D36" s="159"/>
      <c r="E36" s="160">
        <v>47</v>
      </c>
      <c r="F36" s="157"/>
      <c r="G36" s="15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260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">
      <c r="A37" s="170">
        <v>11</v>
      </c>
      <c r="B37" s="171" t="s">
        <v>430</v>
      </c>
      <c r="C37" s="183" t="s">
        <v>431</v>
      </c>
      <c r="D37" s="172" t="s">
        <v>380</v>
      </c>
      <c r="E37" s="173">
        <v>209.79</v>
      </c>
      <c r="F37" s="174"/>
      <c r="G37" s="175">
        <f>ROUND(E37*F37,2)</f>
        <v>0</v>
      </c>
      <c r="H37" s="158"/>
      <c r="I37" s="157">
        <f>ROUND(E37*H37,2)</f>
        <v>0</v>
      </c>
      <c r="J37" s="158"/>
      <c r="K37" s="157">
        <f>ROUND(E37*J37,2)</f>
        <v>0</v>
      </c>
      <c r="L37" s="157">
        <v>12</v>
      </c>
      <c r="M37" s="157">
        <f>G37*(1+L37/100)</f>
        <v>0</v>
      </c>
      <c r="N37" s="156">
        <v>0</v>
      </c>
      <c r="O37" s="156">
        <f>ROUND(E37*N37,2)</f>
        <v>0</v>
      </c>
      <c r="P37" s="156">
        <v>4.2000000000000003E-2</v>
      </c>
      <c r="Q37" s="156">
        <f>ROUND(E37*P37,2)</f>
        <v>8.81</v>
      </c>
      <c r="R37" s="157"/>
      <c r="S37" s="157" t="s">
        <v>254</v>
      </c>
      <c r="T37" s="157" t="s">
        <v>255</v>
      </c>
      <c r="U37" s="157">
        <v>0.14199999999999999</v>
      </c>
      <c r="V37" s="157">
        <f>ROUND(E37*U37,2)</f>
        <v>29.79</v>
      </c>
      <c r="W37" s="157"/>
      <c r="X37" s="157" t="s">
        <v>256</v>
      </c>
      <c r="Y37" s="157" t="s">
        <v>257</v>
      </c>
      <c r="Z37" s="147"/>
      <c r="AA37" s="147"/>
      <c r="AB37" s="147"/>
      <c r="AC37" s="147"/>
      <c r="AD37" s="147"/>
      <c r="AE37" s="147"/>
      <c r="AF37" s="147"/>
      <c r="AG37" s="147" t="s">
        <v>258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2" x14ac:dyDescent="0.2">
      <c r="A38" s="154"/>
      <c r="B38" s="155"/>
      <c r="C38" s="184" t="s">
        <v>1012</v>
      </c>
      <c r="D38" s="159"/>
      <c r="E38" s="160">
        <v>209.79</v>
      </c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260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">
      <c r="A39" s="170">
        <v>12</v>
      </c>
      <c r="B39" s="171" t="s">
        <v>433</v>
      </c>
      <c r="C39" s="183" t="s">
        <v>434</v>
      </c>
      <c r="D39" s="172" t="s">
        <v>292</v>
      </c>
      <c r="E39" s="173">
        <v>1</v>
      </c>
      <c r="F39" s="174"/>
      <c r="G39" s="175">
        <f>ROUND(E39*F39,2)</f>
        <v>0</v>
      </c>
      <c r="H39" s="158"/>
      <c r="I39" s="157">
        <f>ROUND(E39*H39,2)</f>
        <v>0</v>
      </c>
      <c r="J39" s="158"/>
      <c r="K39" s="157">
        <f>ROUND(E39*J39,2)</f>
        <v>0</v>
      </c>
      <c r="L39" s="157">
        <v>12</v>
      </c>
      <c r="M39" s="157">
        <f>G39*(1+L39/100)</f>
        <v>0</v>
      </c>
      <c r="N39" s="156">
        <v>0</v>
      </c>
      <c r="O39" s="156">
        <f>ROUND(E39*N39,2)</f>
        <v>0</v>
      </c>
      <c r="P39" s="156">
        <v>0</v>
      </c>
      <c r="Q39" s="156">
        <f>ROUND(E39*P39,2)</f>
        <v>0</v>
      </c>
      <c r="R39" s="157"/>
      <c r="S39" s="157" t="s">
        <v>254</v>
      </c>
      <c r="T39" s="157" t="s">
        <v>255</v>
      </c>
      <c r="U39" s="157">
        <v>8.84</v>
      </c>
      <c r="V39" s="157">
        <f>ROUND(E39*U39,2)</f>
        <v>8.84</v>
      </c>
      <c r="W39" s="157"/>
      <c r="X39" s="157" t="s">
        <v>256</v>
      </c>
      <c r="Y39" s="157" t="s">
        <v>257</v>
      </c>
      <c r="Z39" s="147"/>
      <c r="AA39" s="147"/>
      <c r="AB39" s="147"/>
      <c r="AC39" s="147"/>
      <c r="AD39" s="147"/>
      <c r="AE39" s="147"/>
      <c r="AF39" s="147"/>
      <c r="AG39" s="147" t="s">
        <v>258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2" x14ac:dyDescent="0.2">
      <c r="A40" s="154"/>
      <c r="B40" s="155"/>
      <c r="C40" s="184" t="s">
        <v>52</v>
      </c>
      <c r="D40" s="159"/>
      <c r="E40" s="160">
        <v>1</v>
      </c>
      <c r="F40" s="157"/>
      <c r="G40" s="157"/>
      <c r="H40" s="157"/>
      <c r="I40" s="157"/>
      <c r="J40" s="157"/>
      <c r="K40" s="157"/>
      <c r="L40" s="157"/>
      <c r="M40" s="157"/>
      <c r="N40" s="156"/>
      <c r="O40" s="156"/>
      <c r="P40" s="156"/>
      <c r="Q40" s="156"/>
      <c r="R40" s="157"/>
      <c r="S40" s="157"/>
      <c r="T40" s="157"/>
      <c r="U40" s="157"/>
      <c r="V40" s="157"/>
      <c r="W40" s="157"/>
      <c r="X40" s="157"/>
      <c r="Y40" s="157"/>
      <c r="Z40" s="147"/>
      <c r="AA40" s="147"/>
      <c r="AB40" s="147"/>
      <c r="AC40" s="147"/>
      <c r="AD40" s="147"/>
      <c r="AE40" s="147"/>
      <c r="AF40" s="147"/>
      <c r="AG40" s="147" t="s">
        <v>260</v>
      </c>
      <c r="AH40" s="147">
        <v>0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">
      <c r="A41" s="170">
        <v>13</v>
      </c>
      <c r="B41" s="171" t="s">
        <v>435</v>
      </c>
      <c r="C41" s="183" t="s">
        <v>436</v>
      </c>
      <c r="D41" s="172" t="s">
        <v>437</v>
      </c>
      <c r="E41" s="173">
        <v>8</v>
      </c>
      <c r="F41" s="174"/>
      <c r="G41" s="175">
        <f>ROUND(E41*F41,2)</f>
        <v>0</v>
      </c>
      <c r="H41" s="158"/>
      <c r="I41" s="157">
        <f>ROUND(E41*H41,2)</f>
        <v>0</v>
      </c>
      <c r="J41" s="158"/>
      <c r="K41" s="157">
        <f>ROUND(E41*J41,2)</f>
        <v>0</v>
      </c>
      <c r="L41" s="157">
        <v>12</v>
      </c>
      <c r="M41" s="157">
        <f>G41*(1+L41/100)</f>
        <v>0</v>
      </c>
      <c r="N41" s="156">
        <v>0</v>
      </c>
      <c r="O41" s="156">
        <f>ROUND(E41*N41,2)</f>
        <v>0</v>
      </c>
      <c r="P41" s="156">
        <v>0</v>
      </c>
      <c r="Q41" s="156">
        <f>ROUND(E41*P41,2)</f>
        <v>0</v>
      </c>
      <c r="R41" s="157"/>
      <c r="S41" s="157" t="s">
        <v>254</v>
      </c>
      <c r="T41" s="157" t="s">
        <v>255</v>
      </c>
      <c r="U41" s="157">
        <v>0</v>
      </c>
      <c r="V41" s="157">
        <f>ROUND(E41*U41,2)</f>
        <v>0</v>
      </c>
      <c r="W41" s="157"/>
      <c r="X41" s="157" t="s">
        <v>256</v>
      </c>
      <c r="Y41" s="157" t="s">
        <v>257</v>
      </c>
      <c r="Z41" s="147"/>
      <c r="AA41" s="147"/>
      <c r="AB41" s="147"/>
      <c r="AC41" s="147"/>
      <c r="AD41" s="147"/>
      <c r="AE41" s="147"/>
      <c r="AF41" s="147"/>
      <c r="AG41" s="147" t="s">
        <v>258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2" x14ac:dyDescent="0.2">
      <c r="A42" s="154"/>
      <c r="B42" s="155"/>
      <c r="C42" s="184" t="s">
        <v>151</v>
      </c>
      <c r="D42" s="159"/>
      <c r="E42" s="160">
        <v>8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260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">
      <c r="A43" s="170">
        <v>14</v>
      </c>
      <c r="B43" s="171" t="s">
        <v>439</v>
      </c>
      <c r="C43" s="183" t="s">
        <v>440</v>
      </c>
      <c r="D43" s="172" t="s">
        <v>380</v>
      </c>
      <c r="E43" s="173">
        <v>209.79</v>
      </c>
      <c r="F43" s="174"/>
      <c r="G43" s="175">
        <f>ROUND(E43*F43,2)</f>
        <v>0</v>
      </c>
      <c r="H43" s="158"/>
      <c r="I43" s="157">
        <f>ROUND(E43*H43,2)</f>
        <v>0</v>
      </c>
      <c r="J43" s="158"/>
      <c r="K43" s="157">
        <f>ROUND(E43*J43,2)</f>
        <v>0</v>
      </c>
      <c r="L43" s="157">
        <v>12</v>
      </c>
      <c r="M43" s="157">
        <f>G43*(1+L43/100)</f>
        <v>0</v>
      </c>
      <c r="N43" s="156">
        <v>0</v>
      </c>
      <c r="O43" s="156">
        <f>ROUND(E43*N43,2)</f>
        <v>0</v>
      </c>
      <c r="P43" s="156">
        <v>1.4999999999999999E-2</v>
      </c>
      <c r="Q43" s="156">
        <f>ROUND(E43*P43,2)</f>
        <v>3.15</v>
      </c>
      <c r="R43" s="157"/>
      <c r="S43" s="157" t="s">
        <v>254</v>
      </c>
      <c r="T43" s="157" t="s">
        <v>255</v>
      </c>
      <c r="U43" s="157">
        <v>0.61443000000000003</v>
      </c>
      <c r="V43" s="157">
        <f>ROUND(E43*U43,2)</f>
        <v>128.9</v>
      </c>
      <c r="W43" s="157"/>
      <c r="X43" s="157" t="s">
        <v>309</v>
      </c>
      <c r="Y43" s="157" t="s">
        <v>257</v>
      </c>
      <c r="Z43" s="147"/>
      <c r="AA43" s="147"/>
      <c r="AB43" s="147"/>
      <c r="AC43" s="147"/>
      <c r="AD43" s="147"/>
      <c r="AE43" s="147"/>
      <c r="AF43" s="147"/>
      <c r="AG43" s="147" t="s">
        <v>310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2" x14ac:dyDescent="0.2">
      <c r="A44" s="154"/>
      <c r="B44" s="155"/>
      <c r="C44" s="184" t="s">
        <v>1012</v>
      </c>
      <c r="D44" s="159"/>
      <c r="E44" s="160">
        <v>209.79</v>
      </c>
      <c r="F44" s="157"/>
      <c r="G44" s="15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7"/>
      <c r="AA44" s="147"/>
      <c r="AB44" s="147"/>
      <c r="AC44" s="147"/>
      <c r="AD44" s="147"/>
      <c r="AE44" s="147"/>
      <c r="AF44" s="147"/>
      <c r="AG44" s="147" t="s">
        <v>260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x14ac:dyDescent="0.2">
      <c r="A45" s="163" t="s">
        <v>249</v>
      </c>
      <c r="B45" s="164" t="s">
        <v>218</v>
      </c>
      <c r="C45" s="182" t="s">
        <v>219</v>
      </c>
      <c r="D45" s="165"/>
      <c r="E45" s="166"/>
      <c r="F45" s="167"/>
      <c r="G45" s="168">
        <f>SUMIF(AG46:AG52,"&lt;&gt;NOR",G46:G52)</f>
        <v>0</v>
      </c>
      <c r="H45" s="162"/>
      <c r="I45" s="162">
        <f>SUM(I46:I52)</f>
        <v>0</v>
      </c>
      <c r="J45" s="162"/>
      <c r="K45" s="162">
        <f>SUM(K46:K52)</f>
        <v>0</v>
      </c>
      <c r="L45" s="162"/>
      <c r="M45" s="162">
        <f>SUM(M46:M52)</f>
        <v>0</v>
      </c>
      <c r="N45" s="161"/>
      <c r="O45" s="161">
        <f>SUM(O46:O52)</f>
        <v>0</v>
      </c>
      <c r="P45" s="161"/>
      <c r="Q45" s="161">
        <f>SUM(Q46:Q52)</f>
        <v>0</v>
      </c>
      <c r="R45" s="162"/>
      <c r="S45" s="162"/>
      <c r="T45" s="162"/>
      <c r="U45" s="162"/>
      <c r="V45" s="162">
        <f>SUM(V46:V52)</f>
        <v>201.34</v>
      </c>
      <c r="W45" s="162"/>
      <c r="X45" s="162"/>
      <c r="Y45" s="162"/>
      <c r="AG45" t="s">
        <v>250</v>
      </c>
    </row>
    <row r="46" spans="1:60" outlineLevel="1" x14ac:dyDescent="0.2">
      <c r="A46" s="170">
        <v>15</v>
      </c>
      <c r="B46" s="171" t="s">
        <v>444</v>
      </c>
      <c r="C46" s="183" t="s">
        <v>445</v>
      </c>
      <c r="D46" s="172" t="s">
        <v>253</v>
      </c>
      <c r="E46" s="173">
        <v>43</v>
      </c>
      <c r="F46" s="174"/>
      <c r="G46" s="175">
        <f>ROUND(E46*F46,2)</f>
        <v>0</v>
      </c>
      <c r="H46" s="158"/>
      <c r="I46" s="157">
        <f>ROUND(E46*H46,2)</f>
        <v>0</v>
      </c>
      <c r="J46" s="158"/>
      <c r="K46" s="157">
        <f>ROUND(E46*J46,2)</f>
        <v>0</v>
      </c>
      <c r="L46" s="157">
        <v>12</v>
      </c>
      <c r="M46" s="157">
        <f>G46*(1+L46/100)</f>
        <v>0</v>
      </c>
      <c r="N46" s="156">
        <v>0</v>
      </c>
      <c r="O46" s="156">
        <f>ROUND(E46*N46,2)</f>
        <v>0</v>
      </c>
      <c r="P46" s="156">
        <v>0</v>
      </c>
      <c r="Q46" s="156">
        <f>ROUND(E46*P46,2)</f>
        <v>0</v>
      </c>
      <c r="R46" s="157"/>
      <c r="S46" s="157" t="s">
        <v>254</v>
      </c>
      <c r="T46" s="157" t="s">
        <v>255</v>
      </c>
      <c r="U46" s="157">
        <v>0.253</v>
      </c>
      <c r="V46" s="157">
        <f>ROUND(E46*U46,2)</f>
        <v>10.88</v>
      </c>
      <c r="W46" s="157"/>
      <c r="X46" s="157" t="s">
        <v>256</v>
      </c>
      <c r="Y46" s="157" t="s">
        <v>257</v>
      </c>
      <c r="Z46" s="147"/>
      <c r="AA46" s="147"/>
      <c r="AB46" s="147"/>
      <c r="AC46" s="147"/>
      <c r="AD46" s="147"/>
      <c r="AE46" s="147"/>
      <c r="AF46" s="147"/>
      <c r="AG46" s="147" t="s">
        <v>258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2" x14ac:dyDescent="0.2">
      <c r="A47" s="154"/>
      <c r="B47" s="155"/>
      <c r="C47" s="184" t="s">
        <v>938</v>
      </c>
      <c r="D47" s="159"/>
      <c r="E47" s="160">
        <v>43</v>
      </c>
      <c r="F47" s="157"/>
      <c r="G47" s="157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57"/>
      <c r="Z47" s="147"/>
      <c r="AA47" s="147"/>
      <c r="AB47" s="147"/>
      <c r="AC47" s="147"/>
      <c r="AD47" s="147"/>
      <c r="AE47" s="147"/>
      <c r="AF47" s="147"/>
      <c r="AG47" s="147" t="s">
        <v>260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">
      <c r="A48" s="176">
        <v>16</v>
      </c>
      <c r="B48" s="177" t="s">
        <v>447</v>
      </c>
      <c r="C48" s="185" t="s">
        <v>448</v>
      </c>
      <c r="D48" s="178" t="s">
        <v>316</v>
      </c>
      <c r="E48" s="179">
        <v>67.134439999999998</v>
      </c>
      <c r="F48" s="180"/>
      <c r="G48" s="181">
        <f>ROUND(E48*F48,2)</f>
        <v>0</v>
      </c>
      <c r="H48" s="158"/>
      <c r="I48" s="157">
        <f>ROUND(E48*H48,2)</f>
        <v>0</v>
      </c>
      <c r="J48" s="158"/>
      <c r="K48" s="157">
        <f>ROUND(E48*J48,2)</f>
        <v>0</v>
      </c>
      <c r="L48" s="157">
        <v>12</v>
      </c>
      <c r="M48" s="157">
        <f>G48*(1+L48/100)</f>
        <v>0</v>
      </c>
      <c r="N48" s="156">
        <v>0</v>
      </c>
      <c r="O48" s="156">
        <f>ROUND(E48*N48,2)</f>
        <v>0</v>
      </c>
      <c r="P48" s="156">
        <v>0</v>
      </c>
      <c r="Q48" s="156">
        <f>ROUND(E48*P48,2)</f>
        <v>0</v>
      </c>
      <c r="R48" s="157"/>
      <c r="S48" s="157" t="s">
        <v>254</v>
      </c>
      <c r="T48" s="157" t="s">
        <v>255</v>
      </c>
      <c r="U48" s="157">
        <v>1.7969999999999999</v>
      </c>
      <c r="V48" s="157">
        <f>ROUND(E48*U48,2)</f>
        <v>120.64</v>
      </c>
      <c r="W48" s="157"/>
      <c r="X48" s="157" t="s">
        <v>256</v>
      </c>
      <c r="Y48" s="157" t="s">
        <v>257</v>
      </c>
      <c r="Z48" s="147"/>
      <c r="AA48" s="147"/>
      <c r="AB48" s="147"/>
      <c r="AC48" s="147"/>
      <c r="AD48" s="147"/>
      <c r="AE48" s="147"/>
      <c r="AF48" s="147"/>
      <c r="AG48" s="147" t="s">
        <v>449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">
      <c r="A49" s="176">
        <v>17</v>
      </c>
      <c r="B49" s="177" t="s">
        <v>450</v>
      </c>
      <c r="C49" s="185" t="s">
        <v>451</v>
      </c>
      <c r="D49" s="178" t="s">
        <v>316</v>
      </c>
      <c r="E49" s="179">
        <v>67.134439999999998</v>
      </c>
      <c r="F49" s="180"/>
      <c r="G49" s="181">
        <f>ROUND(E49*F49,2)</f>
        <v>0</v>
      </c>
      <c r="H49" s="158"/>
      <c r="I49" s="157">
        <f>ROUND(E49*H49,2)</f>
        <v>0</v>
      </c>
      <c r="J49" s="158"/>
      <c r="K49" s="157">
        <f>ROUND(E49*J49,2)</f>
        <v>0</v>
      </c>
      <c r="L49" s="157">
        <v>12</v>
      </c>
      <c r="M49" s="157">
        <f>G49*(1+L49/100)</f>
        <v>0</v>
      </c>
      <c r="N49" s="156">
        <v>0</v>
      </c>
      <c r="O49" s="156">
        <f>ROUND(E49*N49,2)</f>
        <v>0</v>
      </c>
      <c r="P49" s="156">
        <v>0</v>
      </c>
      <c r="Q49" s="156">
        <f>ROUND(E49*P49,2)</f>
        <v>0</v>
      </c>
      <c r="R49" s="157"/>
      <c r="S49" s="157" t="s">
        <v>254</v>
      </c>
      <c r="T49" s="157" t="s">
        <v>255</v>
      </c>
      <c r="U49" s="157">
        <v>0.55000000000000004</v>
      </c>
      <c r="V49" s="157">
        <f>ROUND(E49*U49,2)</f>
        <v>36.92</v>
      </c>
      <c r="W49" s="157"/>
      <c r="X49" s="157" t="s">
        <v>256</v>
      </c>
      <c r="Y49" s="157" t="s">
        <v>257</v>
      </c>
      <c r="Z49" s="147"/>
      <c r="AA49" s="147"/>
      <c r="AB49" s="147"/>
      <c r="AC49" s="147"/>
      <c r="AD49" s="147"/>
      <c r="AE49" s="147"/>
      <c r="AF49" s="147"/>
      <c r="AG49" s="147" t="s">
        <v>449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">
      <c r="A50" s="176">
        <v>18</v>
      </c>
      <c r="B50" s="177" t="s">
        <v>452</v>
      </c>
      <c r="C50" s="185" t="s">
        <v>453</v>
      </c>
      <c r="D50" s="178" t="s">
        <v>316</v>
      </c>
      <c r="E50" s="179">
        <v>67.134439999999998</v>
      </c>
      <c r="F50" s="180"/>
      <c r="G50" s="181">
        <f>ROUND(E50*F50,2)</f>
        <v>0</v>
      </c>
      <c r="H50" s="158"/>
      <c r="I50" s="157">
        <f>ROUND(E50*H50,2)</f>
        <v>0</v>
      </c>
      <c r="J50" s="158"/>
      <c r="K50" s="157">
        <f>ROUND(E50*J50,2)</f>
        <v>0</v>
      </c>
      <c r="L50" s="157">
        <v>12</v>
      </c>
      <c r="M50" s="157">
        <f>G50*(1+L50/100)</f>
        <v>0</v>
      </c>
      <c r="N50" s="156">
        <v>0</v>
      </c>
      <c r="O50" s="156">
        <f>ROUND(E50*N50,2)</f>
        <v>0</v>
      </c>
      <c r="P50" s="156">
        <v>0</v>
      </c>
      <c r="Q50" s="156">
        <f>ROUND(E50*P50,2)</f>
        <v>0</v>
      </c>
      <c r="R50" s="157"/>
      <c r="S50" s="157" t="s">
        <v>254</v>
      </c>
      <c r="T50" s="157" t="s">
        <v>255</v>
      </c>
      <c r="U50" s="157">
        <v>0.49</v>
      </c>
      <c r="V50" s="157">
        <f>ROUND(E50*U50,2)</f>
        <v>32.9</v>
      </c>
      <c r="W50" s="157"/>
      <c r="X50" s="157" t="s">
        <v>256</v>
      </c>
      <c r="Y50" s="157" t="s">
        <v>257</v>
      </c>
      <c r="Z50" s="147"/>
      <c r="AA50" s="147"/>
      <c r="AB50" s="147"/>
      <c r="AC50" s="147"/>
      <c r="AD50" s="147"/>
      <c r="AE50" s="147"/>
      <c r="AF50" s="147"/>
      <c r="AG50" s="147" t="s">
        <v>449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ht="22.5" outlineLevel="1" x14ac:dyDescent="0.2">
      <c r="A51" s="170">
        <v>19</v>
      </c>
      <c r="B51" s="171" t="s">
        <v>454</v>
      </c>
      <c r="C51" s="183" t="s">
        <v>455</v>
      </c>
      <c r="D51" s="172" t="s">
        <v>316</v>
      </c>
      <c r="E51" s="173">
        <v>67.134439999999998</v>
      </c>
      <c r="F51" s="174"/>
      <c r="G51" s="175">
        <f>ROUND(E51*F51,2)</f>
        <v>0</v>
      </c>
      <c r="H51" s="158"/>
      <c r="I51" s="157">
        <f>ROUND(E51*H51,2)</f>
        <v>0</v>
      </c>
      <c r="J51" s="158"/>
      <c r="K51" s="157">
        <f>ROUND(E51*J51,2)</f>
        <v>0</v>
      </c>
      <c r="L51" s="157">
        <v>12</v>
      </c>
      <c r="M51" s="157">
        <f>G51*(1+L51/100)</f>
        <v>0</v>
      </c>
      <c r="N51" s="156">
        <v>0</v>
      </c>
      <c r="O51" s="156">
        <f>ROUND(E51*N51,2)</f>
        <v>0</v>
      </c>
      <c r="P51" s="156">
        <v>0</v>
      </c>
      <c r="Q51" s="156">
        <f>ROUND(E51*P51,2)</f>
        <v>0</v>
      </c>
      <c r="R51" s="157"/>
      <c r="S51" s="157" t="s">
        <v>254</v>
      </c>
      <c r="T51" s="157" t="s">
        <v>255</v>
      </c>
      <c r="U51" s="157">
        <v>0</v>
      </c>
      <c r="V51" s="157">
        <f>ROUND(E51*U51,2)</f>
        <v>0</v>
      </c>
      <c r="W51" s="157"/>
      <c r="X51" s="157" t="s">
        <v>256</v>
      </c>
      <c r="Y51" s="157" t="s">
        <v>257</v>
      </c>
      <c r="Z51" s="147"/>
      <c r="AA51" s="147"/>
      <c r="AB51" s="147"/>
      <c r="AC51" s="147"/>
      <c r="AD51" s="147"/>
      <c r="AE51" s="147"/>
      <c r="AF51" s="147"/>
      <c r="AG51" s="147" t="s">
        <v>449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2" x14ac:dyDescent="0.2">
      <c r="A52" s="154"/>
      <c r="B52" s="155"/>
      <c r="C52" s="388" t="s">
        <v>456</v>
      </c>
      <c r="D52" s="389"/>
      <c r="E52" s="389"/>
      <c r="F52" s="389"/>
      <c r="G52" s="389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57"/>
      <c r="Z52" s="147"/>
      <c r="AA52" s="147"/>
      <c r="AB52" s="147"/>
      <c r="AC52" s="147"/>
      <c r="AD52" s="147"/>
      <c r="AE52" s="147"/>
      <c r="AF52" s="147"/>
      <c r="AG52" s="147" t="s">
        <v>272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x14ac:dyDescent="0.2">
      <c r="A53" s="163" t="s">
        <v>249</v>
      </c>
      <c r="B53" s="164" t="s">
        <v>221</v>
      </c>
      <c r="C53" s="182" t="s">
        <v>29</v>
      </c>
      <c r="D53" s="165"/>
      <c r="E53" s="166"/>
      <c r="F53" s="167"/>
      <c r="G53" s="168">
        <f>SUMIF(AG54:AG55,"&lt;&gt;NOR",G54:G55)</f>
        <v>0</v>
      </c>
      <c r="H53" s="162"/>
      <c r="I53" s="162">
        <f>SUM(I54:I55)</f>
        <v>0</v>
      </c>
      <c r="J53" s="162"/>
      <c r="K53" s="162">
        <f>SUM(K54:K55)</f>
        <v>0</v>
      </c>
      <c r="L53" s="162"/>
      <c r="M53" s="162">
        <f>SUM(M54:M55)</f>
        <v>0</v>
      </c>
      <c r="N53" s="161"/>
      <c r="O53" s="161">
        <f>SUM(O54:O55)</f>
        <v>0</v>
      </c>
      <c r="P53" s="161"/>
      <c r="Q53" s="161">
        <f>SUM(Q54:Q55)</f>
        <v>0</v>
      </c>
      <c r="R53" s="162"/>
      <c r="S53" s="162"/>
      <c r="T53" s="162"/>
      <c r="U53" s="162"/>
      <c r="V53" s="162">
        <f>SUM(V54:V55)</f>
        <v>0</v>
      </c>
      <c r="W53" s="162"/>
      <c r="X53" s="162"/>
      <c r="Y53" s="162"/>
      <c r="AG53" t="s">
        <v>250</v>
      </c>
    </row>
    <row r="54" spans="1:60" outlineLevel="1" x14ac:dyDescent="0.2">
      <c r="A54" s="170">
        <v>20</v>
      </c>
      <c r="B54" s="171" t="s">
        <v>457</v>
      </c>
      <c r="C54" s="183" t="s">
        <v>458</v>
      </c>
      <c r="D54" s="172" t="s">
        <v>352</v>
      </c>
      <c r="E54" s="173">
        <v>1</v>
      </c>
      <c r="F54" s="174"/>
      <c r="G54" s="175">
        <f>ROUND(E54*F54,2)</f>
        <v>0</v>
      </c>
      <c r="H54" s="158"/>
      <c r="I54" s="157">
        <f>ROUND(E54*H54,2)</f>
        <v>0</v>
      </c>
      <c r="J54" s="158"/>
      <c r="K54" s="157">
        <f>ROUND(E54*J54,2)</f>
        <v>0</v>
      </c>
      <c r="L54" s="157">
        <v>12</v>
      </c>
      <c r="M54" s="157">
        <f>G54*(1+L54/100)</f>
        <v>0</v>
      </c>
      <c r="N54" s="156">
        <v>0</v>
      </c>
      <c r="O54" s="156">
        <f>ROUND(E54*N54,2)</f>
        <v>0</v>
      </c>
      <c r="P54" s="156">
        <v>0</v>
      </c>
      <c r="Q54" s="156">
        <f>ROUND(E54*P54,2)</f>
        <v>0</v>
      </c>
      <c r="R54" s="157"/>
      <c r="S54" s="157" t="s">
        <v>254</v>
      </c>
      <c r="T54" s="157" t="s">
        <v>255</v>
      </c>
      <c r="U54" s="157">
        <v>0</v>
      </c>
      <c r="V54" s="157">
        <f>ROUND(E54*U54,2)</f>
        <v>0</v>
      </c>
      <c r="W54" s="157"/>
      <c r="X54" s="157" t="s">
        <v>51</v>
      </c>
      <c r="Y54" s="157" t="s">
        <v>257</v>
      </c>
      <c r="Z54" s="147"/>
      <c r="AA54" s="147"/>
      <c r="AB54" s="147"/>
      <c r="AC54" s="147"/>
      <c r="AD54" s="147"/>
      <c r="AE54" s="147"/>
      <c r="AF54" s="147"/>
      <c r="AG54" s="147" t="s">
        <v>353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2" x14ac:dyDescent="0.2">
      <c r="A55" s="154"/>
      <c r="B55" s="155"/>
      <c r="C55" s="388" t="s">
        <v>459</v>
      </c>
      <c r="D55" s="389"/>
      <c r="E55" s="389"/>
      <c r="F55" s="389"/>
      <c r="G55" s="389"/>
      <c r="H55" s="157"/>
      <c r="I55" s="157"/>
      <c r="J55" s="157"/>
      <c r="K55" s="157"/>
      <c r="L55" s="157"/>
      <c r="M55" s="157"/>
      <c r="N55" s="156"/>
      <c r="O55" s="156"/>
      <c r="P55" s="156"/>
      <c r="Q55" s="156"/>
      <c r="R55" s="157"/>
      <c r="S55" s="157"/>
      <c r="T55" s="157"/>
      <c r="U55" s="157"/>
      <c r="V55" s="157"/>
      <c r="W55" s="157"/>
      <c r="X55" s="157"/>
      <c r="Y55" s="157"/>
      <c r="Z55" s="147"/>
      <c r="AA55" s="147"/>
      <c r="AB55" s="147"/>
      <c r="AC55" s="147"/>
      <c r="AD55" s="147"/>
      <c r="AE55" s="147"/>
      <c r="AF55" s="147"/>
      <c r="AG55" s="147" t="s">
        <v>272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x14ac:dyDescent="0.2">
      <c r="A56" s="3"/>
      <c r="B56" s="4"/>
      <c r="C56" s="186"/>
      <c r="D56" s="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AE56">
        <v>12</v>
      </c>
      <c r="AF56">
        <v>21</v>
      </c>
      <c r="AG56" t="s">
        <v>235</v>
      </c>
    </row>
    <row r="57" spans="1:60" x14ac:dyDescent="0.2">
      <c r="A57" s="150"/>
      <c r="B57" s="151" t="s">
        <v>31</v>
      </c>
      <c r="C57" s="187"/>
      <c r="D57" s="152"/>
      <c r="E57" s="153"/>
      <c r="F57" s="153"/>
      <c r="G57" s="169">
        <f>G8+G13+G21+G24+G45+G53</f>
        <v>0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AE57">
        <f>SUMIF(L7:L55,AE56,G7:G55)</f>
        <v>0</v>
      </c>
      <c r="AF57">
        <f>SUMIF(L7:L55,AF56,G7:G55)</f>
        <v>0</v>
      </c>
      <c r="AG57" t="s">
        <v>346</v>
      </c>
    </row>
    <row r="58" spans="1:60" x14ac:dyDescent="0.2">
      <c r="A58" s="3"/>
      <c r="B58" s="4"/>
      <c r="C58" s="186"/>
      <c r="D58" s="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60" x14ac:dyDescent="0.2">
      <c r="A59" s="3"/>
      <c r="B59" s="4"/>
      <c r="C59" s="186"/>
      <c r="D59" s="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60" x14ac:dyDescent="0.2">
      <c r="A60" s="374" t="s">
        <v>347</v>
      </c>
      <c r="B60" s="374"/>
      <c r="C60" s="375"/>
      <c r="D60" s="6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60" x14ac:dyDescent="0.2">
      <c r="A61" s="376"/>
      <c r="B61" s="377"/>
      <c r="C61" s="378"/>
      <c r="D61" s="377"/>
      <c r="E61" s="377"/>
      <c r="F61" s="377"/>
      <c r="G61" s="379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AG61" t="s">
        <v>348</v>
      </c>
    </row>
    <row r="62" spans="1:60" x14ac:dyDescent="0.2">
      <c r="A62" s="380"/>
      <c r="B62" s="381"/>
      <c r="C62" s="382"/>
      <c r="D62" s="381"/>
      <c r="E62" s="381"/>
      <c r="F62" s="381"/>
      <c r="G62" s="38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60" x14ac:dyDescent="0.2">
      <c r="A63" s="380"/>
      <c r="B63" s="381"/>
      <c r="C63" s="382"/>
      <c r="D63" s="381"/>
      <c r="E63" s="381"/>
      <c r="F63" s="381"/>
      <c r="G63" s="38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60" x14ac:dyDescent="0.2">
      <c r="A64" s="380"/>
      <c r="B64" s="381"/>
      <c r="C64" s="382"/>
      <c r="D64" s="381"/>
      <c r="E64" s="381"/>
      <c r="F64" s="381"/>
      <c r="G64" s="38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33" x14ac:dyDescent="0.2">
      <c r="A65" s="384"/>
      <c r="B65" s="385"/>
      <c r="C65" s="386"/>
      <c r="D65" s="385"/>
      <c r="E65" s="385"/>
      <c r="F65" s="385"/>
      <c r="G65" s="387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33" x14ac:dyDescent="0.2">
      <c r="A66" s="3"/>
      <c r="B66" s="4"/>
      <c r="C66" s="186"/>
      <c r="D66" s="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33" x14ac:dyDescent="0.2">
      <c r="C67" s="188"/>
      <c r="D67" s="10"/>
      <c r="AG67" t="s">
        <v>349</v>
      </c>
    </row>
    <row r="68" spans="1:33" x14ac:dyDescent="0.2">
      <c r="D68" s="10"/>
    </row>
    <row r="69" spans="1:33" x14ac:dyDescent="0.2">
      <c r="D69" s="10"/>
    </row>
    <row r="70" spans="1:33" x14ac:dyDescent="0.2">
      <c r="D70" s="10"/>
    </row>
    <row r="71" spans="1:33" x14ac:dyDescent="0.2">
      <c r="D71" s="10"/>
    </row>
    <row r="72" spans="1:33" x14ac:dyDescent="0.2">
      <c r="D72" s="10"/>
    </row>
    <row r="73" spans="1:33" x14ac:dyDescent="0.2">
      <c r="D73" s="10"/>
    </row>
    <row r="74" spans="1:33" x14ac:dyDescent="0.2">
      <c r="D74" s="10"/>
    </row>
    <row r="75" spans="1:33" x14ac:dyDescent="0.2">
      <c r="D75" s="10"/>
    </row>
    <row r="76" spans="1:33" x14ac:dyDescent="0.2">
      <c r="D76" s="10"/>
    </row>
    <row r="77" spans="1:33" x14ac:dyDescent="0.2">
      <c r="D77" s="10"/>
    </row>
    <row r="78" spans="1:33" x14ac:dyDescent="0.2">
      <c r="D78" s="10"/>
    </row>
    <row r="79" spans="1:33" x14ac:dyDescent="0.2">
      <c r="D79" s="10"/>
    </row>
    <row r="80" spans="1:33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2">
    <mergeCell ref="A61:G65"/>
    <mergeCell ref="C15:G15"/>
    <mergeCell ref="C16:G16"/>
    <mergeCell ref="C17:G17"/>
    <mergeCell ref="C18:G18"/>
    <mergeCell ref="C52:G52"/>
    <mergeCell ref="C55:G55"/>
    <mergeCell ref="A1:G1"/>
    <mergeCell ref="C2:G2"/>
    <mergeCell ref="C3:G3"/>
    <mergeCell ref="C4:G4"/>
    <mergeCell ref="A60:C60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4999"/>
  <sheetViews>
    <sheetView workbookViewId="0">
      <pane ySplit="7" topLeftCell="A41" activePane="bottomLeft" state="frozen"/>
      <selection pane="bottomLeft" activeCell="A110" sqref="A110:XFD110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61</v>
      </c>
      <c r="C3" s="368" t="s">
        <v>62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56</v>
      </c>
      <c r="C4" s="371" t="s">
        <v>64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56</v>
      </c>
      <c r="C8" s="182" t="s">
        <v>114</v>
      </c>
      <c r="D8" s="165"/>
      <c r="E8" s="166"/>
      <c r="F8" s="167"/>
      <c r="G8" s="168">
        <f>SUMIF(AG9:AG15,"&lt;&gt;NOR",G9:G15)</f>
        <v>0</v>
      </c>
      <c r="H8" s="162"/>
      <c r="I8" s="162">
        <f>SUM(I9:I15)</f>
        <v>0</v>
      </c>
      <c r="J8" s="162"/>
      <c r="K8" s="162">
        <f>SUM(K9:K15)</f>
        <v>0</v>
      </c>
      <c r="L8" s="162"/>
      <c r="M8" s="162">
        <f>SUM(M9:M15)</f>
        <v>0</v>
      </c>
      <c r="N8" s="161"/>
      <c r="O8" s="161">
        <f>SUM(O9:O15)</f>
        <v>43.29</v>
      </c>
      <c r="P8" s="161"/>
      <c r="Q8" s="161">
        <f>SUM(Q9:Q15)</f>
        <v>0</v>
      </c>
      <c r="R8" s="162"/>
      <c r="S8" s="162"/>
      <c r="T8" s="162"/>
      <c r="U8" s="162"/>
      <c r="V8" s="162">
        <f>SUM(V9:V15)</f>
        <v>20.350000000000001</v>
      </c>
      <c r="W8" s="162"/>
      <c r="X8" s="162"/>
      <c r="Y8" s="162"/>
      <c r="AG8" t="s">
        <v>250</v>
      </c>
    </row>
    <row r="9" spans="1:60" outlineLevel="1" x14ac:dyDescent="0.2">
      <c r="A9" s="170">
        <v>1</v>
      </c>
      <c r="B9" s="171" t="s">
        <v>464</v>
      </c>
      <c r="C9" s="183" t="s">
        <v>465</v>
      </c>
      <c r="D9" s="172" t="s">
        <v>253</v>
      </c>
      <c r="E9" s="173">
        <v>11.718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12</v>
      </c>
      <c r="M9" s="157">
        <f>G9*(1+L9/100)</f>
        <v>0</v>
      </c>
      <c r="N9" s="156">
        <v>2.5249999999999999</v>
      </c>
      <c r="O9" s="156">
        <f>ROUND(E9*N9,2)</f>
        <v>29.59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0.48</v>
      </c>
      <c r="V9" s="157">
        <f>ROUND(E9*U9,2)</f>
        <v>5.62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1014</v>
      </c>
      <c r="D10" s="159"/>
      <c r="E10" s="160">
        <v>11.16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3" x14ac:dyDescent="0.2">
      <c r="A11" s="154"/>
      <c r="B11" s="155"/>
      <c r="C11" s="195" t="s">
        <v>1015</v>
      </c>
      <c r="D11" s="193"/>
      <c r="E11" s="194">
        <v>0.56000000000000005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260</v>
      </c>
      <c r="AH11" s="147">
        <v>4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t="22.5" outlineLevel="1" x14ac:dyDescent="0.2">
      <c r="A12" s="170">
        <v>2</v>
      </c>
      <c r="B12" s="171" t="s">
        <v>474</v>
      </c>
      <c r="C12" s="183" t="s">
        <v>475</v>
      </c>
      <c r="D12" s="172" t="s">
        <v>316</v>
      </c>
      <c r="E12" s="173">
        <v>0.81355999999999995</v>
      </c>
      <c r="F12" s="174"/>
      <c r="G12" s="175">
        <f>ROUND(E12*F12,2)</f>
        <v>0</v>
      </c>
      <c r="H12" s="158"/>
      <c r="I12" s="157">
        <f>ROUND(E12*H12,2)</f>
        <v>0</v>
      </c>
      <c r="J12" s="158"/>
      <c r="K12" s="157">
        <f>ROUND(E12*J12,2)</f>
        <v>0</v>
      </c>
      <c r="L12" s="157">
        <v>12</v>
      </c>
      <c r="M12" s="157">
        <f>G12*(1+L12/100)</f>
        <v>0</v>
      </c>
      <c r="N12" s="156">
        <v>1.0737000000000001</v>
      </c>
      <c r="O12" s="156">
        <f>ROUND(E12*N12,2)</f>
        <v>0.87</v>
      </c>
      <c r="P12" s="156">
        <v>0</v>
      </c>
      <c r="Q12" s="156">
        <f>ROUND(E12*P12,2)</f>
        <v>0</v>
      </c>
      <c r="R12" s="157"/>
      <c r="S12" s="157" t="s">
        <v>254</v>
      </c>
      <c r="T12" s="157" t="s">
        <v>255</v>
      </c>
      <c r="U12" s="157">
        <v>15.231</v>
      </c>
      <c r="V12" s="157">
        <f>ROUND(E12*U12,2)</f>
        <v>12.39</v>
      </c>
      <c r="W12" s="157"/>
      <c r="X12" s="157" t="s">
        <v>256</v>
      </c>
      <c r="Y12" s="157" t="s">
        <v>257</v>
      </c>
      <c r="Z12" s="147"/>
      <c r="AA12" s="147"/>
      <c r="AB12" s="147"/>
      <c r="AC12" s="147"/>
      <c r="AD12" s="147"/>
      <c r="AE12" s="147"/>
      <c r="AF12" s="147"/>
      <c r="AG12" s="147" t="s">
        <v>258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">
      <c r="A13" s="154"/>
      <c r="B13" s="155"/>
      <c r="C13" s="184" t="s">
        <v>1016</v>
      </c>
      <c r="D13" s="159"/>
      <c r="E13" s="160">
        <v>0.81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260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22.5" outlineLevel="1" x14ac:dyDescent="0.2">
      <c r="A14" s="170">
        <v>3</v>
      </c>
      <c r="B14" s="171" t="s">
        <v>1017</v>
      </c>
      <c r="C14" s="183" t="s">
        <v>1018</v>
      </c>
      <c r="D14" s="172" t="s">
        <v>380</v>
      </c>
      <c r="E14" s="173">
        <v>111.6</v>
      </c>
      <c r="F14" s="174"/>
      <c r="G14" s="175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12</v>
      </c>
      <c r="M14" s="157">
        <f>G14*(1+L14/100)</f>
        <v>0</v>
      </c>
      <c r="N14" s="156">
        <v>0.115</v>
      </c>
      <c r="O14" s="156">
        <f>ROUND(E14*N14,2)</f>
        <v>12.83</v>
      </c>
      <c r="P14" s="156">
        <v>0</v>
      </c>
      <c r="Q14" s="156">
        <f>ROUND(E14*P14,2)</f>
        <v>0</v>
      </c>
      <c r="R14" s="157"/>
      <c r="S14" s="157" t="s">
        <v>254</v>
      </c>
      <c r="T14" s="157" t="s">
        <v>255</v>
      </c>
      <c r="U14" s="157">
        <v>2.1000000000000001E-2</v>
      </c>
      <c r="V14" s="157">
        <f>ROUND(E14*U14,2)</f>
        <v>2.34</v>
      </c>
      <c r="W14" s="157"/>
      <c r="X14" s="157" t="s">
        <v>256</v>
      </c>
      <c r="Y14" s="157" t="s">
        <v>257</v>
      </c>
      <c r="Z14" s="147"/>
      <c r="AA14" s="147"/>
      <c r="AB14" s="147"/>
      <c r="AC14" s="147"/>
      <c r="AD14" s="147"/>
      <c r="AE14" s="147"/>
      <c r="AF14" s="147"/>
      <c r="AG14" s="147" t="s">
        <v>258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2" x14ac:dyDescent="0.2">
      <c r="A15" s="154"/>
      <c r="B15" s="155"/>
      <c r="C15" s="184" t="s">
        <v>1019</v>
      </c>
      <c r="D15" s="159"/>
      <c r="E15" s="160">
        <v>111.6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260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x14ac:dyDescent="0.2">
      <c r="A16" s="163" t="s">
        <v>249</v>
      </c>
      <c r="B16" s="164" t="s">
        <v>60</v>
      </c>
      <c r="C16" s="182" t="s">
        <v>130</v>
      </c>
      <c r="D16" s="165"/>
      <c r="E16" s="166"/>
      <c r="F16" s="167"/>
      <c r="G16" s="168">
        <f>SUMIF(AG17:AG32,"&lt;&gt;NOR",G17:G32)</f>
        <v>0</v>
      </c>
      <c r="H16" s="162"/>
      <c r="I16" s="162">
        <f>SUM(I17:I32)</f>
        <v>0</v>
      </c>
      <c r="J16" s="162"/>
      <c r="K16" s="162">
        <f>SUM(K17:K32)</f>
        <v>0</v>
      </c>
      <c r="L16" s="162"/>
      <c r="M16" s="162">
        <f>SUM(M17:M32)</f>
        <v>0</v>
      </c>
      <c r="N16" s="161"/>
      <c r="O16" s="161">
        <f>SUM(O17:O32)</f>
        <v>25.54</v>
      </c>
      <c r="P16" s="161"/>
      <c r="Q16" s="161">
        <f>SUM(Q17:Q32)</f>
        <v>0</v>
      </c>
      <c r="R16" s="162"/>
      <c r="S16" s="162"/>
      <c r="T16" s="162"/>
      <c r="U16" s="162"/>
      <c r="V16" s="162">
        <f>SUM(V17:V32)</f>
        <v>342.57999999999993</v>
      </c>
      <c r="W16" s="162"/>
      <c r="X16" s="162"/>
      <c r="Y16" s="162"/>
      <c r="AG16" t="s">
        <v>250</v>
      </c>
    </row>
    <row r="17" spans="1:60" outlineLevel="1" x14ac:dyDescent="0.2">
      <c r="A17" s="170">
        <v>4</v>
      </c>
      <c r="B17" s="171" t="s">
        <v>504</v>
      </c>
      <c r="C17" s="183" t="s">
        <v>505</v>
      </c>
      <c r="D17" s="172" t="s">
        <v>380</v>
      </c>
      <c r="E17" s="173">
        <v>27.75</v>
      </c>
      <c r="F17" s="174"/>
      <c r="G17" s="175">
        <f>ROUND(E17*F17,2)</f>
        <v>0</v>
      </c>
      <c r="H17" s="158"/>
      <c r="I17" s="157">
        <f>ROUND(E17*H17,2)</f>
        <v>0</v>
      </c>
      <c r="J17" s="158"/>
      <c r="K17" s="157">
        <f>ROUND(E17*J17,2)</f>
        <v>0</v>
      </c>
      <c r="L17" s="157">
        <v>12</v>
      </c>
      <c r="M17" s="157">
        <f>G17*(1+L17/100)</f>
        <v>0</v>
      </c>
      <c r="N17" s="156">
        <v>0.14704</v>
      </c>
      <c r="O17" s="156">
        <f>ROUND(E17*N17,2)</f>
        <v>4.08</v>
      </c>
      <c r="P17" s="156">
        <v>0</v>
      </c>
      <c r="Q17" s="156">
        <f>ROUND(E17*P17,2)</f>
        <v>0</v>
      </c>
      <c r="R17" s="157"/>
      <c r="S17" s="157" t="s">
        <v>254</v>
      </c>
      <c r="T17" s="157" t="s">
        <v>255</v>
      </c>
      <c r="U17" s="157">
        <v>0.80500000000000005</v>
      </c>
      <c r="V17" s="157">
        <f>ROUND(E17*U17,2)</f>
        <v>22.34</v>
      </c>
      <c r="W17" s="157"/>
      <c r="X17" s="157" t="s">
        <v>256</v>
      </c>
      <c r="Y17" s="157" t="s">
        <v>257</v>
      </c>
      <c r="Z17" s="147"/>
      <c r="AA17" s="147"/>
      <c r="AB17" s="147"/>
      <c r="AC17" s="147"/>
      <c r="AD17" s="147"/>
      <c r="AE17" s="147"/>
      <c r="AF17" s="147"/>
      <c r="AG17" s="147" t="s">
        <v>258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2" x14ac:dyDescent="0.2">
      <c r="A18" s="154"/>
      <c r="B18" s="155"/>
      <c r="C18" s="184" t="s">
        <v>1020</v>
      </c>
      <c r="D18" s="159"/>
      <c r="E18" s="160">
        <v>27.75</v>
      </c>
      <c r="F18" s="157"/>
      <c r="G18" s="15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260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">
      <c r="A19" s="170">
        <v>5</v>
      </c>
      <c r="B19" s="171" t="s">
        <v>1021</v>
      </c>
      <c r="C19" s="183" t="s">
        <v>1022</v>
      </c>
      <c r="D19" s="172" t="s">
        <v>380</v>
      </c>
      <c r="E19" s="173">
        <v>55.255000000000003</v>
      </c>
      <c r="F19" s="174"/>
      <c r="G19" s="175">
        <f>ROUND(E19*F19,2)</f>
        <v>0</v>
      </c>
      <c r="H19" s="158"/>
      <c r="I19" s="157">
        <f>ROUND(E19*H19,2)</f>
        <v>0</v>
      </c>
      <c r="J19" s="158"/>
      <c r="K19" s="157">
        <f>ROUND(E19*J19,2)</f>
        <v>0</v>
      </c>
      <c r="L19" s="157">
        <v>12</v>
      </c>
      <c r="M19" s="157">
        <f>G19*(1+L19/100)</f>
        <v>0</v>
      </c>
      <c r="N19" s="156">
        <v>0.16322999999999999</v>
      </c>
      <c r="O19" s="156">
        <f>ROUND(E19*N19,2)</f>
        <v>9.02</v>
      </c>
      <c r="P19" s="156">
        <v>0</v>
      </c>
      <c r="Q19" s="156">
        <f>ROUND(E19*P19,2)</f>
        <v>0</v>
      </c>
      <c r="R19" s="157"/>
      <c r="S19" s="157" t="s">
        <v>254</v>
      </c>
      <c r="T19" s="157" t="s">
        <v>255</v>
      </c>
      <c r="U19" s="157">
        <v>0.59</v>
      </c>
      <c r="V19" s="157">
        <f>ROUND(E19*U19,2)</f>
        <v>32.6</v>
      </c>
      <c r="W19" s="157"/>
      <c r="X19" s="157" t="s">
        <v>256</v>
      </c>
      <c r="Y19" s="157" t="s">
        <v>257</v>
      </c>
      <c r="Z19" s="147"/>
      <c r="AA19" s="147"/>
      <c r="AB19" s="147"/>
      <c r="AC19" s="147"/>
      <c r="AD19" s="147"/>
      <c r="AE19" s="147"/>
      <c r="AF19" s="147"/>
      <c r="AG19" s="147" t="s">
        <v>258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2" x14ac:dyDescent="0.2">
      <c r="A20" s="154"/>
      <c r="B20" s="155"/>
      <c r="C20" s="184" t="s">
        <v>1023</v>
      </c>
      <c r="D20" s="159"/>
      <c r="E20" s="160">
        <v>55.26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260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">
      <c r="A21" s="170">
        <v>6</v>
      </c>
      <c r="B21" s="171" t="s">
        <v>1024</v>
      </c>
      <c r="C21" s="183" t="s">
        <v>1025</v>
      </c>
      <c r="D21" s="172" t="s">
        <v>380</v>
      </c>
      <c r="E21" s="173">
        <v>52</v>
      </c>
      <c r="F21" s="174"/>
      <c r="G21" s="175">
        <f>ROUND(E21*F21,2)</f>
        <v>0</v>
      </c>
      <c r="H21" s="158"/>
      <c r="I21" s="157">
        <f>ROUND(E21*H21,2)</f>
        <v>0</v>
      </c>
      <c r="J21" s="158"/>
      <c r="K21" s="157">
        <f>ROUND(E21*J21,2)</f>
        <v>0</v>
      </c>
      <c r="L21" s="157">
        <v>12</v>
      </c>
      <c r="M21" s="157">
        <f>G21*(1+L21/100)</f>
        <v>0</v>
      </c>
      <c r="N21" s="156">
        <v>1.158E-2</v>
      </c>
      <c r="O21" s="156">
        <f>ROUND(E21*N21,2)</f>
        <v>0.6</v>
      </c>
      <c r="P21" s="156">
        <v>0</v>
      </c>
      <c r="Q21" s="156">
        <f>ROUND(E21*P21,2)</f>
        <v>0</v>
      </c>
      <c r="R21" s="157"/>
      <c r="S21" s="157" t="s">
        <v>254</v>
      </c>
      <c r="T21" s="157" t="s">
        <v>255</v>
      </c>
      <c r="U21" s="157">
        <v>4.3</v>
      </c>
      <c r="V21" s="157">
        <f>ROUND(E21*U21,2)</f>
        <v>223.6</v>
      </c>
      <c r="W21" s="157"/>
      <c r="X21" s="157" t="s">
        <v>256</v>
      </c>
      <c r="Y21" s="157" t="s">
        <v>257</v>
      </c>
      <c r="Z21" s="147"/>
      <c r="AA21" s="147"/>
      <c r="AB21" s="147"/>
      <c r="AC21" s="147"/>
      <c r="AD21" s="147"/>
      <c r="AE21" s="147"/>
      <c r="AF21" s="147"/>
      <c r="AG21" s="147" t="s">
        <v>258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2" x14ac:dyDescent="0.2">
      <c r="A22" s="154"/>
      <c r="B22" s="155"/>
      <c r="C22" s="184" t="s">
        <v>1026</v>
      </c>
      <c r="D22" s="159"/>
      <c r="E22" s="160">
        <v>52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260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">
      <c r="A23" s="170">
        <v>7</v>
      </c>
      <c r="B23" s="171" t="s">
        <v>709</v>
      </c>
      <c r="C23" s="183" t="s">
        <v>710</v>
      </c>
      <c r="D23" s="172" t="s">
        <v>380</v>
      </c>
      <c r="E23" s="173">
        <v>40.774999999999999</v>
      </c>
      <c r="F23" s="174"/>
      <c r="G23" s="175">
        <f>ROUND(E23*F23,2)</f>
        <v>0</v>
      </c>
      <c r="H23" s="158"/>
      <c r="I23" s="157">
        <f>ROUND(E23*H23,2)</f>
        <v>0</v>
      </c>
      <c r="J23" s="158"/>
      <c r="K23" s="157">
        <f>ROUND(E23*J23,2)</f>
        <v>0</v>
      </c>
      <c r="L23" s="157">
        <v>12</v>
      </c>
      <c r="M23" s="157">
        <f>G23*(1+L23/100)</f>
        <v>0</v>
      </c>
      <c r="N23" s="156">
        <v>9.2170000000000002E-2</v>
      </c>
      <c r="O23" s="156">
        <f>ROUND(E23*N23,2)</f>
        <v>3.76</v>
      </c>
      <c r="P23" s="156">
        <v>0</v>
      </c>
      <c r="Q23" s="156">
        <f>ROUND(E23*P23,2)</f>
        <v>0</v>
      </c>
      <c r="R23" s="157"/>
      <c r="S23" s="157" t="s">
        <v>254</v>
      </c>
      <c r="T23" s="157" t="s">
        <v>255</v>
      </c>
      <c r="U23" s="157">
        <v>0.64400000000000002</v>
      </c>
      <c r="V23" s="157">
        <f>ROUND(E23*U23,2)</f>
        <v>26.26</v>
      </c>
      <c r="W23" s="157"/>
      <c r="X23" s="157" t="s">
        <v>256</v>
      </c>
      <c r="Y23" s="157" t="s">
        <v>257</v>
      </c>
      <c r="Z23" s="147"/>
      <c r="AA23" s="147"/>
      <c r="AB23" s="147"/>
      <c r="AC23" s="147"/>
      <c r="AD23" s="147"/>
      <c r="AE23" s="147"/>
      <c r="AF23" s="147"/>
      <c r="AG23" s="147" t="s">
        <v>258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2" x14ac:dyDescent="0.2">
      <c r="A24" s="154"/>
      <c r="B24" s="155"/>
      <c r="C24" s="184" t="s">
        <v>1027</v>
      </c>
      <c r="D24" s="159"/>
      <c r="E24" s="160">
        <v>50.43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7"/>
      <c r="AA24" s="147"/>
      <c r="AB24" s="147"/>
      <c r="AC24" s="147"/>
      <c r="AD24" s="147"/>
      <c r="AE24" s="147"/>
      <c r="AF24" s="147"/>
      <c r="AG24" s="147" t="s">
        <v>260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3" x14ac:dyDescent="0.2">
      <c r="A25" s="154"/>
      <c r="B25" s="155"/>
      <c r="C25" s="184" t="s">
        <v>1028</v>
      </c>
      <c r="D25" s="159"/>
      <c r="E25" s="160">
        <v>-9.65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260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">
      <c r="A26" s="170">
        <v>8</v>
      </c>
      <c r="B26" s="171" t="s">
        <v>509</v>
      </c>
      <c r="C26" s="183" t="s">
        <v>510</v>
      </c>
      <c r="D26" s="172" t="s">
        <v>380</v>
      </c>
      <c r="E26" s="173">
        <v>68.08</v>
      </c>
      <c r="F26" s="174"/>
      <c r="G26" s="175">
        <f>ROUND(E26*F26,2)</f>
        <v>0</v>
      </c>
      <c r="H26" s="158"/>
      <c r="I26" s="157">
        <f>ROUND(E26*H26,2)</f>
        <v>0</v>
      </c>
      <c r="J26" s="158"/>
      <c r="K26" s="157">
        <f>ROUND(E26*J26,2)</f>
        <v>0</v>
      </c>
      <c r="L26" s="157">
        <v>12</v>
      </c>
      <c r="M26" s="157">
        <f>G26*(1+L26/100)</f>
        <v>0</v>
      </c>
      <c r="N26" s="156">
        <v>0.11312999999999999</v>
      </c>
      <c r="O26" s="156">
        <f>ROUND(E26*N26,2)</f>
        <v>7.7</v>
      </c>
      <c r="P26" s="156">
        <v>0</v>
      </c>
      <c r="Q26" s="156">
        <f>ROUND(E26*P26,2)</f>
        <v>0</v>
      </c>
      <c r="R26" s="157"/>
      <c r="S26" s="157" t="s">
        <v>254</v>
      </c>
      <c r="T26" s="157" t="s">
        <v>255</v>
      </c>
      <c r="U26" s="157">
        <v>0.55488999999999999</v>
      </c>
      <c r="V26" s="157">
        <f>ROUND(E26*U26,2)</f>
        <v>37.78</v>
      </c>
      <c r="W26" s="157"/>
      <c r="X26" s="157" t="s">
        <v>256</v>
      </c>
      <c r="Y26" s="157" t="s">
        <v>257</v>
      </c>
      <c r="Z26" s="147"/>
      <c r="AA26" s="147"/>
      <c r="AB26" s="147"/>
      <c r="AC26" s="147"/>
      <c r="AD26" s="147"/>
      <c r="AE26" s="147"/>
      <c r="AF26" s="147"/>
      <c r="AG26" s="147" t="s">
        <v>258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2" x14ac:dyDescent="0.2">
      <c r="A27" s="154"/>
      <c r="B27" s="155"/>
      <c r="C27" s="184" t="s">
        <v>1029</v>
      </c>
      <c r="D27" s="159"/>
      <c r="E27" s="160">
        <v>76.16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7"/>
      <c r="AA27" s="147"/>
      <c r="AB27" s="147"/>
      <c r="AC27" s="147"/>
      <c r="AD27" s="147"/>
      <c r="AE27" s="147"/>
      <c r="AF27" s="147"/>
      <c r="AG27" s="147" t="s">
        <v>260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3" x14ac:dyDescent="0.2">
      <c r="A28" s="154"/>
      <c r="B28" s="155"/>
      <c r="C28" s="184" t="s">
        <v>1030</v>
      </c>
      <c r="D28" s="159"/>
      <c r="E28" s="160">
        <v>-8.08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260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t="22.5" outlineLevel="1" x14ac:dyDescent="0.2">
      <c r="A29" s="170">
        <v>9</v>
      </c>
      <c r="B29" s="171" t="s">
        <v>512</v>
      </c>
      <c r="C29" s="183" t="s">
        <v>513</v>
      </c>
      <c r="D29" s="172" t="s">
        <v>292</v>
      </c>
      <c r="E29" s="173">
        <v>7</v>
      </c>
      <c r="F29" s="174"/>
      <c r="G29" s="175">
        <f>ROUND(E29*F29,2)</f>
        <v>0</v>
      </c>
      <c r="H29" s="158"/>
      <c r="I29" s="157">
        <f>ROUND(E29*H29,2)</f>
        <v>0</v>
      </c>
      <c r="J29" s="158"/>
      <c r="K29" s="157">
        <f>ROUND(E29*J29,2)</f>
        <v>0</v>
      </c>
      <c r="L29" s="157">
        <v>12</v>
      </c>
      <c r="M29" s="157">
        <f>G29*(1+L29/100)</f>
        <v>0</v>
      </c>
      <c r="N29" s="156">
        <v>2.5999999999999999E-2</v>
      </c>
      <c r="O29" s="156">
        <f>ROUND(E29*N29,2)</f>
        <v>0.18</v>
      </c>
      <c r="P29" s="156">
        <v>0</v>
      </c>
      <c r="Q29" s="156">
        <f>ROUND(E29*P29,2)</f>
        <v>0</v>
      </c>
      <c r="R29" s="157" t="s">
        <v>282</v>
      </c>
      <c r="S29" s="157" t="s">
        <v>254</v>
      </c>
      <c r="T29" s="157" t="s">
        <v>255</v>
      </c>
      <c r="U29" s="157">
        <v>0</v>
      </c>
      <c r="V29" s="157">
        <f>ROUND(E29*U29,2)</f>
        <v>0</v>
      </c>
      <c r="W29" s="157"/>
      <c r="X29" s="157" t="s">
        <v>283</v>
      </c>
      <c r="Y29" s="157" t="s">
        <v>257</v>
      </c>
      <c r="Z29" s="147"/>
      <c r="AA29" s="147"/>
      <c r="AB29" s="147"/>
      <c r="AC29" s="147"/>
      <c r="AD29" s="147"/>
      <c r="AE29" s="147"/>
      <c r="AF29" s="147"/>
      <c r="AG29" s="147" t="s">
        <v>284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2" x14ac:dyDescent="0.2">
      <c r="A30" s="154"/>
      <c r="B30" s="155"/>
      <c r="C30" s="184" t="s">
        <v>1031</v>
      </c>
      <c r="D30" s="159"/>
      <c r="E30" s="160">
        <v>7</v>
      </c>
      <c r="F30" s="157"/>
      <c r="G30" s="15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57"/>
      <c r="Z30" s="147"/>
      <c r="AA30" s="147"/>
      <c r="AB30" s="147"/>
      <c r="AC30" s="147"/>
      <c r="AD30" s="147"/>
      <c r="AE30" s="147"/>
      <c r="AF30" s="147"/>
      <c r="AG30" s="147" t="s">
        <v>260</v>
      </c>
      <c r="AH30" s="147">
        <v>0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22.5" outlineLevel="1" x14ac:dyDescent="0.2">
      <c r="A31" s="170">
        <v>10</v>
      </c>
      <c r="B31" s="171" t="s">
        <v>715</v>
      </c>
      <c r="C31" s="183" t="s">
        <v>716</v>
      </c>
      <c r="D31" s="172" t="s">
        <v>292</v>
      </c>
      <c r="E31" s="173">
        <v>5</v>
      </c>
      <c r="F31" s="174"/>
      <c r="G31" s="175">
        <f>ROUND(E31*F31,2)</f>
        <v>0</v>
      </c>
      <c r="H31" s="158"/>
      <c r="I31" s="157">
        <f>ROUND(E31*H31,2)</f>
        <v>0</v>
      </c>
      <c r="J31" s="158"/>
      <c r="K31" s="157">
        <f>ROUND(E31*J31,2)</f>
        <v>0</v>
      </c>
      <c r="L31" s="157">
        <v>12</v>
      </c>
      <c r="M31" s="157">
        <f>G31*(1+L31/100)</f>
        <v>0</v>
      </c>
      <c r="N31" s="156">
        <v>3.9E-2</v>
      </c>
      <c r="O31" s="156">
        <f>ROUND(E31*N31,2)</f>
        <v>0.2</v>
      </c>
      <c r="P31" s="156">
        <v>0</v>
      </c>
      <c r="Q31" s="156">
        <f>ROUND(E31*P31,2)</f>
        <v>0</v>
      </c>
      <c r="R31" s="157" t="s">
        <v>282</v>
      </c>
      <c r="S31" s="157" t="s">
        <v>254</v>
      </c>
      <c r="T31" s="157" t="s">
        <v>255</v>
      </c>
      <c r="U31" s="157">
        <v>0</v>
      </c>
      <c r="V31" s="157">
        <f>ROUND(E31*U31,2)</f>
        <v>0</v>
      </c>
      <c r="W31" s="157"/>
      <c r="X31" s="157" t="s">
        <v>283</v>
      </c>
      <c r="Y31" s="157" t="s">
        <v>257</v>
      </c>
      <c r="Z31" s="147"/>
      <c r="AA31" s="147"/>
      <c r="AB31" s="147"/>
      <c r="AC31" s="147"/>
      <c r="AD31" s="147"/>
      <c r="AE31" s="147"/>
      <c r="AF31" s="147"/>
      <c r="AG31" s="147" t="s">
        <v>284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2" x14ac:dyDescent="0.2">
      <c r="A32" s="154"/>
      <c r="B32" s="155"/>
      <c r="C32" s="184" t="s">
        <v>139</v>
      </c>
      <c r="D32" s="159"/>
      <c r="E32" s="160">
        <v>5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7"/>
      <c r="AA32" s="147"/>
      <c r="AB32" s="147"/>
      <c r="AC32" s="147"/>
      <c r="AD32" s="147"/>
      <c r="AE32" s="147"/>
      <c r="AF32" s="147"/>
      <c r="AG32" s="147" t="s">
        <v>260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x14ac:dyDescent="0.2">
      <c r="A33" s="163" t="s">
        <v>249</v>
      </c>
      <c r="B33" s="164" t="s">
        <v>131</v>
      </c>
      <c r="C33" s="182" t="s">
        <v>132</v>
      </c>
      <c r="D33" s="165"/>
      <c r="E33" s="166"/>
      <c r="F33" s="167"/>
      <c r="G33" s="168">
        <f>SUMIF(AG34:AG39,"&lt;&gt;NOR",G34:G39)</f>
        <v>0</v>
      </c>
      <c r="H33" s="162"/>
      <c r="I33" s="162">
        <f>SUM(I34:I39)</f>
        <v>0</v>
      </c>
      <c r="J33" s="162"/>
      <c r="K33" s="162">
        <f>SUM(K34:K39)</f>
        <v>0</v>
      </c>
      <c r="L33" s="162"/>
      <c r="M33" s="162">
        <f>SUM(M34:M39)</f>
        <v>0</v>
      </c>
      <c r="N33" s="161"/>
      <c r="O33" s="161">
        <f>SUM(O34:O39)</f>
        <v>0.56000000000000005</v>
      </c>
      <c r="P33" s="161"/>
      <c r="Q33" s="161">
        <f>SUM(Q34:Q39)</f>
        <v>0</v>
      </c>
      <c r="R33" s="162"/>
      <c r="S33" s="162"/>
      <c r="T33" s="162"/>
      <c r="U33" s="162"/>
      <c r="V33" s="162">
        <f>SUM(V34:V39)</f>
        <v>20.96</v>
      </c>
      <c r="W33" s="162"/>
      <c r="X33" s="162"/>
      <c r="Y33" s="162"/>
      <c r="AG33" t="s">
        <v>250</v>
      </c>
    </row>
    <row r="34" spans="1:60" ht="22.5" outlineLevel="1" x14ac:dyDescent="0.2">
      <c r="A34" s="170">
        <v>11</v>
      </c>
      <c r="B34" s="171" t="s">
        <v>717</v>
      </c>
      <c r="C34" s="183" t="s">
        <v>718</v>
      </c>
      <c r="D34" s="172" t="s">
        <v>380</v>
      </c>
      <c r="E34" s="173">
        <v>25</v>
      </c>
      <c r="F34" s="174"/>
      <c r="G34" s="175">
        <f>ROUND(E34*F34,2)</f>
        <v>0</v>
      </c>
      <c r="H34" s="158"/>
      <c r="I34" s="157">
        <f>ROUND(E34*H34,2)</f>
        <v>0</v>
      </c>
      <c r="J34" s="158"/>
      <c r="K34" s="157">
        <f>ROUND(E34*J34,2)</f>
        <v>0</v>
      </c>
      <c r="L34" s="157">
        <v>12</v>
      </c>
      <c r="M34" s="157">
        <f>G34*(1+L34/100)</f>
        <v>0</v>
      </c>
      <c r="N34" s="156">
        <v>2.2440000000000002E-2</v>
      </c>
      <c r="O34" s="156">
        <f>ROUND(E34*N34,2)</f>
        <v>0.56000000000000005</v>
      </c>
      <c r="P34" s="156">
        <v>0</v>
      </c>
      <c r="Q34" s="156">
        <f>ROUND(E34*P34,2)</f>
        <v>0</v>
      </c>
      <c r="R34" s="157"/>
      <c r="S34" s="157" t="s">
        <v>254</v>
      </c>
      <c r="T34" s="157" t="s">
        <v>255</v>
      </c>
      <c r="U34" s="157">
        <v>0.83848999999999996</v>
      </c>
      <c r="V34" s="157">
        <f>ROUND(E34*U34,2)</f>
        <v>20.96</v>
      </c>
      <c r="W34" s="157"/>
      <c r="X34" s="157" t="s">
        <v>256</v>
      </c>
      <c r="Y34" s="157" t="s">
        <v>257</v>
      </c>
      <c r="Z34" s="147"/>
      <c r="AA34" s="147"/>
      <c r="AB34" s="147"/>
      <c r="AC34" s="147"/>
      <c r="AD34" s="147"/>
      <c r="AE34" s="147"/>
      <c r="AF34" s="147"/>
      <c r="AG34" s="147" t="s">
        <v>258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2" x14ac:dyDescent="0.2">
      <c r="A35" s="154"/>
      <c r="B35" s="155"/>
      <c r="C35" s="388" t="s">
        <v>381</v>
      </c>
      <c r="D35" s="389"/>
      <c r="E35" s="389"/>
      <c r="F35" s="389"/>
      <c r="G35" s="389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57"/>
      <c r="Z35" s="147"/>
      <c r="AA35" s="147"/>
      <c r="AB35" s="147"/>
      <c r="AC35" s="147"/>
      <c r="AD35" s="147"/>
      <c r="AE35" s="147"/>
      <c r="AF35" s="147"/>
      <c r="AG35" s="147" t="s">
        <v>272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3" x14ac:dyDescent="0.2">
      <c r="A36" s="154"/>
      <c r="B36" s="155"/>
      <c r="C36" s="396" t="s">
        <v>719</v>
      </c>
      <c r="D36" s="397"/>
      <c r="E36" s="397"/>
      <c r="F36" s="397"/>
      <c r="G36" s="39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272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3" x14ac:dyDescent="0.2">
      <c r="A37" s="154"/>
      <c r="B37" s="155"/>
      <c r="C37" s="396" t="s">
        <v>720</v>
      </c>
      <c r="D37" s="397"/>
      <c r="E37" s="397"/>
      <c r="F37" s="397"/>
      <c r="G37" s="39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57"/>
      <c r="Z37" s="147"/>
      <c r="AA37" s="147"/>
      <c r="AB37" s="147"/>
      <c r="AC37" s="147"/>
      <c r="AD37" s="147"/>
      <c r="AE37" s="147"/>
      <c r="AF37" s="147"/>
      <c r="AG37" s="147" t="s">
        <v>272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ht="22.5" outlineLevel="3" x14ac:dyDescent="0.2">
      <c r="A38" s="154"/>
      <c r="B38" s="155"/>
      <c r="C38" s="396" t="s">
        <v>721</v>
      </c>
      <c r="D38" s="397"/>
      <c r="E38" s="397"/>
      <c r="F38" s="397"/>
      <c r="G38" s="39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272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89" t="str">
        <f>C38</f>
        <v>- standardního tmelení Q2, to je: základní tmelení Q1+ dodatečné tmelení (tmelení najemno) a případné přebroušení.</v>
      </c>
      <c r="BB38" s="147"/>
      <c r="BC38" s="147"/>
      <c r="BD38" s="147"/>
      <c r="BE38" s="147"/>
      <c r="BF38" s="147"/>
      <c r="BG38" s="147"/>
      <c r="BH38" s="147"/>
    </row>
    <row r="39" spans="1:60" outlineLevel="2" x14ac:dyDescent="0.2">
      <c r="A39" s="154"/>
      <c r="B39" s="155"/>
      <c r="C39" s="184" t="s">
        <v>1032</v>
      </c>
      <c r="D39" s="159"/>
      <c r="E39" s="160">
        <v>25</v>
      </c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7"/>
      <c r="AA39" s="147"/>
      <c r="AB39" s="147"/>
      <c r="AC39" s="147"/>
      <c r="AD39" s="147"/>
      <c r="AE39" s="147"/>
      <c r="AF39" s="147"/>
      <c r="AG39" s="147" t="s">
        <v>260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x14ac:dyDescent="0.2">
      <c r="A40" s="163" t="s">
        <v>249</v>
      </c>
      <c r="B40" s="164" t="s">
        <v>133</v>
      </c>
      <c r="C40" s="182" t="s">
        <v>134</v>
      </c>
      <c r="D40" s="165"/>
      <c r="E40" s="166"/>
      <c r="F40" s="167"/>
      <c r="G40" s="168">
        <f>SUMIF(AG41:AG45,"&lt;&gt;NOR",G41:G45)</f>
        <v>0</v>
      </c>
      <c r="H40" s="162"/>
      <c r="I40" s="162">
        <f>SUM(I41:I45)</f>
        <v>0</v>
      </c>
      <c r="J40" s="162"/>
      <c r="K40" s="162">
        <f>SUM(K41:K45)</f>
        <v>0</v>
      </c>
      <c r="L40" s="162"/>
      <c r="M40" s="162">
        <f>SUM(M41:M45)</f>
        <v>0</v>
      </c>
      <c r="N40" s="161"/>
      <c r="O40" s="161">
        <f>SUM(O41:O45)</f>
        <v>16.240000000000002</v>
      </c>
      <c r="P40" s="161"/>
      <c r="Q40" s="161">
        <f>SUM(Q41:Q45)</f>
        <v>0</v>
      </c>
      <c r="R40" s="162"/>
      <c r="S40" s="162"/>
      <c r="T40" s="162"/>
      <c r="U40" s="162"/>
      <c r="V40" s="162">
        <f>SUM(V41:V45)</f>
        <v>116.16</v>
      </c>
      <c r="W40" s="162"/>
      <c r="X40" s="162"/>
      <c r="Y40" s="162"/>
      <c r="AG40" t="s">
        <v>250</v>
      </c>
    </row>
    <row r="41" spans="1:60" ht="22.5" outlineLevel="1" x14ac:dyDescent="0.2">
      <c r="A41" s="170">
        <v>12</v>
      </c>
      <c r="B41" s="171" t="s">
        <v>526</v>
      </c>
      <c r="C41" s="183" t="s">
        <v>527</v>
      </c>
      <c r="D41" s="172" t="s">
        <v>267</v>
      </c>
      <c r="E41" s="173">
        <v>73</v>
      </c>
      <c r="F41" s="174"/>
      <c r="G41" s="175">
        <f>ROUND(E41*F41,2)</f>
        <v>0</v>
      </c>
      <c r="H41" s="158"/>
      <c r="I41" s="157">
        <f>ROUND(E41*H41,2)</f>
        <v>0</v>
      </c>
      <c r="J41" s="158"/>
      <c r="K41" s="157">
        <f>ROUND(E41*J41,2)</f>
        <v>0</v>
      </c>
      <c r="L41" s="157">
        <v>12</v>
      </c>
      <c r="M41" s="157">
        <f>G41*(1+L41/100)</f>
        <v>0</v>
      </c>
      <c r="N41" s="156">
        <v>0.17756</v>
      </c>
      <c r="O41" s="156">
        <f>ROUND(E41*N41,2)</f>
        <v>12.96</v>
      </c>
      <c r="P41" s="156">
        <v>0</v>
      </c>
      <c r="Q41" s="156">
        <f>ROUND(E41*P41,2)</f>
        <v>0</v>
      </c>
      <c r="R41" s="157"/>
      <c r="S41" s="157" t="s">
        <v>254</v>
      </c>
      <c r="T41" s="157" t="s">
        <v>255</v>
      </c>
      <c r="U41" s="157">
        <v>1.3145899999999999</v>
      </c>
      <c r="V41" s="157">
        <f>ROUND(E41*U41,2)</f>
        <v>95.97</v>
      </c>
      <c r="W41" s="157"/>
      <c r="X41" s="157" t="s">
        <v>309</v>
      </c>
      <c r="Y41" s="157" t="s">
        <v>257</v>
      </c>
      <c r="Z41" s="147"/>
      <c r="AA41" s="147"/>
      <c r="AB41" s="147"/>
      <c r="AC41" s="147"/>
      <c r="AD41" s="147"/>
      <c r="AE41" s="147"/>
      <c r="AF41" s="147"/>
      <c r="AG41" s="147" t="s">
        <v>310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2" x14ac:dyDescent="0.2">
      <c r="A42" s="154"/>
      <c r="B42" s="155"/>
      <c r="C42" s="184" t="s">
        <v>1033</v>
      </c>
      <c r="D42" s="159"/>
      <c r="E42" s="160">
        <v>36.5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260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3" x14ac:dyDescent="0.2">
      <c r="A43" s="154"/>
      <c r="B43" s="155"/>
      <c r="C43" s="184" t="s">
        <v>1033</v>
      </c>
      <c r="D43" s="159"/>
      <c r="E43" s="160">
        <v>36.5</v>
      </c>
      <c r="F43" s="157"/>
      <c r="G43" s="15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Z43" s="147"/>
      <c r="AA43" s="147"/>
      <c r="AB43" s="147"/>
      <c r="AC43" s="147"/>
      <c r="AD43" s="147"/>
      <c r="AE43" s="147"/>
      <c r="AF43" s="147"/>
      <c r="AG43" s="147" t="s">
        <v>260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ht="22.5" outlineLevel="1" x14ac:dyDescent="0.2">
      <c r="A44" s="170">
        <v>13</v>
      </c>
      <c r="B44" s="171" t="s">
        <v>529</v>
      </c>
      <c r="C44" s="183" t="s">
        <v>530</v>
      </c>
      <c r="D44" s="172" t="s">
        <v>267</v>
      </c>
      <c r="E44" s="173">
        <v>14</v>
      </c>
      <c r="F44" s="174"/>
      <c r="G44" s="175">
        <f>ROUND(E44*F44,2)</f>
        <v>0</v>
      </c>
      <c r="H44" s="158"/>
      <c r="I44" s="157">
        <f>ROUND(E44*H44,2)</f>
        <v>0</v>
      </c>
      <c r="J44" s="158"/>
      <c r="K44" s="157">
        <f>ROUND(E44*J44,2)</f>
        <v>0</v>
      </c>
      <c r="L44" s="157">
        <v>12</v>
      </c>
      <c r="M44" s="157">
        <f>G44*(1+L44/100)</f>
        <v>0</v>
      </c>
      <c r="N44" s="156">
        <v>0.2344</v>
      </c>
      <c r="O44" s="156">
        <f>ROUND(E44*N44,2)</f>
        <v>3.28</v>
      </c>
      <c r="P44" s="156">
        <v>0</v>
      </c>
      <c r="Q44" s="156">
        <f>ROUND(E44*P44,2)</f>
        <v>0</v>
      </c>
      <c r="R44" s="157"/>
      <c r="S44" s="157" t="s">
        <v>254</v>
      </c>
      <c r="T44" s="157" t="s">
        <v>255</v>
      </c>
      <c r="U44" s="157">
        <v>1.4417899999999999</v>
      </c>
      <c r="V44" s="157">
        <f>ROUND(E44*U44,2)</f>
        <v>20.190000000000001</v>
      </c>
      <c r="W44" s="157"/>
      <c r="X44" s="157" t="s">
        <v>309</v>
      </c>
      <c r="Y44" s="157" t="s">
        <v>257</v>
      </c>
      <c r="Z44" s="147"/>
      <c r="AA44" s="147"/>
      <c r="AB44" s="147"/>
      <c r="AC44" s="147"/>
      <c r="AD44" s="147"/>
      <c r="AE44" s="147"/>
      <c r="AF44" s="147"/>
      <c r="AG44" s="147" t="s">
        <v>310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2" x14ac:dyDescent="0.2">
      <c r="A45" s="154"/>
      <c r="B45" s="155"/>
      <c r="C45" s="184" t="s">
        <v>1034</v>
      </c>
      <c r="D45" s="159"/>
      <c r="E45" s="160">
        <v>14</v>
      </c>
      <c r="F45" s="157"/>
      <c r="G45" s="157"/>
      <c r="H45" s="157"/>
      <c r="I45" s="157"/>
      <c r="J45" s="157"/>
      <c r="K45" s="157"/>
      <c r="L45" s="157"/>
      <c r="M45" s="157"/>
      <c r="N45" s="156"/>
      <c r="O45" s="156"/>
      <c r="P45" s="156"/>
      <c r="Q45" s="156"/>
      <c r="R45" s="157"/>
      <c r="S45" s="157"/>
      <c r="T45" s="157"/>
      <c r="U45" s="157"/>
      <c r="V45" s="157"/>
      <c r="W45" s="157"/>
      <c r="X45" s="157"/>
      <c r="Y45" s="157"/>
      <c r="Z45" s="147"/>
      <c r="AA45" s="147"/>
      <c r="AB45" s="147"/>
      <c r="AC45" s="147"/>
      <c r="AD45" s="147"/>
      <c r="AE45" s="147"/>
      <c r="AF45" s="147"/>
      <c r="AG45" s="147" t="s">
        <v>260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25.5" x14ac:dyDescent="0.2">
      <c r="A46" s="163" t="s">
        <v>249</v>
      </c>
      <c r="B46" s="164" t="s">
        <v>135</v>
      </c>
      <c r="C46" s="182" t="s">
        <v>136</v>
      </c>
      <c r="D46" s="165"/>
      <c r="E46" s="166"/>
      <c r="F46" s="167"/>
      <c r="G46" s="168">
        <f>SUMIF(AG47:AG49,"&lt;&gt;NOR",G47:G49)</f>
        <v>0</v>
      </c>
      <c r="H46" s="162"/>
      <c r="I46" s="162">
        <f>SUM(I47:I49)</f>
        <v>0</v>
      </c>
      <c r="J46" s="162"/>
      <c r="K46" s="162">
        <f>SUM(K47:K49)</f>
        <v>0</v>
      </c>
      <c r="L46" s="162"/>
      <c r="M46" s="162">
        <f>SUM(M47:M49)</f>
        <v>0</v>
      </c>
      <c r="N46" s="161"/>
      <c r="O46" s="161">
        <f>SUM(O47:O49)</f>
        <v>2.0699999999999998</v>
      </c>
      <c r="P46" s="161"/>
      <c r="Q46" s="161">
        <f>SUM(Q47:Q49)</f>
        <v>0</v>
      </c>
      <c r="R46" s="162"/>
      <c r="S46" s="162"/>
      <c r="T46" s="162"/>
      <c r="U46" s="162"/>
      <c r="V46" s="162">
        <f>SUM(V47:V49)</f>
        <v>112</v>
      </c>
      <c r="W46" s="162"/>
      <c r="X46" s="162"/>
      <c r="Y46" s="162"/>
      <c r="AG46" t="s">
        <v>250</v>
      </c>
    </row>
    <row r="47" spans="1:60" ht="22.5" outlineLevel="1" x14ac:dyDescent="0.2">
      <c r="A47" s="170">
        <v>14</v>
      </c>
      <c r="B47" s="171" t="s">
        <v>1035</v>
      </c>
      <c r="C47" s="183" t="s">
        <v>1036</v>
      </c>
      <c r="D47" s="172" t="s">
        <v>380</v>
      </c>
      <c r="E47" s="173">
        <v>112</v>
      </c>
      <c r="F47" s="174"/>
      <c r="G47" s="175">
        <f>ROUND(E47*F47,2)</f>
        <v>0</v>
      </c>
      <c r="H47" s="158"/>
      <c r="I47" s="157">
        <f>ROUND(E47*H47,2)</f>
        <v>0</v>
      </c>
      <c r="J47" s="158"/>
      <c r="K47" s="157">
        <f>ROUND(E47*J47,2)</f>
        <v>0</v>
      </c>
      <c r="L47" s="157">
        <v>12</v>
      </c>
      <c r="M47" s="157">
        <f>G47*(1+L47/100)</f>
        <v>0</v>
      </c>
      <c r="N47" s="156">
        <v>1.8460000000000001E-2</v>
      </c>
      <c r="O47" s="156">
        <f>ROUND(E47*N47,2)</f>
        <v>2.0699999999999998</v>
      </c>
      <c r="P47" s="156">
        <v>0</v>
      </c>
      <c r="Q47" s="156">
        <f>ROUND(E47*P47,2)</f>
        <v>0</v>
      </c>
      <c r="R47" s="157"/>
      <c r="S47" s="157" t="s">
        <v>254</v>
      </c>
      <c r="T47" s="157" t="s">
        <v>255</v>
      </c>
      <c r="U47" s="157">
        <v>1</v>
      </c>
      <c r="V47" s="157">
        <f>ROUND(E47*U47,2)</f>
        <v>112</v>
      </c>
      <c r="W47" s="157"/>
      <c r="X47" s="157" t="s">
        <v>256</v>
      </c>
      <c r="Y47" s="157" t="s">
        <v>257</v>
      </c>
      <c r="Z47" s="147"/>
      <c r="AA47" s="147"/>
      <c r="AB47" s="147"/>
      <c r="AC47" s="147"/>
      <c r="AD47" s="147"/>
      <c r="AE47" s="147"/>
      <c r="AF47" s="147"/>
      <c r="AG47" s="147" t="s">
        <v>258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2" x14ac:dyDescent="0.2">
      <c r="A48" s="154"/>
      <c r="B48" s="155"/>
      <c r="C48" s="388" t="s">
        <v>736</v>
      </c>
      <c r="D48" s="389"/>
      <c r="E48" s="389"/>
      <c r="F48" s="389"/>
      <c r="G48" s="389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7"/>
      <c r="AA48" s="147"/>
      <c r="AB48" s="147"/>
      <c r="AC48" s="147"/>
      <c r="AD48" s="147"/>
      <c r="AE48" s="147"/>
      <c r="AF48" s="147"/>
      <c r="AG48" s="147" t="s">
        <v>272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2" x14ac:dyDescent="0.2">
      <c r="A49" s="154"/>
      <c r="B49" s="155"/>
      <c r="C49" s="184" t="s">
        <v>1037</v>
      </c>
      <c r="D49" s="159"/>
      <c r="E49" s="160">
        <v>112</v>
      </c>
      <c r="F49" s="157"/>
      <c r="G49" s="157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57"/>
      <c r="Z49" s="147"/>
      <c r="AA49" s="147"/>
      <c r="AB49" s="147"/>
      <c r="AC49" s="147"/>
      <c r="AD49" s="147"/>
      <c r="AE49" s="147"/>
      <c r="AF49" s="147"/>
      <c r="AG49" s="147" t="s">
        <v>260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x14ac:dyDescent="0.2">
      <c r="A50" s="163" t="s">
        <v>249</v>
      </c>
      <c r="B50" s="164" t="s">
        <v>137</v>
      </c>
      <c r="C50" s="182" t="s">
        <v>138</v>
      </c>
      <c r="D50" s="165"/>
      <c r="E50" s="166"/>
      <c r="F50" s="167"/>
      <c r="G50" s="168">
        <f>SUMIF(AG51:AG70,"&lt;&gt;NOR",G51:G70)</f>
        <v>0</v>
      </c>
      <c r="H50" s="162"/>
      <c r="I50" s="162">
        <f>SUM(I51:I70)</f>
        <v>0</v>
      </c>
      <c r="J50" s="162"/>
      <c r="K50" s="162">
        <f>SUM(K51:K70)</f>
        <v>0</v>
      </c>
      <c r="L50" s="162"/>
      <c r="M50" s="162">
        <f>SUM(M51:M70)</f>
        <v>0</v>
      </c>
      <c r="N50" s="161"/>
      <c r="O50" s="161">
        <f>SUM(O51:O70)</f>
        <v>97.88</v>
      </c>
      <c r="P50" s="161"/>
      <c r="Q50" s="161">
        <f>SUM(Q51:Q70)</f>
        <v>0</v>
      </c>
      <c r="R50" s="162"/>
      <c r="S50" s="162"/>
      <c r="T50" s="162"/>
      <c r="U50" s="162"/>
      <c r="V50" s="162">
        <f>SUM(V51:V70)</f>
        <v>84.18</v>
      </c>
      <c r="W50" s="162"/>
      <c r="X50" s="162"/>
      <c r="Y50" s="162"/>
      <c r="AG50" t="s">
        <v>250</v>
      </c>
    </row>
    <row r="51" spans="1:60" ht="22.5" outlineLevel="1" x14ac:dyDescent="0.2">
      <c r="A51" s="170">
        <v>15</v>
      </c>
      <c r="B51" s="171" t="s">
        <v>1038</v>
      </c>
      <c r="C51" s="183" t="s">
        <v>1039</v>
      </c>
      <c r="D51" s="172" t="s">
        <v>380</v>
      </c>
      <c r="E51" s="173">
        <v>89</v>
      </c>
      <c r="F51" s="174"/>
      <c r="G51" s="175">
        <f>ROUND(E51*F51,2)</f>
        <v>0</v>
      </c>
      <c r="H51" s="158"/>
      <c r="I51" s="157">
        <f>ROUND(E51*H51,2)</f>
        <v>0</v>
      </c>
      <c r="J51" s="158"/>
      <c r="K51" s="157">
        <f>ROUND(E51*J51,2)</f>
        <v>0</v>
      </c>
      <c r="L51" s="157">
        <v>12</v>
      </c>
      <c r="M51" s="157">
        <f>G51*(1+L51/100)</f>
        <v>0</v>
      </c>
      <c r="N51" s="156">
        <v>0</v>
      </c>
      <c r="O51" s="156">
        <f>ROUND(E51*N51,2)</f>
        <v>0</v>
      </c>
      <c r="P51" s="156">
        <v>0</v>
      </c>
      <c r="Q51" s="156">
        <f>ROUND(E51*P51,2)</f>
        <v>0</v>
      </c>
      <c r="R51" s="157"/>
      <c r="S51" s="157" t="s">
        <v>254</v>
      </c>
      <c r="T51" s="157" t="s">
        <v>255</v>
      </c>
      <c r="U51" s="157">
        <v>0.15</v>
      </c>
      <c r="V51" s="157">
        <f>ROUND(E51*U51,2)</f>
        <v>13.35</v>
      </c>
      <c r="W51" s="157"/>
      <c r="X51" s="157" t="s">
        <v>256</v>
      </c>
      <c r="Y51" s="157" t="s">
        <v>257</v>
      </c>
      <c r="Z51" s="147"/>
      <c r="AA51" s="147"/>
      <c r="AB51" s="147"/>
      <c r="AC51" s="147"/>
      <c r="AD51" s="147"/>
      <c r="AE51" s="147"/>
      <c r="AF51" s="147"/>
      <c r="AG51" s="147" t="s">
        <v>258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2" x14ac:dyDescent="0.2">
      <c r="A52" s="154"/>
      <c r="B52" s="155"/>
      <c r="C52" s="184" t="s">
        <v>1040</v>
      </c>
      <c r="D52" s="159"/>
      <c r="E52" s="160">
        <v>89</v>
      </c>
      <c r="F52" s="157"/>
      <c r="G52" s="157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57"/>
      <c r="Z52" s="147"/>
      <c r="AA52" s="147"/>
      <c r="AB52" s="147"/>
      <c r="AC52" s="147"/>
      <c r="AD52" s="147"/>
      <c r="AE52" s="147"/>
      <c r="AF52" s="147"/>
      <c r="AG52" s="147" t="s">
        <v>260</v>
      </c>
      <c r="AH52" s="147">
        <v>0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">
      <c r="A53" s="170">
        <v>16</v>
      </c>
      <c r="B53" s="171" t="s">
        <v>480</v>
      </c>
      <c r="C53" s="183" t="s">
        <v>481</v>
      </c>
      <c r="D53" s="172" t="s">
        <v>380</v>
      </c>
      <c r="E53" s="173">
        <v>89</v>
      </c>
      <c r="F53" s="174"/>
      <c r="G53" s="175">
        <f>ROUND(E53*F53,2)</f>
        <v>0</v>
      </c>
      <c r="H53" s="158"/>
      <c r="I53" s="157">
        <f>ROUND(E53*H53,2)</f>
        <v>0</v>
      </c>
      <c r="J53" s="158"/>
      <c r="K53" s="157">
        <f>ROUND(E53*J53,2)</f>
        <v>0</v>
      </c>
      <c r="L53" s="157">
        <v>12</v>
      </c>
      <c r="M53" s="157">
        <f>G53*(1+L53/100)</f>
        <v>0</v>
      </c>
      <c r="N53" s="156">
        <v>3.0000000000000001E-5</v>
      </c>
      <c r="O53" s="156">
        <f>ROUND(E53*N53,2)</f>
        <v>0</v>
      </c>
      <c r="P53" s="156">
        <v>0</v>
      </c>
      <c r="Q53" s="156">
        <f>ROUND(E53*P53,2)</f>
        <v>0</v>
      </c>
      <c r="R53" s="157"/>
      <c r="S53" s="157" t="s">
        <v>254</v>
      </c>
      <c r="T53" s="157" t="s">
        <v>255</v>
      </c>
      <c r="U53" s="157">
        <v>3.1E-2</v>
      </c>
      <c r="V53" s="157">
        <f>ROUND(E53*U53,2)</f>
        <v>2.76</v>
      </c>
      <c r="W53" s="157"/>
      <c r="X53" s="157" t="s">
        <v>256</v>
      </c>
      <c r="Y53" s="157" t="s">
        <v>257</v>
      </c>
      <c r="Z53" s="147"/>
      <c r="AA53" s="147"/>
      <c r="AB53" s="147"/>
      <c r="AC53" s="147"/>
      <c r="AD53" s="147"/>
      <c r="AE53" s="147"/>
      <c r="AF53" s="147"/>
      <c r="AG53" s="147" t="s">
        <v>258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2" x14ac:dyDescent="0.2">
      <c r="A54" s="154"/>
      <c r="B54" s="155"/>
      <c r="C54" s="184" t="s">
        <v>1040</v>
      </c>
      <c r="D54" s="159"/>
      <c r="E54" s="160">
        <v>89</v>
      </c>
      <c r="F54" s="157"/>
      <c r="G54" s="157"/>
      <c r="H54" s="157"/>
      <c r="I54" s="157"/>
      <c r="J54" s="157"/>
      <c r="K54" s="157"/>
      <c r="L54" s="157"/>
      <c r="M54" s="157"/>
      <c r="N54" s="156"/>
      <c r="O54" s="156"/>
      <c r="P54" s="156"/>
      <c r="Q54" s="156"/>
      <c r="R54" s="157"/>
      <c r="S54" s="157"/>
      <c r="T54" s="157"/>
      <c r="U54" s="157"/>
      <c r="V54" s="157"/>
      <c r="W54" s="157"/>
      <c r="X54" s="157"/>
      <c r="Y54" s="157"/>
      <c r="Z54" s="147"/>
      <c r="AA54" s="147"/>
      <c r="AB54" s="147"/>
      <c r="AC54" s="147"/>
      <c r="AD54" s="147"/>
      <c r="AE54" s="147"/>
      <c r="AF54" s="147"/>
      <c r="AG54" s="147" t="s">
        <v>260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22.5" outlineLevel="1" x14ac:dyDescent="0.2">
      <c r="A55" s="170">
        <v>17</v>
      </c>
      <c r="B55" s="171" t="s">
        <v>1041</v>
      </c>
      <c r="C55" s="183" t="s">
        <v>1042</v>
      </c>
      <c r="D55" s="172" t="s">
        <v>380</v>
      </c>
      <c r="E55" s="173">
        <v>89</v>
      </c>
      <c r="F55" s="174"/>
      <c r="G55" s="175">
        <f>ROUND(E55*F55,2)</f>
        <v>0</v>
      </c>
      <c r="H55" s="158"/>
      <c r="I55" s="157">
        <f>ROUND(E55*H55,2)</f>
        <v>0</v>
      </c>
      <c r="J55" s="158"/>
      <c r="K55" s="157">
        <f>ROUND(E55*J55,2)</f>
        <v>0</v>
      </c>
      <c r="L55" s="157">
        <v>12</v>
      </c>
      <c r="M55" s="157">
        <f>G55*(1+L55/100)</f>
        <v>0</v>
      </c>
      <c r="N55" s="156">
        <v>0.378</v>
      </c>
      <c r="O55" s="156">
        <f>ROUND(E55*N55,2)</f>
        <v>33.64</v>
      </c>
      <c r="P55" s="156">
        <v>0</v>
      </c>
      <c r="Q55" s="156">
        <f>ROUND(E55*P55,2)</f>
        <v>0</v>
      </c>
      <c r="R55" s="157"/>
      <c r="S55" s="157" t="s">
        <v>254</v>
      </c>
      <c r="T55" s="157" t="s">
        <v>255</v>
      </c>
      <c r="U55" s="157">
        <v>2.5999999999999999E-2</v>
      </c>
      <c r="V55" s="157">
        <f>ROUND(E55*U55,2)</f>
        <v>2.31</v>
      </c>
      <c r="W55" s="157"/>
      <c r="X55" s="157" t="s">
        <v>256</v>
      </c>
      <c r="Y55" s="157" t="s">
        <v>257</v>
      </c>
      <c r="Z55" s="147"/>
      <c r="AA55" s="147"/>
      <c r="AB55" s="147"/>
      <c r="AC55" s="147"/>
      <c r="AD55" s="147"/>
      <c r="AE55" s="147"/>
      <c r="AF55" s="147"/>
      <c r="AG55" s="147" t="s">
        <v>258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2" x14ac:dyDescent="0.2">
      <c r="A56" s="154"/>
      <c r="B56" s="155"/>
      <c r="C56" s="184" t="s">
        <v>1040</v>
      </c>
      <c r="D56" s="159"/>
      <c r="E56" s="160">
        <v>89</v>
      </c>
      <c r="F56" s="157"/>
      <c r="G56" s="157"/>
      <c r="H56" s="157"/>
      <c r="I56" s="157"/>
      <c r="J56" s="157"/>
      <c r="K56" s="157"/>
      <c r="L56" s="157"/>
      <c r="M56" s="157"/>
      <c r="N56" s="156"/>
      <c r="O56" s="156"/>
      <c r="P56" s="156"/>
      <c r="Q56" s="156"/>
      <c r="R56" s="157"/>
      <c r="S56" s="157"/>
      <c r="T56" s="157"/>
      <c r="U56" s="157"/>
      <c r="V56" s="157"/>
      <c r="W56" s="157"/>
      <c r="X56" s="157"/>
      <c r="Y56" s="157"/>
      <c r="Z56" s="147"/>
      <c r="AA56" s="147"/>
      <c r="AB56" s="147"/>
      <c r="AC56" s="147"/>
      <c r="AD56" s="147"/>
      <c r="AE56" s="147"/>
      <c r="AF56" s="147"/>
      <c r="AG56" s="147" t="s">
        <v>260</v>
      </c>
      <c r="AH56" s="147">
        <v>0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ht="22.5" outlineLevel="1" x14ac:dyDescent="0.2">
      <c r="A57" s="170">
        <v>18</v>
      </c>
      <c r="B57" s="171" t="s">
        <v>1043</v>
      </c>
      <c r="C57" s="183" t="s">
        <v>1044</v>
      </c>
      <c r="D57" s="172" t="s">
        <v>380</v>
      </c>
      <c r="E57" s="173">
        <v>89</v>
      </c>
      <c r="F57" s="174"/>
      <c r="G57" s="175">
        <f>ROUND(E57*F57,2)</f>
        <v>0</v>
      </c>
      <c r="H57" s="158"/>
      <c r="I57" s="157">
        <f>ROUND(E57*H57,2)</f>
        <v>0</v>
      </c>
      <c r="J57" s="158"/>
      <c r="K57" s="157">
        <f>ROUND(E57*J57,2)</f>
        <v>0</v>
      </c>
      <c r="L57" s="157">
        <v>12</v>
      </c>
      <c r="M57" s="157">
        <f>G57*(1+L57/100)</f>
        <v>0</v>
      </c>
      <c r="N57" s="156">
        <v>0.441</v>
      </c>
      <c r="O57" s="156">
        <f>ROUND(E57*N57,2)</f>
        <v>39.25</v>
      </c>
      <c r="P57" s="156">
        <v>0</v>
      </c>
      <c r="Q57" s="156">
        <f>ROUND(E57*P57,2)</f>
        <v>0</v>
      </c>
      <c r="R57" s="157"/>
      <c r="S57" s="157" t="s">
        <v>254</v>
      </c>
      <c r="T57" s="157" t="s">
        <v>255</v>
      </c>
      <c r="U57" s="157">
        <v>2.9000000000000001E-2</v>
      </c>
      <c r="V57" s="157">
        <f>ROUND(E57*U57,2)</f>
        <v>2.58</v>
      </c>
      <c r="W57" s="157"/>
      <c r="X57" s="157" t="s">
        <v>256</v>
      </c>
      <c r="Y57" s="157" t="s">
        <v>257</v>
      </c>
      <c r="Z57" s="147"/>
      <c r="AA57" s="147"/>
      <c r="AB57" s="147"/>
      <c r="AC57" s="147"/>
      <c r="AD57" s="147"/>
      <c r="AE57" s="147"/>
      <c r="AF57" s="147"/>
      <c r="AG57" s="147" t="s">
        <v>258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2" x14ac:dyDescent="0.2">
      <c r="A58" s="154"/>
      <c r="B58" s="155"/>
      <c r="C58" s="184" t="s">
        <v>1040</v>
      </c>
      <c r="D58" s="159"/>
      <c r="E58" s="160">
        <v>89</v>
      </c>
      <c r="F58" s="157"/>
      <c r="G58" s="157"/>
      <c r="H58" s="157"/>
      <c r="I58" s="157"/>
      <c r="J58" s="157"/>
      <c r="K58" s="157"/>
      <c r="L58" s="157"/>
      <c r="M58" s="157"/>
      <c r="N58" s="156"/>
      <c r="O58" s="156"/>
      <c r="P58" s="156"/>
      <c r="Q58" s="156"/>
      <c r="R58" s="157"/>
      <c r="S58" s="157"/>
      <c r="T58" s="157"/>
      <c r="U58" s="157"/>
      <c r="V58" s="157"/>
      <c r="W58" s="157"/>
      <c r="X58" s="157"/>
      <c r="Y58" s="157"/>
      <c r="Z58" s="147"/>
      <c r="AA58" s="147"/>
      <c r="AB58" s="147"/>
      <c r="AC58" s="147"/>
      <c r="AD58" s="147"/>
      <c r="AE58" s="147"/>
      <c r="AF58" s="147"/>
      <c r="AG58" s="147" t="s">
        <v>260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t="22.5" outlineLevel="1" x14ac:dyDescent="0.2">
      <c r="A59" s="170">
        <v>19</v>
      </c>
      <c r="B59" s="171" t="s">
        <v>1045</v>
      </c>
      <c r="C59" s="183" t="s">
        <v>1046</v>
      </c>
      <c r="D59" s="172" t="s">
        <v>380</v>
      </c>
      <c r="E59" s="173">
        <v>89</v>
      </c>
      <c r="F59" s="174"/>
      <c r="G59" s="175">
        <f>ROUND(E59*F59,2)</f>
        <v>0</v>
      </c>
      <c r="H59" s="158"/>
      <c r="I59" s="157">
        <f>ROUND(E59*H59,2)</f>
        <v>0</v>
      </c>
      <c r="J59" s="158"/>
      <c r="K59" s="157">
        <f>ROUND(E59*J59,2)</f>
        <v>0</v>
      </c>
      <c r="L59" s="157">
        <v>12</v>
      </c>
      <c r="M59" s="157">
        <f>G59*(1+L59/100)</f>
        <v>0</v>
      </c>
      <c r="N59" s="156">
        <v>9.2799999999999994E-2</v>
      </c>
      <c r="O59" s="156">
        <f>ROUND(E59*N59,2)</f>
        <v>8.26</v>
      </c>
      <c r="P59" s="156">
        <v>0</v>
      </c>
      <c r="Q59" s="156">
        <f>ROUND(E59*P59,2)</f>
        <v>0</v>
      </c>
      <c r="R59" s="157"/>
      <c r="S59" s="157" t="s">
        <v>254</v>
      </c>
      <c r="T59" s="157" t="s">
        <v>255</v>
      </c>
      <c r="U59" s="157">
        <v>0.47799999999999998</v>
      </c>
      <c r="V59" s="157">
        <f>ROUND(E59*U59,2)</f>
        <v>42.54</v>
      </c>
      <c r="W59" s="157"/>
      <c r="X59" s="157" t="s">
        <v>256</v>
      </c>
      <c r="Y59" s="157" t="s">
        <v>257</v>
      </c>
      <c r="Z59" s="147"/>
      <c r="AA59" s="147"/>
      <c r="AB59" s="147"/>
      <c r="AC59" s="147"/>
      <c r="AD59" s="147"/>
      <c r="AE59" s="147"/>
      <c r="AF59" s="147"/>
      <c r="AG59" s="147" t="s">
        <v>258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2" x14ac:dyDescent="0.2">
      <c r="A60" s="154"/>
      <c r="B60" s="155"/>
      <c r="C60" s="184" t="s">
        <v>1040</v>
      </c>
      <c r="D60" s="159"/>
      <c r="E60" s="160">
        <v>89</v>
      </c>
      <c r="F60" s="157"/>
      <c r="G60" s="157"/>
      <c r="H60" s="157"/>
      <c r="I60" s="157"/>
      <c r="J60" s="157"/>
      <c r="K60" s="157"/>
      <c r="L60" s="157"/>
      <c r="M60" s="157"/>
      <c r="N60" s="156"/>
      <c r="O60" s="156"/>
      <c r="P60" s="156"/>
      <c r="Q60" s="156"/>
      <c r="R60" s="157"/>
      <c r="S60" s="157"/>
      <c r="T60" s="157"/>
      <c r="U60" s="157"/>
      <c r="V60" s="157"/>
      <c r="W60" s="157"/>
      <c r="X60" s="157"/>
      <c r="Y60" s="157"/>
      <c r="Z60" s="147"/>
      <c r="AA60" s="147"/>
      <c r="AB60" s="147"/>
      <c r="AC60" s="147"/>
      <c r="AD60" s="147"/>
      <c r="AE60" s="147"/>
      <c r="AF60" s="147"/>
      <c r="AG60" s="147" t="s">
        <v>260</v>
      </c>
      <c r="AH60" s="147">
        <v>0</v>
      </c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">
      <c r="A61" s="170">
        <v>20</v>
      </c>
      <c r="B61" s="171" t="s">
        <v>1047</v>
      </c>
      <c r="C61" s="183" t="s">
        <v>1048</v>
      </c>
      <c r="D61" s="172" t="s">
        <v>267</v>
      </c>
      <c r="E61" s="173">
        <v>48</v>
      </c>
      <c r="F61" s="174"/>
      <c r="G61" s="175">
        <f>ROUND(E61*F61,2)</f>
        <v>0</v>
      </c>
      <c r="H61" s="158"/>
      <c r="I61" s="157">
        <f>ROUND(E61*H61,2)</f>
        <v>0</v>
      </c>
      <c r="J61" s="158"/>
      <c r="K61" s="157">
        <f>ROUND(E61*J61,2)</f>
        <v>0</v>
      </c>
      <c r="L61" s="157">
        <v>12</v>
      </c>
      <c r="M61" s="157">
        <f>G61*(1+L61/100)</f>
        <v>0</v>
      </c>
      <c r="N61" s="156">
        <v>3.6000000000000002E-4</v>
      </c>
      <c r="O61" s="156">
        <f>ROUND(E61*N61,2)</f>
        <v>0.02</v>
      </c>
      <c r="P61" s="156">
        <v>0</v>
      </c>
      <c r="Q61" s="156">
        <f>ROUND(E61*P61,2)</f>
        <v>0</v>
      </c>
      <c r="R61" s="157"/>
      <c r="S61" s="157" t="s">
        <v>254</v>
      </c>
      <c r="T61" s="157" t="s">
        <v>255</v>
      </c>
      <c r="U61" s="157">
        <v>0.43</v>
      </c>
      <c r="V61" s="157">
        <f>ROUND(E61*U61,2)</f>
        <v>20.64</v>
      </c>
      <c r="W61" s="157"/>
      <c r="X61" s="157" t="s">
        <v>256</v>
      </c>
      <c r="Y61" s="157" t="s">
        <v>257</v>
      </c>
      <c r="Z61" s="147"/>
      <c r="AA61" s="147"/>
      <c r="AB61" s="147"/>
      <c r="AC61" s="147"/>
      <c r="AD61" s="147"/>
      <c r="AE61" s="147"/>
      <c r="AF61" s="147"/>
      <c r="AG61" s="147" t="s">
        <v>258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2" x14ac:dyDescent="0.2">
      <c r="A62" s="154"/>
      <c r="B62" s="155"/>
      <c r="C62" s="184" t="s">
        <v>1049</v>
      </c>
      <c r="D62" s="159"/>
      <c r="E62" s="160">
        <v>48</v>
      </c>
      <c r="F62" s="157"/>
      <c r="G62" s="157"/>
      <c r="H62" s="157"/>
      <c r="I62" s="157"/>
      <c r="J62" s="157"/>
      <c r="K62" s="157"/>
      <c r="L62" s="157"/>
      <c r="M62" s="157"/>
      <c r="N62" s="156"/>
      <c r="O62" s="156"/>
      <c r="P62" s="156"/>
      <c r="Q62" s="156"/>
      <c r="R62" s="157"/>
      <c r="S62" s="157"/>
      <c r="T62" s="157"/>
      <c r="U62" s="157"/>
      <c r="V62" s="157"/>
      <c r="W62" s="157"/>
      <c r="X62" s="157"/>
      <c r="Y62" s="157"/>
      <c r="Z62" s="147"/>
      <c r="AA62" s="147"/>
      <c r="AB62" s="147"/>
      <c r="AC62" s="147"/>
      <c r="AD62" s="147"/>
      <c r="AE62" s="147"/>
      <c r="AF62" s="147"/>
      <c r="AG62" s="147" t="s">
        <v>260</v>
      </c>
      <c r="AH62" s="147">
        <v>0</v>
      </c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">
      <c r="A63" s="170">
        <v>21</v>
      </c>
      <c r="B63" s="171" t="s">
        <v>1050</v>
      </c>
      <c r="C63" s="183" t="s">
        <v>1051</v>
      </c>
      <c r="D63" s="172" t="s">
        <v>316</v>
      </c>
      <c r="E63" s="173">
        <v>2.7412000000000001</v>
      </c>
      <c r="F63" s="174"/>
      <c r="G63" s="175">
        <f>ROUND(E63*F63,2)</f>
        <v>0</v>
      </c>
      <c r="H63" s="158"/>
      <c r="I63" s="157">
        <f>ROUND(E63*H63,2)</f>
        <v>0</v>
      </c>
      <c r="J63" s="158"/>
      <c r="K63" s="157">
        <f>ROUND(E63*J63,2)</f>
        <v>0</v>
      </c>
      <c r="L63" s="157">
        <v>12</v>
      </c>
      <c r="M63" s="157">
        <f>G63*(1+L63/100)</f>
        <v>0</v>
      </c>
      <c r="N63" s="156">
        <v>1</v>
      </c>
      <c r="O63" s="156">
        <f>ROUND(E63*N63,2)</f>
        <v>2.74</v>
      </c>
      <c r="P63" s="156">
        <v>0</v>
      </c>
      <c r="Q63" s="156">
        <f>ROUND(E63*P63,2)</f>
        <v>0</v>
      </c>
      <c r="R63" s="157" t="s">
        <v>282</v>
      </c>
      <c r="S63" s="157" t="s">
        <v>254</v>
      </c>
      <c r="T63" s="157" t="s">
        <v>255</v>
      </c>
      <c r="U63" s="157">
        <v>0</v>
      </c>
      <c r="V63" s="157">
        <f>ROUND(E63*U63,2)</f>
        <v>0</v>
      </c>
      <c r="W63" s="157"/>
      <c r="X63" s="157" t="s">
        <v>283</v>
      </c>
      <c r="Y63" s="157" t="s">
        <v>257</v>
      </c>
      <c r="Z63" s="147"/>
      <c r="AA63" s="147"/>
      <c r="AB63" s="147"/>
      <c r="AC63" s="147"/>
      <c r="AD63" s="147"/>
      <c r="AE63" s="147"/>
      <c r="AF63" s="147"/>
      <c r="AG63" s="147" t="s">
        <v>284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ht="33.75" outlineLevel="2" x14ac:dyDescent="0.2">
      <c r="A64" s="154"/>
      <c r="B64" s="155"/>
      <c r="C64" s="184" t="s">
        <v>1052</v>
      </c>
      <c r="D64" s="159"/>
      <c r="E64" s="160">
        <v>2.74</v>
      </c>
      <c r="F64" s="157"/>
      <c r="G64" s="157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7"/>
      <c r="AA64" s="147"/>
      <c r="AB64" s="147"/>
      <c r="AC64" s="147"/>
      <c r="AD64" s="147"/>
      <c r="AE64" s="147"/>
      <c r="AF64" s="147"/>
      <c r="AG64" s="147" t="s">
        <v>260</v>
      </c>
      <c r="AH64" s="147">
        <v>0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">
      <c r="A65" s="170">
        <v>22</v>
      </c>
      <c r="B65" s="171" t="s">
        <v>1053</v>
      </c>
      <c r="C65" s="183" t="s">
        <v>1054</v>
      </c>
      <c r="D65" s="172" t="s">
        <v>380</v>
      </c>
      <c r="E65" s="173">
        <v>96.12</v>
      </c>
      <c r="F65" s="174"/>
      <c r="G65" s="175">
        <f>ROUND(E65*F65,2)</f>
        <v>0</v>
      </c>
      <c r="H65" s="158"/>
      <c r="I65" s="157">
        <f>ROUND(E65*H65,2)</f>
        <v>0</v>
      </c>
      <c r="J65" s="158"/>
      <c r="K65" s="157">
        <f>ROUND(E65*J65,2)</f>
        <v>0</v>
      </c>
      <c r="L65" s="157">
        <v>12</v>
      </c>
      <c r="M65" s="157">
        <f>G65*(1+L65/100)</f>
        <v>0</v>
      </c>
      <c r="N65" s="156">
        <v>0.14479</v>
      </c>
      <c r="O65" s="156">
        <f>ROUND(E65*N65,2)</f>
        <v>13.92</v>
      </c>
      <c r="P65" s="156">
        <v>0</v>
      </c>
      <c r="Q65" s="156">
        <f>ROUND(E65*P65,2)</f>
        <v>0</v>
      </c>
      <c r="R65" s="157" t="s">
        <v>282</v>
      </c>
      <c r="S65" s="157" t="s">
        <v>254</v>
      </c>
      <c r="T65" s="157" t="s">
        <v>255</v>
      </c>
      <c r="U65" s="157">
        <v>0</v>
      </c>
      <c r="V65" s="157">
        <f>ROUND(E65*U65,2)</f>
        <v>0</v>
      </c>
      <c r="W65" s="157"/>
      <c r="X65" s="157" t="s">
        <v>283</v>
      </c>
      <c r="Y65" s="157" t="s">
        <v>257</v>
      </c>
      <c r="Z65" s="147"/>
      <c r="AA65" s="147"/>
      <c r="AB65" s="147"/>
      <c r="AC65" s="147"/>
      <c r="AD65" s="147"/>
      <c r="AE65" s="147"/>
      <c r="AF65" s="147"/>
      <c r="AG65" s="147" t="s">
        <v>284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2" x14ac:dyDescent="0.2">
      <c r="A66" s="154"/>
      <c r="B66" s="155"/>
      <c r="C66" s="184" t="s">
        <v>1040</v>
      </c>
      <c r="D66" s="159"/>
      <c r="E66" s="160">
        <v>89</v>
      </c>
      <c r="F66" s="157"/>
      <c r="G66" s="157"/>
      <c r="H66" s="157"/>
      <c r="I66" s="157"/>
      <c r="J66" s="157"/>
      <c r="K66" s="157"/>
      <c r="L66" s="157"/>
      <c r="M66" s="157"/>
      <c r="N66" s="156"/>
      <c r="O66" s="156"/>
      <c r="P66" s="156"/>
      <c r="Q66" s="156"/>
      <c r="R66" s="157"/>
      <c r="S66" s="157"/>
      <c r="T66" s="157"/>
      <c r="U66" s="157"/>
      <c r="V66" s="157"/>
      <c r="W66" s="157"/>
      <c r="X66" s="157"/>
      <c r="Y66" s="157"/>
      <c r="Z66" s="147"/>
      <c r="AA66" s="147"/>
      <c r="AB66" s="147"/>
      <c r="AC66" s="147"/>
      <c r="AD66" s="147"/>
      <c r="AE66" s="147"/>
      <c r="AF66" s="147"/>
      <c r="AG66" s="147" t="s">
        <v>260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3" x14ac:dyDescent="0.2">
      <c r="A67" s="154"/>
      <c r="B67" s="155"/>
      <c r="C67" s="195" t="s">
        <v>517</v>
      </c>
      <c r="D67" s="193"/>
      <c r="E67" s="194">
        <v>7.12</v>
      </c>
      <c r="F67" s="157"/>
      <c r="G67" s="157"/>
      <c r="H67" s="157"/>
      <c r="I67" s="157"/>
      <c r="J67" s="157"/>
      <c r="K67" s="157"/>
      <c r="L67" s="157"/>
      <c r="M67" s="157"/>
      <c r="N67" s="156"/>
      <c r="O67" s="156"/>
      <c r="P67" s="156"/>
      <c r="Q67" s="156"/>
      <c r="R67" s="157"/>
      <c r="S67" s="157"/>
      <c r="T67" s="157"/>
      <c r="U67" s="157"/>
      <c r="V67" s="157"/>
      <c r="W67" s="157"/>
      <c r="X67" s="157"/>
      <c r="Y67" s="157"/>
      <c r="Z67" s="147"/>
      <c r="AA67" s="147"/>
      <c r="AB67" s="147"/>
      <c r="AC67" s="147"/>
      <c r="AD67" s="147"/>
      <c r="AE67" s="147"/>
      <c r="AF67" s="147"/>
      <c r="AG67" s="147" t="s">
        <v>260</v>
      </c>
      <c r="AH67" s="147">
        <v>4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">
      <c r="A68" s="170">
        <v>23</v>
      </c>
      <c r="B68" s="171" t="s">
        <v>1055</v>
      </c>
      <c r="C68" s="183" t="s">
        <v>1056</v>
      </c>
      <c r="D68" s="172" t="s">
        <v>380</v>
      </c>
      <c r="E68" s="173">
        <v>97.9</v>
      </c>
      <c r="F68" s="174"/>
      <c r="G68" s="175">
        <f>ROUND(E68*F68,2)</f>
        <v>0</v>
      </c>
      <c r="H68" s="158"/>
      <c r="I68" s="157">
        <f>ROUND(E68*H68,2)</f>
        <v>0</v>
      </c>
      <c r="J68" s="158"/>
      <c r="K68" s="157">
        <f>ROUND(E68*J68,2)</f>
        <v>0</v>
      </c>
      <c r="L68" s="157">
        <v>12</v>
      </c>
      <c r="M68" s="157">
        <f>G68*(1+L68/100)</f>
        <v>0</v>
      </c>
      <c r="N68" s="156">
        <v>5.0000000000000001E-4</v>
      </c>
      <c r="O68" s="156">
        <f>ROUND(E68*N68,2)</f>
        <v>0.05</v>
      </c>
      <c r="P68" s="156">
        <v>0</v>
      </c>
      <c r="Q68" s="156">
        <f>ROUND(E68*P68,2)</f>
        <v>0</v>
      </c>
      <c r="R68" s="157" t="s">
        <v>282</v>
      </c>
      <c r="S68" s="157" t="s">
        <v>254</v>
      </c>
      <c r="T68" s="157" t="s">
        <v>255</v>
      </c>
      <c r="U68" s="157">
        <v>0</v>
      </c>
      <c r="V68" s="157">
        <f>ROUND(E68*U68,2)</f>
        <v>0</v>
      </c>
      <c r="W68" s="157"/>
      <c r="X68" s="157" t="s">
        <v>283</v>
      </c>
      <c r="Y68" s="157" t="s">
        <v>257</v>
      </c>
      <c r="Z68" s="147"/>
      <c r="AA68" s="147"/>
      <c r="AB68" s="147"/>
      <c r="AC68" s="147"/>
      <c r="AD68" s="147"/>
      <c r="AE68" s="147"/>
      <c r="AF68" s="147"/>
      <c r="AG68" s="147" t="s">
        <v>284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2" x14ac:dyDescent="0.2">
      <c r="A69" s="154"/>
      <c r="B69" s="155"/>
      <c r="C69" s="184" t="s">
        <v>1040</v>
      </c>
      <c r="D69" s="159"/>
      <c r="E69" s="160">
        <v>89</v>
      </c>
      <c r="F69" s="157"/>
      <c r="G69" s="157"/>
      <c r="H69" s="157"/>
      <c r="I69" s="157"/>
      <c r="J69" s="157"/>
      <c r="K69" s="157"/>
      <c r="L69" s="157"/>
      <c r="M69" s="157"/>
      <c r="N69" s="156"/>
      <c r="O69" s="156"/>
      <c r="P69" s="156"/>
      <c r="Q69" s="156"/>
      <c r="R69" s="157"/>
      <c r="S69" s="157"/>
      <c r="T69" s="157"/>
      <c r="U69" s="157"/>
      <c r="V69" s="157"/>
      <c r="W69" s="157"/>
      <c r="X69" s="157"/>
      <c r="Y69" s="157"/>
      <c r="Z69" s="147"/>
      <c r="AA69" s="147"/>
      <c r="AB69" s="147"/>
      <c r="AC69" s="147"/>
      <c r="AD69" s="147"/>
      <c r="AE69" s="147"/>
      <c r="AF69" s="147"/>
      <c r="AG69" s="147" t="s">
        <v>260</v>
      </c>
      <c r="AH69" s="147">
        <v>0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3" x14ac:dyDescent="0.2">
      <c r="A70" s="154"/>
      <c r="B70" s="155"/>
      <c r="C70" s="195" t="s">
        <v>499</v>
      </c>
      <c r="D70" s="193"/>
      <c r="E70" s="194">
        <v>8.9</v>
      </c>
      <c r="F70" s="157"/>
      <c r="G70" s="157"/>
      <c r="H70" s="157"/>
      <c r="I70" s="157"/>
      <c r="J70" s="157"/>
      <c r="K70" s="157"/>
      <c r="L70" s="157"/>
      <c r="M70" s="157"/>
      <c r="N70" s="156"/>
      <c r="O70" s="156"/>
      <c r="P70" s="156"/>
      <c r="Q70" s="156"/>
      <c r="R70" s="157"/>
      <c r="S70" s="157"/>
      <c r="T70" s="157"/>
      <c r="U70" s="157"/>
      <c r="V70" s="157"/>
      <c r="W70" s="157"/>
      <c r="X70" s="157"/>
      <c r="Y70" s="157"/>
      <c r="Z70" s="147"/>
      <c r="AA70" s="147"/>
      <c r="AB70" s="147"/>
      <c r="AC70" s="147"/>
      <c r="AD70" s="147"/>
      <c r="AE70" s="147"/>
      <c r="AF70" s="147"/>
      <c r="AG70" s="147" t="s">
        <v>260</v>
      </c>
      <c r="AH70" s="147">
        <v>4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x14ac:dyDescent="0.2">
      <c r="A71" s="163" t="s">
        <v>249</v>
      </c>
      <c r="B71" s="164" t="s">
        <v>142</v>
      </c>
      <c r="C71" s="182" t="s">
        <v>143</v>
      </c>
      <c r="D71" s="165"/>
      <c r="E71" s="166"/>
      <c r="F71" s="167"/>
      <c r="G71" s="168">
        <f>SUMIF(AG72:AG81,"&lt;&gt;NOR",G72:G81)</f>
        <v>0</v>
      </c>
      <c r="H71" s="162"/>
      <c r="I71" s="162">
        <f>SUM(I72:I81)</f>
        <v>0</v>
      </c>
      <c r="J71" s="162"/>
      <c r="K71" s="162">
        <f>SUM(K72:K81)</f>
        <v>0</v>
      </c>
      <c r="L71" s="162"/>
      <c r="M71" s="162">
        <f>SUM(M72:M81)</f>
        <v>0</v>
      </c>
      <c r="N71" s="161"/>
      <c r="O71" s="161">
        <f>SUM(O72:O81)</f>
        <v>1.62</v>
      </c>
      <c r="P71" s="161"/>
      <c r="Q71" s="161">
        <f>SUM(Q72:Q81)</f>
        <v>0</v>
      </c>
      <c r="R71" s="162"/>
      <c r="S71" s="162"/>
      <c r="T71" s="162"/>
      <c r="U71" s="162"/>
      <c r="V71" s="162">
        <f>SUM(V72:V81)</f>
        <v>96.28</v>
      </c>
      <c r="W71" s="162"/>
      <c r="X71" s="162"/>
      <c r="Y71" s="162"/>
      <c r="AG71" t="s">
        <v>250</v>
      </c>
    </row>
    <row r="72" spans="1:60" outlineLevel="1" x14ac:dyDescent="0.2">
      <c r="A72" s="170">
        <v>24</v>
      </c>
      <c r="B72" s="171" t="s">
        <v>539</v>
      </c>
      <c r="C72" s="183" t="s">
        <v>540</v>
      </c>
      <c r="D72" s="172" t="s">
        <v>380</v>
      </c>
      <c r="E72" s="173">
        <v>204.453</v>
      </c>
      <c r="F72" s="174"/>
      <c r="G72" s="175">
        <f>ROUND(E72*F72,2)</f>
        <v>0</v>
      </c>
      <c r="H72" s="158"/>
      <c r="I72" s="157">
        <f>ROUND(E72*H72,2)</f>
        <v>0</v>
      </c>
      <c r="J72" s="158"/>
      <c r="K72" s="157">
        <f>ROUND(E72*J72,2)</f>
        <v>0</v>
      </c>
      <c r="L72" s="157">
        <v>12</v>
      </c>
      <c r="M72" s="157">
        <f>G72*(1+L72/100)</f>
        <v>0</v>
      </c>
      <c r="N72" s="156">
        <v>5.9800000000000001E-3</v>
      </c>
      <c r="O72" s="156">
        <f>ROUND(E72*N72,2)</f>
        <v>1.22</v>
      </c>
      <c r="P72" s="156">
        <v>0</v>
      </c>
      <c r="Q72" s="156">
        <f>ROUND(E72*P72,2)</f>
        <v>0</v>
      </c>
      <c r="R72" s="157"/>
      <c r="S72" s="157" t="s">
        <v>254</v>
      </c>
      <c r="T72" s="157" t="s">
        <v>255</v>
      </c>
      <c r="U72" s="157">
        <v>0.32500000000000001</v>
      </c>
      <c r="V72" s="157">
        <f>ROUND(E72*U72,2)</f>
        <v>66.45</v>
      </c>
      <c r="W72" s="157"/>
      <c r="X72" s="157" t="s">
        <v>256</v>
      </c>
      <c r="Y72" s="157" t="s">
        <v>257</v>
      </c>
      <c r="Z72" s="147"/>
      <c r="AA72" s="147"/>
      <c r="AB72" s="147"/>
      <c r="AC72" s="147"/>
      <c r="AD72" s="147"/>
      <c r="AE72" s="147"/>
      <c r="AF72" s="147"/>
      <c r="AG72" s="147" t="s">
        <v>258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2" x14ac:dyDescent="0.2">
      <c r="A73" s="154"/>
      <c r="B73" s="155"/>
      <c r="C73" s="184" t="s">
        <v>1057</v>
      </c>
      <c r="D73" s="159"/>
      <c r="E73" s="160">
        <v>86.32</v>
      </c>
      <c r="F73" s="157"/>
      <c r="G73" s="157"/>
      <c r="H73" s="157"/>
      <c r="I73" s="157"/>
      <c r="J73" s="157"/>
      <c r="K73" s="157"/>
      <c r="L73" s="157"/>
      <c r="M73" s="157"/>
      <c r="N73" s="156"/>
      <c r="O73" s="156"/>
      <c r="P73" s="156"/>
      <c r="Q73" s="156"/>
      <c r="R73" s="157"/>
      <c r="S73" s="157"/>
      <c r="T73" s="157"/>
      <c r="U73" s="157"/>
      <c r="V73" s="157"/>
      <c r="W73" s="157"/>
      <c r="X73" s="157"/>
      <c r="Y73" s="157"/>
      <c r="Z73" s="147"/>
      <c r="AA73" s="147"/>
      <c r="AB73" s="147"/>
      <c r="AC73" s="147"/>
      <c r="AD73" s="147"/>
      <c r="AE73" s="147"/>
      <c r="AF73" s="147"/>
      <c r="AG73" s="147" t="s">
        <v>260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3" x14ac:dyDescent="0.2">
      <c r="A74" s="154"/>
      <c r="B74" s="155"/>
      <c r="C74" s="184" t="s">
        <v>1058</v>
      </c>
      <c r="D74" s="159"/>
      <c r="E74" s="160"/>
      <c r="F74" s="157"/>
      <c r="G74" s="157"/>
      <c r="H74" s="157"/>
      <c r="I74" s="157"/>
      <c r="J74" s="157"/>
      <c r="K74" s="157"/>
      <c r="L74" s="157"/>
      <c r="M74" s="157"/>
      <c r="N74" s="156"/>
      <c r="O74" s="156"/>
      <c r="P74" s="156"/>
      <c r="Q74" s="156"/>
      <c r="R74" s="157"/>
      <c r="S74" s="157"/>
      <c r="T74" s="157"/>
      <c r="U74" s="157"/>
      <c r="V74" s="157"/>
      <c r="W74" s="157"/>
      <c r="X74" s="157"/>
      <c r="Y74" s="157"/>
      <c r="Z74" s="147"/>
      <c r="AA74" s="147"/>
      <c r="AB74" s="147"/>
      <c r="AC74" s="147"/>
      <c r="AD74" s="147"/>
      <c r="AE74" s="147"/>
      <c r="AF74" s="147"/>
      <c r="AG74" s="147" t="s">
        <v>260</v>
      </c>
      <c r="AH74" s="147">
        <v>0</v>
      </c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3" x14ac:dyDescent="0.2">
      <c r="A75" s="154"/>
      <c r="B75" s="155"/>
      <c r="C75" s="184" t="s">
        <v>1059</v>
      </c>
      <c r="D75" s="159"/>
      <c r="E75" s="160">
        <v>42.12</v>
      </c>
      <c r="F75" s="157"/>
      <c r="G75" s="157"/>
      <c r="H75" s="157"/>
      <c r="I75" s="157"/>
      <c r="J75" s="157"/>
      <c r="K75" s="157"/>
      <c r="L75" s="157"/>
      <c r="M75" s="157"/>
      <c r="N75" s="156"/>
      <c r="O75" s="156"/>
      <c r="P75" s="156"/>
      <c r="Q75" s="156"/>
      <c r="R75" s="157"/>
      <c r="S75" s="157"/>
      <c r="T75" s="157"/>
      <c r="U75" s="157"/>
      <c r="V75" s="157"/>
      <c r="W75" s="157"/>
      <c r="X75" s="157"/>
      <c r="Y75" s="157"/>
      <c r="Z75" s="147"/>
      <c r="AA75" s="147"/>
      <c r="AB75" s="147"/>
      <c r="AC75" s="147"/>
      <c r="AD75" s="147"/>
      <c r="AE75" s="147"/>
      <c r="AF75" s="147"/>
      <c r="AG75" s="147" t="s">
        <v>260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3" x14ac:dyDescent="0.2">
      <c r="A76" s="154"/>
      <c r="B76" s="155"/>
      <c r="C76" s="184" t="s">
        <v>1060</v>
      </c>
      <c r="D76" s="159"/>
      <c r="E76" s="160">
        <v>8.59</v>
      </c>
      <c r="F76" s="157"/>
      <c r="G76" s="157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57"/>
      <c r="Z76" s="147"/>
      <c r="AA76" s="147"/>
      <c r="AB76" s="147"/>
      <c r="AC76" s="147"/>
      <c r="AD76" s="147"/>
      <c r="AE76" s="147"/>
      <c r="AF76" s="147"/>
      <c r="AG76" s="147" t="s">
        <v>260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ht="22.5" outlineLevel="3" x14ac:dyDescent="0.2">
      <c r="A77" s="154"/>
      <c r="B77" s="155"/>
      <c r="C77" s="184" t="s">
        <v>1061</v>
      </c>
      <c r="D77" s="159"/>
      <c r="E77" s="160">
        <v>82.42</v>
      </c>
      <c r="F77" s="157"/>
      <c r="G77" s="157"/>
      <c r="H77" s="157"/>
      <c r="I77" s="157"/>
      <c r="J77" s="157"/>
      <c r="K77" s="157"/>
      <c r="L77" s="157"/>
      <c r="M77" s="157"/>
      <c r="N77" s="156"/>
      <c r="O77" s="156"/>
      <c r="P77" s="156"/>
      <c r="Q77" s="156"/>
      <c r="R77" s="157"/>
      <c r="S77" s="157"/>
      <c r="T77" s="157"/>
      <c r="U77" s="157"/>
      <c r="V77" s="157"/>
      <c r="W77" s="157"/>
      <c r="X77" s="157"/>
      <c r="Y77" s="157"/>
      <c r="Z77" s="147"/>
      <c r="AA77" s="147"/>
      <c r="AB77" s="147"/>
      <c r="AC77" s="147"/>
      <c r="AD77" s="147"/>
      <c r="AE77" s="147"/>
      <c r="AF77" s="147"/>
      <c r="AG77" s="147" t="s">
        <v>260</v>
      </c>
      <c r="AH77" s="147">
        <v>0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3" x14ac:dyDescent="0.2">
      <c r="A78" s="154"/>
      <c r="B78" s="155"/>
      <c r="C78" s="184" t="s">
        <v>1062</v>
      </c>
      <c r="D78" s="159"/>
      <c r="E78" s="160">
        <v>-15</v>
      </c>
      <c r="F78" s="157"/>
      <c r="G78" s="157"/>
      <c r="H78" s="157"/>
      <c r="I78" s="157"/>
      <c r="J78" s="157"/>
      <c r="K78" s="157"/>
      <c r="L78" s="157"/>
      <c r="M78" s="157"/>
      <c r="N78" s="156"/>
      <c r="O78" s="156"/>
      <c r="P78" s="156"/>
      <c r="Q78" s="156"/>
      <c r="R78" s="157"/>
      <c r="S78" s="157"/>
      <c r="T78" s="157"/>
      <c r="U78" s="157"/>
      <c r="V78" s="157"/>
      <c r="W78" s="157"/>
      <c r="X78" s="157"/>
      <c r="Y78" s="157"/>
      <c r="Z78" s="147"/>
      <c r="AA78" s="147"/>
      <c r="AB78" s="147"/>
      <c r="AC78" s="147"/>
      <c r="AD78" s="147"/>
      <c r="AE78" s="147"/>
      <c r="AF78" s="147"/>
      <c r="AG78" s="147" t="s">
        <v>260</v>
      </c>
      <c r="AH78" s="147">
        <v>0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ht="22.5" outlineLevel="1" x14ac:dyDescent="0.2">
      <c r="A79" s="170">
        <v>25</v>
      </c>
      <c r="B79" s="171" t="s">
        <v>751</v>
      </c>
      <c r="C79" s="183" t="s">
        <v>752</v>
      </c>
      <c r="D79" s="172" t="s">
        <v>380</v>
      </c>
      <c r="E79" s="173">
        <v>82.394999999999996</v>
      </c>
      <c r="F79" s="174"/>
      <c r="G79" s="175">
        <f>ROUND(E79*F79,2)</f>
        <v>0</v>
      </c>
      <c r="H79" s="158"/>
      <c r="I79" s="157">
        <f>ROUND(E79*H79,2)</f>
        <v>0</v>
      </c>
      <c r="J79" s="158"/>
      <c r="K79" s="157">
        <f>ROUND(E79*J79,2)</f>
        <v>0</v>
      </c>
      <c r="L79" s="157">
        <v>12</v>
      </c>
      <c r="M79" s="157">
        <f>G79*(1+L79/100)</f>
        <v>0</v>
      </c>
      <c r="N79" s="156">
        <v>4.9100000000000003E-3</v>
      </c>
      <c r="O79" s="156">
        <f>ROUND(E79*N79,2)</f>
        <v>0.4</v>
      </c>
      <c r="P79" s="156">
        <v>0</v>
      </c>
      <c r="Q79" s="156">
        <f>ROUND(E79*P79,2)</f>
        <v>0</v>
      </c>
      <c r="R79" s="157"/>
      <c r="S79" s="157" t="s">
        <v>254</v>
      </c>
      <c r="T79" s="157" t="s">
        <v>255</v>
      </c>
      <c r="U79" s="157">
        <v>0.36199999999999999</v>
      </c>
      <c r="V79" s="157">
        <f>ROUND(E79*U79,2)</f>
        <v>29.83</v>
      </c>
      <c r="W79" s="157"/>
      <c r="X79" s="157" t="s">
        <v>256</v>
      </c>
      <c r="Y79" s="157" t="s">
        <v>257</v>
      </c>
      <c r="Z79" s="147"/>
      <c r="AA79" s="147"/>
      <c r="AB79" s="147"/>
      <c r="AC79" s="147"/>
      <c r="AD79" s="147"/>
      <c r="AE79" s="147"/>
      <c r="AF79" s="147"/>
      <c r="AG79" s="147" t="s">
        <v>258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ht="22.5" outlineLevel="2" x14ac:dyDescent="0.2">
      <c r="A80" s="154"/>
      <c r="B80" s="155"/>
      <c r="C80" s="184" t="s">
        <v>1063</v>
      </c>
      <c r="D80" s="159"/>
      <c r="E80" s="160">
        <v>112.39</v>
      </c>
      <c r="F80" s="157"/>
      <c r="G80" s="157"/>
      <c r="H80" s="157"/>
      <c r="I80" s="157"/>
      <c r="J80" s="157"/>
      <c r="K80" s="157"/>
      <c r="L80" s="157"/>
      <c r="M80" s="157"/>
      <c r="N80" s="156"/>
      <c r="O80" s="156"/>
      <c r="P80" s="156"/>
      <c r="Q80" s="156"/>
      <c r="R80" s="157"/>
      <c r="S80" s="157"/>
      <c r="T80" s="157"/>
      <c r="U80" s="157"/>
      <c r="V80" s="157"/>
      <c r="W80" s="157"/>
      <c r="X80" s="157"/>
      <c r="Y80" s="157"/>
      <c r="Z80" s="147"/>
      <c r="AA80" s="147"/>
      <c r="AB80" s="147"/>
      <c r="AC80" s="147"/>
      <c r="AD80" s="147"/>
      <c r="AE80" s="147"/>
      <c r="AF80" s="147"/>
      <c r="AG80" s="147" t="s">
        <v>260</v>
      </c>
      <c r="AH80" s="147">
        <v>0</v>
      </c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3" x14ac:dyDescent="0.2">
      <c r="A81" s="154"/>
      <c r="B81" s="155"/>
      <c r="C81" s="184" t="s">
        <v>1064</v>
      </c>
      <c r="D81" s="159"/>
      <c r="E81" s="160">
        <v>-30</v>
      </c>
      <c r="F81" s="157"/>
      <c r="G81" s="157"/>
      <c r="H81" s="157"/>
      <c r="I81" s="157"/>
      <c r="J81" s="157"/>
      <c r="K81" s="157"/>
      <c r="L81" s="157"/>
      <c r="M81" s="157"/>
      <c r="N81" s="156"/>
      <c r="O81" s="156"/>
      <c r="P81" s="156"/>
      <c r="Q81" s="156"/>
      <c r="R81" s="157"/>
      <c r="S81" s="157"/>
      <c r="T81" s="157"/>
      <c r="U81" s="157"/>
      <c r="V81" s="157"/>
      <c r="W81" s="157"/>
      <c r="X81" s="157"/>
      <c r="Y81" s="157"/>
      <c r="Z81" s="147"/>
      <c r="AA81" s="147"/>
      <c r="AB81" s="147"/>
      <c r="AC81" s="147"/>
      <c r="AD81" s="147"/>
      <c r="AE81" s="147"/>
      <c r="AF81" s="147"/>
      <c r="AG81" s="147" t="s">
        <v>260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x14ac:dyDescent="0.2">
      <c r="A82" s="163" t="s">
        <v>249</v>
      </c>
      <c r="B82" s="164" t="s">
        <v>144</v>
      </c>
      <c r="C82" s="182" t="s">
        <v>145</v>
      </c>
      <c r="D82" s="165"/>
      <c r="E82" s="166"/>
      <c r="F82" s="167"/>
      <c r="G82" s="168">
        <f>SUMIF(AG83:AG87,"&lt;&gt;NOR",G83:G87)</f>
        <v>0</v>
      </c>
      <c r="H82" s="162"/>
      <c r="I82" s="162">
        <f>SUM(I83:I87)</f>
        <v>0</v>
      </c>
      <c r="J82" s="162"/>
      <c r="K82" s="162">
        <f>SUM(K83:K87)</f>
        <v>0</v>
      </c>
      <c r="L82" s="162"/>
      <c r="M82" s="162">
        <f>SUM(M83:M87)</f>
        <v>0</v>
      </c>
      <c r="N82" s="161"/>
      <c r="O82" s="161">
        <f>SUM(O83:O87)</f>
        <v>3.98</v>
      </c>
      <c r="P82" s="161"/>
      <c r="Q82" s="161">
        <f>SUM(Q83:Q87)</f>
        <v>0</v>
      </c>
      <c r="R82" s="162"/>
      <c r="S82" s="162"/>
      <c r="T82" s="162"/>
      <c r="U82" s="162"/>
      <c r="V82" s="162">
        <f>SUM(V83:V87)</f>
        <v>116.49000000000001</v>
      </c>
      <c r="W82" s="162"/>
      <c r="X82" s="162"/>
      <c r="Y82" s="162"/>
      <c r="AG82" t="s">
        <v>250</v>
      </c>
    </row>
    <row r="83" spans="1:60" outlineLevel="1" x14ac:dyDescent="0.2">
      <c r="A83" s="170">
        <v>26</v>
      </c>
      <c r="B83" s="171" t="s">
        <v>544</v>
      </c>
      <c r="C83" s="183" t="s">
        <v>545</v>
      </c>
      <c r="D83" s="172" t="s">
        <v>380</v>
      </c>
      <c r="E83" s="173">
        <v>123.6</v>
      </c>
      <c r="F83" s="174"/>
      <c r="G83" s="175">
        <f>ROUND(E83*F83,2)</f>
        <v>0</v>
      </c>
      <c r="H83" s="158"/>
      <c r="I83" s="157">
        <f>ROUND(E83*H83,2)</f>
        <v>0</v>
      </c>
      <c r="J83" s="158"/>
      <c r="K83" s="157">
        <f>ROUND(E83*J83,2)</f>
        <v>0</v>
      </c>
      <c r="L83" s="157">
        <v>12</v>
      </c>
      <c r="M83" s="157">
        <f>G83*(1+L83/100)</f>
        <v>0</v>
      </c>
      <c r="N83" s="156">
        <v>5.2999999999999998E-4</v>
      </c>
      <c r="O83" s="156">
        <f>ROUND(E83*N83,2)</f>
        <v>7.0000000000000007E-2</v>
      </c>
      <c r="P83" s="156">
        <v>0</v>
      </c>
      <c r="Q83" s="156">
        <f>ROUND(E83*P83,2)</f>
        <v>0</v>
      </c>
      <c r="R83" s="157"/>
      <c r="S83" s="157" t="s">
        <v>254</v>
      </c>
      <c r="T83" s="157" t="s">
        <v>255</v>
      </c>
      <c r="U83" s="157">
        <v>0.21</v>
      </c>
      <c r="V83" s="157">
        <f>ROUND(E83*U83,2)</f>
        <v>25.96</v>
      </c>
      <c r="W83" s="157"/>
      <c r="X83" s="157" t="s">
        <v>256</v>
      </c>
      <c r="Y83" s="157" t="s">
        <v>257</v>
      </c>
      <c r="Z83" s="147"/>
      <c r="AA83" s="147"/>
      <c r="AB83" s="147"/>
      <c r="AC83" s="147"/>
      <c r="AD83" s="147"/>
      <c r="AE83" s="147"/>
      <c r="AF83" s="147"/>
      <c r="AG83" s="147" t="s">
        <v>258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2" x14ac:dyDescent="0.2">
      <c r="A84" s="154"/>
      <c r="B84" s="155"/>
      <c r="C84" s="388" t="s">
        <v>546</v>
      </c>
      <c r="D84" s="389"/>
      <c r="E84" s="389"/>
      <c r="F84" s="389"/>
      <c r="G84" s="389"/>
      <c r="H84" s="157"/>
      <c r="I84" s="157"/>
      <c r="J84" s="157"/>
      <c r="K84" s="157"/>
      <c r="L84" s="157"/>
      <c r="M84" s="157"/>
      <c r="N84" s="156"/>
      <c r="O84" s="156"/>
      <c r="P84" s="156"/>
      <c r="Q84" s="156"/>
      <c r="R84" s="157"/>
      <c r="S84" s="157"/>
      <c r="T84" s="157"/>
      <c r="U84" s="157"/>
      <c r="V84" s="157"/>
      <c r="W84" s="157"/>
      <c r="X84" s="157"/>
      <c r="Y84" s="157"/>
      <c r="Z84" s="147"/>
      <c r="AA84" s="147"/>
      <c r="AB84" s="147"/>
      <c r="AC84" s="147"/>
      <c r="AD84" s="147"/>
      <c r="AE84" s="147"/>
      <c r="AF84" s="147"/>
      <c r="AG84" s="147" t="s">
        <v>272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2" x14ac:dyDescent="0.2">
      <c r="A85" s="154"/>
      <c r="B85" s="155"/>
      <c r="C85" s="184" t="s">
        <v>1065</v>
      </c>
      <c r="D85" s="159"/>
      <c r="E85" s="160">
        <v>123.6</v>
      </c>
      <c r="F85" s="157"/>
      <c r="G85" s="157"/>
      <c r="H85" s="157"/>
      <c r="I85" s="157"/>
      <c r="J85" s="157"/>
      <c r="K85" s="157"/>
      <c r="L85" s="157"/>
      <c r="M85" s="157"/>
      <c r="N85" s="156"/>
      <c r="O85" s="156"/>
      <c r="P85" s="156"/>
      <c r="Q85" s="156"/>
      <c r="R85" s="157"/>
      <c r="S85" s="157"/>
      <c r="T85" s="157"/>
      <c r="U85" s="157"/>
      <c r="V85" s="157"/>
      <c r="W85" s="157"/>
      <c r="X85" s="157"/>
      <c r="Y85" s="157"/>
      <c r="Z85" s="147"/>
      <c r="AA85" s="147"/>
      <c r="AB85" s="147"/>
      <c r="AC85" s="147"/>
      <c r="AD85" s="147"/>
      <c r="AE85" s="147"/>
      <c r="AF85" s="147"/>
      <c r="AG85" s="147" t="s">
        <v>260</v>
      </c>
      <c r="AH85" s="147">
        <v>0</v>
      </c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ht="33.75" outlineLevel="1" x14ac:dyDescent="0.2">
      <c r="A86" s="170">
        <v>27</v>
      </c>
      <c r="B86" s="171" t="s">
        <v>549</v>
      </c>
      <c r="C86" s="183" t="s">
        <v>550</v>
      </c>
      <c r="D86" s="172" t="s">
        <v>380</v>
      </c>
      <c r="E86" s="173">
        <v>123.6</v>
      </c>
      <c r="F86" s="174"/>
      <c r="G86" s="175">
        <f>ROUND(E86*F86,2)</f>
        <v>0</v>
      </c>
      <c r="H86" s="158"/>
      <c r="I86" s="157">
        <f>ROUND(E86*H86,2)</f>
        <v>0</v>
      </c>
      <c r="J86" s="158"/>
      <c r="K86" s="157">
        <f>ROUND(E86*J86,2)</f>
        <v>0</v>
      </c>
      <c r="L86" s="157">
        <v>12</v>
      </c>
      <c r="M86" s="157">
        <f>G86*(1+L86/100)</f>
        <v>0</v>
      </c>
      <c r="N86" s="156">
        <v>3.1600000000000003E-2</v>
      </c>
      <c r="O86" s="156">
        <f>ROUND(E86*N86,2)</f>
        <v>3.91</v>
      </c>
      <c r="P86" s="156">
        <v>0</v>
      </c>
      <c r="Q86" s="156">
        <f>ROUND(E86*P86,2)</f>
        <v>0</v>
      </c>
      <c r="R86" s="157"/>
      <c r="S86" s="157" t="s">
        <v>254</v>
      </c>
      <c r="T86" s="157" t="s">
        <v>255</v>
      </c>
      <c r="U86" s="157">
        <v>0.73243999999999998</v>
      </c>
      <c r="V86" s="157">
        <f>ROUND(E86*U86,2)</f>
        <v>90.53</v>
      </c>
      <c r="W86" s="157"/>
      <c r="X86" s="157" t="s">
        <v>256</v>
      </c>
      <c r="Y86" s="157" t="s">
        <v>257</v>
      </c>
      <c r="Z86" s="147"/>
      <c r="AA86" s="147"/>
      <c r="AB86" s="147"/>
      <c r="AC86" s="147"/>
      <c r="AD86" s="147"/>
      <c r="AE86" s="147"/>
      <c r="AF86" s="147"/>
      <c r="AG86" s="147" t="s">
        <v>258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2" x14ac:dyDescent="0.2">
      <c r="A87" s="154"/>
      <c r="B87" s="155"/>
      <c r="C87" s="184" t="s">
        <v>1065</v>
      </c>
      <c r="D87" s="159"/>
      <c r="E87" s="160">
        <v>123.6</v>
      </c>
      <c r="F87" s="157"/>
      <c r="G87" s="157"/>
      <c r="H87" s="157"/>
      <c r="I87" s="157"/>
      <c r="J87" s="157"/>
      <c r="K87" s="157"/>
      <c r="L87" s="157"/>
      <c r="M87" s="157"/>
      <c r="N87" s="156"/>
      <c r="O87" s="156"/>
      <c r="P87" s="156"/>
      <c r="Q87" s="156"/>
      <c r="R87" s="157"/>
      <c r="S87" s="157"/>
      <c r="T87" s="157"/>
      <c r="U87" s="157"/>
      <c r="V87" s="157"/>
      <c r="W87" s="157"/>
      <c r="X87" s="157"/>
      <c r="Y87" s="157"/>
      <c r="Z87" s="147"/>
      <c r="AA87" s="147"/>
      <c r="AB87" s="147"/>
      <c r="AC87" s="147"/>
      <c r="AD87" s="147"/>
      <c r="AE87" s="147"/>
      <c r="AF87" s="147"/>
      <c r="AG87" s="147" t="s">
        <v>260</v>
      </c>
      <c r="AH87" s="147">
        <v>0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x14ac:dyDescent="0.2">
      <c r="A88" s="163" t="s">
        <v>249</v>
      </c>
      <c r="B88" s="164" t="s">
        <v>146</v>
      </c>
      <c r="C88" s="182" t="s">
        <v>148</v>
      </c>
      <c r="D88" s="165"/>
      <c r="E88" s="166"/>
      <c r="F88" s="167"/>
      <c r="G88" s="168">
        <f>SUMIF(AG89:AG92,"&lt;&gt;NOR",G89:G92)</f>
        <v>0</v>
      </c>
      <c r="H88" s="162"/>
      <c r="I88" s="162">
        <f>SUM(I89:I92)</f>
        <v>0</v>
      </c>
      <c r="J88" s="162"/>
      <c r="K88" s="162">
        <f>SUM(K89:K92)</f>
        <v>0</v>
      </c>
      <c r="L88" s="162"/>
      <c r="M88" s="162">
        <f>SUM(M89:M92)</f>
        <v>0</v>
      </c>
      <c r="N88" s="161"/>
      <c r="O88" s="161">
        <f>SUM(O89:O92)</f>
        <v>17.239999999999998</v>
      </c>
      <c r="P88" s="161"/>
      <c r="Q88" s="161">
        <f>SUM(Q89:Q92)</f>
        <v>0</v>
      </c>
      <c r="R88" s="162"/>
      <c r="S88" s="162"/>
      <c r="T88" s="162"/>
      <c r="U88" s="162"/>
      <c r="V88" s="162">
        <f>SUM(V89:V92)</f>
        <v>19.310000000000002</v>
      </c>
      <c r="W88" s="162"/>
      <c r="X88" s="162"/>
      <c r="Y88" s="162"/>
      <c r="AG88" t="s">
        <v>250</v>
      </c>
    </row>
    <row r="89" spans="1:60" ht="22.5" outlineLevel="1" x14ac:dyDescent="0.2">
      <c r="A89" s="170">
        <v>28</v>
      </c>
      <c r="B89" s="171" t="s">
        <v>1066</v>
      </c>
      <c r="C89" s="183" t="s">
        <v>1067</v>
      </c>
      <c r="D89" s="172" t="s">
        <v>380</v>
      </c>
      <c r="E89" s="173">
        <v>111.6</v>
      </c>
      <c r="F89" s="174"/>
      <c r="G89" s="175">
        <f>ROUND(E89*F89,2)</f>
        <v>0</v>
      </c>
      <c r="H89" s="158"/>
      <c r="I89" s="157">
        <f>ROUND(E89*H89,2)</f>
        <v>0</v>
      </c>
      <c r="J89" s="158"/>
      <c r="K89" s="157">
        <f>ROUND(E89*J89,2)</f>
        <v>0</v>
      </c>
      <c r="L89" s="157">
        <v>12</v>
      </c>
      <c r="M89" s="157">
        <f>G89*(1+L89/100)</f>
        <v>0</v>
      </c>
      <c r="N89" s="156">
        <v>0.1323</v>
      </c>
      <c r="O89" s="156">
        <f>ROUND(E89*N89,2)</f>
        <v>14.76</v>
      </c>
      <c r="P89" s="156">
        <v>0</v>
      </c>
      <c r="Q89" s="156">
        <f>ROUND(E89*P89,2)</f>
        <v>0</v>
      </c>
      <c r="R89" s="157"/>
      <c r="S89" s="157" t="s">
        <v>254</v>
      </c>
      <c r="T89" s="157" t="s">
        <v>255</v>
      </c>
      <c r="U89" s="157">
        <v>0.16300000000000001</v>
      </c>
      <c r="V89" s="157">
        <f>ROUND(E89*U89,2)</f>
        <v>18.190000000000001</v>
      </c>
      <c r="W89" s="157"/>
      <c r="X89" s="157" t="s">
        <v>256</v>
      </c>
      <c r="Y89" s="157" t="s">
        <v>257</v>
      </c>
      <c r="Z89" s="147"/>
      <c r="AA89" s="147"/>
      <c r="AB89" s="147"/>
      <c r="AC89" s="147"/>
      <c r="AD89" s="147"/>
      <c r="AE89" s="147"/>
      <c r="AF89" s="147"/>
      <c r="AG89" s="147" t="s">
        <v>258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2" x14ac:dyDescent="0.2">
      <c r="A90" s="154"/>
      <c r="B90" s="155"/>
      <c r="C90" s="184" t="s">
        <v>1019</v>
      </c>
      <c r="D90" s="159"/>
      <c r="E90" s="160">
        <v>111.6</v>
      </c>
      <c r="F90" s="157"/>
      <c r="G90" s="157"/>
      <c r="H90" s="157"/>
      <c r="I90" s="157"/>
      <c r="J90" s="157"/>
      <c r="K90" s="157"/>
      <c r="L90" s="157"/>
      <c r="M90" s="157"/>
      <c r="N90" s="156"/>
      <c r="O90" s="156"/>
      <c r="P90" s="156"/>
      <c r="Q90" s="156"/>
      <c r="R90" s="157"/>
      <c r="S90" s="157"/>
      <c r="T90" s="157"/>
      <c r="U90" s="157"/>
      <c r="V90" s="157"/>
      <c r="W90" s="157"/>
      <c r="X90" s="157"/>
      <c r="Y90" s="157"/>
      <c r="Z90" s="147"/>
      <c r="AA90" s="147"/>
      <c r="AB90" s="147"/>
      <c r="AC90" s="147"/>
      <c r="AD90" s="147"/>
      <c r="AE90" s="147"/>
      <c r="AF90" s="147"/>
      <c r="AG90" s="147" t="s">
        <v>260</v>
      </c>
      <c r="AH90" s="147">
        <v>0</v>
      </c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 x14ac:dyDescent="0.2">
      <c r="A91" s="170">
        <v>29</v>
      </c>
      <c r="B91" s="171" t="s">
        <v>1068</v>
      </c>
      <c r="C91" s="183" t="s">
        <v>1069</v>
      </c>
      <c r="D91" s="172" t="s">
        <v>380</v>
      </c>
      <c r="E91" s="173">
        <v>223.2</v>
      </c>
      <c r="F91" s="174"/>
      <c r="G91" s="175">
        <f>ROUND(E91*F91,2)</f>
        <v>0</v>
      </c>
      <c r="H91" s="158"/>
      <c r="I91" s="157">
        <f>ROUND(E91*H91,2)</f>
        <v>0</v>
      </c>
      <c r="J91" s="158"/>
      <c r="K91" s="157">
        <f>ROUND(E91*J91,2)</f>
        <v>0</v>
      </c>
      <c r="L91" s="157">
        <v>12</v>
      </c>
      <c r="M91" s="157">
        <f>G91*(1+L91/100)</f>
        <v>0</v>
      </c>
      <c r="N91" s="156">
        <v>1.111E-2</v>
      </c>
      <c r="O91" s="156">
        <f>ROUND(E91*N91,2)</f>
        <v>2.48</v>
      </c>
      <c r="P91" s="156">
        <v>0</v>
      </c>
      <c r="Q91" s="156">
        <f>ROUND(E91*P91,2)</f>
        <v>0</v>
      </c>
      <c r="R91" s="157"/>
      <c r="S91" s="157" t="s">
        <v>254</v>
      </c>
      <c r="T91" s="157" t="s">
        <v>255</v>
      </c>
      <c r="U91" s="157">
        <v>5.0000000000000001E-3</v>
      </c>
      <c r="V91" s="157">
        <f>ROUND(E91*U91,2)</f>
        <v>1.1200000000000001</v>
      </c>
      <c r="W91" s="157"/>
      <c r="X91" s="157" t="s">
        <v>256</v>
      </c>
      <c r="Y91" s="157" t="s">
        <v>257</v>
      </c>
      <c r="Z91" s="147"/>
      <c r="AA91" s="147"/>
      <c r="AB91" s="147"/>
      <c r="AC91" s="147"/>
      <c r="AD91" s="147"/>
      <c r="AE91" s="147"/>
      <c r="AF91" s="147"/>
      <c r="AG91" s="147" t="s">
        <v>258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2" x14ac:dyDescent="0.2">
      <c r="A92" s="154"/>
      <c r="B92" s="155"/>
      <c r="C92" s="184" t="s">
        <v>1070</v>
      </c>
      <c r="D92" s="159"/>
      <c r="E92" s="160">
        <v>223.2</v>
      </c>
      <c r="F92" s="157"/>
      <c r="G92" s="157"/>
      <c r="H92" s="157"/>
      <c r="I92" s="157"/>
      <c r="J92" s="157"/>
      <c r="K92" s="157"/>
      <c r="L92" s="157"/>
      <c r="M92" s="157"/>
      <c r="N92" s="156"/>
      <c r="O92" s="156"/>
      <c r="P92" s="156"/>
      <c r="Q92" s="156"/>
      <c r="R92" s="157"/>
      <c r="S92" s="157"/>
      <c r="T92" s="157"/>
      <c r="U92" s="157"/>
      <c r="V92" s="157"/>
      <c r="W92" s="157"/>
      <c r="X92" s="157"/>
      <c r="Y92" s="157"/>
      <c r="Z92" s="147"/>
      <c r="AA92" s="147"/>
      <c r="AB92" s="147"/>
      <c r="AC92" s="147"/>
      <c r="AD92" s="147"/>
      <c r="AE92" s="147"/>
      <c r="AF92" s="147"/>
      <c r="AG92" s="147" t="s">
        <v>260</v>
      </c>
      <c r="AH92" s="147">
        <v>0</v>
      </c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x14ac:dyDescent="0.2">
      <c r="A93" s="163" t="s">
        <v>249</v>
      </c>
      <c r="B93" s="164" t="s">
        <v>149</v>
      </c>
      <c r="C93" s="182" t="s">
        <v>150</v>
      </c>
      <c r="D93" s="165"/>
      <c r="E93" s="166"/>
      <c r="F93" s="167"/>
      <c r="G93" s="168">
        <f>SUMIF(AG94:AG100,"&lt;&gt;NOR",G94:G100)</f>
        <v>0</v>
      </c>
      <c r="H93" s="162"/>
      <c r="I93" s="162">
        <f>SUM(I94:I100)</f>
        <v>0</v>
      </c>
      <c r="J93" s="162"/>
      <c r="K93" s="162">
        <f>SUM(K94:K100)</f>
        <v>0</v>
      </c>
      <c r="L93" s="162"/>
      <c r="M93" s="162">
        <f>SUM(M94:M100)</f>
        <v>0</v>
      </c>
      <c r="N93" s="161"/>
      <c r="O93" s="161">
        <f>SUM(O94:O100)</f>
        <v>0.45999999999999996</v>
      </c>
      <c r="P93" s="161"/>
      <c r="Q93" s="161">
        <f>SUM(Q94:Q100)</f>
        <v>0</v>
      </c>
      <c r="R93" s="162"/>
      <c r="S93" s="162"/>
      <c r="T93" s="162"/>
      <c r="U93" s="162"/>
      <c r="V93" s="162">
        <f>SUM(V94:V100)</f>
        <v>0.73</v>
      </c>
      <c r="W93" s="162"/>
      <c r="X93" s="162"/>
      <c r="Y93" s="162"/>
      <c r="AG93" t="s">
        <v>250</v>
      </c>
    </row>
    <row r="94" spans="1:60" ht="22.5" outlineLevel="1" x14ac:dyDescent="0.2">
      <c r="A94" s="170">
        <v>30</v>
      </c>
      <c r="B94" s="171" t="s">
        <v>776</v>
      </c>
      <c r="C94" s="183" t="s">
        <v>777</v>
      </c>
      <c r="D94" s="172" t="s">
        <v>562</v>
      </c>
      <c r="E94" s="173">
        <v>7.5</v>
      </c>
      <c r="F94" s="174"/>
      <c r="G94" s="175">
        <f>ROUND(E94*F94,2)</f>
        <v>0</v>
      </c>
      <c r="H94" s="158"/>
      <c r="I94" s="157">
        <f>ROUND(E94*H94,2)</f>
        <v>0</v>
      </c>
      <c r="J94" s="158"/>
      <c r="K94" s="157">
        <f>ROUND(E94*J94,2)</f>
        <v>0</v>
      </c>
      <c r="L94" s="157">
        <v>12</v>
      </c>
      <c r="M94" s="157">
        <f>G94*(1+L94/100)</f>
        <v>0</v>
      </c>
      <c r="N94" s="156">
        <v>0</v>
      </c>
      <c r="O94" s="156">
        <f>ROUND(E94*N94,2)</f>
        <v>0</v>
      </c>
      <c r="P94" s="156">
        <v>0</v>
      </c>
      <c r="Q94" s="156">
        <f>ROUND(E94*P94,2)</f>
        <v>0</v>
      </c>
      <c r="R94" s="157"/>
      <c r="S94" s="157" t="s">
        <v>254</v>
      </c>
      <c r="T94" s="157" t="s">
        <v>255</v>
      </c>
      <c r="U94" s="157">
        <v>0</v>
      </c>
      <c r="V94" s="157">
        <f>ROUND(E94*U94,2)</f>
        <v>0</v>
      </c>
      <c r="W94" s="157"/>
      <c r="X94" s="157" t="s">
        <v>309</v>
      </c>
      <c r="Y94" s="157" t="s">
        <v>257</v>
      </c>
      <c r="Z94" s="147"/>
      <c r="AA94" s="147"/>
      <c r="AB94" s="147"/>
      <c r="AC94" s="147"/>
      <c r="AD94" s="147"/>
      <c r="AE94" s="147"/>
      <c r="AF94" s="147"/>
      <c r="AG94" s="147" t="s">
        <v>310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2" x14ac:dyDescent="0.2">
      <c r="A95" s="154"/>
      <c r="B95" s="155"/>
      <c r="C95" s="184" t="s">
        <v>1071</v>
      </c>
      <c r="D95" s="159"/>
      <c r="E95" s="160">
        <v>7.5</v>
      </c>
      <c r="F95" s="157"/>
      <c r="G95" s="157"/>
      <c r="H95" s="157"/>
      <c r="I95" s="157"/>
      <c r="J95" s="157"/>
      <c r="K95" s="157"/>
      <c r="L95" s="157"/>
      <c r="M95" s="157"/>
      <c r="N95" s="156"/>
      <c r="O95" s="156"/>
      <c r="P95" s="156"/>
      <c r="Q95" s="156"/>
      <c r="R95" s="157"/>
      <c r="S95" s="157"/>
      <c r="T95" s="157"/>
      <c r="U95" s="157"/>
      <c r="V95" s="157"/>
      <c r="W95" s="157"/>
      <c r="X95" s="157"/>
      <c r="Y95" s="157"/>
      <c r="Z95" s="147"/>
      <c r="AA95" s="147"/>
      <c r="AB95" s="147"/>
      <c r="AC95" s="147"/>
      <c r="AD95" s="147"/>
      <c r="AE95" s="147"/>
      <c r="AF95" s="147"/>
      <c r="AG95" s="147" t="s">
        <v>260</v>
      </c>
      <c r="AH95" s="147">
        <v>0</v>
      </c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">
      <c r="A96" s="170">
        <v>31</v>
      </c>
      <c r="B96" s="171" t="s">
        <v>1072</v>
      </c>
      <c r="C96" s="183" t="s">
        <v>1073</v>
      </c>
      <c r="D96" s="172" t="s">
        <v>1074</v>
      </c>
      <c r="E96" s="173">
        <v>1</v>
      </c>
      <c r="F96" s="174"/>
      <c r="G96" s="175">
        <f>ROUND(E96*F96,2)</f>
        <v>0</v>
      </c>
      <c r="H96" s="158"/>
      <c r="I96" s="157">
        <f>ROUND(E96*H96,2)</f>
        <v>0</v>
      </c>
      <c r="J96" s="158"/>
      <c r="K96" s="157">
        <f>ROUND(E96*J96,2)</f>
        <v>0</v>
      </c>
      <c r="L96" s="157">
        <v>12</v>
      </c>
      <c r="M96" s="157">
        <f>G96*(1+L96/100)</f>
        <v>0</v>
      </c>
      <c r="N96" s="156">
        <v>2.0369999999999999E-2</v>
      </c>
      <c r="O96" s="156">
        <f>ROUND(E96*N96,2)</f>
        <v>0.02</v>
      </c>
      <c r="P96" s="156">
        <v>0</v>
      </c>
      <c r="Q96" s="156">
        <f>ROUND(E96*P96,2)</f>
        <v>0</v>
      </c>
      <c r="R96" s="157"/>
      <c r="S96" s="157" t="s">
        <v>254</v>
      </c>
      <c r="T96" s="157" t="s">
        <v>255</v>
      </c>
      <c r="U96" s="157">
        <v>0.72702999999999995</v>
      </c>
      <c r="V96" s="157">
        <f>ROUND(E96*U96,2)</f>
        <v>0.73</v>
      </c>
      <c r="W96" s="157"/>
      <c r="X96" s="157" t="s">
        <v>309</v>
      </c>
      <c r="Y96" s="157" t="s">
        <v>257</v>
      </c>
      <c r="Z96" s="147"/>
      <c r="AA96" s="147"/>
      <c r="AB96" s="147"/>
      <c r="AC96" s="147"/>
      <c r="AD96" s="147"/>
      <c r="AE96" s="147"/>
      <c r="AF96" s="147"/>
      <c r="AG96" s="147" t="s">
        <v>310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2" x14ac:dyDescent="0.2">
      <c r="A97" s="154"/>
      <c r="B97" s="155"/>
      <c r="C97" s="184" t="s">
        <v>52</v>
      </c>
      <c r="D97" s="159"/>
      <c r="E97" s="160">
        <v>1</v>
      </c>
      <c r="F97" s="157"/>
      <c r="G97" s="157"/>
      <c r="H97" s="157"/>
      <c r="I97" s="157"/>
      <c r="J97" s="157"/>
      <c r="K97" s="157"/>
      <c r="L97" s="157"/>
      <c r="M97" s="157"/>
      <c r="N97" s="156"/>
      <c r="O97" s="156"/>
      <c r="P97" s="156"/>
      <c r="Q97" s="156"/>
      <c r="R97" s="157"/>
      <c r="S97" s="157"/>
      <c r="T97" s="157"/>
      <c r="U97" s="157"/>
      <c r="V97" s="157"/>
      <c r="W97" s="157"/>
      <c r="X97" s="157"/>
      <c r="Y97" s="157"/>
      <c r="Z97" s="147"/>
      <c r="AA97" s="147"/>
      <c r="AB97" s="147"/>
      <c r="AC97" s="147"/>
      <c r="AD97" s="147"/>
      <c r="AE97" s="147"/>
      <c r="AF97" s="147"/>
      <c r="AG97" s="147" t="s">
        <v>260</v>
      </c>
      <c r="AH97" s="147">
        <v>0</v>
      </c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 x14ac:dyDescent="0.2">
      <c r="A98" s="176">
        <v>32</v>
      </c>
      <c r="B98" s="177" t="s">
        <v>1075</v>
      </c>
      <c r="C98" s="185" t="s">
        <v>1076</v>
      </c>
      <c r="D98" s="178" t="s">
        <v>292</v>
      </c>
      <c r="E98" s="179">
        <v>1</v>
      </c>
      <c r="F98" s="180"/>
      <c r="G98" s="181">
        <f>ROUND(E98*F98,2)</f>
        <v>0</v>
      </c>
      <c r="H98" s="158"/>
      <c r="I98" s="157">
        <f>ROUND(E98*H98,2)</f>
        <v>0</v>
      </c>
      <c r="J98" s="158"/>
      <c r="K98" s="157">
        <f>ROUND(E98*J98,2)</f>
        <v>0</v>
      </c>
      <c r="L98" s="157">
        <v>12</v>
      </c>
      <c r="M98" s="157">
        <f>G98*(1+L98/100)</f>
        <v>0</v>
      </c>
      <c r="N98" s="156">
        <v>7.4999999999999997E-2</v>
      </c>
      <c r="O98" s="156">
        <f>ROUND(E98*N98,2)</f>
        <v>0.08</v>
      </c>
      <c r="P98" s="156">
        <v>0</v>
      </c>
      <c r="Q98" s="156">
        <f>ROUND(E98*P98,2)</f>
        <v>0</v>
      </c>
      <c r="R98" s="157" t="s">
        <v>282</v>
      </c>
      <c r="S98" s="157" t="s">
        <v>656</v>
      </c>
      <c r="T98" s="157" t="s">
        <v>255</v>
      </c>
      <c r="U98" s="157">
        <v>0</v>
      </c>
      <c r="V98" s="157">
        <f>ROUND(E98*U98,2)</f>
        <v>0</v>
      </c>
      <c r="W98" s="157"/>
      <c r="X98" s="157" t="s">
        <v>283</v>
      </c>
      <c r="Y98" s="157" t="s">
        <v>257</v>
      </c>
      <c r="Z98" s="147"/>
      <c r="AA98" s="147"/>
      <c r="AB98" s="147"/>
      <c r="AC98" s="147"/>
      <c r="AD98" s="147"/>
      <c r="AE98" s="147"/>
      <c r="AF98" s="147"/>
      <c r="AG98" s="147" t="s">
        <v>284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1" x14ac:dyDescent="0.2">
      <c r="A99" s="170">
        <v>33</v>
      </c>
      <c r="B99" s="171" t="s">
        <v>1077</v>
      </c>
      <c r="C99" s="183" t="s">
        <v>1078</v>
      </c>
      <c r="D99" s="172" t="s">
        <v>292</v>
      </c>
      <c r="E99" s="173">
        <v>1</v>
      </c>
      <c r="F99" s="174"/>
      <c r="G99" s="175">
        <f>ROUND(E99*F99,2)</f>
        <v>0</v>
      </c>
      <c r="H99" s="158"/>
      <c r="I99" s="157">
        <f>ROUND(E99*H99,2)</f>
        <v>0</v>
      </c>
      <c r="J99" s="158"/>
      <c r="K99" s="157">
        <f>ROUND(E99*J99,2)</f>
        <v>0</v>
      </c>
      <c r="L99" s="157">
        <v>12</v>
      </c>
      <c r="M99" s="157">
        <f>G99*(1+L99/100)</f>
        <v>0</v>
      </c>
      <c r="N99" s="156">
        <v>0.35599999999999998</v>
      </c>
      <c r="O99" s="156">
        <f>ROUND(E99*N99,2)</f>
        <v>0.36</v>
      </c>
      <c r="P99" s="156">
        <v>0</v>
      </c>
      <c r="Q99" s="156">
        <f>ROUND(E99*P99,2)</f>
        <v>0</v>
      </c>
      <c r="R99" s="157" t="s">
        <v>282</v>
      </c>
      <c r="S99" s="157" t="s">
        <v>254</v>
      </c>
      <c r="T99" s="157" t="s">
        <v>255</v>
      </c>
      <c r="U99" s="157">
        <v>0</v>
      </c>
      <c r="V99" s="157">
        <f>ROUND(E99*U99,2)</f>
        <v>0</v>
      </c>
      <c r="W99" s="157"/>
      <c r="X99" s="157" t="s">
        <v>283</v>
      </c>
      <c r="Y99" s="157" t="s">
        <v>257</v>
      </c>
      <c r="Z99" s="147"/>
      <c r="AA99" s="147"/>
      <c r="AB99" s="147"/>
      <c r="AC99" s="147"/>
      <c r="AD99" s="147"/>
      <c r="AE99" s="147"/>
      <c r="AF99" s="147"/>
      <c r="AG99" s="147" t="s">
        <v>284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2" x14ac:dyDescent="0.2">
      <c r="A100" s="154"/>
      <c r="B100" s="155"/>
      <c r="C100" s="184" t="s">
        <v>52</v>
      </c>
      <c r="D100" s="159"/>
      <c r="E100" s="160">
        <v>1</v>
      </c>
      <c r="F100" s="157"/>
      <c r="G100" s="157"/>
      <c r="H100" s="157"/>
      <c r="I100" s="157"/>
      <c r="J100" s="157"/>
      <c r="K100" s="157"/>
      <c r="L100" s="157"/>
      <c r="M100" s="157"/>
      <c r="N100" s="156"/>
      <c r="O100" s="156"/>
      <c r="P100" s="156"/>
      <c r="Q100" s="156"/>
      <c r="R100" s="157"/>
      <c r="S100" s="157"/>
      <c r="T100" s="157"/>
      <c r="U100" s="157"/>
      <c r="V100" s="157"/>
      <c r="W100" s="157"/>
      <c r="X100" s="157"/>
      <c r="Y100" s="157"/>
      <c r="Z100" s="147"/>
      <c r="AA100" s="147"/>
      <c r="AB100" s="147"/>
      <c r="AC100" s="147"/>
      <c r="AD100" s="147"/>
      <c r="AE100" s="147"/>
      <c r="AF100" s="147"/>
      <c r="AG100" s="147" t="s">
        <v>260</v>
      </c>
      <c r="AH100" s="147">
        <v>0</v>
      </c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x14ac:dyDescent="0.2">
      <c r="A101" s="163" t="s">
        <v>249</v>
      </c>
      <c r="B101" s="164" t="s">
        <v>153</v>
      </c>
      <c r="C101" s="182" t="s">
        <v>154</v>
      </c>
      <c r="D101" s="165"/>
      <c r="E101" s="166"/>
      <c r="F101" s="167"/>
      <c r="G101" s="168">
        <f>SUMIF(AG102:AG107,"&lt;&gt;NOR",G102:G107)</f>
        <v>0</v>
      </c>
      <c r="H101" s="162"/>
      <c r="I101" s="162">
        <f>SUM(I102:I107)</f>
        <v>0</v>
      </c>
      <c r="J101" s="162"/>
      <c r="K101" s="162">
        <f>SUM(K102:K107)</f>
        <v>0</v>
      </c>
      <c r="L101" s="162"/>
      <c r="M101" s="162">
        <f>SUM(M102:M107)</f>
        <v>0</v>
      </c>
      <c r="N101" s="161"/>
      <c r="O101" s="161">
        <f>SUM(O102:O107)</f>
        <v>3.84</v>
      </c>
      <c r="P101" s="161"/>
      <c r="Q101" s="161">
        <f>SUM(Q102:Q107)</f>
        <v>0</v>
      </c>
      <c r="R101" s="162"/>
      <c r="S101" s="162"/>
      <c r="T101" s="162"/>
      <c r="U101" s="162"/>
      <c r="V101" s="162">
        <f>SUM(V102:V107)</f>
        <v>74.52</v>
      </c>
      <c r="W101" s="162"/>
      <c r="X101" s="162"/>
      <c r="Y101" s="162"/>
      <c r="AG101" t="s">
        <v>250</v>
      </c>
    </row>
    <row r="102" spans="1:60" outlineLevel="1" x14ac:dyDescent="0.2">
      <c r="A102" s="170">
        <v>34</v>
      </c>
      <c r="B102" s="171" t="s">
        <v>572</v>
      </c>
      <c r="C102" s="183" t="s">
        <v>573</v>
      </c>
      <c r="D102" s="172" t="s">
        <v>380</v>
      </c>
      <c r="E102" s="173">
        <v>300</v>
      </c>
      <c r="F102" s="174"/>
      <c r="G102" s="175">
        <f>ROUND(E102*F102,2)</f>
        <v>0</v>
      </c>
      <c r="H102" s="158"/>
      <c r="I102" s="157">
        <f>ROUND(E102*H102,2)</f>
        <v>0</v>
      </c>
      <c r="J102" s="158"/>
      <c r="K102" s="157">
        <f>ROUND(E102*J102,2)</f>
        <v>0</v>
      </c>
      <c r="L102" s="157">
        <v>12</v>
      </c>
      <c r="M102" s="157">
        <f>G102*(1+L102/100)</f>
        <v>0</v>
      </c>
      <c r="N102" s="156">
        <v>9.3000000000000005E-4</v>
      </c>
      <c r="O102" s="156">
        <f>ROUND(E102*N102,2)</f>
        <v>0.28000000000000003</v>
      </c>
      <c r="P102" s="156">
        <v>0</v>
      </c>
      <c r="Q102" s="156">
        <f>ROUND(E102*P102,2)</f>
        <v>0</v>
      </c>
      <c r="R102" s="157"/>
      <c r="S102" s="157" t="s">
        <v>254</v>
      </c>
      <c r="T102" s="157" t="s">
        <v>255</v>
      </c>
      <c r="U102" s="157">
        <v>6.0000000000000001E-3</v>
      </c>
      <c r="V102" s="157">
        <f>ROUND(E102*U102,2)</f>
        <v>1.8</v>
      </c>
      <c r="W102" s="157"/>
      <c r="X102" s="157" t="s">
        <v>256</v>
      </c>
      <c r="Y102" s="157" t="s">
        <v>257</v>
      </c>
      <c r="Z102" s="147"/>
      <c r="AA102" s="147"/>
      <c r="AB102" s="147"/>
      <c r="AC102" s="147"/>
      <c r="AD102" s="147"/>
      <c r="AE102" s="147"/>
      <c r="AF102" s="147"/>
      <c r="AG102" s="147" t="s">
        <v>258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2" x14ac:dyDescent="0.2">
      <c r="A103" s="154"/>
      <c r="B103" s="155"/>
      <c r="C103" s="184" t="s">
        <v>1079</v>
      </c>
      <c r="D103" s="159"/>
      <c r="E103" s="160">
        <v>300</v>
      </c>
      <c r="F103" s="157"/>
      <c r="G103" s="157"/>
      <c r="H103" s="157"/>
      <c r="I103" s="157"/>
      <c r="J103" s="157"/>
      <c r="K103" s="157"/>
      <c r="L103" s="157"/>
      <c r="M103" s="157"/>
      <c r="N103" s="156"/>
      <c r="O103" s="156"/>
      <c r="P103" s="156"/>
      <c r="Q103" s="156"/>
      <c r="R103" s="157"/>
      <c r="S103" s="157"/>
      <c r="T103" s="157"/>
      <c r="U103" s="157"/>
      <c r="V103" s="157"/>
      <c r="W103" s="157"/>
      <c r="X103" s="157"/>
      <c r="Y103" s="157"/>
      <c r="Z103" s="147"/>
      <c r="AA103" s="147"/>
      <c r="AB103" s="147"/>
      <c r="AC103" s="147"/>
      <c r="AD103" s="147"/>
      <c r="AE103" s="147"/>
      <c r="AF103" s="147"/>
      <c r="AG103" s="147" t="s">
        <v>260</v>
      </c>
      <c r="AH103" s="147">
        <v>0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1" x14ac:dyDescent="0.2">
      <c r="A104" s="170">
        <v>35</v>
      </c>
      <c r="B104" s="171" t="s">
        <v>391</v>
      </c>
      <c r="C104" s="183" t="s">
        <v>392</v>
      </c>
      <c r="D104" s="172" t="s">
        <v>380</v>
      </c>
      <c r="E104" s="173">
        <v>126</v>
      </c>
      <c r="F104" s="174"/>
      <c r="G104" s="175">
        <f>ROUND(E104*F104,2)</f>
        <v>0</v>
      </c>
      <c r="H104" s="158"/>
      <c r="I104" s="157">
        <f>ROUND(E104*H104,2)</f>
        <v>0</v>
      </c>
      <c r="J104" s="158"/>
      <c r="K104" s="157">
        <f>ROUND(E104*J104,2)</f>
        <v>0</v>
      </c>
      <c r="L104" s="157">
        <v>12</v>
      </c>
      <c r="M104" s="157">
        <f>G104*(1+L104/100)</f>
        <v>0</v>
      </c>
      <c r="N104" s="156">
        <v>6.3400000000000001E-3</v>
      </c>
      <c r="O104" s="156">
        <f>ROUND(E104*N104,2)</f>
        <v>0.8</v>
      </c>
      <c r="P104" s="156">
        <v>0</v>
      </c>
      <c r="Q104" s="156">
        <f>ROUND(E104*P104,2)</f>
        <v>0</v>
      </c>
      <c r="R104" s="157"/>
      <c r="S104" s="157" t="s">
        <v>254</v>
      </c>
      <c r="T104" s="157" t="s">
        <v>255</v>
      </c>
      <c r="U104" s="157">
        <v>0.26</v>
      </c>
      <c r="V104" s="157">
        <f>ROUND(E104*U104,2)</f>
        <v>32.76</v>
      </c>
      <c r="W104" s="157"/>
      <c r="X104" s="157" t="s">
        <v>256</v>
      </c>
      <c r="Y104" s="157" t="s">
        <v>257</v>
      </c>
      <c r="Z104" s="147"/>
      <c r="AA104" s="147"/>
      <c r="AB104" s="147"/>
      <c r="AC104" s="147"/>
      <c r="AD104" s="147"/>
      <c r="AE104" s="147"/>
      <c r="AF104" s="147"/>
      <c r="AG104" s="147" t="s">
        <v>258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2" x14ac:dyDescent="0.2">
      <c r="A105" s="154"/>
      <c r="B105" s="155"/>
      <c r="C105" s="184" t="s">
        <v>1080</v>
      </c>
      <c r="D105" s="159"/>
      <c r="E105" s="160">
        <v>126</v>
      </c>
      <c r="F105" s="157"/>
      <c r="G105" s="157"/>
      <c r="H105" s="157"/>
      <c r="I105" s="157"/>
      <c r="J105" s="157"/>
      <c r="K105" s="157"/>
      <c r="L105" s="157"/>
      <c r="M105" s="157"/>
      <c r="N105" s="156"/>
      <c r="O105" s="156"/>
      <c r="P105" s="156"/>
      <c r="Q105" s="156"/>
      <c r="R105" s="157"/>
      <c r="S105" s="157"/>
      <c r="T105" s="157"/>
      <c r="U105" s="157"/>
      <c r="V105" s="157"/>
      <c r="W105" s="157"/>
      <c r="X105" s="157"/>
      <c r="Y105" s="157"/>
      <c r="Z105" s="147"/>
      <c r="AA105" s="147"/>
      <c r="AB105" s="147"/>
      <c r="AC105" s="147"/>
      <c r="AD105" s="147"/>
      <c r="AE105" s="147"/>
      <c r="AF105" s="147"/>
      <c r="AG105" s="147" t="s">
        <v>260</v>
      </c>
      <c r="AH105" s="147">
        <v>0</v>
      </c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ht="22.5" outlineLevel="1" x14ac:dyDescent="0.2">
      <c r="A106" s="170">
        <v>36</v>
      </c>
      <c r="B106" s="171" t="s">
        <v>583</v>
      </c>
      <c r="C106" s="183" t="s">
        <v>584</v>
      </c>
      <c r="D106" s="172" t="s">
        <v>380</v>
      </c>
      <c r="E106" s="173">
        <v>150</v>
      </c>
      <c r="F106" s="174"/>
      <c r="G106" s="175">
        <f>ROUND(E106*F106,2)</f>
        <v>0</v>
      </c>
      <c r="H106" s="158"/>
      <c r="I106" s="157">
        <f>ROUND(E106*H106,2)</f>
        <v>0</v>
      </c>
      <c r="J106" s="158"/>
      <c r="K106" s="157">
        <f>ROUND(E106*J106,2)</f>
        <v>0</v>
      </c>
      <c r="L106" s="157">
        <v>12</v>
      </c>
      <c r="M106" s="157">
        <f>G106*(1+L106/100)</f>
        <v>0</v>
      </c>
      <c r="N106" s="156">
        <v>1.8380000000000001E-2</v>
      </c>
      <c r="O106" s="156">
        <f>ROUND(E106*N106,2)</f>
        <v>2.76</v>
      </c>
      <c r="P106" s="156">
        <v>0</v>
      </c>
      <c r="Q106" s="156">
        <f>ROUND(E106*P106,2)</f>
        <v>0</v>
      </c>
      <c r="R106" s="157"/>
      <c r="S106" s="157" t="s">
        <v>254</v>
      </c>
      <c r="T106" s="157" t="s">
        <v>255</v>
      </c>
      <c r="U106" s="157">
        <v>0.26641999999999999</v>
      </c>
      <c r="V106" s="157">
        <f>ROUND(E106*U106,2)</f>
        <v>39.96</v>
      </c>
      <c r="W106" s="157"/>
      <c r="X106" s="157" t="s">
        <v>309</v>
      </c>
      <c r="Y106" s="157" t="s">
        <v>257</v>
      </c>
      <c r="Z106" s="147"/>
      <c r="AA106" s="147"/>
      <c r="AB106" s="147"/>
      <c r="AC106" s="147"/>
      <c r="AD106" s="147"/>
      <c r="AE106" s="147"/>
      <c r="AF106" s="147"/>
      <c r="AG106" s="147" t="s">
        <v>310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2" x14ac:dyDescent="0.2">
      <c r="A107" s="154"/>
      <c r="B107" s="155"/>
      <c r="C107" s="184" t="s">
        <v>1081</v>
      </c>
      <c r="D107" s="159"/>
      <c r="E107" s="160">
        <v>150</v>
      </c>
      <c r="F107" s="157"/>
      <c r="G107" s="157"/>
      <c r="H107" s="157"/>
      <c r="I107" s="157"/>
      <c r="J107" s="157"/>
      <c r="K107" s="157"/>
      <c r="L107" s="157"/>
      <c r="M107" s="157"/>
      <c r="N107" s="156"/>
      <c r="O107" s="156"/>
      <c r="P107" s="156"/>
      <c r="Q107" s="156"/>
      <c r="R107" s="157"/>
      <c r="S107" s="157"/>
      <c r="T107" s="157"/>
      <c r="U107" s="157"/>
      <c r="V107" s="157"/>
      <c r="W107" s="157"/>
      <c r="X107" s="157"/>
      <c r="Y107" s="157"/>
      <c r="Z107" s="147"/>
      <c r="AA107" s="147"/>
      <c r="AB107" s="147"/>
      <c r="AC107" s="147"/>
      <c r="AD107" s="147"/>
      <c r="AE107" s="147"/>
      <c r="AF107" s="147"/>
      <c r="AG107" s="147" t="s">
        <v>260</v>
      </c>
      <c r="AH107" s="147">
        <v>0</v>
      </c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ht="25.5" x14ac:dyDescent="0.2">
      <c r="A108" s="163" t="s">
        <v>249</v>
      </c>
      <c r="B108" s="164" t="s">
        <v>155</v>
      </c>
      <c r="C108" s="182" t="s">
        <v>156</v>
      </c>
      <c r="D108" s="165"/>
      <c r="E108" s="166"/>
      <c r="F108" s="167"/>
      <c r="G108" s="168">
        <f>SUMIF(AG109:AG110,"&lt;&gt;NOR",G109:G110)</f>
        <v>0</v>
      </c>
      <c r="H108" s="162"/>
      <c r="I108" s="162">
        <f>SUM(I109:I110)</f>
        <v>0</v>
      </c>
      <c r="J108" s="162"/>
      <c r="K108" s="162">
        <f>SUM(K109:K110)</f>
        <v>0</v>
      </c>
      <c r="L108" s="162"/>
      <c r="M108" s="162">
        <f>SUM(M109:M110)</f>
        <v>0</v>
      </c>
      <c r="N108" s="161"/>
      <c r="O108" s="161">
        <f>SUM(O109:O110)</f>
        <v>14.33</v>
      </c>
      <c r="P108" s="161"/>
      <c r="Q108" s="161">
        <f>SUM(Q109:Q110)</f>
        <v>0</v>
      </c>
      <c r="R108" s="162"/>
      <c r="S108" s="162"/>
      <c r="T108" s="162"/>
      <c r="U108" s="162"/>
      <c r="V108" s="162">
        <f>SUM(V109:V110)</f>
        <v>351.59</v>
      </c>
      <c r="W108" s="162"/>
      <c r="X108" s="162"/>
      <c r="Y108" s="162"/>
      <c r="AG108" t="s">
        <v>250</v>
      </c>
    </row>
    <row r="109" spans="1:60" outlineLevel="1" x14ac:dyDescent="0.2">
      <c r="A109" s="170">
        <v>37</v>
      </c>
      <c r="B109" s="171" t="s">
        <v>589</v>
      </c>
      <c r="C109" s="183" t="s">
        <v>590</v>
      </c>
      <c r="D109" s="172" t="s">
        <v>380</v>
      </c>
      <c r="E109" s="173">
        <v>155</v>
      </c>
      <c r="F109" s="174"/>
      <c r="G109" s="175">
        <f>ROUND(E109*F109,2)</f>
        <v>0</v>
      </c>
      <c r="H109" s="158"/>
      <c r="I109" s="157">
        <f>ROUND(E109*H109,2)</f>
        <v>0</v>
      </c>
      <c r="J109" s="158"/>
      <c r="K109" s="157">
        <f>ROUND(E109*J109,2)</f>
        <v>0</v>
      </c>
      <c r="L109" s="157">
        <v>12</v>
      </c>
      <c r="M109" s="157">
        <f>G109*(1+L109/100)</f>
        <v>0</v>
      </c>
      <c r="N109" s="156">
        <v>9.2450000000000004E-2</v>
      </c>
      <c r="O109" s="156">
        <f>ROUND(E109*N109,2)</f>
        <v>14.33</v>
      </c>
      <c r="P109" s="156">
        <v>0</v>
      </c>
      <c r="Q109" s="156">
        <f>ROUND(E109*P109,2)</f>
        <v>0</v>
      </c>
      <c r="R109" s="157"/>
      <c r="S109" s="157" t="s">
        <v>254</v>
      </c>
      <c r="T109" s="157" t="s">
        <v>255</v>
      </c>
      <c r="U109" s="157">
        <v>2.2683300000000002</v>
      </c>
      <c r="V109" s="157">
        <f>ROUND(E109*U109,2)</f>
        <v>351.59</v>
      </c>
      <c r="W109" s="157"/>
      <c r="X109" s="157" t="s">
        <v>309</v>
      </c>
      <c r="Y109" s="157" t="s">
        <v>257</v>
      </c>
      <c r="Z109" s="147"/>
      <c r="AA109" s="147"/>
      <c r="AB109" s="147"/>
      <c r="AC109" s="147"/>
      <c r="AD109" s="147"/>
      <c r="AE109" s="147"/>
      <c r="AF109" s="147"/>
      <c r="AG109" s="147" t="s">
        <v>310</v>
      </c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2" x14ac:dyDescent="0.2">
      <c r="A110" s="154"/>
      <c r="B110" s="155"/>
      <c r="C110" s="184" t="s">
        <v>1082</v>
      </c>
      <c r="D110" s="159"/>
      <c r="E110" s="160">
        <v>155</v>
      </c>
      <c r="F110" s="157"/>
      <c r="G110" s="157"/>
      <c r="H110" s="157"/>
      <c r="I110" s="157"/>
      <c r="J110" s="157"/>
      <c r="K110" s="157"/>
      <c r="L110" s="157"/>
      <c r="M110" s="157"/>
      <c r="N110" s="156"/>
      <c r="O110" s="156"/>
      <c r="P110" s="156"/>
      <c r="Q110" s="156"/>
      <c r="R110" s="157"/>
      <c r="S110" s="157"/>
      <c r="T110" s="157"/>
      <c r="U110" s="157"/>
      <c r="V110" s="157"/>
      <c r="W110" s="157"/>
      <c r="X110" s="157"/>
      <c r="Y110" s="157"/>
      <c r="Z110" s="147"/>
      <c r="AA110" s="147"/>
      <c r="AB110" s="147"/>
      <c r="AC110" s="147"/>
      <c r="AD110" s="147"/>
      <c r="AE110" s="147"/>
      <c r="AF110" s="147"/>
      <c r="AG110" s="147" t="s">
        <v>260</v>
      </c>
      <c r="AH110" s="147">
        <v>0</v>
      </c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x14ac:dyDescent="0.2">
      <c r="A111" s="163" t="s">
        <v>249</v>
      </c>
      <c r="B111" s="164" t="s">
        <v>160</v>
      </c>
      <c r="C111" s="182" t="s">
        <v>161</v>
      </c>
      <c r="D111" s="165"/>
      <c r="E111" s="166"/>
      <c r="F111" s="167"/>
      <c r="G111" s="168">
        <f>SUMIF(AG112:AG112,"&lt;&gt;NOR",G112:G112)</f>
        <v>0</v>
      </c>
      <c r="H111" s="162"/>
      <c r="I111" s="162">
        <f>SUM(I112:I112)</f>
        <v>0</v>
      </c>
      <c r="J111" s="162"/>
      <c r="K111" s="162">
        <f>SUM(K112:K112)</f>
        <v>0</v>
      </c>
      <c r="L111" s="162"/>
      <c r="M111" s="162">
        <f>SUM(M112:M112)</f>
        <v>0</v>
      </c>
      <c r="N111" s="161"/>
      <c r="O111" s="161">
        <f>SUM(O112:O112)</f>
        <v>0</v>
      </c>
      <c r="P111" s="161"/>
      <c r="Q111" s="161">
        <f>SUM(Q112:Q112)</f>
        <v>0</v>
      </c>
      <c r="R111" s="162"/>
      <c r="S111" s="162"/>
      <c r="T111" s="162"/>
      <c r="U111" s="162"/>
      <c r="V111" s="162">
        <f>SUM(V112:V112)</f>
        <v>59.46</v>
      </c>
      <c r="W111" s="162"/>
      <c r="X111" s="162"/>
      <c r="Y111" s="162"/>
      <c r="AG111" t="s">
        <v>250</v>
      </c>
    </row>
    <row r="112" spans="1:60" outlineLevel="1" x14ac:dyDescent="0.2">
      <c r="A112" s="176">
        <v>38</v>
      </c>
      <c r="B112" s="177" t="s">
        <v>592</v>
      </c>
      <c r="C112" s="185" t="s">
        <v>593</v>
      </c>
      <c r="D112" s="178" t="s">
        <v>316</v>
      </c>
      <c r="E112" s="179">
        <v>193.69215</v>
      </c>
      <c r="F112" s="180"/>
      <c r="G112" s="181">
        <f>ROUND(E112*F112,2)</f>
        <v>0</v>
      </c>
      <c r="H112" s="158"/>
      <c r="I112" s="157">
        <f>ROUND(E112*H112,2)</f>
        <v>0</v>
      </c>
      <c r="J112" s="158"/>
      <c r="K112" s="157">
        <f>ROUND(E112*J112,2)</f>
        <v>0</v>
      </c>
      <c r="L112" s="157">
        <v>12</v>
      </c>
      <c r="M112" s="157">
        <f>G112*(1+L112/100)</f>
        <v>0</v>
      </c>
      <c r="N112" s="156">
        <v>0</v>
      </c>
      <c r="O112" s="156">
        <f>ROUND(E112*N112,2)</f>
        <v>0</v>
      </c>
      <c r="P112" s="156">
        <v>0</v>
      </c>
      <c r="Q112" s="156">
        <f>ROUND(E112*P112,2)</f>
        <v>0</v>
      </c>
      <c r="R112" s="157"/>
      <c r="S112" s="157" t="s">
        <v>254</v>
      </c>
      <c r="T112" s="157" t="s">
        <v>255</v>
      </c>
      <c r="U112" s="157">
        <v>0.307</v>
      </c>
      <c r="V112" s="157">
        <f>ROUND(E112*U112,2)</f>
        <v>59.46</v>
      </c>
      <c r="W112" s="157"/>
      <c r="X112" s="157" t="s">
        <v>256</v>
      </c>
      <c r="Y112" s="157" t="s">
        <v>257</v>
      </c>
      <c r="Z112" s="147"/>
      <c r="AA112" s="147"/>
      <c r="AB112" s="147"/>
      <c r="AC112" s="147"/>
      <c r="AD112" s="147"/>
      <c r="AE112" s="147"/>
      <c r="AF112" s="147"/>
      <c r="AG112" s="147" t="s">
        <v>317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x14ac:dyDescent="0.2">
      <c r="A113" s="163" t="s">
        <v>249</v>
      </c>
      <c r="B113" s="164" t="s">
        <v>162</v>
      </c>
      <c r="C113" s="182" t="s">
        <v>163</v>
      </c>
      <c r="D113" s="165"/>
      <c r="E113" s="166"/>
      <c r="F113" s="167"/>
      <c r="G113" s="168">
        <f>SUMIF(AG114:AG122,"&lt;&gt;NOR",G114:G122)</f>
        <v>0</v>
      </c>
      <c r="H113" s="162"/>
      <c r="I113" s="162">
        <f>SUM(I114:I122)</f>
        <v>0</v>
      </c>
      <c r="J113" s="162"/>
      <c r="K113" s="162">
        <f>SUM(K114:K122)</f>
        <v>0</v>
      </c>
      <c r="L113" s="162"/>
      <c r="M113" s="162">
        <f>SUM(M114:M122)</f>
        <v>0</v>
      </c>
      <c r="N113" s="161"/>
      <c r="O113" s="161">
        <f>SUM(O114:O122)</f>
        <v>0.9</v>
      </c>
      <c r="P113" s="161"/>
      <c r="Q113" s="161">
        <f>SUM(Q114:Q122)</f>
        <v>0</v>
      </c>
      <c r="R113" s="162"/>
      <c r="S113" s="162"/>
      <c r="T113" s="162"/>
      <c r="U113" s="162"/>
      <c r="V113" s="162">
        <f>SUM(V114:V122)</f>
        <v>70.850000000000009</v>
      </c>
      <c r="W113" s="162"/>
      <c r="X113" s="162"/>
      <c r="Y113" s="162"/>
      <c r="AG113" t="s">
        <v>250</v>
      </c>
    </row>
    <row r="114" spans="1:60" ht="33.75" outlineLevel="1" x14ac:dyDescent="0.2">
      <c r="A114" s="170">
        <v>39</v>
      </c>
      <c r="B114" s="171" t="s">
        <v>1083</v>
      </c>
      <c r="C114" s="183" t="s">
        <v>1084</v>
      </c>
      <c r="D114" s="172" t="s">
        <v>380</v>
      </c>
      <c r="E114" s="173">
        <v>111.6</v>
      </c>
      <c r="F114" s="174"/>
      <c r="G114" s="175">
        <f>ROUND(E114*F114,2)</f>
        <v>0</v>
      </c>
      <c r="H114" s="158"/>
      <c r="I114" s="157">
        <f>ROUND(E114*H114,2)</f>
        <v>0</v>
      </c>
      <c r="J114" s="158"/>
      <c r="K114" s="157">
        <f>ROUND(E114*J114,2)</f>
        <v>0</v>
      </c>
      <c r="L114" s="157">
        <v>12</v>
      </c>
      <c r="M114" s="157">
        <f>G114*(1+L114/100)</f>
        <v>0</v>
      </c>
      <c r="N114" s="156">
        <v>3.3E-4</v>
      </c>
      <c r="O114" s="156">
        <f>ROUND(E114*N114,2)</f>
        <v>0.04</v>
      </c>
      <c r="P114" s="156">
        <v>0</v>
      </c>
      <c r="Q114" s="156">
        <f>ROUND(E114*P114,2)</f>
        <v>0</v>
      </c>
      <c r="R114" s="157"/>
      <c r="S114" s="157" t="s">
        <v>254</v>
      </c>
      <c r="T114" s="157" t="s">
        <v>255</v>
      </c>
      <c r="U114" s="157">
        <v>2.75E-2</v>
      </c>
      <c r="V114" s="157">
        <f>ROUND(E114*U114,2)</f>
        <v>3.07</v>
      </c>
      <c r="W114" s="157"/>
      <c r="X114" s="157" t="s">
        <v>256</v>
      </c>
      <c r="Y114" s="157" t="s">
        <v>257</v>
      </c>
      <c r="Z114" s="147"/>
      <c r="AA114" s="147"/>
      <c r="AB114" s="147"/>
      <c r="AC114" s="147"/>
      <c r="AD114" s="147"/>
      <c r="AE114" s="147"/>
      <c r="AF114" s="147"/>
      <c r="AG114" s="147" t="s">
        <v>258</v>
      </c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2" x14ac:dyDescent="0.2">
      <c r="A115" s="154"/>
      <c r="B115" s="155"/>
      <c r="C115" s="184" t="s">
        <v>1019</v>
      </c>
      <c r="D115" s="159"/>
      <c r="E115" s="160">
        <v>111.6</v>
      </c>
      <c r="F115" s="157"/>
      <c r="G115" s="157"/>
      <c r="H115" s="157"/>
      <c r="I115" s="157"/>
      <c r="J115" s="157"/>
      <c r="K115" s="157"/>
      <c r="L115" s="157"/>
      <c r="M115" s="157"/>
      <c r="N115" s="156"/>
      <c r="O115" s="156"/>
      <c r="P115" s="156"/>
      <c r="Q115" s="156"/>
      <c r="R115" s="157"/>
      <c r="S115" s="157"/>
      <c r="T115" s="157"/>
      <c r="U115" s="157"/>
      <c r="V115" s="157"/>
      <c r="W115" s="157"/>
      <c r="X115" s="157"/>
      <c r="Y115" s="157"/>
      <c r="Z115" s="147"/>
      <c r="AA115" s="147"/>
      <c r="AB115" s="147"/>
      <c r="AC115" s="147"/>
      <c r="AD115" s="147"/>
      <c r="AE115" s="147"/>
      <c r="AF115" s="147"/>
      <c r="AG115" s="147" t="s">
        <v>260</v>
      </c>
      <c r="AH115" s="147">
        <v>0</v>
      </c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ht="33.75" outlineLevel="1" x14ac:dyDescent="0.2">
      <c r="A116" s="170">
        <v>40</v>
      </c>
      <c r="B116" s="171" t="s">
        <v>1085</v>
      </c>
      <c r="C116" s="183" t="s">
        <v>1086</v>
      </c>
      <c r="D116" s="172" t="s">
        <v>380</v>
      </c>
      <c r="E116" s="173">
        <v>111.6</v>
      </c>
      <c r="F116" s="174"/>
      <c r="G116" s="175">
        <f>ROUND(E116*F116,2)</f>
        <v>0</v>
      </c>
      <c r="H116" s="158"/>
      <c r="I116" s="157">
        <f>ROUND(E116*H116,2)</f>
        <v>0</v>
      </c>
      <c r="J116" s="158"/>
      <c r="K116" s="157">
        <f>ROUND(E116*J116,2)</f>
        <v>0</v>
      </c>
      <c r="L116" s="157">
        <v>12</v>
      </c>
      <c r="M116" s="157">
        <f>G116*(1+L116/100)</f>
        <v>0</v>
      </c>
      <c r="N116" s="156">
        <v>5.47E-3</v>
      </c>
      <c r="O116" s="156">
        <f>ROUND(E116*N116,2)</f>
        <v>0.61</v>
      </c>
      <c r="P116" s="156">
        <v>0</v>
      </c>
      <c r="Q116" s="156">
        <f>ROUND(E116*P116,2)</f>
        <v>0</v>
      </c>
      <c r="R116" s="157"/>
      <c r="S116" s="157" t="s">
        <v>254</v>
      </c>
      <c r="T116" s="157" t="s">
        <v>255</v>
      </c>
      <c r="U116" s="157">
        <v>0.22991</v>
      </c>
      <c r="V116" s="157">
        <f>ROUND(E116*U116,2)</f>
        <v>25.66</v>
      </c>
      <c r="W116" s="157"/>
      <c r="X116" s="157" t="s">
        <v>256</v>
      </c>
      <c r="Y116" s="157" t="s">
        <v>257</v>
      </c>
      <c r="Z116" s="147"/>
      <c r="AA116" s="147"/>
      <c r="AB116" s="147"/>
      <c r="AC116" s="147"/>
      <c r="AD116" s="147"/>
      <c r="AE116" s="147"/>
      <c r="AF116" s="147"/>
      <c r="AG116" s="147" t="s">
        <v>258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ht="22.5" outlineLevel="2" x14ac:dyDescent="0.2">
      <c r="A117" s="154"/>
      <c r="B117" s="155"/>
      <c r="C117" s="388" t="s">
        <v>1087</v>
      </c>
      <c r="D117" s="389"/>
      <c r="E117" s="389"/>
      <c r="F117" s="389"/>
      <c r="G117" s="389"/>
      <c r="H117" s="157"/>
      <c r="I117" s="157"/>
      <c r="J117" s="157"/>
      <c r="K117" s="157"/>
      <c r="L117" s="157"/>
      <c r="M117" s="157"/>
      <c r="N117" s="156"/>
      <c r="O117" s="156"/>
      <c r="P117" s="156"/>
      <c r="Q117" s="156"/>
      <c r="R117" s="157"/>
      <c r="S117" s="157"/>
      <c r="T117" s="157"/>
      <c r="U117" s="157"/>
      <c r="V117" s="157"/>
      <c r="W117" s="157"/>
      <c r="X117" s="157"/>
      <c r="Y117" s="157"/>
      <c r="Z117" s="147"/>
      <c r="AA117" s="147"/>
      <c r="AB117" s="147"/>
      <c r="AC117" s="147"/>
      <c r="AD117" s="147"/>
      <c r="AE117" s="147"/>
      <c r="AF117" s="147"/>
      <c r="AG117" s="147" t="s">
        <v>272</v>
      </c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89" t="str">
        <f>C117</f>
        <v>Provedení očištění povrchu a natavení jedné vrstvy modifikovaného asfaltového pásu včetně dodávky materiálů.</v>
      </c>
      <c r="BB117" s="147"/>
      <c r="BC117" s="147"/>
      <c r="BD117" s="147"/>
      <c r="BE117" s="147"/>
      <c r="BF117" s="147"/>
      <c r="BG117" s="147"/>
      <c r="BH117" s="147"/>
    </row>
    <row r="118" spans="1:60" outlineLevel="2" x14ac:dyDescent="0.2">
      <c r="A118" s="154"/>
      <c r="B118" s="155"/>
      <c r="C118" s="184" t="s">
        <v>1019</v>
      </c>
      <c r="D118" s="159"/>
      <c r="E118" s="160">
        <v>111.6</v>
      </c>
      <c r="F118" s="157"/>
      <c r="G118" s="157"/>
      <c r="H118" s="157"/>
      <c r="I118" s="157"/>
      <c r="J118" s="157"/>
      <c r="K118" s="157"/>
      <c r="L118" s="157"/>
      <c r="M118" s="157"/>
      <c r="N118" s="156"/>
      <c r="O118" s="156"/>
      <c r="P118" s="156"/>
      <c r="Q118" s="156"/>
      <c r="R118" s="157"/>
      <c r="S118" s="157"/>
      <c r="T118" s="157"/>
      <c r="U118" s="157"/>
      <c r="V118" s="157"/>
      <c r="W118" s="157"/>
      <c r="X118" s="157"/>
      <c r="Y118" s="157"/>
      <c r="Z118" s="147"/>
      <c r="AA118" s="147"/>
      <c r="AB118" s="147"/>
      <c r="AC118" s="147"/>
      <c r="AD118" s="147"/>
      <c r="AE118" s="147"/>
      <c r="AF118" s="147"/>
      <c r="AG118" s="147" t="s">
        <v>260</v>
      </c>
      <c r="AH118" s="147">
        <v>0</v>
      </c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ht="22.5" outlineLevel="1" x14ac:dyDescent="0.2">
      <c r="A119" s="170">
        <v>41</v>
      </c>
      <c r="B119" s="171" t="s">
        <v>790</v>
      </c>
      <c r="C119" s="183" t="s">
        <v>791</v>
      </c>
      <c r="D119" s="172" t="s">
        <v>380</v>
      </c>
      <c r="E119" s="173">
        <v>156.6</v>
      </c>
      <c r="F119" s="174"/>
      <c r="G119" s="175">
        <f>ROUND(E119*F119,2)</f>
        <v>0</v>
      </c>
      <c r="H119" s="158"/>
      <c r="I119" s="157">
        <f>ROUND(E119*H119,2)</f>
        <v>0</v>
      </c>
      <c r="J119" s="158"/>
      <c r="K119" s="157">
        <f>ROUND(E119*J119,2)</f>
        <v>0</v>
      </c>
      <c r="L119" s="157">
        <v>12</v>
      </c>
      <c r="M119" s="157">
        <f>G119*(1+L119/100)</f>
        <v>0</v>
      </c>
      <c r="N119" s="156">
        <v>1.58E-3</v>
      </c>
      <c r="O119" s="156">
        <f>ROUND(E119*N119,2)</f>
        <v>0.25</v>
      </c>
      <c r="P119" s="156">
        <v>0</v>
      </c>
      <c r="Q119" s="156">
        <f>ROUND(E119*P119,2)</f>
        <v>0</v>
      </c>
      <c r="R119" s="157"/>
      <c r="S119" s="157" t="s">
        <v>254</v>
      </c>
      <c r="T119" s="157" t="s">
        <v>255</v>
      </c>
      <c r="U119" s="157">
        <v>0.26</v>
      </c>
      <c r="V119" s="157">
        <f>ROUND(E119*U119,2)</f>
        <v>40.72</v>
      </c>
      <c r="W119" s="157"/>
      <c r="X119" s="157" t="s">
        <v>256</v>
      </c>
      <c r="Y119" s="157" t="s">
        <v>257</v>
      </c>
      <c r="Z119" s="147"/>
      <c r="AA119" s="147"/>
      <c r="AB119" s="147"/>
      <c r="AC119" s="147"/>
      <c r="AD119" s="147"/>
      <c r="AE119" s="147"/>
      <c r="AF119" s="147"/>
      <c r="AG119" s="147" t="s">
        <v>258</v>
      </c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2" x14ac:dyDescent="0.2">
      <c r="A120" s="154"/>
      <c r="B120" s="155"/>
      <c r="C120" s="388" t="s">
        <v>792</v>
      </c>
      <c r="D120" s="389"/>
      <c r="E120" s="389"/>
      <c r="F120" s="389"/>
      <c r="G120" s="389"/>
      <c r="H120" s="157"/>
      <c r="I120" s="157"/>
      <c r="J120" s="157"/>
      <c r="K120" s="157"/>
      <c r="L120" s="157"/>
      <c r="M120" s="157"/>
      <c r="N120" s="156"/>
      <c r="O120" s="156"/>
      <c r="P120" s="156"/>
      <c r="Q120" s="156"/>
      <c r="R120" s="157"/>
      <c r="S120" s="157"/>
      <c r="T120" s="157"/>
      <c r="U120" s="157"/>
      <c r="V120" s="157"/>
      <c r="W120" s="157"/>
      <c r="X120" s="157"/>
      <c r="Y120" s="157"/>
      <c r="Z120" s="147"/>
      <c r="AA120" s="147"/>
      <c r="AB120" s="147"/>
      <c r="AC120" s="147"/>
      <c r="AD120" s="147"/>
      <c r="AE120" s="147"/>
      <c r="AF120" s="147"/>
      <c r="AG120" s="147" t="s">
        <v>272</v>
      </c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2" x14ac:dyDescent="0.2">
      <c r="A121" s="154"/>
      <c r="B121" s="155"/>
      <c r="C121" s="184" t="s">
        <v>1088</v>
      </c>
      <c r="D121" s="159"/>
      <c r="E121" s="160">
        <v>156.6</v>
      </c>
      <c r="F121" s="157"/>
      <c r="G121" s="157"/>
      <c r="H121" s="157"/>
      <c r="I121" s="157"/>
      <c r="J121" s="157"/>
      <c r="K121" s="157"/>
      <c r="L121" s="157"/>
      <c r="M121" s="157"/>
      <c r="N121" s="156"/>
      <c r="O121" s="156"/>
      <c r="P121" s="156"/>
      <c r="Q121" s="156"/>
      <c r="R121" s="157"/>
      <c r="S121" s="157"/>
      <c r="T121" s="157"/>
      <c r="U121" s="157"/>
      <c r="V121" s="157"/>
      <c r="W121" s="157"/>
      <c r="X121" s="157"/>
      <c r="Y121" s="157"/>
      <c r="Z121" s="147"/>
      <c r="AA121" s="147"/>
      <c r="AB121" s="147"/>
      <c r="AC121" s="147"/>
      <c r="AD121" s="147"/>
      <c r="AE121" s="147"/>
      <c r="AF121" s="147"/>
      <c r="AG121" s="147" t="s">
        <v>260</v>
      </c>
      <c r="AH121" s="147">
        <v>0</v>
      </c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1" x14ac:dyDescent="0.2">
      <c r="A122" s="176">
        <v>42</v>
      </c>
      <c r="B122" s="177" t="s">
        <v>794</v>
      </c>
      <c r="C122" s="185" t="s">
        <v>795</v>
      </c>
      <c r="D122" s="178" t="s">
        <v>316</v>
      </c>
      <c r="E122" s="179">
        <v>0.89471000000000001</v>
      </c>
      <c r="F122" s="180"/>
      <c r="G122" s="181">
        <f>ROUND(E122*F122,2)</f>
        <v>0</v>
      </c>
      <c r="H122" s="158"/>
      <c r="I122" s="157">
        <f>ROUND(E122*H122,2)</f>
        <v>0</v>
      </c>
      <c r="J122" s="158"/>
      <c r="K122" s="157">
        <f>ROUND(E122*J122,2)</f>
        <v>0</v>
      </c>
      <c r="L122" s="157">
        <v>12</v>
      </c>
      <c r="M122" s="157">
        <f>G122*(1+L122/100)</f>
        <v>0</v>
      </c>
      <c r="N122" s="156">
        <v>0</v>
      </c>
      <c r="O122" s="156">
        <f>ROUND(E122*N122,2)</f>
        <v>0</v>
      </c>
      <c r="P122" s="156">
        <v>0</v>
      </c>
      <c r="Q122" s="156">
        <f>ROUND(E122*P122,2)</f>
        <v>0</v>
      </c>
      <c r="R122" s="157"/>
      <c r="S122" s="157" t="s">
        <v>254</v>
      </c>
      <c r="T122" s="157" t="s">
        <v>255</v>
      </c>
      <c r="U122" s="157">
        <v>1.5669999999999999</v>
      </c>
      <c r="V122" s="157">
        <f>ROUND(E122*U122,2)</f>
        <v>1.4</v>
      </c>
      <c r="W122" s="157"/>
      <c r="X122" s="157" t="s">
        <v>256</v>
      </c>
      <c r="Y122" s="157" t="s">
        <v>257</v>
      </c>
      <c r="Z122" s="147"/>
      <c r="AA122" s="147"/>
      <c r="AB122" s="147"/>
      <c r="AC122" s="147"/>
      <c r="AD122" s="147"/>
      <c r="AE122" s="147"/>
      <c r="AF122" s="147"/>
      <c r="AG122" s="147" t="s">
        <v>796</v>
      </c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x14ac:dyDescent="0.2">
      <c r="A123" s="163" t="s">
        <v>249</v>
      </c>
      <c r="B123" s="164" t="s">
        <v>164</v>
      </c>
      <c r="C123" s="182" t="s">
        <v>165</v>
      </c>
      <c r="D123" s="165"/>
      <c r="E123" s="166"/>
      <c r="F123" s="167"/>
      <c r="G123" s="168">
        <f>SUMIF(AG124:AG128,"&lt;&gt;NOR",G124:G128)</f>
        <v>0</v>
      </c>
      <c r="H123" s="162"/>
      <c r="I123" s="162">
        <f>SUM(I124:I128)</f>
        <v>0</v>
      </c>
      <c r="J123" s="162"/>
      <c r="K123" s="162">
        <f>SUM(K124:K128)</f>
        <v>0</v>
      </c>
      <c r="L123" s="162"/>
      <c r="M123" s="162">
        <f>SUM(M124:M128)</f>
        <v>0</v>
      </c>
      <c r="N123" s="161"/>
      <c r="O123" s="161">
        <f>SUM(O124:O128)</f>
        <v>0.33</v>
      </c>
      <c r="P123" s="161"/>
      <c r="Q123" s="161">
        <f>SUM(Q124:Q128)</f>
        <v>0</v>
      </c>
      <c r="R123" s="162"/>
      <c r="S123" s="162"/>
      <c r="T123" s="162"/>
      <c r="U123" s="162"/>
      <c r="V123" s="162">
        <f>SUM(V124:V128)</f>
        <v>13.5</v>
      </c>
      <c r="W123" s="162"/>
      <c r="X123" s="162"/>
      <c r="Y123" s="162"/>
      <c r="AG123" t="s">
        <v>250</v>
      </c>
    </row>
    <row r="124" spans="1:60" ht="22.5" outlineLevel="1" x14ac:dyDescent="0.2">
      <c r="A124" s="170">
        <v>43</v>
      </c>
      <c r="B124" s="171" t="s">
        <v>797</v>
      </c>
      <c r="C124" s="183" t="s">
        <v>798</v>
      </c>
      <c r="D124" s="172" t="s">
        <v>380</v>
      </c>
      <c r="E124" s="173">
        <v>150</v>
      </c>
      <c r="F124" s="174"/>
      <c r="G124" s="175">
        <f>ROUND(E124*F124,2)</f>
        <v>0</v>
      </c>
      <c r="H124" s="158"/>
      <c r="I124" s="157">
        <f>ROUND(E124*H124,2)</f>
        <v>0</v>
      </c>
      <c r="J124" s="158"/>
      <c r="K124" s="157">
        <f>ROUND(E124*J124,2)</f>
        <v>0</v>
      </c>
      <c r="L124" s="157">
        <v>12</v>
      </c>
      <c r="M124" s="157">
        <f>G124*(1+L124/100)</f>
        <v>0</v>
      </c>
      <c r="N124" s="156">
        <v>0</v>
      </c>
      <c r="O124" s="156">
        <f>ROUND(E124*N124,2)</f>
        <v>0</v>
      </c>
      <c r="P124" s="156">
        <v>0</v>
      </c>
      <c r="Q124" s="156">
        <f>ROUND(E124*P124,2)</f>
        <v>0</v>
      </c>
      <c r="R124" s="157"/>
      <c r="S124" s="157" t="s">
        <v>254</v>
      </c>
      <c r="T124" s="157" t="s">
        <v>255</v>
      </c>
      <c r="U124" s="157">
        <v>0.09</v>
      </c>
      <c r="V124" s="157">
        <f>ROUND(E124*U124,2)</f>
        <v>13.5</v>
      </c>
      <c r="W124" s="157"/>
      <c r="X124" s="157" t="s">
        <v>256</v>
      </c>
      <c r="Y124" s="157" t="s">
        <v>257</v>
      </c>
      <c r="Z124" s="147"/>
      <c r="AA124" s="147"/>
      <c r="AB124" s="147"/>
      <c r="AC124" s="147"/>
      <c r="AD124" s="147"/>
      <c r="AE124" s="147"/>
      <c r="AF124" s="147"/>
      <c r="AG124" s="147" t="s">
        <v>258</v>
      </c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outlineLevel="2" x14ac:dyDescent="0.2">
      <c r="A125" s="154"/>
      <c r="B125" s="155"/>
      <c r="C125" s="184" t="s">
        <v>1089</v>
      </c>
      <c r="D125" s="159"/>
      <c r="E125" s="160">
        <v>150</v>
      </c>
      <c r="F125" s="157"/>
      <c r="G125" s="157"/>
      <c r="H125" s="157"/>
      <c r="I125" s="157"/>
      <c r="J125" s="157"/>
      <c r="K125" s="157"/>
      <c r="L125" s="157"/>
      <c r="M125" s="157"/>
      <c r="N125" s="156"/>
      <c r="O125" s="156"/>
      <c r="P125" s="156"/>
      <c r="Q125" s="156"/>
      <c r="R125" s="157"/>
      <c r="S125" s="157"/>
      <c r="T125" s="157"/>
      <c r="U125" s="157"/>
      <c r="V125" s="157"/>
      <c r="W125" s="157"/>
      <c r="X125" s="157"/>
      <c r="Y125" s="157"/>
      <c r="Z125" s="147"/>
      <c r="AA125" s="147"/>
      <c r="AB125" s="147"/>
      <c r="AC125" s="147"/>
      <c r="AD125" s="147"/>
      <c r="AE125" s="147"/>
      <c r="AF125" s="147"/>
      <c r="AG125" s="147" t="s">
        <v>260</v>
      </c>
      <c r="AH125" s="147">
        <v>0</v>
      </c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1" x14ac:dyDescent="0.2">
      <c r="A126" s="170">
        <v>44</v>
      </c>
      <c r="B126" s="171" t="s">
        <v>1090</v>
      </c>
      <c r="C126" s="183" t="s">
        <v>1091</v>
      </c>
      <c r="D126" s="172" t="s">
        <v>380</v>
      </c>
      <c r="E126" s="173">
        <v>157.5</v>
      </c>
      <c r="F126" s="174"/>
      <c r="G126" s="175">
        <f>ROUND(E126*F126,2)</f>
        <v>0</v>
      </c>
      <c r="H126" s="158"/>
      <c r="I126" s="157">
        <f>ROUND(E126*H126,2)</f>
        <v>0</v>
      </c>
      <c r="J126" s="158"/>
      <c r="K126" s="157">
        <f>ROUND(E126*J126,2)</f>
        <v>0</v>
      </c>
      <c r="L126" s="157">
        <v>12</v>
      </c>
      <c r="M126" s="157">
        <f>G126*(1+L126/100)</f>
        <v>0</v>
      </c>
      <c r="N126" s="156">
        <v>2.0999999999999999E-3</v>
      </c>
      <c r="O126" s="156">
        <f>ROUND(E126*N126,2)</f>
        <v>0.33</v>
      </c>
      <c r="P126" s="156">
        <v>0</v>
      </c>
      <c r="Q126" s="156">
        <f>ROUND(E126*P126,2)</f>
        <v>0</v>
      </c>
      <c r="R126" s="157" t="s">
        <v>282</v>
      </c>
      <c r="S126" s="157" t="s">
        <v>254</v>
      </c>
      <c r="T126" s="157" t="s">
        <v>255</v>
      </c>
      <c r="U126" s="157">
        <v>0</v>
      </c>
      <c r="V126" s="157">
        <f>ROUND(E126*U126,2)</f>
        <v>0</v>
      </c>
      <c r="W126" s="157"/>
      <c r="X126" s="157" t="s">
        <v>283</v>
      </c>
      <c r="Y126" s="157" t="s">
        <v>257</v>
      </c>
      <c r="Z126" s="147"/>
      <c r="AA126" s="147"/>
      <c r="AB126" s="147"/>
      <c r="AC126" s="147"/>
      <c r="AD126" s="147"/>
      <c r="AE126" s="147"/>
      <c r="AF126" s="147"/>
      <c r="AG126" s="147" t="s">
        <v>284</v>
      </c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2" x14ac:dyDescent="0.2">
      <c r="A127" s="154"/>
      <c r="B127" s="155"/>
      <c r="C127" s="184" t="s">
        <v>1092</v>
      </c>
      <c r="D127" s="159"/>
      <c r="E127" s="160">
        <v>150</v>
      </c>
      <c r="F127" s="157"/>
      <c r="G127" s="157"/>
      <c r="H127" s="157"/>
      <c r="I127" s="157"/>
      <c r="J127" s="157"/>
      <c r="K127" s="157"/>
      <c r="L127" s="157"/>
      <c r="M127" s="157"/>
      <c r="N127" s="156"/>
      <c r="O127" s="156"/>
      <c r="P127" s="156"/>
      <c r="Q127" s="156"/>
      <c r="R127" s="157"/>
      <c r="S127" s="157"/>
      <c r="T127" s="157"/>
      <c r="U127" s="157"/>
      <c r="V127" s="157"/>
      <c r="W127" s="157"/>
      <c r="X127" s="157"/>
      <c r="Y127" s="157"/>
      <c r="Z127" s="147"/>
      <c r="AA127" s="147"/>
      <c r="AB127" s="147"/>
      <c r="AC127" s="147"/>
      <c r="AD127" s="147"/>
      <c r="AE127" s="147"/>
      <c r="AF127" s="147"/>
      <c r="AG127" s="147" t="s">
        <v>260</v>
      </c>
      <c r="AH127" s="147">
        <v>0</v>
      </c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3" x14ac:dyDescent="0.2">
      <c r="A128" s="154"/>
      <c r="B128" s="155"/>
      <c r="C128" s="195" t="s">
        <v>467</v>
      </c>
      <c r="D128" s="193"/>
      <c r="E128" s="194">
        <v>7.5</v>
      </c>
      <c r="F128" s="157"/>
      <c r="G128" s="157"/>
      <c r="H128" s="157"/>
      <c r="I128" s="157"/>
      <c r="J128" s="157"/>
      <c r="K128" s="157"/>
      <c r="L128" s="157"/>
      <c r="M128" s="157"/>
      <c r="N128" s="156"/>
      <c r="O128" s="156"/>
      <c r="P128" s="156"/>
      <c r="Q128" s="156"/>
      <c r="R128" s="157"/>
      <c r="S128" s="157"/>
      <c r="T128" s="157"/>
      <c r="U128" s="157"/>
      <c r="V128" s="157"/>
      <c r="W128" s="157"/>
      <c r="X128" s="157"/>
      <c r="Y128" s="157"/>
      <c r="Z128" s="147"/>
      <c r="AA128" s="147"/>
      <c r="AB128" s="147"/>
      <c r="AC128" s="147"/>
      <c r="AD128" s="147"/>
      <c r="AE128" s="147"/>
      <c r="AF128" s="147"/>
      <c r="AG128" s="147" t="s">
        <v>260</v>
      </c>
      <c r="AH128" s="147">
        <v>4</v>
      </c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x14ac:dyDescent="0.2">
      <c r="A129" s="163" t="s">
        <v>249</v>
      </c>
      <c r="B129" s="164" t="s">
        <v>168</v>
      </c>
      <c r="C129" s="182" t="s">
        <v>169</v>
      </c>
      <c r="D129" s="165"/>
      <c r="E129" s="166"/>
      <c r="F129" s="167"/>
      <c r="G129" s="168">
        <f>SUMIF(AG130:AG134,"&lt;&gt;NOR",G130:G134)</f>
        <v>0</v>
      </c>
      <c r="H129" s="162"/>
      <c r="I129" s="162">
        <f>SUM(I130:I134)</f>
        <v>0</v>
      </c>
      <c r="J129" s="162"/>
      <c r="K129" s="162">
        <f>SUM(K130:K134)</f>
        <v>0</v>
      </c>
      <c r="L129" s="162"/>
      <c r="M129" s="162">
        <f>SUM(M130:M134)</f>
        <v>0</v>
      </c>
      <c r="N129" s="161"/>
      <c r="O129" s="161">
        <f>SUM(O130:O134)</f>
        <v>0.91</v>
      </c>
      <c r="P129" s="161"/>
      <c r="Q129" s="161">
        <f>SUM(Q130:Q134)</f>
        <v>0</v>
      </c>
      <c r="R129" s="162"/>
      <c r="S129" s="162"/>
      <c r="T129" s="162"/>
      <c r="U129" s="162"/>
      <c r="V129" s="162">
        <f>SUM(V130:V134)</f>
        <v>6.88</v>
      </c>
      <c r="W129" s="162"/>
      <c r="X129" s="162"/>
      <c r="Y129" s="162"/>
      <c r="AG129" t="s">
        <v>250</v>
      </c>
    </row>
    <row r="130" spans="1:60" ht="33.75" outlineLevel="1" x14ac:dyDescent="0.2">
      <c r="A130" s="170">
        <v>45</v>
      </c>
      <c r="B130" s="171" t="s">
        <v>1093</v>
      </c>
      <c r="C130" s="183" t="s">
        <v>1094</v>
      </c>
      <c r="D130" s="172" t="s">
        <v>292</v>
      </c>
      <c r="E130" s="173">
        <v>6</v>
      </c>
      <c r="F130" s="174"/>
      <c r="G130" s="175">
        <f>ROUND(E130*F130,2)</f>
        <v>0</v>
      </c>
      <c r="H130" s="158"/>
      <c r="I130" s="157">
        <f>ROUND(E130*H130,2)</f>
        <v>0</v>
      </c>
      <c r="J130" s="158"/>
      <c r="K130" s="157">
        <f>ROUND(E130*J130,2)</f>
        <v>0</v>
      </c>
      <c r="L130" s="157">
        <v>12</v>
      </c>
      <c r="M130" s="157">
        <f>G130*(1+L130/100)</f>
        <v>0</v>
      </c>
      <c r="N130" s="156">
        <v>0.14607999999999999</v>
      </c>
      <c r="O130" s="156">
        <f>ROUND(E130*N130,2)</f>
        <v>0.88</v>
      </c>
      <c r="P130" s="156">
        <v>0</v>
      </c>
      <c r="Q130" s="156">
        <f>ROUND(E130*P130,2)</f>
        <v>0</v>
      </c>
      <c r="R130" s="157"/>
      <c r="S130" s="157" t="s">
        <v>254</v>
      </c>
      <c r="T130" s="157" t="s">
        <v>255</v>
      </c>
      <c r="U130" s="157">
        <v>1.1473</v>
      </c>
      <c r="V130" s="157">
        <f>ROUND(E130*U130,2)</f>
        <v>6.88</v>
      </c>
      <c r="W130" s="157"/>
      <c r="X130" s="157" t="s">
        <v>256</v>
      </c>
      <c r="Y130" s="157" t="s">
        <v>257</v>
      </c>
      <c r="Z130" s="147"/>
      <c r="AA130" s="147"/>
      <c r="AB130" s="147"/>
      <c r="AC130" s="147"/>
      <c r="AD130" s="147"/>
      <c r="AE130" s="147"/>
      <c r="AF130" s="147"/>
      <c r="AG130" s="147" t="s">
        <v>258</v>
      </c>
      <c r="AH130" s="147"/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outlineLevel="2" x14ac:dyDescent="0.2">
      <c r="A131" s="154"/>
      <c r="B131" s="155"/>
      <c r="C131" s="388" t="s">
        <v>1095</v>
      </c>
      <c r="D131" s="389"/>
      <c r="E131" s="389"/>
      <c r="F131" s="389"/>
      <c r="G131" s="389"/>
      <c r="H131" s="157"/>
      <c r="I131" s="157"/>
      <c r="J131" s="157"/>
      <c r="K131" s="157"/>
      <c r="L131" s="157"/>
      <c r="M131" s="157"/>
      <c r="N131" s="156"/>
      <c r="O131" s="156"/>
      <c r="P131" s="156"/>
      <c r="Q131" s="156"/>
      <c r="R131" s="157"/>
      <c r="S131" s="157"/>
      <c r="T131" s="157"/>
      <c r="U131" s="157"/>
      <c r="V131" s="157"/>
      <c r="W131" s="157"/>
      <c r="X131" s="157"/>
      <c r="Y131" s="157"/>
      <c r="Z131" s="147"/>
      <c r="AA131" s="147"/>
      <c r="AB131" s="147"/>
      <c r="AC131" s="147"/>
      <c r="AD131" s="147"/>
      <c r="AE131" s="147"/>
      <c r="AF131" s="147"/>
      <c r="AG131" s="147" t="s">
        <v>272</v>
      </c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outlineLevel="2" x14ac:dyDescent="0.2">
      <c r="A132" s="154"/>
      <c r="B132" s="155"/>
      <c r="C132" s="184" t="s">
        <v>1096</v>
      </c>
      <c r="D132" s="159"/>
      <c r="E132" s="160">
        <v>6</v>
      </c>
      <c r="F132" s="157"/>
      <c r="G132" s="157"/>
      <c r="H132" s="157"/>
      <c r="I132" s="157"/>
      <c r="J132" s="157"/>
      <c r="K132" s="157"/>
      <c r="L132" s="157"/>
      <c r="M132" s="157"/>
      <c r="N132" s="156"/>
      <c r="O132" s="156"/>
      <c r="P132" s="156"/>
      <c r="Q132" s="156"/>
      <c r="R132" s="157"/>
      <c r="S132" s="157"/>
      <c r="T132" s="157"/>
      <c r="U132" s="157"/>
      <c r="V132" s="157"/>
      <c r="W132" s="157"/>
      <c r="X132" s="157"/>
      <c r="Y132" s="157"/>
      <c r="Z132" s="147"/>
      <c r="AA132" s="147"/>
      <c r="AB132" s="147"/>
      <c r="AC132" s="147"/>
      <c r="AD132" s="147"/>
      <c r="AE132" s="147"/>
      <c r="AF132" s="147"/>
      <c r="AG132" s="147" t="s">
        <v>260</v>
      </c>
      <c r="AH132" s="147">
        <v>0</v>
      </c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outlineLevel="1" x14ac:dyDescent="0.2">
      <c r="A133" s="170">
        <v>46</v>
      </c>
      <c r="B133" s="171" t="s">
        <v>1097</v>
      </c>
      <c r="C133" s="183" t="s">
        <v>1098</v>
      </c>
      <c r="D133" s="172" t="s">
        <v>292</v>
      </c>
      <c r="E133" s="173">
        <v>6</v>
      </c>
      <c r="F133" s="174"/>
      <c r="G133" s="175">
        <f>ROUND(E133*F133,2)</f>
        <v>0</v>
      </c>
      <c r="H133" s="158"/>
      <c r="I133" s="157">
        <f>ROUND(E133*H133,2)</f>
        <v>0</v>
      </c>
      <c r="J133" s="158"/>
      <c r="K133" s="157">
        <f>ROUND(E133*J133,2)</f>
        <v>0</v>
      </c>
      <c r="L133" s="157">
        <v>12</v>
      </c>
      <c r="M133" s="157">
        <f>G133*(1+L133/100)</f>
        <v>0</v>
      </c>
      <c r="N133" s="156">
        <v>4.6299999999999996E-3</v>
      </c>
      <c r="O133" s="156">
        <f>ROUND(E133*N133,2)</f>
        <v>0.03</v>
      </c>
      <c r="P133" s="156">
        <v>0</v>
      </c>
      <c r="Q133" s="156">
        <f>ROUND(E133*P133,2)</f>
        <v>0</v>
      </c>
      <c r="R133" s="157" t="s">
        <v>282</v>
      </c>
      <c r="S133" s="157" t="s">
        <v>254</v>
      </c>
      <c r="T133" s="157" t="s">
        <v>255</v>
      </c>
      <c r="U133" s="157">
        <v>0</v>
      </c>
      <c r="V133" s="157">
        <f>ROUND(E133*U133,2)</f>
        <v>0</v>
      </c>
      <c r="W133" s="157"/>
      <c r="X133" s="157" t="s">
        <v>283</v>
      </c>
      <c r="Y133" s="157" t="s">
        <v>257</v>
      </c>
      <c r="Z133" s="147"/>
      <c r="AA133" s="147"/>
      <c r="AB133" s="147"/>
      <c r="AC133" s="147"/>
      <c r="AD133" s="147"/>
      <c r="AE133" s="147"/>
      <c r="AF133" s="147"/>
      <c r="AG133" s="147" t="s">
        <v>284</v>
      </c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outlineLevel="2" x14ac:dyDescent="0.2">
      <c r="A134" s="154"/>
      <c r="B134" s="155"/>
      <c r="C134" s="184" t="s">
        <v>1096</v>
      </c>
      <c r="D134" s="159"/>
      <c r="E134" s="160">
        <v>6</v>
      </c>
      <c r="F134" s="157"/>
      <c r="G134" s="157"/>
      <c r="H134" s="157"/>
      <c r="I134" s="157"/>
      <c r="J134" s="157"/>
      <c r="K134" s="157"/>
      <c r="L134" s="157"/>
      <c r="M134" s="157"/>
      <c r="N134" s="156"/>
      <c r="O134" s="156"/>
      <c r="P134" s="156"/>
      <c r="Q134" s="156"/>
      <c r="R134" s="157"/>
      <c r="S134" s="157"/>
      <c r="T134" s="157"/>
      <c r="U134" s="157"/>
      <c r="V134" s="157"/>
      <c r="W134" s="157"/>
      <c r="X134" s="157"/>
      <c r="Y134" s="157"/>
      <c r="Z134" s="147"/>
      <c r="AA134" s="147"/>
      <c r="AB134" s="147"/>
      <c r="AC134" s="147"/>
      <c r="AD134" s="147"/>
      <c r="AE134" s="147"/>
      <c r="AF134" s="147"/>
      <c r="AG134" s="147" t="s">
        <v>260</v>
      </c>
      <c r="AH134" s="147">
        <v>0</v>
      </c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x14ac:dyDescent="0.2">
      <c r="A135" s="163" t="s">
        <v>249</v>
      </c>
      <c r="B135" s="164" t="s">
        <v>176</v>
      </c>
      <c r="C135" s="182" t="s">
        <v>177</v>
      </c>
      <c r="D135" s="165"/>
      <c r="E135" s="166"/>
      <c r="F135" s="167"/>
      <c r="G135" s="168">
        <f>SUMIF(AG136:AG158,"&lt;&gt;NOR",G136:G158)</f>
        <v>0</v>
      </c>
      <c r="H135" s="162"/>
      <c r="I135" s="162">
        <f>SUM(I136:I158)</f>
        <v>0</v>
      </c>
      <c r="J135" s="162"/>
      <c r="K135" s="162">
        <f>SUM(K136:K158)</f>
        <v>0</v>
      </c>
      <c r="L135" s="162"/>
      <c r="M135" s="162">
        <f>SUM(M136:M158)</f>
        <v>0</v>
      </c>
      <c r="N135" s="161"/>
      <c r="O135" s="161">
        <f>SUM(O136:O158)</f>
        <v>0.48000000000000004</v>
      </c>
      <c r="P135" s="161"/>
      <c r="Q135" s="161">
        <f>SUM(Q136:Q158)</f>
        <v>0</v>
      </c>
      <c r="R135" s="162"/>
      <c r="S135" s="162"/>
      <c r="T135" s="162"/>
      <c r="U135" s="162"/>
      <c r="V135" s="162">
        <f>SUM(V136:V158)</f>
        <v>57.05</v>
      </c>
      <c r="W135" s="162"/>
      <c r="X135" s="162"/>
      <c r="Y135" s="162"/>
      <c r="AG135" t="s">
        <v>250</v>
      </c>
    </row>
    <row r="136" spans="1:60" outlineLevel="1" x14ac:dyDescent="0.2">
      <c r="A136" s="170">
        <v>47</v>
      </c>
      <c r="B136" s="171" t="s">
        <v>815</v>
      </c>
      <c r="C136" s="183" t="s">
        <v>816</v>
      </c>
      <c r="D136" s="172" t="s">
        <v>817</v>
      </c>
      <c r="E136" s="173">
        <v>8</v>
      </c>
      <c r="F136" s="174"/>
      <c r="G136" s="175">
        <f>ROUND(E136*F136,2)</f>
        <v>0</v>
      </c>
      <c r="H136" s="158"/>
      <c r="I136" s="157">
        <f>ROUND(E136*H136,2)</f>
        <v>0</v>
      </c>
      <c r="J136" s="158"/>
      <c r="K136" s="157">
        <f>ROUND(E136*J136,2)</f>
        <v>0</v>
      </c>
      <c r="L136" s="157">
        <v>12</v>
      </c>
      <c r="M136" s="157">
        <f>G136*(1+L136/100)</f>
        <v>0</v>
      </c>
      <c r="N136" s="156">
        <v>1.2970000000000001E-2</v>
      </c>
      <c r="O136" s="156">
        <f>ROUND(E136*N136,2)</f>
        <v>0.1</v>
      </c>
      <c r="P136" s="156">
        <v>0</v>
      </c>
      <c r="Q136" s="156">
        <f>ROUND(E136*P136,2)</f>
        <v>0</v>
      </c>
      <c r="R136" s="157"/>
      <c r="S136" s="157" t="s">
        <v>254</v>
      </c>
      <c r="T136" s="157" t="s">
        <v>255</v>
      </c>
      <c r="U136" s="157">
        <v>1.9</v>
      </c>
      <c r="V136" s="157">
        <f>ROUND(E136*U136,2)</f>
        <v>15.2</v>
      </c>
      <c r="W136" s="157"/>
      <c r="X136" s="157" t="s">
        <v>256</v>
      </c>
      <c r="Y136" s="157" t="s">
        <v>257</v>
      </c>
      <c r="Z136" s="147"/>
      <c r="AA136" s="147"/>
      <c r="AB136" s="147"/>
      <c r="AC136" s="147"/>
      <c r="AD136" s="147"/>
      <c r="AE136" s="147"/>
      <c r="AF136" s="147"/>
      <c r="AG136" s="147" t="s">
        <v>258</v>
      </c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2" x14ac:dyDescent="0.2">
      <c r="A137" s="154"/>
      <c r="B137" s="155"/>
      <c r="C137" s="388" t="s">
        <v>818</v>
      </c>
      <c r="D137" s="389"/>
      <c r="E137" s="389"/>
      <c r="F137" s="389"/>
      <c r="G137" s="389"/>
      <c r="H137" s="157"/>
      <c r="I137" s="157"/>
      <c r="J137" s="157"/>
      <c r="K137" s="157"/>
      <c r="L137" s="157"/>
      <c r="M137" s="157"/>
      <c r="N137" s="156"/>
      <c r="O137" s="156"/>
      <c r="P137" s="156"/>
      <c r="Q137" s="156"/>
      <c r="R137" s="157"/>
      <c r="S137" s="157"/>
      <c r="T137" s="157"/>
      <c r="U137" s="157"/>
      <c r="V137" s="157"/>
      <c r="W137" s="157"/>
      <c r="X137" s="157"/>
      <c r="Y137" s="157"/>
      <c r="Z137" s="147"/>
      <c r="AA137" s="147"/>
      <c r="AB137" s="147"/>
      <c r="AC137" s="147"/>
      <c r="AD137" s="147"/>
      <c r="AE137" s="147"/>
      <c r="AF137" s="147"/>
      <c r="AG137" s="147" t="s">
        <v>272</v>
      </c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outlineLevel="2" x14ac:dyDescent="0.2">
      <c r="A138" s="154"/>
      <c r="B138" s="155"/>
      <c r="C138" s="184" t="s">
        <v>151</v>
      </c>
      <c r="D138" s="159"/>
      <c r="E138" s="160">
        <v>8</v>
      </c>
      <c r="F138" s="157"/>
      <c r="G138" s="157"/>
      <c r="H138" s="157"/>
      <c r="I138" s="157"/>
      <c r="J138" s="157"/>
      <c r="K138" s="157"/>
      <c r="L138" s="157"/>
      <c r="M138" s="157"/>
      <c r="N138" s="156"/>
      <c r="O138" s="156"/>
      <c r="P138" s="156"/>
      <c r="Q138" s="156"/>
      <c r="R138" s="157"/>
      <c r="S138" s="157"/>
      <c r="T138" s="157"/>
      <c r="U138" s="157"/>
      <c r="V138" s="157"/>
      <c r="W138" s="157"/>
      <c r="X138" s="157"/>
      <c r="Y138" s="157"/>
      <c r="Z138" s="147"/>
      <c r="AA138" s="147"/>
      <c r="AB138" s="147"/>
      <c r="AC138" s="147"/>
      <c r="AD138" s="147"/>
      <c r="AE138" s="147"/>
      <c r="AF138" s="147"/>
      <c r="AG138" s="147" t="s">
        <v>260</v>
      </c>
      <c r="AH138" s="147">
        <v>0</v>
      </c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outlineLevel="1" x14ac:dyDescent="0.2">
      <c r="A139" s="170">
        <v>48</v>
      </c>
      <c r="B139" s="171" t="s">
        <v>819</v>
      </c>
      <c r="C139" s="183" t="s">
        <v>820</v>
      </c>
      <c r="D139" s="172" t="s">
        <v>817</v>
      </c>
      <c r="E139" s="173">
        <v>3</v>
      </c>
      <c r="F139" s="174"/>
      <c r="G139" s="175">
        <f>ROUND(E139*F139,2)</f>
        <v>0</v>
      </c>
      <c r="H139" s="158"/>
      <c r="I139" s="157">
        <f>ROUND(E139*H139,2)</f>
        <v>0</v>
      </c>
      <c r="J139" s="158"/>
      <c r="K139" s="157">
        <f>ROUND(E139*J139,2)</f>
        <v>0</v>
      </c>
      <c r="L139" s="157">
        <v>12</v>
      </c>
      <c r="M139" s="157">
        <f>G139*(1+L139/100)</f>
        <v>0</v>
      </c>
      <c r="N139" s="156">
        <v>1.4E-2</v>
      </c>
      <c r="O139" s="156">
        <f>ROUND(E139*N139,2)</f>
        <v>0.04</v>
      </c>
      <c r="P139" s="156">
        <v>0</v>
      </c>
      <c r="Q139" s="156">
        <f>ROUND(E139*P139,2)</f>
        <v>0</v>
      </c>
      <c r="R139" s="157"/>
      <c r="S139" s="157" t="s">
        <v>254</v>
      </c>
      <c r="T139" s="157" t="s">
        <v>255</v>
      </c>
      <c r="U139" s="157">
        <v>1.6</v>
      </c>
      <c r="V139" s="157">
        <f>ROUND(E139*U139,2)</f>
        <v>4.8</v>
      </c>
      <c r="W139" s="157"/>
      <c r="X139" s="157" t="s">
        <v>256</v>
      </c>
      <c r="Y139" s="157" t="s">
        <v>257</v>
      </c>
      <c r="Z139" s="147"/>
      <c r="AA139" s="147"/>
      <c r="AB139" s="147"/>
      <c r="AC139" s="147"/>
      <c r="AD139" s="147"/>
      <c r="AE139" s="147"/>
      <c r="AF139" s="147"/>
      <c r="AG139" s="147" t="s">
        <v>258</v>
      </c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outlineLevel="2" x14ac:dyDescent="0.2">
      <c r="A140" s="154"/>
      <c r="B140" s="155"/>
      <c r="C140" s="388" t="s">
        <v>818</v>
      </c>
      <c r="D140" s="389"/>
      <c r="E140" s="389"/>
      <c r="F140" s="389"/>
      <c r="G140" s="389"/>
      <c r="H140" s="157"/>
      <c r="I140" s="157"/>
      <c r="J140" s="157"/>
      <c r="K140" s="157"/>
      <c r="L140" s="157"/>
      <c r="M140" s="157"/>
      <c r="N140" s="156"/>
      <c r="O140" s="156"/>
      <c r="P140" s="156"/>
      <c r="Q140" s="156"/>
      <c r="R140" s="157"/>
      <c r="S140" s="157"/>
      <c r="T140" s="157"/>
      <c r="U140" s="157"/>
      <c r="V140" s="157"/>
      <c r="W140" s="157"/>
      <c r="X140" s="157"/>
      <c r="Y140" s="157"/>
      <c r="Z140" s="147"/>
      <c r="AA140" s="147"/>
      <c r="AB140" s="147"/>
      <c r="AC140" s="147"/>
      <c r="AD140" s="147"/>
      <c r="AE140" s="147"/>
      <c r="AF140" s="147"/>
      <c r="AG140" s="147" t="s">
        <v>272</v>
      </c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outlineLevel="2" x14ac:dyDescent="0.2">
      <c r="A141" s="154"/>
      <c r="B141" s="155"/>
      <c r="C141" s="184" t="s">
        <v>60</v>
      </c>
      <c r="D141" s="159"/>
      <c r="E141" s="160">
        <v>3</v>
      </c>
      <c r="F141" s="157"/>
      <c r="G141" s="157"/>
      <c r="H141" s="157"/>
      <c r="I141" s="157"/>
      <c r="J141" s="157"/>
      <c r="K141" s="157"/>
      <c r="L141" s="157"/>
      <c r="M141" s="157"/>
      <c r="N141" s="156"/>
      <c r="O141" s="156"/>
      <c r="P141" s="156"/>
      <c r="Q141" s="156"/>
      <c r="R141" s="157"/>
      <c r="S141" s="157"/>
      <c r="T141" s="157"/>
      <c r="U141" s="157"/>
      <c r="V141" s="157"/>
      <c r="W141" s="157"/>
      <c r="X141" s="157"/>
      <c r="Y141" s="157"/>
      <c r="Z141" s="147"/>
      <c r="AA141" s="147"/>
      <c r="AB141" s="147"/>
      <c r="AC141" s="147"/>
      <c r="AD141" s="147"/>
      <c r="AE141" s="147"/>
      <c r="AF141" s="147"/>
      <c r="AG141" s="147" t="s">
        <v>260</v>
      </c>
      <c r="AH141" s="147">
        <v>0</v>
      </c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outlineLevel="1" x14ac:dyDescent="0.2">
      <c r="A142" s="170">
        <v>49</v>
      </c>
      <c r="B142" s="171" t="s">
        <v>821</v>
      </c>
      <c r="C142" s="183" t="s">
        <v>822</v>
      </c>
      <c r="D142" s="172" t="s">
        <v>292</v>
      </c>
      <c r="E142" s="173">
        <v>8</v>
      </c>
      <c r="F142" s="174"/>
      <c r="G142" s="175">
        <f>ROUND(E142*F142,2)</f>
        <v>0</v>
      </c>
      <c r="H142" s="158"/>
      <c r="I142" s="157">
        <f>ROUND(E142*H142,2)</f>
        <v>0</v>
      </c>
      <c r="J142" s="158"/>
      <c r="K142" s="157">
        <f>ROUND(E142*J142,2)</f>
        <v>0</v>
      </c>
      <c r="L142" s="157">
        <v>12</v>
      </c>
      <c r="M142" s="157">
        <f>G142*(1+L142/100)</f>
        <v>0</v>
      </c>
      <c r="N142" s="156">
        <v>3.1800000000000001E-3</v>
      </c>
      <c r="O142" s="156">
        <f>ROUND(E142*N142,2)</f>
        <v>0.03</v>
      </c>
      <c r="P142" s="156">
        <v>0</v>
      </c>
      <c r="Q142" s="156">
        <f>ROUND(E142*P142,2)</f>
        <v>0</v>
      </c>
      <c r="R142" s="157"/>
      <c r="S142" s="157" t="s">
        <v>254</v>
      </c>
      <c r="T142" s="157" t="s">
        <v>255</v>
      </c>
      <c r="U142" s="157">
        <v>2.5339</v>
      </c>
      <c r="V142" s="157">
        <f>ROUND(E142*U142,2)</f>
        <v>20.27</v>
      </c>
      <c r="W142" s="157"/>
      <c r="X142" s="157" t="s">
        <v>309</v>
      </c>
      <c r="Y142" s="157" t="s">
        <v>257</v>
      </c>
      <c r="Z142" s="147"/>
      <c r="AA142" s="147"/>
      <c r="AB142" s="147"/>
      <c r="AC142" s="147"/>
      <c r="AD142" s="147"/>
      <c r="AE142" s="147"/>
      <c r="AF142" s="147"/>
      <c r="AG142" s="147" t="s">
        <v>310</v>
      </c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outlineLevel="2" x14ac:dyDescent="0.2">
      <c r="A143" s="154"/>
      <c r="B143" s="155"/>
      <c r="C143" s="388" t="s">
        <v>823</v>
      </c>
      <c r="D143" s="389"/>
      <c r="E143" s="389"/>
      <c r="F143" s="389"/>
      <c r="G143" s="389"/>
      <c r="H143" s="157"/>
      <c r="I143" s="157"/>
      <c r="J143" s="157"/>
      <c r="K143" s="157"/>
      <c r="L143" s="157"/>
      <c r="M143" s="157"/>
      <c r="N143" s="156"/>
      <c r="O143" s="156"/>
      <c r="P143" s="156"/>
      <c r="Q143" s="156"/>
      <c r="R143" s="157"/>
      <c r="S143" s="157"/>
      <c r="T143" s="157"/>
      <c r="U143" s="157"/>
      <c r="V143" s="157"/>
      <c r="W143" s="157"/>
      <c r="X143" s="157"/>
      <c r="Y143" s="157"/>
      <c r="Z143" s="147"/>
      <c r="AA143" s="147"/>
      <c r="AB143" s="147"/>
      <c r="AC143" s="147"/>
      <c r="AD143" s="147"/>
      <c r="AE143" s="147"/>
      <c r="AF143" s="147"/>
      <c r="AG143" s="147" t="s">
        <v>272</v>
      </c>
      <c r="AH143" s="147"/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outlineLevel="2" x14ac:dyDescent="0.2">
      <c r="A144" s="154"/>
      <c r="B144" s="155"/>
      <c r="C144" s="184" t="s">
        <v>151</v>
      </c>
      <c r="D144" s="159"/>
      <c r="E144" s="160">
        <v>8</v>
      </c>
      <c r="F144" s="157"/>
      <c r="G144" s="157"/>
      <c r="H144" s="157"/>
      <c r="I144" s="157"/>
      <c r="J144" s="157"/>
      <c r="K144" s="157"/>
      <c r="L144" s="157"/>
      <c r="M144" s="157"/>
      <c r="N144" s="156"/>
      <c r="O144" s="156"/>
      <c r="P144" s="156"/>
      <c r="Q144" s="156"/>
      <c r="R144" s="157"/>
      <c r="S144" s="157"/>
      <c r="T144" s="157"/>
      <c r="U144" s="157"/>
      <c r="V144" s="157"/>
      <c r="W144" s="157"/>
      <c r="X144" s="157"/>
      <c r="Y144" s="157"/>
      <c r="Z144" s="147"/>
      <c r="AA144" s="147"/>
      <c r="AB144" s="147"/>
      <c r="AC144" s="147"/>
      <c r="AD144" s="147"/>
      <c r="AE144" s="147"/>
      <c r="AF144" s="147"/>
      <c r="AG144" s="147" t="s">
        <v>260</v>
      </c>
      <c r="AH144" s="147">
        <v>0</v>
      </c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outlineLevel="1" x14ac:dyDescent="0.2">
      <c r="A145" s="170">
        <v>50</v>
      </c>
      <c r="B145" s="171" t="s">
        <v>824</v>
      </c>
      <c r="C145" s="183" t="s">
        <v>825</v>
      </c>
      <c r="D145" s="172" t="s">
        <v>292</v>
      </c>
      <c r="E145" s="173">
        <v>3</v>
      </c>
      <c r="F145" s="174"/>
      <c r="G145" s="175">
        <f>ROUND(E145*F145,2)</f>
        <v>0</v>
      </c>
      <c r="H145" s="158"/>
      <c r="I145" s="157">
        <f>ROUND(E145*H145,2)</f>
        <v>0</v>
      </c>
      <c r="J145" s="158"/>
      <c r="K145" s="157">
        <f>ROUND(E145*J145,2)</f>
        <v>0</v>
      </c>
      <c r="L145" s="157">
        <v>12</v>
      </c>
      <c r="M145" s="157">
        <f>G145*(1+L145/100)</f>
        <v>0</v>
      </c>
      <c r="N145" s="156">
        <v>4.3800000000000002E-3</v>
      </c>
      <c r="O145" s="156">
        <f>ROUND(E145*N145,2)</f>
        <v>0.01</v>
      </c>
      <c r="P145" s="156">
        <v>0</v>
      </c>
      <c r="Q145" s="156">
        <f>ROUND(E145*P145,2)</f>
        <v>0</v>
      </c>
      <c r="R145" s="157"/>
      <c r="S145" s="157" t="s">
        <v>254</v>
      </c>
      <c r="T145" s="157" t="s">
        <v>255</v>
      </c>
      <c r="U145" s="157">
        <v>1.47689</v>
      </c>
      <c r="V145" s="157">
        <f>ROUND(E145*U145,2)</f>
        <v>4.43</v>
      </c>
      <c r="W145" s="157"/>
      <c r="X145" s="157" t="s">
        <v>309</v>
      </c>
      <c r="Y145" s="157" t="s">
        <v>257</v>
      </c>
      <c r="Z145" s="147"/>
      <c r="AA145" s="147"/>
      <c r="AB145" s="147"/>
      <c r="AC145" s="147"/>
      <c r="AD145" s="147"/>
      <c r="AE145" s="147"/>
      <c r="AF145" s="147"/>
      <c r="AG145" s="147" t="s">
        <v>310</v>
      </c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2" x14ac:dyDescent="0.2">
      <c r="A146" s="154"/>
      <c r="B146" s="155"/>
      <c r="C146" s="388" t="s">
        <v>826</v>
      </c>
      <c r="D146" s="389"/>
      <c r="E146" s="389"/>
      <c r="F146" s="389"/>
      <c r="G146" s="389"/>
      <c r="H146" s="157"/>
      <c r="I146" s="157"/>
      <c r="J146" s="157"/>
      <c r="K146" s="157"/>
      <c r="L146" s="157"/>
      <c r="M146" s="157"/>
      <c r="N146" s="156"/>
      <c r="O146" s="156"/>
      <c r="P146" s="156"/>
      <c r="Q146" s="156"/>
      <c r="R146" s="157"/>
      <c r="S146" s="157"/>
      <c r="T146" s="157"/>
      <c r="U146" s="157"/>
      <c r="V146" s="157"/>
      <c r="W146" s="157"/>
      <c r="X146" s="157"/>
      <c r="Y146" s="157"/>
      <c r="Z146" s="147"/>
      <c r="AA146" s="147"/>
      <c r="AB146" s="147"/>
      <c r="AC146" s="147"/>
      <c r="AD146" s="147"/>
      <c r="AE146" s="147"/>
      <c r="AF146" s="147"/>
      <c r="AG146" s="147" t="s">
        <v>272</v>
      </c>
      <c r="AH146" s="147"/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outlineLevel="2" x14ac:dyDescent="0.2">
      <c r="A147" s="154"/>
      <c r="B147" s="155"/>
      <c r="C147" s="184" t="s">
        <v>60</v>
      </c>
      <c r="D147" s="159"/>
      <c r="E147" s="160">
        <v>3</v>
      </c>
      <c r="F147" s="157"/>
      <c r="G147" s="157"/>
      <c r="H147" s="157"/>
      <c r="I147" s="157"/>
      <c r="J147" s="157"/>
      <c r="K147" s="157"/>
      <c r="L147" s="157"/>
      <c r="M147" s="157"/>
      <c r="N147" s="156"/>
      <c r="O147" s="156"/>
      <c r="P147" s="156"/>
      <c r="Q147" s="156"/>
      <c r="R147" s="157"/>
      <c r="S147" s="157"/>
      <c r="T147" s="157"/>
      <c r="U147" s="157"/>
      <c r="V147" s="157"/>
      <c r="W147" s="157"/>
      <c r="X147" s="157"/>
      <c r="Y147" s="157"/>
      <c r="Z147" s="147"/>
      <c r="AA147" s="147"/>
      <c r="AB147" s="147"/>
      <c r="AC147" s="147"/>
      <c r="AD147" s="147"/>
      <c r="AE147" s="147"/>
      <c r="AF147" s="147"/>
      <c r="AG147" s="147" t="s">
        <v>260</v>
      </c>
      <c r="AH147" s="147">
        <v>0</v>
      </c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1" x14ac:dyDescent="0.2">
      <c r="A148" s="170">
        <v>51</v>
      </c>
      <c r="B148" s="171" t="s">
        <v>827</v>
      </c>
      <c r="C148" s="183" t="s">
        <v>828</v>
      </c>
      <c r="D148" s="172" t="s">
        <v>292</v>
      </c>
      <c r="E148" s="173">
        <v>5</v>
      </c>
      <c r="F148" s="174"/>
      <c r="G148" s="175">
        <f>ROUND(E148*F148,2)</f>
        <v>0</v>
      </c>
      <c r="H148" s="158"/>
      <c r="I148" s="157">
        <f>ROUND(E148*H148,2)</f>
        <v>0</v>
      </c>
      <c r="J148" s="158"/>
      <c r="K148" s="157">
        <f>ROUND(E148*J148,2)</f>
        <v>0</v>
      </c>
      <c r="L148" s="157">
        <v>12</v>
      </c>
      <c r="M148" s="157">
        <f>G148*(1+L148/100)</f>
        <v>0</v>
      </c>
      <c r="N148" s="156">
        <v>1.41E-3</v>
      </c>
      <c r="O148" s="156">
        <f>ROUND(E148*N148,2)</f>
        <v>0.01</v>
      </c>
      <c r="P148" s="156">
        <v>0</v>
      </c>
      <c r="Q148" s="156">
        <f>ROUND(E148*P148,2)</f>
        <v>0</v>
      </c>
      <c r="R148" s="157"/>
      <c r="S148" s="157" t="s">
        <v>254</v>
      </c>
      <c r="T148" s="157" t="s">
        <v>255</v>
      </c>
      <c r="U148" s="157">
        <v>2.46922</v>
      </c>
      <c r="V148" s="157">
        <f>ROUND(E148*U148,2)</f>
        <v>12.35</v>
      </c>
      <c r="W148" s="157"/>
      <c r="X148" s="157" t="s">
        <v>309</v>
      </c>
      <c r="Y148" s="157" t="s">
        <v>257</v>
      </c>
      <c r="Z148" s="147"/>
      <c r="AA148" s="147"/>
      <c r="AB148" s="147"/>
      <c r="AC148" s="147"/>
      <c r="AD148" s="147"/>
      <c r="AE148" s="147"/>
      <c r="AF148" s="147"/>
      <c r="AG148" s="147" t="s">
        <v>310</v>
      </c>
      <c r="AH148" s="147"/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outlineLevel="2" x14ac:dyDescent="0.2">
      <c r="A149" s="154"/>
      <c r="B149" s="155"/>
      <c r="C149" s="388" t="s">
        <v>829</v>
      </c>
      <c r="D149" s="389"/>
      <c r="E149" s="389"/>
      <c r="F149" s="389"/>
      <c r="G149" s="389"/>
      <c r="H149" s="157"/>
      <c r="I149" s="157"/>
      <c r="J149" s="157"/>
      <c r="K149" s="157"/>
      <c r="L149" s="157"/>
      <c r="M149" s="157"/>
      <c r="N149" s="156"/>
      <c r="O149" s="156"/>
      <c r="P149" s="156"/>
      <c r="Q149" s="156"/>
      <c r="R149" s="157"/>
      <c r="S149" s="157"/>
      <c r="T149" s="157"/>
      <c r="U149" s="157"/>
      <c r="V149" s="157"/>
      <c r="W149" s="157"/>
      <c r="X149" s="157"/>
      <c r="Y149" s="157"/>
      <c r="Z149" s="147"/>
      <c r="AA149" s="147"/>
      <c r="AB149" s="147"/>
      <c r="AC149" s="147"/>
      <c r="AD149" s="147"/>
      <c r="AE149" s="147"/>
      <c r="AF149" s="147"/>
      <c r="AG149" s="147" t="s">
        <v>272</v>
      </c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outlineLevel="2" x14ac:dyDescent="0.2">
      <c r="A150" s="154"/>
      <c r="B150" s="155"/>
      <c r="C150" s="184" t="s">
        <v>139</v>
      </c>
      <c r="D150" s="159"/>
      <c r="E150" s="160">
        <v>5</v>
      </c>
      <c r="F150" s="157"/>
      <c r="G150" s="157"/>
      <c r="H150" s="157"/>
      <c r="I150" s="157"/>
      <c r="J150" s="157"/>
      <c r="K150" s="157"/>
      <c r="L150" s="157"/>
      <c r="M150" s="157"/>
      <c r="N150" s="156"/>
      <c r="O150" s="156"/>
      <c r="P150" s="156"/>
      <c r="Q150" s="156"/>
      <c r="R150" s="157"/>
      <c r="S150" s="157"/>
      <c r="T150" s="157"/>
      <c r="U150" s="157"/>
      <c r="V150" s="157"/>
      <c r="W150" s="157"/>
      <c r="X150" s="157"/>
      <c r="Y150" s="157"/>
      <c r="Z150" s="147"/>
      <c r="AA150" s="147"/>
      <c r="AB150" s="147"/>
      <c r="AC150" s="147"/>
      <c r="AD150" s="147"/>
      <c r="AE150" s="147"/>
      <c r="AF150" s="147"/>
      <c r="AG150" s="147" t="s">
        <v>260</v>
      </c>
      <c r="AH150" s="147">
        <v>0</v>
      </c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outlineLevel="1" x14ac:dyDescent="0.2">
      <c r="A151" s="170">
        <v>52</v>
      </c>
      <c r="B151" s="171" t="s">
        <v>832</v>
      </c>
      <c r="C151" s="183" t="s">
        <v>833</v>
      </c>
      <c r="D151" s="172" t="s">
        <v>292</v>
      </c>
      <c r="E151" s="173">
        <v>5</v>
      </c>
      <c r="F151" s="174"/>
      <c r="G151" s="175">
        <f>ROUND(E151*F151,2)</f>
        <v>0</v>
      </c>
      <c r="H151" s="158"/>
      <c r="I151" s="157">
        <f>ROUND(E151*H151,2)</f>
        <v>0</v>
      </c>
      <c r="J151" s="158"/>
      <c r="K151" s="157">
        <f>ROUND(E151*J151,2)</f>
        <v>0</v>
      </c>
      <c r="L151" s="157">
        <v>12</v>
      </c>
      <c r="M151" s="157">
        <f>G151*(1+L151/100)</f>
        <v>0</v>
      </c>
      <c r="N151" s="156">
        <v>1.9E-3</v>
      </c>
      <c r="O151" s="156">
        <f>ROUND(E151*N151,2)</f>
        <v>0.01</v>
      </c>
      <c r="P151" s="156">
        <v>0</v>
      </c>
      <c r="Q151" s="156">
        <f>ROUND(E151*P151,2)</f>
        <v>0</v>
      </c>
      <c r="R151" s="157" t="s">
        <v>282</v>
      </c>
      <c r="S151" s="157" t="s">
        <v>254</v>
      </c>
      <c r="T151" s="157" t="s">
        <v>255</v>
      </c>
      <c r="U151" s="157">
        <v>0</v>
      </c>
      <c r="V151" s="157">
        <f>ROUND(E151*U151,2)</f>
        <v>0</v>
      </c>
      <c r="W151" s="157"/>
      <c r="X151" s="157" t="s">
        <v>283</v>
      </c>
      <c r="Y151" s="157" t="s">
        <v>257</v>
      </c>
      <c r="Z151" s="147"/>
      <c r="AA151" s="147"/>
      <c r="AB151" s="147"/>
      <c r="AC151" s="147"/>
      <c r="AD151" s="147"/>
      <c r="AE151" s="147"/>
      <c r="AF151" s="147"/>
      <c r="AG151" s="147" t="s">
        <v>284</v>
      </c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outlineLevel="2" x14ac:dyDescent="0.2">
      <c r="A152" s="154"/>
      <c r="B152" s="155"/>
      <c r="C152" s="184" t="s">
        <v>139</v>
      </c>
      <c r="D152" s="159"/>
      <c r="E152" s="160">
        <v>5</v>
      </c>
      <c r="F152" s="157"/>
      <c r="G152" s="157"/>
      <c r="H152" s="157"/>
      <c r="I152" s="157"/>
      <c r="J152" s="157"/>
      <c r="K152" s="157"/>
      <c r="L152" s="157"/>
      <c r="M152" s="157"/>
      <c r="N152" s="156"/>
      <c r="O152" s="156"/>
      <c r="P152" s="156"/>
      <c r="Q152" s="156"/>
      <c r="R152" s="157"/>
      <c r="S152" s="157"/>
      <c r="T152" s="157"/>
      <c r="U152" s="157"/>
      <c r="V152" s="157"/>
      <c r="W152" s="157"/>
      <c r="X152" s="157"/>
      <c r="Y152" s="157"/>
      <c r="Z152" s="147"/>
      <c r="AA152" s="147"/>
      <c r="AB152" s="147"/>
      <c r="AC152" s="147"/>
      <c r="AD152" s="147"/>
      <c r="AE152" s="147"/>
      <c r="AF152" s="147"/>
      <c r="AG152" s="147" t="s">
        <v>260</v>
      </c>
      <c r="AH152" s="147">
        <v>0</v>
      </c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outlineLevel="1" x14ac:dyDescent="0.2">
      <c r="A153" s="170">
        <v>53</v>
      </c>
      <c r="B153" s="171" t="s">
        <v>834</v>
      </c>
      <c r="C153" s="183" t="s">
        <v>835</v>
      </c>
      <c r="D153" s="172" t="s">
        <v>292</v>
      </c>
      <c r="E153" s="173">
        <v>5</v>
      </c>
      <c r="F153" s="174"/>
      <c r="G153" s="175">
        <f>ROUND(E153*F153,2)</f>
        <v>0</v>
      </c>
      <c r="H153" s="158"/>
      <c r="I153" s="157">
        <f>ROUND(E153*H153,2)</f>
        <v>0</v>
      </c>
      <c r="J153" s="158"/>
      <c r="K153" s="157">
        <f>ROUND(E153*J153,2)</f>
        <v>0</v>
      </c>
      <c r="L153" s="157">
        <v>12</v>
      </c>
      <c r="M153" s="157">
        <f>G153*(1+L153/100)</f>
        <v>0</v>
      </c>
      <c r="N153" s="156">
        <v>1.6E-2</v>
      </c>
      <c r="O153" s="156">
        <f>ROUND(E153*N153,2)</f>
        <v>0.08</v>
      </c>
      <c r="P153" s="156">
        <v>0</v>
      </c>
      <c r="Q153" s="156">
        <f>ROUND(E153*P153,2)</f>
        <v>0</v>
      </c>
      <c r="R153" s="157" t="s">
        <v>282</v>
      </c>
      <c r="S153" s="157" t="s">
        <v>254</v>
      </c>
      <c r="T153" s="157" t="s">
        <v>255</v>
      </c>
      <c r="U153" s="157">
        <v>0</v>
      </c>
      <c r="V153" s="157">
        <f>ROUND(E153*U153,2)</f>
        <v>0</v>
      </c>
      <c r="W153" s="157"/>
      <c r="X153" s="157" t="s">
        <v>283</v>
      </c>
      <c r="Y153" s="157" t="s">
        <v>257</v>
      </c>
      <c r="Z153" s="147"/>
      <c r="AA153" s="147"/>
      <c r="AB153" s="147"/>
      <c r="AC153" s="147"/>
      <c r="AD153" s="147"/>
      <c r="AE153" s="147"/>
      <c r="AF153" s="147"/>
      <c r="AG153" s="147" t="s">
        <v>284</v>
      </c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outlineLevel="2" x14ac:dyDescent="0.2">
      <c r="A154" s="154"/>
      <c r="B154" s="155"/>
      <c r="C154" s="184" t="s">
        <v>139</v>
      </c>
      <c r="D154" s="159"/>
      <c r="E154" s="160">
        <v>5</v>
      </c>
      <c r="F154" s="157"/>
      <c r="G154" s="157"/>
      <c r="H154" s="157"/>
      <c r="I154" s="157"/>
      <c r="J154" s="157"/>
      <c r="K154" s="157"/>
      <c r="L154" s="157"/>
      <c r="M154" s="157"/>
      <c r="N154" s="156"/>
      <c r="O154" s="156"/>
      <c r="P154" s="156"/>
      <c r="Q154" s="156"/>
      <c r="R154" s="157"/>
      <c r="S154" s="157"/>
      <c r="T154" s="157"/>
      <c r="U154" s="157"/>
      <c r="V154" s="157"/>
      <c r="W154" s="157"/>
      <c r="X154" s="157"/>
      <c r="Y154" s="157"/>
      <c r="Z154" s="147"/>
      <c r="AA154" s="147"/>
      <c r="AB154" s="147"/>
      <c r="AC154" s="147"/>
      <c r="AD154" s="147"/>
      <c r="AE154" s="147"/>
      <c r="AF154" s="147"/>
      <c r="AG154" s="147" t="s">
        <v>260</v>
      </c>
      <c r="AH154" s="147">
        <v>0</v>
      </c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outlineLevel="1" x14ac:dyDescent="0.2">
      <c r="A155" s="170">
        <v>54</v>
      </c>
      <c r="B155" s="171" t="s">
        <v>836</v>
      </c>
      <c r="C155" s="183" t="s">
        <v>837</v>
      </c>
      <c r="D155" s="172" t="s">
        <v>292</v>
      </c>
      <c r="E155" s="173">
        <v>8</v>
      </c>
      <c r="F155" s="174"/>
      <c r="G155" s="175">
        <f>ROUND(E155*F155,2)</f>
        <v>0</v>
      </c>
      <c r="H155" s="158"/>
      <c r="I155" s="157">
        <f>ROUND(E155*H155,2)</f>
        <v>0</v>
      </c>
      <c r="J155" s="158"/>
      <c r="K155" s="157">
        <f>ROUND(E155*J155,2)</f>
        <v>0</v>
      </c>
      <c r="L155" s="157">
        <v>12</v>
      </c>
      <c r="M155" s="157">
        <f>G155*(1+L155/100)</f>
        <v>0</v>
      </c>
      <c r="N155" s="156">
        <v>1.925E-2</v>
      </c>
      <c r="O155" s="156">
        <f>ROUND(E155*N155,2)</f>
        <v>0.15</v>
      </c>
      <c r="P155" s="156">
        <v>0</v>
      </c>
      <c r="Q155" s="156">
        <f>ROUND(E155*P155,2)</f>
        <v>0</v>
      </c>
      <c r="R155" s="157" t="s">
        <v>282</v>
      </c>
      <c r="S155" s="157" t="s">
        <v>254</v>
      </c>
      <c r="T155" s="157" t="s">
        <v>255</v>
      </c>
      <c r="U155" s="157">
        <v>0</v>
      </c>
      <c r="V155" s="157">
        <f>ROUND(E155*U155,2)</f>
        <v>0</v>
      </c>
      <c r="W155" s="157"/>
      <c r="X155" s="157" t="s">
        <v>283</v>
      </c>
      <c r="Y155" s="157" t="s">
        <v>257</v>
      </c>
      <c r="Z155" s="147"/>
      <c r="AA155" s="147"/>
      <c r="AB155" s="147"/>
      <c r="AC155" s="147"/>
      <c r="AD155" s="147"/>
      <c r="AE155" s="147"/>
      <c r="AF155" s="147"/>
      <c r="AG155" s="147" t="s">
        <v>284</v>
      </c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outlineLevel="2" x14ac:dyDescent="0.2">
      <c r="A156" s="154"/>
      <c r="B156" s="155"/>
      <c r="C156" s="184" t="s">
        <v>151</v>
      </c>
      <c r="D156" s="159"/>
      <c r="E156" s="160">
        <v>8</v>
      </c>
      <c r="F156" s="157"/>
      <c r="G156" s="157"/>
      <c r="H156" s="157"/>
      <c r="I156" s="157"/>
      <c r="J156" s="157"/>
      <c r="K156" s="157"/>
      <c r="L156" s="157"/>
      <c r="M156" s="157"/>
      <c r="N156" s="156"/>
      <c r="O156" s="156"/>
      <c r="P156" s="156"/>
      <c r="Q156" s="156"/>
      <c r="R156" s="157"/>
      <c r="S156" s="157"/>
      <c r="T156" s="157"/>
      <c r="U156" s="157"/>
      <c r="V156" s="157"/>
      <c r="W156" s="157"/>
      <c r="X156" s="157"/>
      <c r="Y156" s="157"/>
      <c r="Z156" s="147"/>
      <c r="AA156" s="147"/>
      <c r="AB156" s="147"/>
      <c r="AC156" s="147"/>
      <c r="AD156" s="147"/>
      <c r="AE156" s="147"/>
      <c r="AF156" s="147"/>
      <c r="AG156" s="147" t="s">
        <v>260</v>
      </c>
      <c r="AH156" s="147">
        <v>0</v>
      </c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ht="22.5" outlineLevel="1" x14ac:dyDescent="0.2">
      <c r="A157" s="170">
        <v>55</v>
      </c>
      <c r="B157" s="171" t="s">
        <v>838</v>
      </c>
      <c r="C157" s="183" t="s">
        <v>839</v>
      </c>
      <c r="D157" s="172" t="s">
        <v>292</v>
      </c>
      <c r="E157" s="173">
        <v>3</v>
      </c>
      <c r="F157" s="174"/>
      <c r="G157" s="175">
        <f>ROUND(E157*F157,2)</f>
        <v>0</v>
      </c>
      <c r="H157" s="158"/>
      <c r="I157" s="157">
        <f>ROUND(E157*H157,2)</f>
        <v>0</v>
      </c>
      <c r="J157" s="158"/>
      <c r="K157" s="157">
        <f>ROUND(E157*J157,2)</f>
        <v>0</v>
      </c>
      <c r="L157" s="157">
        <v>12</v>
      </c>
      <c r="M157" s="157">
        <f>G157*(1+L157/100)</f>
        <v>0</v>
      </c>
      <c r="N157" s="156">
        <v>1.6E-2</v>
      </c>
      <c r="O157" s="156">
        <f>ROUND(E157*N157,2)</f>
        <v>0.05</v>
      </c>
      <c r="P157" s="156">
        <v>0</v>
      </c>
      <c r="Q157" s="156">
        <f>ROUND(E157*P157,2)</f>
        <v>0</v>
      </c>
      <c r="R157" s="157" t="s">
        <v>282</v>
      </c>
      <c r="S157" s="157" t="s">
        <v>254</v>
      </c>
      <c r="T157" s="157" t="s">
        <v>255</v>
      </c>
      <c r="U157" s="157">
        <v>0</v>
      </c>
      <c r="V157" s="157">
        <f>ROUND(E157*U157,2)</f>
        <v>0</v>
      </c>
      <c r="W157" s="157"/>
      <c r="X157" s="157" t="s">
        <v>283</v>
      </c>
      <c r="Y157" s="157" t="s">
        <v>257</v>
      </c>
      <c r="Z157" s="147"/>
      <c r="AA157" s="147"/>
      <c r="AB157" s="147"/>
      <c r="AC157" s="147"/>
      <c r="AD157" s="147"/>
      <c r="AE157" s="147"/>
      <c r="AF157" s="147"/>
      <c r="AG157" s="147" t="s">
        <v>284</v>
      </c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outlineLevel="2" x14ac:dyDescent="0.2">
      <c r="A158" s="154"/>
      <c r="B158" s="155"/>
      <c r="C158" s="184" t="s">
        <v>60</v>
      </c>
      <c r="D158" s="159"/>
      <c r="E158" s="160">
        <v>3</v>
      </c>
      <c r="F158" s="157"/>
      <c r="G158" s="157"/>
      <c r="H158" s="157"/>
      <c r="I158" s="157"/>
      <c r="J158" s="157"/>
      <c r="K158" s="157"/>
      <c r="L158" s="157"/>
      <c r="M158" s="157"/>
      <c r="N158" s="156"/>
      <c r="O158" s="156"/>
      <c r="P158" s="156"/>
      <c r="Q158" s="156"/>
      <c r="R158" s="157"/>
      <c r="S158" s="157"/>
      <c r="T158" s="157"/>
      <c r="U158" s="157"/>
      <c r="V158" s="157"/>
      <c r="W158" s="157"/>
      <c r="X158" s="157"/>
      <c r="Y158" s="157"/>
      <c r="Z158" s="147"/>
      <c r="AA158" s="147"/>
      <c r="AB158" s="147"/>
      <c r="AC158" s="147"/>
      <c r="AD158" s="147"/>
      <c r="AE158" s="147"/>
      <c r="AF158" s="147"/>
      <c r="AG158" s="147" t="s">
        <v>260</v>
      </c>
      <c r="AH158" s="147">
        <v>0</v>
      </c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x14ac:dyDescent="0.2">
      <c r="A159" s="163" t="s">
        <v>249</v>
      </c>
      <c r="B159" s="164" t="s">
        <v>178</v>
      </c>
      <c r="C159" s="182" t="s">
        <v>179</v>
      </c>
      <c r="D159" s="165"/>
      <c r="E159" s="166"/>
      <c r="F159" s="167"/>
      <c r="G159" s="168">
        <f>SUMIF(AG160:AG165,"&lt;&gt;NOR",G160:G165)</f>
        <v>0</v>
      </c>
      <c r="H159" s="162"/>
      <c r="I159" s="162">
        <f>SUM(I160:I165)</f>
        <v>0</v>
      </c>
      <c r="J159" s="162"/>
      <c r="K159" s="162">
        <f>SUM(K160:K165)</f>
        <v>0</v>
      </c>
      <c r="L159" s="162"/>
      <c r="M159" s="162">
        <f>SUM(M160:M165)</f>
        <v>0</v>
      </c>
      <c r="N159" s="161"/>
      <c r="O159" s="161">
        <f>SUM(O160:O165)</f>
        <v>0.23</v>
      </c>
      <c r="P159" s="161"/>
      <c r="Q159" s="161">
        <f>SUM(Q160:Q165)</f>
        <v>0</v>
      </c>
      <c r="R159" s="162"/>
      <c r="S159" s="162"/>
      <c r="T159" s="162"/>
      <c r="U159" s="162"/>
      <c r="V159" s="162">
        <f>SUM(V160:V165)</f>
        <v>39.15</v>
      </c>
      <c r="W159" s="162"/>
      <c r="X159" s="162"/>
      <c r="Y159" s="162"/>
      <c r="AG159" t="s">
        <v>250</v>
      </c>
    </row>
    <row r="160" spans="1:60" outlineLevel="1" x14ac:dyDescent="0.2">
      <c r="A160" s="170">
        <v>56</v>
      </c>
      <c r="B160" s="171" t="s">
        <v>840</v>
      </c>
      <c r="C160" s="183" t="s">
        <v>841</v>
      </c>
      <c r="D160" s="172" t="s">
        <v>267</v>
      </c>
      <c r="E160" s="173">
        <v>27</v>
      </c>
      <c r="F160" s="174"/>
      <c r="G160" s="175">
        <f>ROUND(E160*F160,2)</f>
        <v>0</v>
      </c>
      <c r="H160" s="158"/>
      <c r="I160" s="157">
        <f>ROUND(E160*H160,2)</f>
        <v>0</v>
      </c>
      <c r="J160" s="158"/>
      <c r="K160" s="157">
        <f>ROUND(E160*J160,2)</f>
        <v>0</v>
      </c>
      <c r="L160" s="157">
        <v>12</v>
      </c>
      <c r="M160" s="157">
        <f>G160*(1+L160/100)</f>
        <v>0</v>
      </c>
      <c r="N160" s="156">
        <v>8.3199999999999993E-3</v>
      </c>
      <c r="O160" s="156">
        <f>ROUND(E160*N160,2)</f>
        <v>0.22</v>
      </c>
      <c r="P160" s="156">
        <v>0</v>
      </c>
      <c r="Q160" s="156">
        <f>ROUND(E160*P160,2)</f>
        <v>0</v>
      </c>
      <c r="R160" s="157"/>
      <c r="S160" s="157" t="s">
        <v>254</v>
      </c>
      <c r="T160" s="157" t="s">
        <v>255</v>
      </c>
      <c r="U160" s="157">
        <v>1.23</v>
      </c>
      <c r="V160" s="157">
        <f>ROUND(E160*U160,2)</f>
        <v>33.21</v>
      </c>
      <c r="W160" s="157"/>
      <c r="X160" s="157" t="s">
        <v>256</v>
      </c>
      <c r="Y160" s="157" t="s">
        <v>257</v>
      </c>
      <c r="Z160" s="147"/>
      <c r="AA160" s="147"/>
      <c r="AB160" s="147"/>
      <c r="AC160" s="147"/>
      <c r="AD160" s="147"/>
      <c r="AE160" s="147"/>
      <c r="AF160" s="147"/>
      <c r="AG160" s="147" t="s">
        <v>258</v>
      </c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outlineLevel="2" x14ac:dyDescent="0.2">
      <c r="A161" s="154"/>
      <c r="B161" s="155"/>
      <c r="C161" s="184" t="s">
        <v>127</v>
      </c>
      <c r="D161" s="159"/>
      <c r="E161" s="160">
        <v>27</v>
      </c>
      <c r="F161" s="157"/>
      <c r="G161" s="157"/>
      <c r="H161" s="157"/>
      <c r="I161" s="157"/>
      <c r="J161" s="157"/>
      <c r="K161" s="157"/>
      <c r="L161" s="157"/>
      <c r="M161" s="157"/>
      <c r="N161" s="156"/>
      <c r="O161" s="156"/>
      <c r="P161" s="156"/>
      <c r="Q161" s="156"/>
      <c r="R161" s="157"/>
      <c r="S161" s="157"/>
      <c r="T161" s="157"/>
      <c r="U161" s="157"/>
      <c r="V161" s="157"/>
      <c r="W161" s="157"/>
      <c r="X161" s="157"/>
      <c r="Y161" s="157"/>
      <c r="Z161" s="147"/>
      <c r="AA161" s="147"/>
      <c r="AB161" s="147"/>
      <c r="AC161" s="147"/>
      <c r="AD161" s="147"/>
      <c r="AE161" s="147"/>
      <c r="AF161" s="147"/>
      <c r="AG161" s="147" t="s">
        <v>260</v>
      </c>
      <c r="AH161" s="147">
        <v>0</v>
      </c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ht="22.5" outlineLevel="1" x14ac:dyDescent="0.2">
      <c r="A162" s="170">
        <v>57</v>
      </c>
      <c r="B162" s="171" t="s">
        <v>842</v>
      </c>
      <c r="C162" s="183" t="s">
        <v>843</v>
      </c>
      <c r="D162" s="172" t="s">
        <v>292</v>
      </c>
      <c r="E162" s="173">
        <v>11</v>
      </c>
      <c r="F162" s="174"/>
      <c r="G162" s="175">
        <f>ROUND(E162*F162,2)</f>
        <v>0</v>
      </c>
      <c r="H162" s="158"/>
      <c r="I162" s="157">
        <f>ROUND(E162*H162,2)</f>
        <v>0</v>
      </c>
      <c r="J162" s="158"/>
      <c r="K162" s="157">
        <f>ROUND(E162*J162,2)</f>
        <v>0</v>
      </c>
      <c r="L162" s="157">
        <v>12</v>
      </c>
      <c r="M162" s="157">
        <f>G162*(1+L162/100)</f>
        <v>0</v>
      </c>
      <c r="N162" s="156">
        <v>0</v>
      </c>
      <c r="O162" s="156">
        <f>ROUND(E162*N162,2)</f>
        <v>0</v>
      </c>
      <c r="P162" s="156">
        <v>0</v>
      </c>
      <c r="Q162" s="156">
        <f>ROUND(E162*P162,2)</f>
        <v>0</v>
      </c>
      <c r="R162" s="157"/>
      <c r="S162" s="157" t="s">
        <v>254</v>
      </c>
      <c r="T162" s="157" t="s">
        <v>255</v>
      </c>
      <c r="U162" s="157">
        <v>0.54</v>
      </c>
      <c r="V162" s="157">
        <f>ROUND(E162*U162,2)</f>
        <v>5.94</v>
      </c>
      <c r="W162" s="157"/>
      <c r="X162" s="157" t="s">
        <v>256</v>
      </c>
      <c r="Y162" s="157" t="s">
        <v>257</v>
      </c>
      <c r="Z162" s="147"/>
      <c r="AA162" s="147"/>
      <c r="AB162" s="147"/>
      <c r="AC162" s="147"/>
      <c r="AD162" s="147"/>
      <c r="AE162" s="147"/>
      <c r="AF162" s="147"/>
      <c r="AG162" s="147" t="s">
        <v>258</v>
      </c>
      <c r="AH162" s="147"/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outlineLevel="2" x14ac:dyDescent="0.2">
      <c r="A163" s="154"/>
      <c r="B163" s="155"/>
      <c r="C163" s="184" t="s">
        <v>70</v>
      </c>
      <c r="D163" s="159"/>
      <c r="E163" s="160">
        <v>11</v>
      </c>
      <c r="F163" s="157"/>
      <c r="G163" s="157"/>
      <c r="H163" s="157"/>
      <c r="I163" s="157"/>
      <c r="J163" s="157"/>
      <c r="K163" s="157"/>
      <c r="L163" s="157"/>
      <c r="M163" s="157"/>
      <c r="N163" s="156"/>
      <c r="O163" s="156"/>
      <c r="P163" s="156"/>
      <c r="Q163" s="156"/>
      <c r="R163" s="157"/>
      <c r="S163" s="157"/>
      <c r="T163" s="157"/>
      <c r="U163" s="157"/>
      <c r="V163" s="157"/>
      <c r="W163" s="157"/>
      <c r="X163" s="157"/>
      <c r="Y163" s="157"/>
      <c r="Z163" s="147"/>
      <c r="AA163" s="147"/>
      <c r="AB163" s="147"/>
      <c r="AC163" s="147"/>
      <c r="AD163" s="147"/>
      <c r="AE163" s="147"/>
      <c r="AF163" s="147"/>
      <c r="AG163" s="147" t="s">
        <v>260</v>
      </c>
      <c r="AH163" s="147">
        <v>0</v>
      </c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outlineLevel="1" x14ac:dyDescent="0.2">
      <c r="A164" s="170">
        <v>58</v>
      </c>
      <c r="B164" s="171" t="s">
        <v>599</v>
      </c>
      <c r="C164" s="183" t="s">
        <v>844</v>
      </c>
      <c r="D164" s="172" t="s">
        <v>292</v>
      </c>
      <c r="E164" s="173">
        <v>11</v>
      </c>
      <c r="F164" s="174"/>
      <c r="G164" s="175">
        <f>ROUND(E164*F164,2)</f>
        <v>0</v>
      </c>
      <c r="H164" s="158"/>
      <c r="I164" s="157">
        <f>ROUND(E164*H164,2)</f>
        <v>0</v>
      </c>
      <c r="J164" s="158"/>
      <c r="K164" s="157">
        <f>ROUND(E164*J164,2)</f>
        <v>0</v>
      </c>
      <c r="L164" s="157">
        <v>12</v>
      </c>
      <c r="M164" s="157">
        <f>G164*(1+L164/100)</f>
        <v>0</v>
      </c>
      <c r="N164" s="156">
        <v>9.3000000000000005E-4</v>
      </c>
      <c r="O164" s="156">
        <f>ROUND(E164*N164,2)</f>
        <v>0.01</v>
      </c>
      <c r="P164" s="156">
        <v>0</v>
      </c>
      <c r="Q164" s="156">
        <f>ROUND(E164*P164,2)</f>
        <v>0</v>
      </c>
      <c r="R164" s="157" t="s">
        <v>282</v>
      </c>
      <c r="S164" s="157" t="s">
        <v>254</v>
      </c>
      <c r="T164" s="157" t="s">
        <v>255</v>
      </c>
      <c r="U164" s="157">
        <v>0</v>
      </c>
      <c r="V164" s="157">
        <f>ROUND(E164*U164,2)</f>
        <v>0</v>
      </c>
      <c r="W164" s="157"/>
      <c r="X164" s="157" t="s">
        <v>283</v>
      </c>
      <c r="Y164" s="157" t="s">
        <v>257</v>
      </c>
      <c r="Z164" s="147"/>
      <c r="AA164" s="147"/>
      <c r="AB164" s="147"/>
      <c r="AC164" s="147"/>
      <c r="AD164" s="147"/>
      <c r="AE164" s="147"/>
      <c r="AF164" s="147"/>
      <c r="AG164" s="147" t="s">
        <v>284</v>
      </c>
      <c r="AH164" s="147"/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outlineLevel="2" x14ac:dyDescent="0.2">
      <c r="A165" s="154"/>
      <c r="B165" s="155"/>
      <c r="C165" s="184" t="s">
        <v>70</v>
      </c>
      <c r="D165" s="159"/>
      <c r="E165" s="160">
        <v>11</v>
      </c>
      <c r="F165" s="157"/>
      <c r="G165" s="157"/>
      <c r="H165" s="157"/>
      <c r="I165" s="157"/>
      <c r="J165" s="157"/>
      <c r="K165" s="157"/>
      <c r="L165" s="157"/>
      <c r="M165" s="157"/>
      <c r="N165" s="156"/>
      <c r="O165" s="156"/>
      <c r="P165" s="156"/>
      <c r="Q165" s="156"/>
      <c r="R165" s="157"/>
      <c r="S165" s="157"/>
      <c r="T165" s="157"/>
      <c r="U165" s="157"/>
      <c r="V165" s="157"/>
      <c r="W165" s="157"/>
      <c r="X165" s="157"/>
      <c r="Y165" s="157"/>
      <c r="Z165" s="147"/>
      <c r="AA165" s="147"/>
      <c r="AB165" s="147"/>
      <c r="AC165" s="147"/>
      <c r="AD165" s="147"/>
      <c r="AE165" s="147"/>
      <c r="AF165" s="147"/>
      <c r="AG165" s="147" t="s">
        <v>260</v>
      </c>
      <c r="AH165" s="147">
        <v>0</v>
      </c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x14ac:dyDescent="0.2">
      <c r="A166" s="163" t="s">
        <v>249</v>
      </c>
      <c r="B166" s="164" t="s">
        <v>186</v>
      </c>
      <c r="C166" s="182" t="s">
        <v>187</v>
      </c>
      <c r="D166" s="165"/>
      <c r="E166" s="166"/>
      <c r="F166" s="167"/>
      <c r="G166" s="168">
        <f>SUMIF(AG167:AG179,"&lt;&gt;NOR",G167:G179)</f>
        <v>0</v>
      </c>
      <c r="H166" s="162"/>
      <c r="I166" s="162">
        <f>SUM(I167:I179)</f>
        <v>0</v>
      </c>
      <c r="J166" s="162"/>
      <c r="K166" s="162">
        <f>SUM(K167:K179)</f>
        <v>0</v>
      </c>
      <c r="L166" s="162"/>
      <c r="M166" s="162">
        <f>SUM(M167:M179)</f>
        <v>0</v>
      </c>
      <c r="N166" s="161"/>
      <c r="O166" s="161">
        <f>SUM(O167:O179)</f>
        <v>0.16999999999999998</v>
      </c>
      <c r="P166" s="161"/>
      <c r="Q166" s="161">
        <f>SUM(Q167:Q179)</f>
        <v>0</v>
      </c>
      <c r="R166" s="162"/>
      <c r="S166" s="162"/>
      <c r="T166" s="162"/>
      <c r="U166" s="162"/>
      <c r="V166" s="162">
        <f>SUM(V167:V179)</f>
        <v>30.770000000000003</v>
      </c>
      <c r="W166" s="162"/>
      <c r="X166" s="162"/>
      <c r="Y166" s="162"/>
      <c r="AG166" t="s">
        <v>250</v>
      </c>
    </row>
    <row r="167" spans="1:60" outlineLevel="1" x14ac:dyDescent="0.2">
      <c r="A167" s="170">
        <v>59</v>
      </c>
      <c r="B167" s="171" t="s">
        <v>611</v>
      </c>
      <c r="C167" s="183" t="s">
        <v>612</v>
      </c>
      <c r="D167" s="172" t="s">
        <v>267</v>
      </c>
      <c r="E167" s="173">
        <v>36.799999999999997</v>
      </c>
      <c r="F167" s="174"/>
      <c r="G167" s="175">
        <f>ROUND(E167*F167,2)</f>
        <v>0</v>
      </c>
      <c r="H167" s="158"/>
      <c r="I167" s="157">
        <f>ROUND(E167*H167,2)</f>
        <v>0</v>
      </c>
      <c r="J167" s="158"/>
      <c r="K167" s="157">
        <f>ROUND(E167*J167,2)</f>
        <v>0</v>
      </c>
      <c r="L167" s="157">
        <v>12</v>
      </c>
      <c r="M167" s="157">
        <f>G167*(1+L167/100)</f>
        <v>0</v>
      </c>
      <c r="N167" s="156">
        <v>3.2799999999999999E-3</v>
      </c>
      <c r="O167" s="156">
        <f>ROUND(E167*N167,2)</f>
        <v>0.12</v>
      </c>
      <c r="P167" s="156">
        <v>0</v>
      </c>
      <c r="Q167" s="156">
        <f>ROUND(E167*P167,2)</f>
        <v>0</v>
      </c>
      <c r="R167" s="157"/>
      <c r="S167" s="157" t="s">
        <v>254</v>
      </c>
      <c r="T167" s="157" t="s">
        <v>255</v>
      </c>
      <c r="U167" s="157">
        <v>0.47899999999999998</v>
      </c>
      <c r="V167" s="157">
        <f>ROUND(E167*U167,2)</f>
        <v>17.63</v>
      </c>
      <c r="W167" s="157"/>
      <c r="X167" s="157" t="s">
        <v>256</v>
      </c>
      <c r="Y167" s="157" t="s">
        <v>257</v>
      </c>
      <c r="Z167" s="147"/>
      <c r="AA167" s="147"/>
      <c r="AB167" s="147"/>
      <c r="AC167" s="147"/>
      <c r="AD167" s="147"/>
      <c r="AE167" s="147"/>
      <c r="AF167" s="147"/>
      <c r="AG167" s="147" t="s">
        <v>258</v>
      </c>
      <c r="AH167" s="147"/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outlineLevel="2" x14ac:dyDescent="0.2">
      <c r="A168" s="154"/>
      <c r="B168" s="155"/>
      <c r="C168" s="388" t="s">
        <v>613</v>
      </c>
      <c r="D168" s="389"/>
      <c r="E168" s="389"/>
      <c r="F168" s="389"/>
      <c r="G168" s="389"/>
      <c r="H168" s="157"/>
      <c r="I168" s="157"/>
      <c r="J168" s="157"/>
      <c r="K168" s="157"/>
      <c r="L168" s="157"/>
      <c r="M168" s="157"/>
      <c r="N168" s="156"/>
      <c r="O168" s="156"/>
      <c r="P168" s="156"/>
      <c r="Q168" s="156"/>
      <c r="R168" s="157"/>
      <c r="S168" s="157"/>
      <c r="T168" s="157"/>
      <c r="U168" s="157"/>
      <c r="V168" s="157"/>
      <c r="W168" s="157"/>
      <c r="X168" s="157"/>
      <c r="Y168" s="157"/>
      <c r="Z168" s="147"/>
      <c r="AA168" s="147"/>
      <c r="AB168" s="147"/>
      <c r="AC168" s="147"/>
      <c r="AD168" s="147"/>
      <c r="AE168" s="147"/>
      <c r="AF168" s="147"/>
      <c r="AG168" s="147" t="s">
        <v>272</v>
      </c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outlineLevel="2" x14ac:dyDescent="0.2">
      <c r="A169" s="154"/>
      <c r="B169" s="155"/>
      <c r="C169" s="184" t="s">
        <v>1099</v>
      </c>
      <c r="D169" s="159"/>
      <c r="E169" s="160">
        <v>36.799999999999997</v>
      </c>
      <c r="F169" s="157"/>
      <c r="G169" s="157"/>
      <c r="H169" s="157"/>
      <c r="I169" s="157"/>
      <c r="J169" s="157"/>
      <c r="K169" s="157"/>
      <c r="L169" s="157"/>
      <c r="M169" s="157"/>
      <c r="N169" s="156"/>
      <c r="O169" s="156"/>
      <c r="P169" s="156"/>
      <c r="Q169" s="156"/>
      <c r="R169" s="157"/>
      <c r="S169" s="157"/>
      <c r="T169" s="157"/>
      <c r="U169" s="157"/>
      <c r="V169" s="157"/>
      <c r="W169" s="157"/>
      <c r="X169" s="157"/>
      <c r="Y169" s="157"/>
      <c r="Z169" s="147"/>
      <c r="AA169" s="147"/>
      <c r="AB169" s="147"/>
      <c r="AC169" s="147"/>
      <c r="AD169" s="147"/>
      <c r="AE169" s="147"/>
      <c r="AF169" s="147"/>
      <c r="AG169" s="147" t="s">
        <v>260</v>
      </c>
      <c r="AH169" s="147">
        <v>0</v>
      </c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outlineLevel="1" x14ac:dyDescent="0.2">
      <c r="A170" s="170">
        <v>60</v>
      </c>
      <c r="B170" s="171" t="s">
        <v>615</v>
      </c>
      <c r="C170" s="183" t="s">
        <v>616</v>
      </c>
      <c r="D170" s="172" t="s">
        <v>292</v>
      </c>
      <c r="E170" s="173">
        <v>4</v>
      </c>
      <c r="F170" s="174"/>
      <c r="G170" s="175">
        <f>ROUND(E170*F170,2)</f>
        <v>0</v>
      </c>
      <c r="H170" s="158"/>
      <c r="I170" s="157">
        <f>ROUND(E170*H170,2)</f>
        <v>0</v>
      </c>
      <c r="J170" s="158"/>
      <c r="K170" s="157">
        <f>ROUND(E170*J170,2)</f>
        <v>0</v>
      </c>
      <c r="L170" s="157">
        <v>12</v>
      </c>
      <c r="M170" s="157">
        <f>G170*(1+L170/100)</f>
        <v>0</v>
      </c>
      <c r="N170" s="156">
        <v>3.3E-4</v>
      </c>
      <c r="O170" s="156">
        <f>ROUND(E170*N170,2)</f>
        <v>0</v>
      </c>
      <c r="P170" s="156">
        <v>0</v>
      </c>
      <c r="Q170" s="156">
        <f>ROUND(E170*P170,2)</f>
        <v>0</v>
      </c>
      <c r="R170" s="157"/>
      <c r="S170" s="157" t="s">
        <v>254</v>
      </c>
      <c r="T170" s="157" t="s">
        <v>255</v>
      </c>
      <c r="U170" s="157">
        <v>0.39600000000000002</v>
      </c>
      <c r="V170" s="157">
        <f>ROUND(E170*U170,2)</f>
        <v>1.58</v>
      </c>
      <c r="W170" s="157"/>
      <c r="X170" s="157" t="s">
        <v>256</v>
      </c>
      <c r="Y170" s="157" t="s">
        <v>257</v>
      </c>
      <c r="Z170" s="147"/>
      <c r="AA170" s="147"/>
      <c r="AB170" s="147"/>
      <c r="AC170" s="147"/>
      <c r="AD170" s="147"/>
      <c r="AE170" s="147"/>
      <c r="AF170" s="147"/>
      <c r="AG170" s="147" t="s">
        <v>258</v>
      </c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outlineLevel="2" x14ac:dyDescent="0.2">
      <c r="A171" s="154"/>
      <c r="B171" s="155"/>
      <c r="C171" s="388" t="s">
        <v>617</v>
      </c>
      <c r="D171" s="389"/>
      <c r="E171" s="389"/>
      <c r="F171" s="389"/>
      <c r="G171" s="389"/>
      <c r="H171" s="157"/>
      <c r="I171" s="157"/>
      <c r="J171" s="157"/>
      <c r="K171" s="157"/>
      <c r="L171" s="157"/>
      <c r="M171" s="157"/>
      <c r="N171" s="156"/>
      <c r="O171" s="156"/>
      <c r="P171" s="156"/>
      <c r="Q171" s="156"/>
      <c r="R171" s="157"/>
      <c r="S171" s="157"/>
      <c r="T171" s="157"/>
      <c r="U171" s="157"/>
      <c r="V171" s="157"/>
      <c r="W171" s="157"/>
      <c r="X171" s="157"/>
      <c r="Y171" s="157"/>
      <c r="Z171" s="147"/>
      <c r="AA171" s="147"/>
      <c r="AB171" s="147"/>
      <c r="AC171" s="147"/>
      <c r="AD171" s="147"/>
      <c r="AE171" s="147"/>
      <c r="AF171" s="147"/>
      <c r="AG171" s="147" t="s">
        <v>272</v>
      </c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outlineLevel="2" x14ac:dyDescent="0.2">
      <c r="A172" s="154"/>
      <c r="B172" s="155"/>
      <c r="C172" s="184" t="s">
        <v>133</v>
      </c>
      <c r="D172" s="159"/>
      <c r="E172" s="160">
        <v>4</v>
      </c>
      <c r="F172" s="157"/>
      <c r="G172" s="157"/>
      <c r="H172" s="157"/>
      <c r="I172" s="157"/>
      <c r="J172" s="157"/>
      <c r="K172" s="157"/>
      <c r="L172" s="157"/>
      <c r="M172" s="157"/>
      <c r="N172" s="156"/>
      <c r="O172" s="156"/>
      <c r="P172" s="156"/>
      <c r="Q172" s="156"/>
      <c r="R172" s="157"/>
      <c r="S172" s="157"/>
      <c r="T172" s="157"/>
      <c r="U172" s="157"/>
      <c r="V172" s="157"/>
      <c r="W172" s="157"/>
      <c r="X172" s="157"/>
      <c r="Y172" s="157"/>
      <c r="Z172" s="147"/>
      <c r="AA172" s="147"/>
      <c r="AB172" s="147"/>
      <c r="AC172" s="147"/>
      <c r="AD172" s="147"/>
      <c r="AE172" s="147"/>
      <c r="AF172" s="147"/>
      <c r="AG172" s="147" t="s">
        <v>260</v>
      </c>
      <c r="AH172" s="147">
        <v>0</v>
      </c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outlineLevel="1" x14ac:dyDescent="0.2">
      <c r="A173" s="170">
        <v>61</v>
      </c>
      <c r="B173" s="171" t="s">
        <v>618</v>
      </c>
      <c r="C173" s="183" t="s">
        <v>619</v>
      </c>
      <c r="D173" s="172" t="s">
        <v>292</v>
      </c>
      <c r="E173" s="173">
        <v>4</v>
      </c>
      <c r="F173" s="174"/>
      <c r="G173" s="175">
        <f>ROUND(E173*F173,2)</f>
        <v>0</v>
      </c>
      <c r="H173" s="158"/>
      <c r="I173" s="157">
        <f>ROUND(E173*H173,2)</f>
        <v>0</v>
      </c>
      <c r="J173" s="158"/>
      <c r="K173" s="157">
        <f>ROUND(E173*J173,2)</f>
        <v>0</v>
      </c>
      <c r="L173" s="157">
        <v>12</v>
      </c>
      <c r="M173" s="157">
        <f>G173*(1+L173/100)</f>
        <v>0</v>
      </c>
      <c r="N173" s="156">
        <v>7.2999999999999996E-4</v>
      </c>
      <c r="O173" s="156">
        <f>ROUND(E173*N173,2)</f>
        <v>0</v>
      </c>
      <c r="P173" s="156">
        <v>0</v>
      </c>
      <c r="Q173" s="156">
        <f>ROUND(E173*P173,2)</f>
        <v>0</v>
      </c>
      <c r="R173" s="157"/>
      <c r="S173" s="157" t="s">
        <v>254</v>
      </c>
      <c r="T173" s="157" t="s">
        <v>255</v>
      </c>
      <c r="U173" s="157">
        <v>0.23799999999999999</v>
      </c>
      <c r="V173" s="157">
        <f>ROUND(E173*U173,2)</f>
        <v>0.95</v>
      </c>
      <c r="W173" s="157"/>
      <c r="X173" s="157" t="s">
        <v>256</v>
      </c>
      <c r="Y173" s="157" t="s">
        <v>257</v>
      </c>
      <c r="Z173" s="147"/>
      <c r="AA173" s="147"/>
      <c r="AB173" s="147"/>
      <c r="AC173" s="147"/>
      <c r="AD173" s="147"/>
      <c r="AE173" s="147"/>
      <c r="AF173" s="147"/>
      <c r="AG173" s="147" t="s">
        <v>258</v>
      </c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outlineLevel="2" x14ac:dyDescent="0.2">
      <c r="A174" s="154"/>
      <c r="B174" s="155"/>
      <c r="C174" s="184" t="s">
        <v>133</v>
      </c>
      <c r="D174" s="159"/>
      <c r="E174" s="160">
        <v>4</v>
      </c>
      <c r="F174" s="157"/>
      <c r="G174" s="157"/>
      <c r="H174" s="157"/>
      <c r="I174" s="157"/>
      <c r="J174" s="157"/>
      <c r="K174" s="157"/>
      <c r="L174" s="157"/>
      <c r="M174" s="157"/>
      <c r="N174" s="156"/>
      <c r="O174" s="156"/>
      <c r="P174" s="156"/>
      <c r="Q174" s="156"/>
      <c r="R174" s="157"/>
      <c r="S174" s="157"/>
      <c r="T174" s="157"/>
      <c r="U174" s="157"/>
      <c r="V174" s="157"/>
      <c r="W174" s="157"/>
      <c r="X174" s="157"/>
      <c r="Y174" s="157"/>
      <c r="Z174" s="147"/>
      <c r="AA174" s="147"/>
      <c r="AB174" s="147"/>
      <c r="AC174" s="147"/>
      <c r="AD174" s="147"/>
      <c r="AE174" s="147"/>
      <c r="AF174" s="147"/>
      <c r="AG174" s="147" t="s">
        <v>260</v>
      </c>
      <c r="AH174" s="147">
        <v>0</v>
      </c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outlineLevel="1" x14ac:dyDescent="0.2">
      <c r="A175" s="170">
        <v>62</v>
      </c>
      <c r="B175" s="171" t="s">
        <v>623</v>
      </c>
      <c r="C175" s="183" t="s">
        <v>624</v>
      </c>
      <c r="D175" s="172" t="s">
        <v>267</v>
      </c>
      <c r="E175" s="173">
        <v>4.5</v>
      </c>
      <c r="F175" s="174"/>
      <c r="G175" s="175">
        <f>ROUND(E175*F175,2)</f>
        <v>0</v>
      </c>
      <c r="H175" s="158"/>
      <c r="I175" s="157">
        <f>ROUND(E175*H175,2)</f>
        <v>0</v>
      </c>
      <c r="J175" s="158"/>
      <c r="K175" s="157">
        <f>ROUND(E175*J175,2)</f>
        <v>0</v>
      </c>
      <c r="L175" s="157">
        <v>12</v>
      </c>
      <c r="M175" s="157">
        <f>G175*(1+L175/100)</f>
        <v>0</v>
      </c>
      <c r="N175" s="156">
        <v>5.5100000000000001E-3</v>
      </c>
      <c r="O175" s="156">
        <f>ROUND(E175*N175,2)</f>
        <v>0.02</v>
      </c>
      <c r="P175" s="156">
        <v>0</v>
      </c>
      <c r="Q175" s="156">
        <f>ROUND(E175*P175,2)</f>
        <v>0</v>
      </c>
      <c r="R175" s="157"/>
      <c r="S175" s="157" t="s">
        <v>254</v>
      </c>
      <c r="T175" s="157" t="s">
        <v>255</v>
      </c>
      <c r="U175" s="157">
        <v>1.319</v>
      </c>
      <c r="V175" s="157">
        <f>ROUND(E175*U175,2)</f>
        <v>5.94</v>
      </c>
      <c r="W175" s="157"/>
      <c r="X175" s="157" t="s">
        <v>256</v>
      </c>
      <c r="Y175" s="157" t="s">
        <v>257</v>
      </c>
      <c r="Z175" s="147"/>
      <c r="AA175" s="147"/>
      <c r="AB175" s="147"/>
      <c r="AC175" s="147"/>
      <c r="AD175" s="147"/>
      <c r="AE175" s="147"/>
      <c r="AF175" s="147"/>
      <c r="AG175" s="147" t="s">
        <v>258</v>
      </c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outlineLevel="2" x14ac:dyDescent="0.2">
      <c r="A176" s="154"/>
      <c r="B176" s="155"/>
      <c r="C176" s="184" t="s">
        <v>1100</v>
      </c>
      <c r="D176" s="159"/>
      <c r="E176" s="160">
        <v>4.5</v>
      </c>
      <c r="F176" s="157"/>
      <c r="G176" s="157"/>
      <c r="H176" s="157"/>
      <c r="I176" s="157"/>
      <c r="J176" s="157"/>
      <c r="K176" s="157"/>
      <c r="L176" s="157"/>
      <c r="M176" s="157"/>
      <c r="N176" s="156"/>
      <c r="O176" s="156"/>
      <c r="P176" s="156"/>
      <c r="Q176" s="156"/>
      <c r="R176" s="157"/>
      <c r="S176" s="157"/>
      <c r="T176" s="157"/>
      <c r="U176" s="157"/>
      <c r="V176" s="157"/>
      <c r="W176" s="157"/>
      <c r="X176" s="157"/>
      <c r="Y176" s="157"/>
      <c r="Z176" s="147"/>
      <c r="AA176" s="147"/>
      <c r="AB176" s="147"/>
      <c r="AC176" s="147"/>
      <c r="AD176" s="147"/>
      <c r="AE176" s="147"/>
      <c r="AF176" s="147"/>
      <c r="AG176" s="147" t="s">
        <v>260</v>
      </c>
      <c r="AH176" s="147">
        <v>0</v>
      </c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</row>
    <row r="177" spans="1:60" outlineLevel="1" x14ac:dyDescent="0.2">
      <c r="A177" s="170">
        <v>63</v>
      </c>
      <c r="B177" s="171" t="s">
        <v>626</v>
      </c>
      <c r="C177" s="183" t="s">
        <v>627</v>
      </c>
      <c r="D177" s="172" t="s">
        <v>267</v>
      </c>
      <c r="E177" s="173">
        <v>12.8</v>
      </c>
      <c r="F177" s="174"/>
      <c r="G177" s="175">
        <f>ROUND(E177*F177,2)</f>
        <v>0</v>
      </c>
      <c r="H177" s="158"/>
      <c r="I177" s="157">
        <f>ROUND(E177*H177,2)</f>
        <v>0</v>
      </c>
      <c r="J177" s="158"/>
      <c r="K177" s="157">
        <f>ROUND(E177*J177,2)</f>
        <v>0</v>
      </c>
      <c r="L177" s="157">
        <v>12</v>
      </c>
      <c r="M177" s="157">
        <f>G177*(1+L177/100)</f>
        <v>0</v>
      </c>
      <c r="N177" s="156">
        <v>2.0300000000000001E-3</v>
      </c>
      <c r="O177" s="156">
        <f>ROUND(E177*N177,2)</f>
        <v>0.03</v>
      </c>
      <c r="P177" s="156">
        <v>0</v>
      </c>
      <c r="Q177" s="156">
        <f>ROUND(E177*P177,2)</f>
        <v>0</v>
      </c>
      <c r="R177" s="157"/>
      <c r="S177" s="157" t="s">
        <v>254</v>
      </c>
      <c r="T177" s="157" t="s">
        <v>255</v>
      </c>
      <c r="U177" s="157">
        <v>0.36454999999999999</v>
      </c>
      <c r="V177" s="157">
        <f>ROUND(E177*U177,2)</f>
        <v>4.67</v>
      </c>
      <c r="W177" s="157"/>
      <c r="X177" s="157" t="s">
        <v>256</v>
      </c>
      <c r="Y177" s="157" t="s">
        <v>257</v>
      </c>
      <c r="Z177" s="147"/>
      <c r="AA177" s="147"/>
      <c r="AB177" s="147"/>
      <c r="AC177" s="147"/>
      <c r="AD177" s="147"/>
      <c r="AE177" s="147"/>
      <c r="AF177" s="147"/>
      <c r="AG177" s="147" t="s">
        <v>258</v>
      </c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outlineLevel="2" x14ac:dyDescent="0.2">
      <c r="A178" s="154"/>
      <c r="B178" s="155"/>
      <c r="C178" s="388" t="s">
        <v>628</v>
      </c>
      <c r="D178" s="389"/>
      <c r="E178" s="389"/>
      <c r="F178" s="389"/>
      <c r="G178" s="389"/>
      <c r="H178" s="157"/>
      <c r="I178" s="157"/>
      <c r="J178" s="157"/>
      <c r="K178" s="157"/>
      <c r="L178" s="157"/>
      <c r="M178" s="157"/>
      <c r="N178" s="156"/>
      <c r="O178" s="156"/>
      <c r="P178" s="156"/>
      <c r="Q178" s="156"/>
      <c r="R178" s="157"/>
      <c r="S178" s="157"/>
      <c r="T178" s="157"/>
      <c r="U178" s="157"/>
      <c r="V178" s="157"/>
      <c r="W178" s="157"/>
      <c r="X178" s="157"/>
      <c r="Y178" s="157"/>
      <c r="Z178" s="147"/>
      <c r="AA178" s="147"/>
      <c r="AB178" s="147"/>
      <c r="AC178" s="147"/>
      <c r="AD178" s="147"/>
      <c r="AE178" s="147"/>
      <c r="AF178" s="147"/>
      <c r="AG178" s="147" t="s">
        <v>272</v>
      </c>
      <c r="AH178" s="147"/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outlineLevel="2" x14ac:dyDescent="0.2">
      <c r="A179" s="154"/>
      <c r="B179" s="155"/>
      <c r="C179" s="184" t="s">
        <v>1101</v>
      </c>
      <c r="D179" s="159"/>
      <c r="E179" s="160">
        <v>12.8</v>
      </c>
      <c r="F179" s="157"/>
      <c r="G179" s="157"/>
      <c r="H179" s="157"/>
      <c r="I179" s="157"/>
      <c r="J179" s="157"/>
      <c r="K179" s="157"/>
      <c r="L179" s="157"/>
      <c r="M179" s="157"/>
      <c r="N179" s="156"/>
      <c r="O179" s="156"/>
      <c r="P179" s="156"/>
      <c r="Q179" s="156"/>
      <c r="R179" s="157"/>
      <c r="S179" s="157"/>
      <c r="T179" s="157"/>
      <c r="U179" s="157"/>
      <c r="V179" s="157"/>
      <c r="W179" s="157"/>
      <c r="X179" s="157"/>
      <c r="Y179" s="157"/>
      <c r="Z179" s="147"/>
      <c r="AA179" s="147"/>
      <c r="AB179" s="147"/>
      <c r="AC179" s="147"/>
      <c r="AD179" s="147"/>
      <c r="AE179" s="147"/>
      <c r="AF179" s="147"/>
      <c r="AG179" s="147" t="s">
        <v>260</v>
      </c>
      <c r="AH179" s="147">
        <v>0</v>
      </c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x14ac:dyDescent="0.2">
      <c r="A180" s="163" t="s">
        <v>249</v>
      </c>
      <c r="B180" s="164" t="s">
        <v>191</v>
      </c>
      <c r="C180" s="182" t="s">
        <v>192</v>
      </c>
      <c r="D180" s="165"/>
      <c r="E180" s="166"/>
      <c r="F180" s="167"/>
      <c r="G180" s="168">
        <f>SUMIF(AG181:AG189,"&lt;&gt;NOR",G181:G189)</f>
        <v>0</v>
      </c>
      <c r="H180" s="162"/>
      <c r="I180" s="162">
        <f>SUM(I181:I189)</f>
        <v>0</v>
      </c>
      <c r="J180" s="162"/>
      <c r="K180" s="162">
        <f>SUM(K181:K189)</f>
        <v>0</v>
      </c>
      <c r="L180" s="162"/>
      <c r="M180" s="162">
        <f>SUM(M181:M189)</f>
        <v>0</v>
      </c>
      <c r="N180" s="161"/>
      <c r="O180" s="161">
        <f>SUM(O181:O189)</f>
        <v>0.28000000000000003</v>
      </c>
      <c r="P180" s="161"/>
      <c r="Q180" s="161">
        <f>SUM(Q181:Q189)</f>
        <v>0</v>
      </c>
      <c r="R180" s="162"/>
      <c r="S180" s="162"/>
      <c r="T180" s="162"/>
      <c r="U180" s="162"/>
      <c r="V180" s="162">
        <f>SUM(V181:V189)</f>
        <v>3.7</v>
      </c>
      <c r="W180" s="162"/>
      <c r="X180" s="162"/>
      <c r="Y180" s="162"/>
      <c r="AG180" t="s">
        <v>250</v>
      </c>
    </row>
    <row r="181" spans="1:60" outlineLevel="1" x14ac:dyDescent="0.2">
      <c r="A181" s="170">
        <v>64</v>
      </c>
      <c r="B181" s="171" t="s">
        <v>854</v>
      </c>
      <c r="C181" s="183" t="s">
        <v>855</v>
      </c>
      <c r="D181" s="172" t="s">
        <v>292</v>
      </c>
      <c r="E181" s="173">
        <v>1</v>
      </c>
      <c r="F181" s="174"/>
      <c r="G181" s="175">
        <f>ROUND(E181*F181,2)</f>
        <v>0</v>
      </c>
      <c r="H181" s="158"/>
      <c r="I181" s="157">
        <f>ROUND(E181*H181,2)</f>
        <v>0</v>
      </c>
      <c r="J181" s="158"/>
      <c r="K181" s="157">
        <f>ROUND(E181*J181,2)</f>
        <v>0</v>
      </c>
      <c r="L181" s="157">
        <v>12</v>
      </c>
      <c r="M181" s="157">
        <f>G181*(1+L181/100)</f>
        <v>0</v>
      </c>
      <c r="N181" s="156">
        <v>1.6000000000000001E-4</v>
      </c>
      <c r="O181" s="156">
        <f>ROUND(E181*N181,2)</f>
        <v>0</v>
      </c>
      <c r="P181" s="156">
        <v>0</v>
      </c>
      <c r="Q181" s="156">
        <f>ROUND(E181*P181,2)</f>
        <v>0</v>
      </c>
      <c r="R181" s="157"/>
      <c r="S181" s="157" t="s">
        <v>254</v>
      </c>
      <c r="T181" s="157" t="s">
        <v>255</v>
      </c>
      <c r="U181" s="157">
        <v>3.7</v>
      </c>
      <c r="V181" s="157">
        <f>ROUND(E181*U181,2)</f>
        <v>3.7</v>
      </c>
      <c r="W181" s="157"/>
      <c r="X181" s="157" t="s">
        <v>256</v>
      </c>
      <c r="Y181" s="157" t="s">
        <v>257</v>
      </c>
      <c r="Z181" s="147"/>
      <c r="AA181" s="147"/>
      <c r="AB181" s="147"/>
      <c r="AC181" s="147"/>
      <c r="AD181" s="147"/>
      <c r="AE181" s="147"/>
      <c r="AF181" s="147"/>
      <c r="AG181" s="147" t="s">
        <v>258</v>
      </c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outlineLevel="2" x14ac:dyDescent="0.2">
      <c r="A182" s="154"/>
      <c r="B182" s="155"/>
      <c r="C182" s="184" t="s">
        <v>52</v>
      </c>
      <c r="D182" s="159"/>
      <c r="E182" s="160">
        <v>1</v>
      </c>
      <c r="F182" s="157"/>
      <c r="G182" s="157"/>
      <c r="H182" s="157"/>
      <c r="I182" s="157"/>
      <c r="J182" s="157"/>
      <c r="K182" s="157"/>
      <c r="L182" s="157"/>
      <c r="M182" s="157"/>
      <c r="N182" s="156"/>
      <c r="O182" s="156"/>
      <c r="P182" s="156"/>
      <c r="Q182" s="156"/>
      <c r="R182" s="157"/>
      <c r="S182" s="157"/>
      <c r="T182" s="157"/>
      <c r="U182" s="157"/>
      <c r="V182" s="157"/>
      <c r="W182" s="157"/>
      <c r="X182" s="157"/>
      <c r="Y182" s="157"/>
      <c r="Z182" s="147"/>
      <c r="AA182" s="147"/>
      <c r="AB182" s="147"/>
      <c r="AC182" s="147"/>
      <c r="AD182" s="147"/>
      <c r="AE182" s="147"/>
      <c r="AF182" s="147"/>
      <c r="AG182" s="147" t="s">
        <v>260</v>
      </c>
      <c r="AH182" s="147">
        <v>0</v>
      </c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ht="22.5" outlineLevel="1" x14ac:dyDescent="0.2">
      <c r="A183" s="176">
        <v>65</v>
      </c>
      <c r="B183" s="177" t="s">
        <v>856</v>
      </c>
      <c r="C183" s="185" t="s">
        <v>1102</v>
      </c>
      <c r="D183" s="178" t="s">
        <v>292</v>
      </c>
      <c r="E183" s="179">
        <v>1</v>
      </c>
      <c r="F183" s="180"/>
      <c r="G183" s="181">
        <f>ROUND(E183*F183,2)</f>
        <v>0</v>
      </c>
      <c r="H183" s="158"/>
      <c r="I183" s="157">
        <f>ROUND(E183*H183,2)</f>
        <v>0</v>
      </c>
      <c r="J183" s="158"/>
      <c r="K183" s="157">
        <f>ROUND(E183*J183,2)</f>
        <v>0</v>
      </c>
      <c r="L183" s="157">
        <v>12</v>
      </c>
      <c r="M183" s="157">
        <f>G183*(1+L183/100)</f>
        <v>0</v>
      </c>
      <c r="N183" s="156">
        <v>2.4E-2</v>
      </c>
      <c r="O183" s="156">
        <f>ROUND(E183*N183,2)</f>
        <v>0.02</v>
      </c>
      <c r="P183" s="156">
        <v>0</v>
      </c>
      <c r="Q183" s="156">
        <f>ROUND(E183*P183,2)</f>
        <v>0</v>
      </c>
      <c r="R183" s="157" t="s">
        <v>282</v>
      </c>
      <c r="S183" s="157" t="s">
        <v>254</v>
      </c>
      <c r="T183" s="157" t="s">
        <v>255</v>
      </c>
      <c r="U183" s="157">
        <v>0</v>
      </c>
      <c r="V183" s="157">
        <f>ROUND(E183*U183,2)</f>
        <v>0</v>
      </c>
      <c r="W183" s="157"/>
      <c r="X183" s="157" t="s">
        <v>283</v>
      </c>
      <c r="Y183" s="157" t="s">
        <v>257</v>
      </c>
      <c r="Z183" s="147"/>
      <c r="AA183" s="147"/>
      <c r="AB183" s="147"/>
      <c r="AC183" s="147"/>
      <c r="AD183" s="147"/>
      <c r="AE183" s="147"/>
      <c r="AF183" s="147"/>
      <c r="AG183" s="147" t="s">
        <v>284</v>
      </c>
      <c r="AH183" s="147"/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ht="22.5" outlineLevel="1" x14ac:dyDescent="0.2">
      <c r="A184" s="170">
        <v>66</v>
      </c>
      <c r="B184" s="171" t="s">
        <v>858</v>
      </c>
      <c r="C184" s="183" t="s">
        <v>859</v>
      </c>
      <c r="D184" s="172" t="s">
        <v>292</v>
      </c>
      <c r="E184" s="173">
        <v>3</v>
      </c>
      <c r="F184" s="174"/>
      <c r="G184" s="175">
        <f>ROUND(E184*F184,2)</f>
        <v>0</v>
      </c>
      <c r="H184" s="158"/>
      <c r="I184" s="157">
        <f>ROUND(E184*H184,2)</f>
        <v>0</v>
      </c>
      <c r="J184" s="158"/>
      <c r="K184" s="157">
        <f>ROUND(E184*J184,2)</f>
        <v>0</v>
      </c>
      <c r="L184" s="157">
        <v>12</v>
      </c>
      <c r="M184" s="157">
        <f>G184*(1+L184/100)</f>
        <v>0</v>
      </c>
      <c r="N184" s="156">
        <v>2.4E-2</v>
      </c>
      <c r="O184" s="156">
        <f>ROUND(E184*N184,2)</f>
        <v>7.0000000000000007E-2</v>
      </c>
      <c r="P184" s="156">
        <v>0</v>
      </c>
      <c r="Q184" s="156">
        <f>ROUND(E184*P184,2)</f>
        <v>0</v>
      </c>
      <c r="R184" s="157"/>
      <c r="S184" s="157" t="s">
        <v>646</v>
      </c>
      <c r="T184" s="157" t="s">
        <v>255</v>
      </c>
      <c r="U184" s="157">
        <v>0</v>
      </c>
      <c r="V184" s="157">
        <f>ROUND(E184*U184,2)</f>
        <v>0</v>
      </c>
      <c r="W184" s="157"/>
      <c r="X184" s="157" t="s">
        <v>283</v>
      </c>
      <c r="Y184" s="157" t="s">
        <v>257</v>
      </c>
      <c r="Z184" s="147"/>
      <c r="AA184" s="147"/>
      <c r="AB184" s="147"/>
      <c r="AC184" s="147"/>
      <c r="AD184" s="147"/>
      <c r="AE184" s="147"/>
      <c r="AF184" s="147"/>
      <c r="AG184" s="147" t="s">
        <v>284</v>
      </c>
      <c r="AH184" s="147"/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outlineLevel="2" x14ac:dyDescent="0.2">
      <c r="A185" s="154"/>
      <c r="B185" s="155"/>
      <c r="C185" s="184" t="s">
        <v>60</v>
      </c>
      <c r="D185" s="159"/>
      <c r="E185" s="160">
        <v>3</v>
      </c>
      <c r="F185" s="157"/>
      <c r="G185" s="157"/>
      <c r="H185" s="157"/>
      <c r="I185" s="157"/>
      <c r="J185" s="157"/>
      <c r="K185" s="157"/>
      <c r="L185" s="157"/>
      <c r="M185" s="157"/>
      <c r="N185" s="156"/>
      <c r="O185" s="156"/>
      <c r="P185" s="156"/>
      <c r="Q185" s="156"/>
      <c r="R185" s="157"/>
      <c r="S185" s="157"/>
      <c r="T185" s="157"/>
      <c r="U185" s="157"/>
      <c r="V185" s="157"/>
      <c r="W185" s="157"/>
      <c r="X185" s="157"/>
      <c r="Y185" s="157"/>
      <c r="Z185" s="147"/>
      <c r="AA185" s="147"/>
      <c r="AB185" s="147"/>
      <c r="AC185" s="147"/>
      <c r="AD185" s="147"/>
      <c r="AE185" s="147"/>
      <c r="AF185" s="147"/>
      <c r="AG185" s="147" t="s">
        <v>260</v>
      </c>
      <c r="AH185" s="147">
        <v>0</v>
      </c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outlineLevel="1" x14ac:dyDescent="0.2">
      <c r="A186" s="170">
        <v>67</v>
      </c>
      <c r="B186" s="171" t="s">
        <v>860</v>
      </c>
      <c r="C186" s="183" t="s">
        <v>861</v>
      </c>
      <c r="D186" s="172" t="s">
        <v>292</v>
      </c>
      <c r="E186" s="173">
        <v>7</v>
      </c>
      <c r="F186" s="174"/>
      <c r="G186" s="175">
        <f>ROUND(E186*F186,2)</f>
        <v>0</v>
      </c>
      <c r="H186" s="158"/>
      <c r="I186" s="157">
        <f>ROUND(E186*H186,2)</f>
        <v>0</v>
      </c>
      <c r="J186" s="158"/>
      <c r="K186" s="157">
        <f>ROUND(E186*J186,2)</f>
        <v>0</v>
      </c>
      <c r="L186" s="157">
        <v>12</v>
      </c>
      <c r="M186" s="157">
        <f>G186*(1+L186/100)</f>
        <v>0</v>
      </c>
      <c r="N186" s="156">
        <v>0.02</v>
      </c>
      <c r="O186" s="156">
        <f>ROUND(E186*N186,2)</f>
        <v>0.14000000000000001</v>
      </c>
      <c r="P186" s="156">
        <v>0</v>
      </c>
      <c r="Q186" s="156">
        <f>ROUND(E186*P186,2)</f>
        <v>0</v>
      </c>
      <c r="R186" s="157" t="s">
        <v>282</v>
      </c>
      <c r="S186" s="157" t="s">
        <v>254</v>
      </c>
      <c r="T186" s="157" t="s">
        <v>255</v>
      </c>
      <c r="U186" s="157">
        <v>0</v>
      </c>
      <c r="V186" s="157">
        <f>ROUND(E186*U186,2)</f>
        <v>0</v>
      </c>
      <c r="W186" s="157"/>
      <c r="X186" s="157" t="s">
        <v>283</v>
      </c>
      <c r="Y186" s="157" t="s">
        <v>257</v>
      </c>
      <c r="Z186" s="147"/>
      <c r="AA186" s="147"/>
      <c r="AB186" s="147"/>
      <c r="AC186" s="147"/>
      <c r="AD186" s="147"/>
      <c r="AE186" s="147"/>
      <c r="AF186" s="147"/>
      <c r="AG186" s="147" t="s">
        <v>862</v>
      </c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outlineLevel="2" x14ac:dyDescent="0.2">
      <c r="A187" s="154"/>
      <c r="B187" s="155"/>
      <c r="C187" s="184" t="s">
        <v>1031</v>
      </c>
      <c r="D187" s="159"/>
      <c r="E187" s="160">
        <v>7</v>
      </c>
      <c r="F187" s="157"/>
      <c r="G187" s="157"/>
      <c r="H187" s="157"/>
      <c r="I187" s="157"/>
      <c r="J187" s="157"/>
      <c r="K187" s="157"/>
      <c r="L187" s="157"/>
      <c r="M187" s="157"/>
      <c r="N187" s="156"/>
      <c r="O187" s="156"/>
      <c r="P187" s="156"/>
      <c r="Q187" s="156"/>
      <c r="R187" s="157"/>
      <c r="S187" s="157"/>
      <c r="T187" s="157"/>
      <c r="U187" s="157"/>
      <c r="V187" s="157"/>
      <c r="W187" s="157"/>
      <c r="X187" s="157"/>
      <c r="Y187" s="157"/>
      <c r="Z187" s="147"/>
      <c r="AA187" s="147"/>
      <c r="AB187" s="147"/>
      <c r="AC187" s="147"/>
      <c r="AD187" s="147"/>
      <c r="AE187" s="147"/>
      <c r="AF187" s="147"/>
      <c r="AG187" s="147" t="s">
        <v>260</v>
      </c>
      <c r="AH187" s="147">
        <v>0</v>
      </c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</row>
    <row r="188" spans="1:60" outlineLevel="1" x14ac:dyDescent="0.2">
      <c r="A188" s="170">
        <v>68</v>
      </c>
      <c r="B188" s="171" t="s">
        <v>863</v>
      </c>
      <c r="C188" s="183" t="s">
        <v>864</v>
      </c>
      <c r="D188" s="172" t="s">
        <v>292</v>
      </c>
      <c r="E188" s="173">
        <v>1</v>
      </c>
      <c r="F188" s="174"/>
      <c r="G188" s="175">
        <f>ROUND(E188*F188,2)</f>
        <v>0</v>
      </c>
      <c r="H188" s="158"/>
      <c r="I188" s="157">
        <f>ROUND(E188*H188,2)</f>
        <v>0</v>
      </c>
      <c r="J188" s="158"/>
      <c r="K188" s="157">
        <f>ROUND(E188*J188,2)</f>
        <v>0</v>
      </c>
      <c r="L188" s="157">
        <v>12</v>
      </c>
      <c r="M188" s="157">
        <f>G188*(1+L188/100)</f>
        <v>0</v>
      </c>
      <c r="N188" s="156">
        <v>4.4999999999999998E-2</v>
      </c>
      <c r="O188" s="156">
        <f>ROUND(E188*N188,2)</f>
        <v>0.05</v>
      </c>
      <c r="P188" s="156">
        <v>0</v>
      </c>
      <c r="Q188" s="156">
        <f>ROUND(E188*P188,2)</f>
        <v>0</v>
      </c>
      <c r="R188" s="157" t="s">
        <v>282</v>
      </c>
      <c r="S188" s="157" t="s">
        <v>254</v>
      </c>
      <c r="T188" s="157" t="s">
        <v>255</v>
      </c>
      <c r="U188" s="157">
        <v>0</v>
      </c>
      <c r="V188" s="157">
        <f>ROUND(E188*U188,2)</f>
        <v>0</v>
      </c>
      <c r="W188" s="157"/>
      <c r="X188" s="157" t="s">
        <v>283</v>
      </c>
      <c r="Y188" s="157" t="s">
        <v>257</v>
      </c>
      <c r="Z188" s="147"/>
      <c r="AA188" s="147"/>
      <c r="AB188" s="147"/>
      <c r="AC188" s="147"/>
      <c r="AD188" s="147"/>
      <c r="AE188" s="147"/>
      <c r="AF188" s="147"/>
      <c r="AG188" s="147" t="s">
        <v>284</v>
      </c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outlineLevel="2" x14ac:dyDescent="0.2">
      <c r="A189" s="154"/>
      <c r="B189" s="155"/>
      <c r="C189" s="184" t="s">
        <v>52</v>
      </c>
      <c r="D189" s="159"/>
      <c r="E189" s="160">
        <v>1</v>
      </c>
      <c r="F189" s="157"/>
      <c r="G189" s="157"/>
      <c r="H189" s="157"/>
      <c r="I189" s="157"/>
      <c r="J189" s="157"/>
      <c r="K189" s="157"/>
      <c r="L189" s="157"/>
      <c r="M189" s="157"/>
      <c r="N189" s="156"/>
      <c r="O189" s="156"/>
      <c r="P189" s="156"/>
      <c r="Q189" s="156"/>
      <c r="R189" s="157"/>
      <c r="S189" s="157"/>
      <c r="T189" s="157"/>
      <c r="U189" s="157"/>
      <c r="V189" s="157"/>
      <c r="W189" s="157"/>
      <c r="X189" s="157"/>
      <c r="Y189" s="157"/>
      <c r="Z189" s="147"/>
      <c r="AA189" s="147"/>
      <c r="AB189" s="147"/>
      <c r="AC189" s="147"/>
      <c r="AD189" s="147"/>
      <c r="AE189" s="147"/>
      <c r="AF189" s="147"/>
      <c r="AG189" s="147" t="s">
        <v>260</v>
      </c>
      <c r="AH189" s="147">
        <v>0</v>
      </c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x14ac:dyDescent="0.2">
      <c r="A190" s="163" t="s">
        <v>249</v>
      </c>
      <c r="B190" s="164" t="s">
        <v>195</v>
      </c>
      <c r="C190" s="182" t="s">
        <v>196</v>
      </c>
      <c r="D190" s="165"/>
      <c r="E190" s="166"/>
      <c r="F190" s="167"/>
      <c r="G190" s="168">
        <f>SUMIF(AG191:AG201,"&lt;&gt;NOR",G191:G201)</f>
        <v>0</v>
      </c>
      <c r="H190" s="162"/>
      <c r="I190" s="162">
        <f>SUM(I191:I201)</f>
        <v>0</v>
      </c>
      <c r="J190" s="162"/>
      <c r="K190" s="162">
        <f>SUM(K191:K201)</f>
        <v>0</v>
      </c>
      <c r="L190" s="162"/>
      <c r="M190" s="162">
        <f>SUM(M191:M201)</f>
        <v>0</v>
      </c>
      <c r="N190" s="161"/>
      <c r="O190" s="161">
        <f>SUM(O191:O201)</f>
        <v>2.69</v>
      </c>
      <c r="P190" s="161"/>
      <c r="Q190" s="161">
        <f>SUM(Q191:Q201)</f>
        <v>0</v>
      </c>
      <c r="R190" s="162"/>
      <c r="S190" s="162"/>
      <c r="T190" s="162"/>
      <c r="U190" s="162"/>
      <c r="V190" s="162">
        <f>SUM(V191:V201)</f>
        <v>118.92</v>
      </c>
      <c r="W190" s="162"/>
      <c r="X190" s="162"/>
      <c r="Y190" s="162"/>
      <c r="AG190" t="s">
        <v>250</v>
      </c>
    </row>
    <row r="191" spans="1:60" outlineLevel="1" x14ac:dyDescent="0.2">
      <c r="A191" s="170">
        <v>69</v>
      </c>
      <c r="B191" s="171" t="s">
        <v>868</v>
      </c>
      <c r="C191" s="183" t="s">
        <v>869</v>
      </c>
      <c r="D191" s="172" t="s">
        <v>380</v>
      </c>
      <c r="E191" s="173">
        <v>111.6</v>
      </c>
      <c r="F191" s="174"/>
      <c r="G191" s="175">
        <f>ROUND(E191*F191,2)</f>
        <v>0</v>
      </c>
      <c r="H191" s="158"/>
      <c r="I191" s="157">
        <f>ROUND(E191*H191,2)</f>
        <v>0</v>
      </c>
      <c r="J191" s="158"/>
      <c r="K191" s="157">
        <f>ROUND(E191*J191,2)</f>
        <v>0</v>
      </c>
      <c r="L191" s="157">
        <v>12</v>
      </c>
      <c r="M191" s="157">
        <f>G191*(1+L191/100)</f>
        <v>0</v>
      </c>
      <c r="N191" s="156">
        <v>2.1000000000000001E-4</v>
      </c>
      <c r="O191" s="156">
        <f>ROUND(E191*N191,2)</f>
        <v>0.02</v>
      </c>
      <c r="P191" s="156">
        <v>0</v>
      </c>
      <c r="Q191" s="156">
        <f>ROUND(E191*P191,2)</f>
        <v>0</v>
      </c>
      <c r="R191" s="157"/>
      <c r="S191" s="157" t="s">
        <v>254</v>
      </c>
      <c r="T191" s="157" t="s">
        <v>255</v>
      </c>
      <c r="U191" s="157">
        <v>0.05</v>
      </c>
      <c r="V191" s="157">
        <f>ROUND(E191*U191,2)</f>
        <v>5.58</v>
      </c>
      <c r="W191" s="157"/>
      <c r="X191" s="157" t="s">
        <v>256</v>
      </c>
      <c r="Y191" s="157" t="s">
        <v>257</v>
      </c>
      <c r="Z191" s="147"/>
      <c r="AA191" s="147"/>
      <c r="AB191" s="147"/>
      <c r="AC191" s="147"/>
      <c r="AD191" s="147"/>
      <c r="AE191" s="147"/>
      <c r="AF191" s="147"/>
      <c r="AG191" s="147" t="s">
        <v>258</v>
      </c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</row>
    <row r="192" spans="1:60" outlineLevel="2" x14ac:dyDescent="0.2">
      <c r="A192" s="154"/>
      <c r="B192" s="155"/>
      <c r="C192" s="184" t="s">
        <v>1019</v>
      </c>
      <c r="D192" s="159"/>
      <c r="E192" s="160">
        <v>111.6</v>
      </c>
      <c r="F192" s="157"/>
      <c r="G192" s="157"/>
      <c r="H192" s="157"/>
      <c r="I192" s="157"/>
      <c r="J192" s="157"/>
      <c r="K192" s="157"/>
      <c r="L192" s="157"/>
      <c r="M192" s="157"/>
      <c r="N192" s="156"/>
      <c r="O192" s="156"/>
      <c r="P192" s="156"/>
      <c r="Q192" s="156"/>
      <c r="R192" s="157"/>
      <c r="S192" s="157"/>
      <c r="T192" s="157"/>
      <c r="U192" s="157"/>
      <c r="V192" s="157"/>
      <c r="W192" s="157"/>
      <c r="X192" s="157"/>
      <c r="Y192" s="157"/>
      <c r="Z192" s="147"/>
      <c r="AA192" s="147"/>
      <c r="AB192" s="147"/>
      <c r="AC192" s="147"/>
      <c r="AD192" s="147"/>
      <c r="AE192" s="147"/>
      <c r="AF192" s="147"/>
      <c r="AG192" s="147" t="s">
        <v>260</v>
      </c>
      <c r="AH192" s="147">
        <v>0</v>
      </c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</row>
    <row r="193" spans="1:60" outlineLevel="1" x14ac:dyDescent="0.2">
      <c r="A193" s="170">
        <v>70</v>
      </c>
      <c r="B193" s="171" t="s">
        <v>871</v>
      </c>
      <c r="C193" s="183" t="s">
        <v>872</v>
      </c>
      <c r="D193" s="172" t="s">
        <v>380</v>
      </c>
      <c r="E193" s="173">
        <v>111.6</v>
      </c>
      <c r="F193" s="174"/>
      <c r="G193" s="175">
        <f>ROUND(E193*F193,2)</f>
        <v>0</v>
      </c>
      <c r="H193" s="158"/>
      <c r="I193" s="157">
        <f>ROUND(E193*H193,2)</f>
        <v>0</v>
      </c>
      <c r="J193" s="158"/>
      <c r="K193" s="157">
        <f>ROUND(E193*J193,2)</f>
        <v>0</v>
      </c>
      <c r="L193" s="157">
        <v>12</v>
      </c>
      <c r="M193" s="157">
        <f>G193*(1+L193/100)</f>
        <v>0</v>
      </c>
      <c r="N193" s="156">
        <v>5.0400000000000002E-3</v>
      </c>
      <c r="O193" s="156">
        <f>ROUND(E193*N193,2)</f>
        <v>0.56000000000000005</v>
      </c>
      <c r="P193" s="156">
        <v>0</v>
      </c>
      <c r="Q193" s="156">
        <f>ROUND(E193*P193,2)</f>
        <v>0</v>
      </c>
      <c r="R193" s="157"/>
      <c r="S193" s="157" t="s">
        <v>254</v>
      </c>
      <c r="T193" s="157" t="s">
        <v>255</v>
      </c>
      <c r="U193" s="157">
        <v>0.97799999999999998</v>
      </c>
      <c r="V193" s="157">
        <f>ROUND(E193*U193,2)</f>
        <v>109.14</v>
      </c>
      <c r="W193" s="157"/>
      <c r="X193" s="157" t="s">
        <v>256</v>
      </c>
      <c r="Y193" s="157" t="s">
        <v>257</v>
      </c>
      <c r="Z193" s="147"/>
      <c r="AA193" s="147"/>
      <c r="AB193" s="147"/>
      <c r="AC193" s="147"/>
      <c r="AD193" s="147"/>
      <c r="AE193" s="147"/>
      <c r="AF193" s="147"/>
      <c r="AG193" s="147" t="s">
        <v>258</v>
      </c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</row>
    <row r="194" spans="1:60" outlineLevel="2" x14ac:dyDescent="0.2">
      <c r="A194" s="154"/>
      <c r="B194" s="155"/>
      <c r="C194" s="184" t="s">
        <v>1019</v>
      </c>
      <c r="D194" s="159"/>
      <c r="E194" s="160">
        <v>111.6</v>
      </c>
      <c r="F194" s="157"/>
      <c r="G194" s="157"/>
      <c r="H194" s="157"/>
      <c r="I194" s="157"/>
      <c r="J194" s="157"/>
      <c r="K194" s="157"/>
      <c r="L194" s="157"/>
      <c r="M194" s="157"/>
      <c r="N194" s="156"/>
      <c r="O194" s="156"/>
      <c r="P194" s="156"/>
      <c r="Q194" s="156"/>
      <c r="R194" s="157"/>
      <c r="S194" s="157"/>
      <c r="T194" s="157"/>
      <c r="U194" s="157"/>
      <c r="V194" s="157"/>
      <c r="W194" s="157"/>
      <c r="X194" s="157"/>
      <c r="Y194" s="157"/>
      <c r="Z194" s="147"/>
      <c r="AA194" s="147"/>
      <c r="AB194" s="147"/>
      <c r="AC194" s="147"/>
      <c r="AD194" s="147"/>
      <c r="AE194" s="147"/>
      <c r="AF194" s="147"/>
      <c r="AG194" s="147" t="s">
        <v>260</v>
      </c>
      <c r="AH194" s="147">
        <v>0</v>
      </c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</row>
    <row r="195" spans="1:60" outlineLevel="1" x14ac:dyDescent="0.2">
      <c r="A195" s="170">
        <v>71</v>
      </c>
      <c r="B195" s="171" t="s">
        <v>873</v>
      </c>
      <c r="C195" s="183" t="s">
        <v>874</v>
      </c>
      <c r="D195" s="172" t="s">
        <v>267</v>
      </c>
      <c r="E195" s="173">
        <v>60</v>
      </c>
      <c r="F195" s="174"/>
      <c r="G195" s="175">
        <f>ROUND(E195*F195,2)</f>
        <v>0</v>
      </c>
      <c r="H195" s="158"/>
      <c r="I195" s="157">
        <f>ROUND(E195*H195,2)</f>
        <v>0</v>
      </c>
      <c r="J195" s="158"/>
      <c r="K195" s="157">
        <f>ROUND(E195*J195,2)</f>
        <v>0</v>
      </c>
      <c r="L195" s="157">
        <v>12</v>
      </c>
      <c r="M195" s="157">
        <f>G195*(1+L195/100)</f>
        <v>0</v>
      </c>
      <c r="N195" s="156">
        <v>4.0000000000000003E-5</v>
      </c>
      <c r="O195" s="156">
        <f>ROUND(E195*N195,2)</f>
        <v>0</v>
      </c>
      <c r="P195" s="156">
        <v>0</v>
      </c>
      <c r="Q195" s="156">
        <f>ROUND(E195*P195,2)</f>
        <v>0</v>
      </c>
      <c r="R195" s="157"/>
      <c r="S195" s="157" t="s">
        <v>254</v>
      </c>
      <c r="T195" s="157" t="s">
        <v>255</v>
      </c>
      <c r="U195" s="157">
        <v>7.0000000000000007E-2</v>
      </c>
      <c r="V195" s="157">
        <f>ROUND(E195*U195,2)</f>
        <v>4.2</v>
      </c>
      <c r="W195" s="157"/>
      <c r="X195" s="157" t="s">
        <v>256</v>
      </c>
      <c r="Y195" s="157" t="s">
        <v>257</v>
      </c>
      <c r="Z195" s="147"/>
      <c r="AA195" s="147"/>
      <c r="AB195" s="147"/>
      <c r="AC195" s="147"/>
      <c r="AD195" s="147"/>
      <c r="AE195" s="147"/>
      <c r="AF195" s="147"/>
      <c r="AG195" s="147" t="s">
        <v>258</v>
      </c>
      <c r="AH195" s="147"/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</row>
    <row r="196" spans="1:60" outlineLevel="2" x14ac:dyDescent="0.2">
      <c r="A196" s="154"/>
      <c r="B196" s="155"/>
      <c r="C196" s="388" t="s">
        <v>875</v>
      </c>
      <c r="D196" s="389"/>
      <c r="E196" s="389"/>
      <c r="F196" s="389"/>
      <c r="G196" s="389"/>
      <c r="H196" s="157"/>
      <c r="I196" s="157"/>
      <c r="J196" s="157"/>
      <c r="K196" s="157"/>
      <c r="L196" s="157"/>
      <c r="M196" s="157"/>
      <c r="N196" s="156"/>
      <c r="O196" s="156"/>
      <c r="P196" s="156"/>
      <c r="Q196" s="156"/>
      <c r="R196" s="157"/>
      <c r="S196" s="157"/>
      <c r="T196" s="157"/>
      <c r="U196" s="157"/>
      <c r="V196" s="157"/>
      <c r="W196" s="157"/>
      <c r="X196" s="157"/>
      <c r="Y196" s="157"/>
      <c r="Z196" s="147"/>
      <c r="AA196" s="147"/>
      <c r="AB196" s="147"/>
      <c r="AC196" s="147"/>
      <c r="AD196" s="147"/>
      <c r="AE196" s="147"/>
      <c r="AF196" s="147"/>
      <c r="AG196" s="147" t="s">
        <v>272</v>
      </c>
      <c r="AH196" s="147"/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</row>
    <row r="197" spans="1:60" outlineLevel="2" x14ac:dyDescent="0.2">
      <c r="A197" s="154"/>
      <c r="B197" s="155"/>
      <c r="C197" s="184" t="s">
        <v>1103</v>
      </c>
      <c r="D197" s="159"/>
      <c r="E197" s="160">
        <v>60</v>
      </c>
      <c r="F197" s="157"/>
      <c r="G197" s="157"/>
      <c r="H197" s="157"/>
      <c r="I197" s="157"/>
      <c r="J197" s="157"/>
      <c r="K197" s="157"/>
      <c r="L197" s="157"/>
      <c r="M197" s="157"/>
      <c r="N197" s="156"/>
      <c r="O197" s="156"/>
      <c r="P197" s="156"/>
      <c r="Q197" s="156"/>
      <c r="R197" s="157"/>
      <c r="S197" s="157"/>
      <c r="T197" s="157"/>
      <c r="U197" s="157"/>
      <c r="V197" s="157"/>
      <c r="W197" s="157"/>
      <c r="X197" s="157"/>
      <c r="Y197" s="157"/>
      <c r="Z197" s="147"/>
      <c r="AA197" s="147"/>
      <c r="AB197" s="147"/>
      <c r="AC197" s="147"/>
      <c r="AD197" s="147"/>
      <c r="AE197" s="147"/>
      <c r="AF197" s="147"/>
      <c r="AG197" s="147" t="s">
        <v>260</v>
      </c>
      <c r="AH197" s="147">
        <v>0</v>
      </c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47"/>
      <c r="BH197" s="147"/>
    </row>
    <row r="198" spans="1:60" outlineLevel="1" x14ac:dyDescent="0.2">
      <c r="A198" s="170">
        <v>72</v>
      </c>
      <c r="B198" s="171" t="s">
        <v>877</v>
      </c>
      <c r="C198" s="183" t="s">
        <v>878</v>
      </c>
      <c r="D198" s="172" t="s">
        <v>380</v>
      </c>
      <c r="E198" s="173">
        <v>117.18</v>
      </c>
      <c r="F198" s="174"/>
      <c r="G198" s="175">
        <f>ROUND(E198*F198,2)</f>
        <v>0</v>
      </c>
      <c r="H198" s="158"/>
      <c r="I198" s="157">
        <f>ROUND(E198*H198,2)</f>
        <v>0</v>
      </c>
      <c r="J198" s="158"/>
      <c r="K198" s="157">
        <f>ROUND(E198*J198,2)</f>
        <v>0</v>
      </c>
      <c r="L198" s="157">
        <v>12</v>
      </c>
      <c r="M198" s="157">
        <f>G198*(1+L198/100)</f>
        <v>0</v>
      </c>
      <c r="N198" s="156">
        <v>1.7999999999999999E-2</v>
      </c>
      <c r="O198" s="156">
        <f>ROUND(E198*N198,2)</f>
        <v>2.11</v>
      </c>
      <c r="P198" s="156">
        <v>0</v>
      </c>
      <c r="Q198" s="156">
        <f>ROUND(E198*P198,2)</f>
        <v>0</v>
      </c>
      <c r="R198" s="157" t="s">
        <v>282</v>
      </c>
      <c r="S198" s="157" t="s">
        <v>254</v>
      </c>
      <c r="T198" s="157" t="s">
        <v>255</v>
      </c>
      <c r="U198" s="157">
        <v>0</v>
      </c>
      <c r="V198" s="157">
        <f>ROUND(E198*U198,2)</f>
        <v>0</v>
      </c>
      <c r="W198" s="157"/>
      <c r="X198" s="157" t="s">
        <v>283</v>
      </c>
      <c r="Y198" s="157" t="s">
        <v>257</v>
      </c>
      <c r="Z198" s="147"/>
      <c r="AA198" s="147"/>
      <c r="AB198" s="147"/>
      <c r="AC198" s="147"/>
      <c r="AD198" s="147"/>
      <c r="AE198" s="147"/>
      <c r="AF198" s="147"/>
      <c r="AG198" s="147" t="s">
        <v>284</v>
      </c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</row>
    <row r="199" spans="1:60" outlineLevel="2" x14ac:dyDescent="0.2">
      <c r="A199" s="154"/>
      <c r="B199" s="155"/>
      <c r="C199" s="184" t="s">
        <v>1019</v>
      </c>
      <c r="D199" s="159"/>
      <c r="E199" s="160">
        <v>111.6</v>
      </c>
      <c r="F199" s="157"/>
      <c r="G199" s="157"/>
      <c r="H199" s="157"/>
      <c r="I199" s="157"/>
      <c r="J199" s="157"/>
      <c r="K199" s="157"/>
      <c r="L199" s="157"/>
      <c r="M199" s="157"/>
      <c r="N199" s="156"/>
      <c r="O199" s="156"/>
      <c r="P199" s="156"/>
      <c r="Q199" s="156"/>
      <c r="R199" s="157"/>
      <c r="S199" s="157"/>
      <c r="T199" s="157"/>
      <c r="U199" s="157"/>
      <c r="V199" s="157"/>
      <c r="W199" s="157"/>
      <c r="X199" s="157"/>
      <c r="Y199" s="157"/>
      <c r="Z199" s="147"/>
      <c r="AA199" s="147"/>
      <c r="AB199" s="147"/>
      <c r="AC199" s="147"/>
      <c r="AD199" s="147"/>
      <c r="AE199" s="147"/>
      <c r="AF199" s="147"/>
      <c r="AG199" s="147" t="s">
        <v>260</v>
      </c>
      <c r="AH199" s="147">
        <v>0</v>
      </c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</row>
    <row r="200" spans="1:60" outlineLevel="3" x14ac:dyDescent="0.2">
      <c r="A200" s="154"/>
      <c r="B200" s="155"/>
      <c r="C200" s="195" t="s">
        <v>467</v>
      </c>
      <c r="D200" s="193"/>
      <c r="E200" s="194">
        <v>5.58</v>
      </c>
      <c r="F200" s="157"/>
      <c r="G200" s="157"/>
      <c r="H200" s="157"/>
      <c r="I200" s="157"/>
      <c r="J200" s="157"/>
      <c r="K200" s="157"/>
      <c r="L200" s="157"/>
      <c r="M200" s="157"/>
      <c r="N200" s="156"/>
      <c r="O200" s="156"/>
      <c r="P200" s="156"/>
      <c r="Q200" s="156"/>
      <c r="R200" s="157"/>
      <c r="S200" s="157"/>
      <c r="T200" s="157"/>
      <c r="U200" s="157"/>
      <c r="V200" s="157"/>
      <c r="W200" s="157"/>
      <c r="X200" s="157"/>
      <c r="Y200" s="157"/>
      <c r="Z200" s="147"/>
      <c r="AA200" s="147"/>
      <c r="AB200" s="147"/>
      <c r="AC200" s="147"/>
      <c r="AD200" s="147"/>
      <c r="AE200" s="147"/>
      <c r="AF200" s="147"/>
      <c r="AG200" s="147" t="s">
        <v>260</v>
      </c>
      <c r="AH200" s="147">
        <v>4</v>
      </c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47"/>
      <c r="BH200" s="147"/>
    </row>
    <row r="201" spans="1:60" outlineLevel="1" x14ac:dyDescent="0.2">
      <c r="A201" s="176">
        <v>73</v>
      </c>
      <c r="B201" s="177" t="s">
        <v>879</v>
      </c>
      <c r="C201" s="185" t="s">
        <v>880</v>
      </c>
      <c r="D201" s="178" t="s">
        <v>0</v>
      </c>
      <c r="E201" s="179">
        <v>1938.7367999999999</v>
      </c>
      <c r="F201" s="180"/>
      <c r="G201" s="181">
        <f>ROUND(E201*F201,2)</f>
        <v>0</v>
      </c>
      <c r="H201" s="158"/>
      <c r="I201" s="157">
        <f>ROUND(E201*H201,2)</f>
        <v>0</v>
      </c>
      <c r="J201" s="158"/>
      <c r="K201" s="157">
        <f>ROUND(E201*J201,2)</f>
        <v>0</v>
      </c>
      <c r="L201" s="157">
        <v>12</v>
      </c>
      <c r="M201" s="157">
        <f>G201*(1+L201/100)</f>
        <v>0</v>
      </c>
      <c r="N201" s="156">
        <v>0</v>
      </c>
      <c r="O201" s="156">
        <f>ROUND(E201*N201,2)</f>
        <v>0</v>
      </c>
      <c r="P201" s="156">
        <v>0</v>
      </c>
      <c r="Q201" s="156">
        <f>ROUND(E201*P201,2)</f>
        <v>0</v>
      </c>
      <c r="R201" s="157"/>
      <c r="S201" s="157" t="s">
        <v>254</v>
      </c>
      <c r="T201" s="157" t="s">
        <v>255</v>
      </c>
      <c r="U201" s="157">
        <v>0</v>
      </c>
      <c r="V201" s="157">
        <f>ROUND(E201*U201,2)</f>
        <v>0</v>
      </c>
      <c r="W201" s="157"/>
      <c r="X201" s="157" t="s">
        <v>256</v>
      </c>
      <c r="Y201" s="157" t="s">
        <v>257</v>
      </c>
      <c r="Z201" s="147"/>
      <c r="AA201" s="147"/>
      <c r="AB201" s="147"/>
      <c r="AC201" s="147"/>
      <c r="AD201" s="147"/>
      <c r="AE201" s="147"/>
      <c r="AF201" s="147"/>
      <c r="AG201" s="147" t="s">
        <v>796</v>
      </c>
      <c r="AH201" s="147"/>
      <c r="AI201" s="147"/>
      <c r="AJ201" s="147"/>
      <c r="AK201" s="147"/>
      <c r="AL201" s="147"/>
      <c r="AM201" s="147"/>
      <c r="AN201" s="147"/>
      <c r="AO201" s="147"/>
      <c r="AP201" s="147"/>
      <c r="AQ201" s="147"/>
      <c r="AR201" s="147"/>
      <c r="AS201" s="147"/>
      <c r="AT201" s="147"/>
      <c r="AU201" s="147"/>
      <c r="AV201" s="147"/>
      <c r="AW201" s="147"/>
      <c r="AX201" s="147"/>
      <c r="AY201" s="147"/>
      <c r="AZ201" s="147"/>
      <c r="BA201" s="147"/>
      <c r="BB201" s="147"/>
      <c r="BC201" s="147"/>
      <c r="BD201" s="147"/>
      <c r="BE201" s="147"/>
      <c r="BF201" s="147"/>
      <c r="BG201" s="147"/>
      <c r="BH201" s="147"/>
    </row>
    <row r="202" spans="1:60" x14ac:dyDescent="0.2">
      <c r="A202" s="163" t="s">
        <v>249</v>
      </c>
      <c r="B202" s="164" t="s">
        <v>199</v>
      </c>
      <c r="C202" s="182" t="s">
        <v>200</v>
      </c>
      <c r="D202" s="165"/>
      <c r="E202" s="166"/>
      <c r="F202" s="167"/>
      <c r="G202" s="168">
        <f>SUMIF(AG203:AG215,"&lt;&gt;NOR",G203:G215)</f>
        <v>0</v>
      </c>
      <c r="H202" s="162"/>
      <c r="I202" s="162">
        <f>SUM(I203:I215)</f>
        <v>0</v>
      </c>
      <c r="J202" s="162"/>
      <c r="K202" s="162">
        <f>SUM(K203:K215)</f>
        <v>0</v>
      </c>
      <c r="L202" s="162"/>
      <c r="M202" s="162">
        <f>SUM(M203:M215)</f>
        <v>0</v>
      </c>
      <c r="N202" s="161"/>
      <c r="O202" s="161">
        <f>SUM(O203:O215)</f>
        <v>2.0100000000000002</v>
      </c>
      <c r="P202" s="161"/>
      <c r="Q202" s="161">
        <f>SUM(Q203:Q215)</f>
        <v>0</v>
      </c>
      <c r="R202" s="162"/>
      <c r="S202" s="162"/>
      <c r="T202" s="162"/>
      <c r="U202" s="162"/>
      <c r="V202" s="162">
        <f>SUM(V203:V215)</f>
        <v>86.09</v>
      </c>
      <c r="W202" s="162"/>
      <c r="X202" s="162"/>
      <c r="Y202" s="162"/>
      <c r="AG202" t="s">
        <v>250</v>
      </c>
    </row>
    <row r="203" spans="1:60" outlineLevel="1" x14ac:dyDescent="0.2">
      <c r="A203" s="170">
        <v>74</v>
      </c>
      <c r="B203" s="171" t="s">
        <v>868</v>
      </c>
      <c r="C203" s="183" t="s">
        <v>869</v>
      </c>
      <c r="D203" s="172" t="s">
        <v>380</v>
      </c>
      <c r="E203" s="173">
        <v>82.394999999999996</v>
      </c>
      <c r="F203" s="174"/>
      <c r="G203" s="175">
        <f>ROUND(E203*F203,2)</f>
        <v>0</v>
      </c>
      <c r="H203" s="158"/>
      <c r="I203" s="157">
        <f>ROUND(E203*H203,2)</f>
        <v>0</v>
      </c>
      <c r="J203" s="158"/>
      <c r="K203" s="157">
        <f>ROUND(E203*J203,2)</f>
        <v>0</v>
      </c>
      <c r="L203" s="157">
        <v>12</v>
      </c>
      <c r="M203" s="157">
        <f>G203*(1+L203/100)</f>
        <v>0</v>
      </c>
      <c r="N203" s="156">
        <v>2.1000000000000001E-4</v>
      </c>
      <c r="O203" s="156">
        <f>ROUND(E203*N203,2)</f>
        <v>0.02</v>
      </c>
      <c r="P203" s="156">
        <v>0</v>
      </c>
      <c r="Q203" s="156">
        <f>ROUND(E203*P203,2)</f>
        <v>0</v>
      </c>
      <c r="R203" s="157"/>
      <c r="S203" s="157" t="s">
        <v>254</v>
      </c>
      <c r="T203" s="157" t="s">
        <v>255</v>
      </c>
      <c r="U203" s="157">
        <v>0.05</v>
      </c>
      <c r="V203" s="157">
        <f>ROUND(E203*U203,2)</f>
        <v>4.12</v>
      </c>
      <c r="W203" s="157"/>
      <c r="X203" s="157" t="s">
        <v>256</v>
      </c>
      <c r="Y203" s="157" t="s">
        <v>257</v>
      </c>
      <c r="Z203" s="147"/>
      <c r="AA203" s="147"/>
      <c r="AB203" s="147"/>
      <c r="AC203" s="147"/>
      <c r="AD203" s="147"/>
      <c r="AE203" s="147"/>
      <c r="AF203" s="147"/>
      <c r="AG203" s="147" t="s">
        <v>258</v>
      </c>
      <c r="AH203" s="147"/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  <c r="AV203" s="147"/>
      <c r="AW203" s="147"/>
      <c r="AX203" s="147"/>
      <c r="AY203" s="147"/>
      <c r="AZ203" s="147"/>
      <c r="BA203" s="147"/>
      <c r="BB203" s="147"/>
      <c r="BC203" s="147"/>
      <c r="BD203" s="147"/>
      <c r="BE203" s="147"/>
      <c r="BF203" s="147"/>
      <c r="BG203" s="147"/>
      <c r="BH203" s="147"/>
    </row>
    <row r="204" spans="1:60" ht="22.5" outlineLevel="2" x14ac:dyDescent="0.2">
      <c r="A204" s="154"/>
      <c r="B204" s="155"/>
      <c r="C204" s="184" t="s">
        <v>1063</v>
      </c>
      <c r="D204" s="159"/>
      <c r="E204" s="160">
        <v>112.39</v>
      </c>
      <c r="F204" s="157"/>
      <c r="G204" s="157"/>
      <c r="H204" s="157"/>
      <c r="I204" s="157"/>
      <c r="J204" s="157"/>
      <c r="K204" s="157"/>
      <c r="L204" s="157"/>
      <c r="M204" s="157"/>
      <c r="N204" s="156"/>
      <c r="O204" s="156"/>
      <c r="P204" s="156"/>
      <c r="Q204" s="156"/>
      <c r="R204" s="157"/>
      <c r="S204" s="157"/>
      <c r="T204" s="157"/>
      <c r="U204" s="157"/>
      <c r="V204" s="157"/>
      <c r="W204" s="157"/>
      <c r="X204" s="157"/>
      <c r="Y204" s="157"/>
      <c r="Z204" s="147"/>
      <c r="AA204" s="147"/>
      <c r="AB204" s="147"/>
      <c r="AC204" s="147"/>
      <c r="AD204" s="147"/>
      <c r="AE204" s="147"/>
      <c r="AF204" s="147"/>
      <c r="AG204" s="147" t="s">
        <v>260</v>
      </c>
      <c r="AH204" s="147">
        <v>0</v>
      </c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</row>
    <row r="205" spans="1:60" outlineLevel="3" x14ac:dyDescent="0.2">
      <c r="A205" s="154"/>
      <c r="B205" s="155"/>
      <c r="C205" s="184" t="s">
        <v>1064</v>
      </c>
      <c r="D205" s="159"/>
      <c r="E205" s="160">
        <v>-30</v>
      </c>
      <c r="F205" s="157"/>
      <c r="G205" s="157"/>
      <c r="H205" s="157"/>
      <c r="I205" s="157"/>
      <c r="J205" s="157"/>
      <c r="K205" s="157"/>
      <c r="L205" s="157"/>
      <c r="M205" s="157"/>
      <c r="N205" s="156"/>
      <c r="O205" s="156"/>
      <c r="P205" s="156"/>
      <c r="Q205" s="156"/>
      <c r="R205" s="157"/>
      <c r="S205" s="157"/>
      <c r="T205" s="157"/>
      <c r="U205" s="157"/>
      <c r="V205" s="157"/>
      <c r="W205" s="157"/>
      <c r="X205" s="157"/>
      <c r="Y205" s="157"/>
      <c r="Z205" s="147"/>
      <c r="AA205" s="147"/>
      <c r="AB205" s="147"/>
      <c r="AC205" s="147"/>
      <c r="AD205" s="147"/>
      <c r="AE205" s="147"/>
      <c r="AF205" s="147"/>
      <c r="AG205" s="147" t="s">
        <v>260</v>
      </c>
      <c r="AH205" s="147">
        <v>0</v>
      </c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</row>
    <row r="206" spans="1:60" ht="22.5" outlineLevel="1" x14ac:dyDescent="0.2">
      <c r="A206" s="170">
        <v>75</v>
      </c>
      <c r="B206" s="171" t="s">
        <v>881</v>
      </c>
      <c r="C206" s="183" t="s">
        <v>882</v>
      </c>
      <c r="D206" s="172" t="s">
        <v>380</v>
      </c>
      <c r="E206" s="173">
        <v>82.394999999999996</v>
      </c>
      <c r="F206" s="174"/>
      <c r="G206" s="175">
        <f>ROUND(E206*F206,2)</f>
        <v>0</v>
      </c>
      <c r="H206" s="158"/>
      <c r="I206" s="157">
        <f>ROUND(E206*H206,2)</f>
        <v>0</v>
      </c>
      <c r="J206" s="158"/>
      <c r="K206" s="157">
        <f>ROUND(E206*J206,2)</f>
        <v>0</v>
      </c>
      <c r="L206" s="157">
        <v>12</v>
      </c>
      <c r="M206" s="157">
        <f>G206*(1+L206/100)</f>
        <v>0</v>
      </c>
      <c r="N206" s="156">
        <v>5.2399999999999999E-3</v>
      </c>
      <c r="O206" s="156">
        <f>ROUND(E206*N206,2)</f>
        <v>0.43</v>
      </c>
      <c r="P206" s="156">
        <v>0</v>
      </c>
      <c r="Q206" s="156">
        <f>ROUND(E206*P206,2)</f>
        <v>0</v>
      </c>
      <c r="R206" s="157"/>
      <c r="S206" s="157" t="s">
        <v>254</v>
      </c>
      <c r="T206" s="157" t="s">
        <v>255</v>
      </c>
      <c r="U206" s="157">
        <v>0.95840000000000003</v>
      </c>
      <c r="V206" s="157">
        <f>ROUND(E206*U206,2)</f>
        <v>78.97</v>
      </c>
      <c r="W206" s="157"/>
      <c r="X206" s="157" t="s">
        <v>256</v>
      </c>
      <c r="Y206" s="157" t="s">
        <v>257</v>
      </c>
      <c r="Z206" s="147"/>
      <c r="AA206" s="147"/>
      <c r="AB206" s="147"/>
      <c r="AC206" s="147"/>
      <c r="AD206" s="147"/>
      <c r="AE206" s="147"/>
      <c r="AF206" s="147"/>
      <c r="AG206" s="147" t="s">
        <v>258</v>
      </c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</row>
    <row r="207" spans="1:60" ht="22.5" outlineLevel="2" x14ac:dyDescent="0.2">
      <c r="A207" s="154"/>
      <c r="B207" s="155"/>
      <c r="C207" s="184" t="s">
        <v>1063</v>
      </c>
      <c r="D207" s="159"/>
      <c r="E207" s="160">
        <v>112.39</v>
      </c>
      <c r="F207" s="157"/>
      <c r="G207" s="157"/>
      <c r="H207" s="157"/>
      <c r="I207" s="157"/>
      <c r="J207" s="157"/>
      <c r="K207" s="157"/>
      <c r="L207" s="157"/>
      <c r="M207" s="157"/>
      <c r="N207" s="156"/>
      <c r="O207" s="156"/>
      <c r="P207" s="156"/>
      <c r="Q207" s="156"/>
      <c r="R207" s="157"/>
      <c r="S207" s="157"/>
      <c r="T207" s="157"/>
      <c r="U207" s="157"/>
      <c r="V207" s="157"/>
      <c r="W207" s="157"/>
      <c r="X207" s="157"/>
      <c r="Y207" s="157"/>
      <c r="Z207" s="147"/>
      <c r="AA207" s="147"/>
      <c r="AB207" s="147"/>
      <c r="AC207" s="147"/>
      <c r="AD207" s="147"/>
      <c r="AE207" s="147"/>
      <c r="AF207" s="147"/>
      <c r="AG207" s="147" t="s">
        <v>260</v>
      </c>
      <c r="AH207" s="147">
        <v>0</v>
      </c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</row>
    <row r="208" spans="1:60" outlineLevel="3" x14ac:dyDescent="0.2">
      <c r="A208" s="154"/>
      <c r="B208" s="155"/>
      <c r="C208" s="184" t="s">
        <v>1064</v>
      </c>
      <c r="D208" s="159"/>
      <c r="E208" s="160">
        <v>-30</v>
      </c>
      <c r="F208" s="157"/>
      <c r="G208" s="157"/>
      <c r="H208" s="157"/>
      <c r="I208" s="157"/>
      <c r="J208" s="157"/>
      <c r="K208" s="157"/>
      <c r="L208" s="157"/>
      <c r="M208" s="157"/>
      <c r="N208" s="156"/>
      <c r="O208" s="156"/>
      <c r="P208" s="156"/>
      <c r="Q208" s="156"/>
      <c r="R208" s="157"/>
      <c r="S208" s="157"/>
      <c r="T208" s="157"/>
      <c r="U208" s="157"/>
      <c r="V208" s="157"/>
      <c r="W208" s="157"/>
      <c r="X208" s="157"/>
      <c r="Y208" s="157"/>
      <c r="Z208" s="147"/>
      <c r="AA208" s="147"/>
      <c r="AB208" s="147"/>
      <c r="AC208" s="147"/>
      <c r="AD208" s="147"/>
      <c r="AE208" s="147"/>
      <c r="AF208" s="147"/>
      <c r="AG208" s="147" t="s">
        <v>260</v>
      </c>
      <c r="AH208" s="147">
        <v>0</v>
      </c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</row>
    <row r="209" spans="1:60" ht="22.5" outlineLevel="1" x14ac:dyDescent="0.2">
      <c r="A209" s="170">
        <v>76</v>
      </c>
      <c r="B209" s="171" t="s">
        <v>883</v>
      </c>
      <c r="C209" s="183" t="s">
        <v>884</v>
      </c>
      <c r="D209" s="172" t="s">
        <v>267</v>
      </c>
      <c r="E209" s="173">
        <v>25</v>
      </c>
      <c r="F209" s="174"/>
      <c r="G209" s="175">
        <f>ROUND(E209*F209,2)</f>
        <v>0</v>
      </c>
      <c r="H209" s="158"/>
      <c r="I209" s="157">
        <f>ROUND(E209*H209,2)</f>
        <v>0</v>
      </c>
      <c r="J209" s="158"/>
      <c r="K209" s="157">
        <f>ROUND(E209*J209,2)</f>
        <v>0</v>
      </c>
      <c r="L209" s="157">
        <v>12</v>
      </c>
      <c r="M209" s="157">
        <f>G209*(1+L209/100)</f>
        <v>0</v>
      </c>
      <c r="N209" s="156">
        <v>1.7000000000000001E-4</v>
      </c>
      <c r="O209" s="156">
        <f>ROUND(E209*N209,2)</f>
        <v>0</v>
      </c>
      <c r="P209" s="156">
        <v>0</v>
      </c>
      <c r="Q209" s="156">
        <f>ROUND(E209*P209,2)</f>
        <v>0</v>
      </c>
      <c r="R209" s="157"/>
      <c r="S209" s="157" t="s">
        <v>254</v>
      </c>
      <c r="T209" s="157" t="s">
        <v>255</v>
      </c>
      <c r="U209" s="157">
        <v>0.12</v>
      </c>
      <c r="V209" s="157">
        <f>ROUND(E209*U209,2)</f>
        <v>3</v>
      </c>
      <c r="W209" s="157"/>
      <c r="X209" s="157" t="s">
        <v>256</v>
      </c>
      <c r="Y209" s="157" t="s">
        <v>257</v>
      </c>
      <c r="Z209" s="147"/>
      <c r="AA209" s="147"/>
      <c r="AB209" s="147"/>
      <c r="AC209" s="147"/>
      <c r="AD209" s="147"/>
      <c r="AE209" s="147"/>
      <c r="AF209" s="147"/>
      <c r="AG209" s="147" t="s">
        <v>258</v>
      </c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</row>
    <row r="210" spans="1:60" outlineLevel="2" x14ac:dyDescent="0.2">
      <c r="A210" s="154"/>
      <c r="B210" s="155"/>
      <c r="C210" s="184" t="s">
        <v>123</v>
      </c>
      <c r="D210" s="159"/>
      <c r="E210" s="160">
        <v>25</v>
      </c>
      <c r="F210" s="157"/>
      <c r="G210" s="157"/>
      <c r="H210" s="157"/>
      <c r="I210" s="157"/>
      <c r="J210" s="157"/>
      <c r="K210" s="157"/>
      <c r="L210" s="157"/>
      <c r="M210" s="157"/>
      <c r="N210" s="156"/>
      <c r="O210" s="156"/>
      <c r="P210" s="156"/>
      <c r="Q210" s="156"/>
      <c r="R210" s="157"/>
      <c r="S210" s="157"/>
      <c r="T210" s="157"/>
      <c r="U210" s="157"/>
      <c r="V210" s="157"/>
      <c r="W210" s="157"/>
      <c r="X210" s="157"/>
      <c r="Y210" s="157"/>
      <c r="Z210" s="147"/>
      <c r="AA210" s="147"/>
      <c r="AB210" s="147"/>
      <c r="AC210" s="147"/>
      <c r="AD210" s="147"/>
      <c r="AE210" s="147"/>
      <c r="AF210" s="147"/>
      <c r="AG210" s="147" t="s">
        <v>260</v>
      </c>
      <c r="AH210" s="147">
        <v>0</v>
      </c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</row>
    <row r="211" spans="1:60" outlineLevel="1" x14ac:dyDescent="0.2">
      <c r="A211" s="170">
        <v>77</v>
      </c>
      <c r="B211" s="171" t="s">
        <v>885</v>
      </c>
      <c r="C211" s="183" t="s">
        <v>886</v>
      </c>
      <c r="D211" s="172" t="s">
        <v>380</v>
      </c>
      <c r="E211" s="173">
        <v>86.514750000000006</v>
      </c>
      <c r="F211" s="174"/>
      <c r="G211" s="175">
        <f>ROUND(E211*F211,2)</f>
        <v>0</v>
      </c>
      <c r="H211" s="158"/>
      <c r="I211" s="157">
        <f>ROUND(E211*H211,2)</f>
        <v>0</v>
      </c>
      <c r="J211" s="158"/>
      <c r="K211" s="157">
        <f>ROUND(E211*J211,2)</f>
        <v>0</v>
      </c>
      <c r="L211" s="157">
        <v>12</v>
      </c>
      <c r="M211" s="157">
        <f>G211*(1+L211/100)</f>
        <v>0</v>
      </c>
      <c r="N211" s="156">
        <v>1.7999999999999999E-2</v>
      </c>
      <c r="O211" s="156">
        <f>ROUND(E211*N211,2)</f>
        <v>1.56</v>
      </c>
      <c r="P211" s="156">
        <v>0</v>
      </c>
      <c r="Q211" s="156">
        <f>ROUND(E211*P211,2)</f>
        <v>0</v>
      </c>
      <c r="R211" s="157" t="s">
        <v>282</v>
      </c>
      <c r="S211" s="157" t="s">
        <v>254</v>
      </c>
      <c r="T211" s="157" t="s">
        <v>255</v>
      </c>
      <c r="U211" s="157">
        <v>0</v>
      </c>
      <c r="V211" s="157">
        <f>ROUND(E211*U211,2)</f>
        <v>0</v>
      </c>
      <c r="W211" s="157"/>
      <c r="X211" s="157" t="s">
        <v>283</v>
      </c>
      <c r="Y211" s="157" t="s">
        <v>257</v>
      </c>
      <c r="Z211" s="147"/>
      <c r="AA211" s="147"/>
      <c r="AB211" s="147"/>
      <c r="AC211" s="147"/>
      <c r="AD211" s="147"/>
      <c r="AE211" s="147"/>
      <c r="AF211" s="147"/>
      <c r="AG211" s="147" t="s">
        <v>284</v>
      </c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</row>
    <row r="212" spans="1:60" ht="22.5" outlineLevel="2" x14ac:dyDescent="0.2">
      <c r="A212" s="154"/>
      <c r="B212" s="155"/>
      <c r="C212" s="184" t="s">
        <v>1063</v>
      </c>
      <c r="D212" s="159"/>
      <c r="E212" s="160">
        <v>112.39</v>
      </c>
      <c r="F212" s="157"/>
      <c r="G212" s="157"/>
      <c r="H212" s="157"/>
      <c r="I212" s="157"/>
      <c r="J212" s="157"/>
      <c r="K212" s="157"/>
      <c r="L212" s="157"/>
      <c r="M212" s="157"/>
      <c r="N212" s="156"/>
      <c r="O212" s="156"/>
      <c r="P212" s="156"/>
      <c r="Q212" s="156"/>
      <c r="R212" s="157"/>
      <c r="S212" s="157"/>
      <c r="T212" s="157"/>
      <c r="U212" s="157"/>
      <c r="V212" s="157"/>
      <c r="W212" s="157"/>
      <c r="X212" s="157"/>
      <c r="Y212" s="157"/>
      <c r="Z212" s="147"/>
      <c r="AA212" s="147"/>
      <c r="AB212" s="147"/>
      <c r="AC212" s="147"/>
      <c r="AD212" s="147"/>
      <c r="AE212" s="147"/>
      <c r="AF212" s="147"/>
      <c r="AG212" s="147" t="s">
        <v>260</v>
      </c>
      <c r="AH212" s="147">
        <v>0</v>
      </c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</row>
    <row r="213" spans="1:60" outlineLevel="3" x14ac:dyDescent="0.2">
      <c r="A213" s="154"/>
      <c r="B213" s="155"/>
      <c r="C213" s="184" t="s">
        <v>1064</v>
      </c>
      <c r="D213" s="159"/>
      <c r="E213" s="160">
        <v>-30</v>
      </c>
      <c r="F213" s="157"/>
      <c r="G213" s="157"/>
      <c r="H213" s="157"/>
      <c r="I213" s="157"/>
      <c r="J213" s="157"/>
      <c r="K213" s="157"/>
      <c r="L213" s="157"/>
      <c r="M213" s="157"/>
      <c r="N213" s="156"/>
      <c r="O213" s="156"/>
      <c r="P213" s="156"/>
      <c r="Q213" s="156"/>
      <c r="R213" s="157"/>
      <c r="S213" s="157"/>
      <c r="T213" s="157"/>
      <c r="U213" s="157"/>
      <c r="V213" s="157"/>
      <c r="W213" s="157"/>
      <c r="X213" s="157"/>
      <c r="Y213" s="157"/>
      <c r="Z213" s="147"/>
      <c r="AA213" s="147"/>
      <c r="AB213" s="147"/>
      <c r="AC213" s="147"/>
      <c r="AD213" s="147"/>
      <c r="AE213" s="147"/>
      <c r="AF213" s="147"/>
      <c r="AG213" s="147" t="s">
        <v>260</v>
      </c>
      <c r="AH213" s="147">
        <v>0</v>
      </c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</row>
    <row r="214" spans="1:60" outlineLevel="3" x14ac:dyDescent="0.2">
      <c r="A214" s="154"/>
      <c r="B214" s="155"/>
      <c r="C214" s="195" t="s">
        <v>467</v>
      </c>
      <c r="D214" s="193"/>
      <c r="E214" s="194">
        <v>4.12</v>
      </c>
      <c r="F214" s="157"/>
      <c r="G214" s="157"/>
      <c r="H214" s="157"/>
      <c r="I214" s="157"/>
      <c r="J214" s="157"/>
      <c r="K214" s="157"/>
      <c r="L214" s="157"/>
      <c r="M214" s="157"/>
      <c r="N214" s="156"/>
      <c r="O214" s="156"/>
      <c r="P214" s="156"/>
      <c r="Q214" s="156"/>
      <c r="R214" s="157"/>
      <c r="S214" s="157"/>
      <c r="T214" s="157"/>
      <c r="U214" s="157"/>
      <c r="V214" s="157"/>
      <c r="W214" s="157"/>
      <c r="X214" s="157"/>
      <c r="Y214" s="157"/>
      <c r="Z214" s="147"/>
      <c r="AA214" s="147"/>
      <c r="AB214" s="147"/>
      <c r="AC214" s="147"/>
      <c r="AD214" s="147"/>
      <c r="AE214" s="147"/>
      <c r="AF214" s="147"/>
      <c r="AG214" s="147" t="s">
        <v>260</v>
      </c>
      <c r="AH214" s="147">
        <v>4</v>
      </c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</row>
    <row r="215" spans="1:60" outlineLevel="1" x14ac:dyDescent="0.2">
      <c r="A215" s="176">
        <v>78</v>
      </c>
      <c r="B215" s="177" t="s">
        <v>887</v>
      </c>
      <c r="C215" s="185" t="s">
        <v>888</v>
      </c>
      <c r="D215" s="178" t="s">
        <v>0</v>
      </c>
      <c r="E215" s="179">
        <v>1571.0582999999999</v>
      </c>
      <c r="F215" s="180"/>
      <c r="G215" s="181">
        <f>ROUND(E215*F215,2)</f>
        <v>0</v>
      </c>
      <c r="H215" s="158"/>
      <c r="I215" s="157">
        <f>ROUND(E215*H215,2)</f>
        <v>0</v>
      </c>
      <c r="J215" s="158"/>
      <c r="K215" s="157">
        <f>ROUND(E215*J215,2)</f>
        <v>0</v>
      </c>
      <c r="L215" s="157">
        <v>12</v>
      </c>
      <c r="M215" s="157">
        <f>G215*(1+L215/100)</f>
        <v>0</v>
      </c>
      <c r="N215" s="156">
        <v>0</v>
      </c>
      <c r="O215" s="156">
        <f>ROUND(E215*N215,2)</f>
        <v>0</v>
      </c>
      <c r="P215" s="156">
        <v>0</v>
      </c>
      <c r="Q215" s="156">
        <f>ROUND(E215*P215,2)</f>
        <v>0</v>
      </c>
      <c r="R215" s="157"/>
      <c r="S215" s="157" t="s">
        <v>254</v>
      </c>
      <c r="T215" s="157" t="s">
        <v>255</v>
      </c>
      <c r="U215" s="157">
        <v>0</v>
      </c>
      <c r="V215" s="157">
        <f>ROUND(E215*U215,2)</f>
        <v>0</v>
      </c>
      <c r="W215" s="157"/>
      <c r="X215" s="157" t="s">
        <v>256</v>
      </c>
      <c r="Y215" s="157" t="s">
        <v>257</v>
      </c>
      <c r="Z215" s="147"/>
      <c r="AA215" s="147"/>
      <c r="AB215" s="147"/>
      <c r="AC215" s="147"/>
      <c r="AD215" s="147"/>
      <c r="AE215" s="147"/>
      <c r="AF215" s="147"/>
      <c r="AG215" s="147" t="s">
        <v>796</v>
      </c>
      <c r="AH215" s="147"/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</row>
    <row r="216" spans="1:60" x14ac:dyDescent="0.2">
      <c r="A216" s="163" t="s">
        <v>249</v>
      </c>
      <c r="B216" s="164" t="s">
        <v>203</v>
      </c>
      <c r="C216" s="182" t="s">
        <v>204</v>
      </c>
      <c r="D216" s="165"/>
      <c r="E216" s="166"/>
      <c r="F216" s="167"/>
      <c r="G216" s="168">
        <f>SUMIF(AG217:AG220,"&lt;&gt;NOR",G217:G220)</f>
        <v>0</v>
      </c>
      <c r="H216" s="162"/>
      <c r="I216" s="162">
        <f>SUM(I217:I220)</f>
        <v>0</v>
      </c>
      <c r="J216" s="162"/>
      <c r="K216" s="162">
        <f>SUM(K217:K220)</f>
        <v>0</v>
      </c>
      <c r="L216" s="162"/>
      <c r="M216" s="162">
        <f>SUM(M217:M220)</f>
        <v>0</v>
      </c>
      <c r="N216" s="161"/>
      <c r="O216" s="161">
        <f>SUM(O217:O220)</f>
        <v>7.0000000000000007E-2</v>
      </c>
      <c r="P216" s="161"/>
      <c r="Q216" s="161">
        <f>SUM(Q217:Q220)</f>
        <v>0</v>
      </c>
      <c r="R216" s="162"/>
      <c r="S216" s="162"/>
      <c r="T216" s="162"/>
      <c r="U216" s="162"/>
      <c r="V216" s="162">
        <f>SUM(V217:V220)</f>
        <v>44.71</v>
      </c>
      <c r="W216" s="162"/>
      <c r="X216" s="162"/>
      <c r="Y216" s="162"/>
      <c r="AG216" t="s">
        <v>250</v>
      </c>
    </row>
    <row r="217" spans="1:60" outlineLevel="1" x14ac:dyDescent="0.2">
      <c r="A217" s="170">
        <v>79</v>
      </c>
      <c r="B217" s="171" t="s">
        <v>635</v>
      </c>
      <c r="C217" s="183" t="s">
        <v>636</v>
      </c>
      <c r="D217" s="172" t="s">
        <v>380</v>
      </c>
      <c r="E217" s="173">
        <v>316</v>
      </c>
      <c r="F217" s="174"/>
      <c r="G217" s="175">
        <f>ROUND(E217*F217,2)</f>
        <v>0</v>
      </c>
      <c r="H217" s="158"/>
      <c r="I217" s="157">
        <f>ROUND(E217*H217,2)</f>
        <v>0</v>
      </c>
      <c r="J217" s="158"/>
      <c r="K217" s="157">
        <f>ROUND(E217*J217,2)</f>
        <v>0</v>
      </c>
      <c r="L217" s="157">
        <v>12</v>
      </c>
      <c r="M217" s="157">
        <f>G217*(1+L217/100)</f>
        <v>0</v>
      </c>
      <c r="N217" s="156">
        <v>6.9999999999999994E-5</v>
      </c>
      <c r="O217" s="156">
        <f>ROUND(E217*N217,2)</f>
        <v>0.02</v>
      </c>
      <c r="P217" s="156">
        <v>0</v>
      </c>
      <c r="Q217" s="156">
        <f>ROUND(E217*P217,2)</f>
        <v>0</v>
      </c>
      <c r="R217" s="157"/>
      <c r="S217" s="157" t="s">
        <v>254</v>
      </c>
      <c r="T217" s="157" t="s">
        <v>255</v>
      </c>
      <c r="U217" s="157">
        <v>3.2480000000000002E-2</v>
      </c>
      <c r="V217" s="157">
        <f>ROUND(E217*U217,2)</f>
        <v>10.26</v>
      </c>
      <c r="W217" s="157"/>
      <c r="X217" s="157" t="s">
        <v>256</v>
      </c>
      <c r="Y217" s="157" t="s">
        <v>257</v>
      </c>
      <c r="Z217" s="147"/>
      <c r="AA217" s="147"/>
      <c r="AB217" s="147"/>
      <c r="AC217" s="147"/>
      <c r="AD217" s="147"/>
      <c r="AE217" s="147"/>
      <c r="AF217" s="147"/>
      <c r="AG217" s="147" t="s">
        <v>258</v>
      </c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  <c r="BE217" s="147"/>
      <c r="BF217" s="147"/>
      <c r="BG217" s="147"/>
      <c r="BH217" s="147"/>
    </row>
    <row r="218" spans="1:60" outlineLevel="2" x14ac:dyDescent="0.2">
      <c r="A218" s="154"/>
      <c r="B218" s="155"/>
      <c r="C218" s="184" t="s">
        <v>1104</v>
      </c>
      <c r="D218" s="159"/>
      <c r="E218" s="160">
        <v>316</v>
      </c>
      <c r="F218" s="157"/>
      <c r="G218" s="157"/>
      <c r="H218" s="157"/>
      <c r="I218" s="157"/>
      <c r="J218" s="157"/>
      <c r="K218" s="157"/>
      <c r="L218" s="157"/>
      <c r="M218" s="157"/>
      <c r="N218" s="156"/>
      <c r="O218" s="156"/>
      <c r="P218" s="156"/>
      <c r="Q218" s="156"/>
      <c r="R218" s="157"/>
      <c r="S218" s="157"/>
      <c r="T218" s="157"/>
      <c r="U218" s="157"/>
      <c r="V218" s="157"/>
      <c r="W218" s="157"/>
      <c r="X218" s="157"/>
      <c r="Y218" s="157"/>
      <c r="Z218" s="147"/>
      <c r="AA218" s="147"/>
      <c r="AB218" s="147"/>
      <c r="AC218" s="147"/>
      <c r="AD218" s="147"/>
      <c r="AE218" s="147"/>
      <c r="AF218" s="147"/>
      <c r="AG218" s="147" t="s">
        <v>260</v>
      </c>
      <c r="AH218" s="147">
        <v>0</v>
      </c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</row>
    <row r="219" spans="1:60" outlineLevel="1" x14ac:dyDescent="0.2">
      <c r="A219" s="170">
        <v>80</v>
      </c>
      <c r="B219" s="171" t="s">
        <v>637</v>
      </c>
      <c r="C219" s="183" t="s">
        <v>638</v>
      </c>
      <c r="D219" s="172" t="s">
        <v>380</v>
      </c>
      <c r="E219" s="173">
        <v>316</v>
      </c>
      <c r="F219" s="174"/>
      <c r="G219" s="175">
        <f>ROUND(E219*F219,2)</f>
        <v>0</v>
      </c>
      <c r="H219" s="158"/>
      <c r="I219" s="157">
        <f>ROUND(E219*H219,2)</f>
        <v>0</v>
      </c>
      <c r="J219" s="158"/>
      <c r="K219" s="157">
        <f>ROUND(E219*J219,2)</f>
        <v>0</v>
      </c>
      <c r="L219" s="157">
        <v>12</v>
      </c>
      <c r="M219" s="157">
        <f>G219*(1+L219/100)</f>
        <v>0</v>
      </c>
      <c r="N219" s="156">
        <v>1.6000000000000001E-4</v>
      </c>
      <c r="O219" s="156">
        <f>ROUND(E219*N219,2)</f>
        <v>0.05</v>
      </c>
      <c r="P219" s="156">
        <v>0</v>
      </c>
      <c r="Q219" s="156">
        <f>ROUND(E219*P219,2)</f>
        <v>0</v>
      </c>
      <c r="R219" s="157"/>
      <c r="S219" s="157" t="s">
        <v>254</v>
      </c>
      <c r="T219" s="157" t="s">
        <v>255</v>
      </c>
      <c r="U219" s="157">
        <v>0.10902000000000001</v>
      </c>
      <c r="V219" s="157">
        <f>ROUND(E219*U219,2)</f>
        <v>34.450000000000003</v>
      </c>
      <c r="W219" s="157"/>
      <c r="X219" s="157" t="s">
        <v>256</v>
      </c>
      <c r="Y219" s="157" t="s">
        <v>257</v>
      </c>
      <c r="Z219" s="147"/>
      <c r="AA219" s="147"/>
      <c r="AB219" s="147"/>
      <c r="AC219" s="147"/>
      <c r="AD219" s="147"/>
      <c r="AE219" s="147"/>
      <c r="AF219" s="147"/>
      <c r="AG219" s="147" t="s">
        <v>258</v>
      </c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</row>
    <row r="220" spans="1:60" outlineLevel="2" x14ac:dyDescent="0.2">
      <c r="A220" s="154"/>
      <c r="B220" s="155"/>
      <c r="C220" s="184" t="s">
        <v>1104</v>
      </c>
      <c r="D220" s="159"/>
      <c r="E220" s="160">
        <v>316</v>
      </c>
      <c r="F220" s="157"/>
      <c r="G220" s="157"/>
      <c r="H220" s="157"/>
      <c r="I220" s="157"/>
      <c r="J220" s="157"/>
      <c r="K220" s="157"/>
      <c r="L220" s="157"/>
      <c r="M220" s="157"/>
      <c r="N220" s="156"/>
      <c r="O220" s="156"/>
      <c r="P220" s="156"/>
      <c r="Q220" s="156"/>
      <c r="R220" s="157"/>
      <c r="S220" s="157"/>
      <c r="T220" s="157"/>
      <c r="U220" s="157"/>
      <c r="V220" s="157"/>
      <c r="W220" s="157"/>
      <c r="X220" s="157"/>
      <c r="Y220" s="157"/>
      <c r="Z220" s="147"/>
      <c r="AA220" s="147"/>
      <c r="AB220" s="147"/>
      <c r="AC220" s="147"/>
      <c r="AD220" s="147"/>
      <c r="AE220" s="147"/>
      <c r="AF220" s="147"/>
      <c r="AG220" s="147" t="s">
        <v>260</v>
      </c>
      <c r="AH220" s="147">
        <v>0</v>
      </c>
      <c r="AI220" s="147"/>
      <c r="AJ220" s="147"/>
      <c r="AK220" s="147"/>
      <c r="AL220" s="147"/>
      <c r="AM220" s="147"/>
      <c r="AN220" s="147"/>
      <c r="AO220" s="147"/>
      <c r="AP220" s="147"/>
      <c r="AQ220" s="147"/>
      <c r="AR220" s="147"/>
      <c r="AS220" s="147"/>
      <c r="AT220" s="147"/>
      <c r="AU220" s="147"/>
      <c r="AV220" s="147"/>
      <c r="AW220" s="147"/>
      <c r="AX220" s="147"/>
      <c r="AY220" s="147"/>
      <c r="AZ220" s="147"/>
      <c r="BA220" s="147"/>
      <c r="BB220" s="147"/>
      <c r="BC220" s="147"/>
      <c r="BD220" s="147"/>
      <c r="BE220" s="147"/>
      <c r="BF220" s="147"/>
      <c r="BG220" s="147"/>
      <c r="BH220" s="147"/>
    </row>
    <row r="221" spans="1:60" x14ac:dyDescent="0.2">
      <c r="A221" s="163" t="s">
        <v>249</v>
      </c>
      <c r="B221" s="164" t="s">
        <v>221</v>
      </c>
      <c r="C221" s="182" t="s">
        <v>29</v>
      </c>
      <c r="D221" s="165"/>
      <c r="E221" s="166"/>
      <c r="F221" s="167"/>
      <c r="G221" s="168">
        <f>SUMIF(AG222:AG223,"&lt;&gt;NOR",G222:G223)</f>
        <v>0</v>
      </c>
      <c r="H221" s="162"/>
      <c r="I221" s="162">
        <f>SUM(I222:I223)</f>
        <v>0</v>
      </c>
      <c r="J221" s="162"/>
      <c r="K221" s="162">
        <f>SUM(K222:K223)</f>
        <v>0</v>
      </c>
      <c r="L221" s="162"/>
      <c r="M221" s="162">
        <f>SUM(M222:M223)</f>
        <v>0</v>
      </c>
      <c r="N221" s="161"/>
      <c r="O221" s="161">
        <f>SUM(O222:O223)</f>
        <v>0</v>
      </c>
      <c r="P221" s="161"/>
      <c r="Q221" s="161">
        <f>SUM(Q222:Q223)</f>
        <v>0</v>
      </c>
      <c r="R221" s="162"/>
      <c r="S221" s="162"/>
      <c r="T221" s="162"/>
      <c r="U221" s="162"/>
      <c r="V221" s="162">
        <f>SUM(V222:V223)</f>
        <v>0</v>
      </c>
      <c r="W221" s="162"/>
      <c r="X221" s="162"/>
      <c r="Y221" s="162"/>
      <c r="AG221" t="s">
        <v>250</v>
      </c>
    </row>
    <row r="222" spans="1:60" outlineLevel="1" x14ac:dyDescent="0.2">
      <c r="A222" s="170">
        <v>81</v>
      </c>
      <c r="B222" s="171" t="s">
        <v>457</v>
      </c>
      <c r="C222" s="183" t="s">
        <v>458</v>
      </c>
      <c r="D222" s="172" t="s">
        <v>352</v>
      </c>
      <c r="E222" s="173">
        <v>1</v>
      </c>
      <c r="F222" s="174"/>
      <c r="G222" s="175">
        <f>ROUND(E222*F222,2)</f>
        <v>0</v>
      </c>
      <c r="H222" s="158"/>
      <c r="I222" s="157">
        <f>ROUND(E222*H222,2)</f>
        <v>0</v>
      </c>
      <c r="J222" s="158"/>
      <c r="K222" s="157">
        <f>ROUND(E222*J222,2)</f>
        <v>0</v>
      </c>
      <c r="L222" s="157">
        <v>12</v>
      </c>
      <c r="M222" s="157">
        <f>G222*(1+L222/100)</f>
        <v>0</v>
      </c>
      <c r="N222" s="156">
        <v>0</v>
      </c>
      <c r="O222" s="156">
        <f>ROUND(E222*N222,2)</f>
        <v>0</v>
      </c>
      <c r="P222" s="156">
        <v>0</v>
      </c>
      <c r="Q222" s="156">
        <f>ROUND(E222*P222,2)</f>
        <v>0</v>
      </c>
      <c r="R222" s="157"/>
      <c r="S222" s="157" t="s">
        <v>254</v>
      </c>
      <c r="T222" s="157" t="s">
        <v>255</v>
      </c>
      <c r="U222" s="157">
        <v>0</v>
      </c>
      <c r="V222" s="157">
        <f>ROUND(E222*U222,2)</f>
        <v>0</v>
      </c>
      <c r="W222" s="157"/>
      <c r="X222" s="157" t="s">
        <v>51</v>
      </c>
      <c r="Y222" s="157" t="s">
        <v>257</v>
      </c>
      <c r="Z222" s="147"/>
      <c r="AA222" s="147"/>
      <c r="AB222" s="147"/>
      <c r="AC222" s="147"/>
      <c r="AD222" s="147"/>
      <c r="AE222" s="147"/>
      <c r="AF222" s="147"/>
      <c r="AG222" s="147" t="s">
        <v>353</v>
      </c>
      <c r="AH222" s="147"/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</row>
    <row r="223" spans="1:60" outlineLevel="2" x14ac:dyDescent="0.2">
      <c r="A223" s="154"/>
      <c r="B223" s="155"/>
      <c r="C223" s="388" t="s">
        <v>459</v>
      </c>
      <c r="D223" s="389"/>
      <c r="E223" s="389"/>
      <c r="F223" s="389"/>
      <c r="G223" s="389"/>
      <c r="H223" s="157"/>
      <c r="I223" s="157"/>
      <c r="J223" s="157"/>
      <c r="K223" s="157"/>
      <c r="L223" s="157"/>
      <c r="M223" s="157"/>
      <c r="N223" s="156"/>
      <c r="O223" s="156"/>
      <c r="P223" s="156"/>
      <c r="Q223" s="156"/>
      <c r="R223" s="157"/>
      <c r="S223" s="157"/>
      <c r="T223" s="157"/>
      <c r="U223" s="157"/>
      <c r="V223" s="157"/>
      <c r="W223" s="157"/>
      <c r="X223" s="157"/>
      <c r="Y223" s="157"/>
      <c r="Z223" s="147"/>
      <c r="AA223" s="147"/>
      <c r="AB223" s="147"/>
      <c r="AC223" s="147"/>
      <c r="AD223" s="147"/>
      <c r="AE223" s="147"/>
      <c r="AF223" s="147"/>
      <c r="AG223" s="147" t="s">
        <v>272</v>
      </c>
      <c r="AH223" s="147"/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</row>
    <row r="224" spans="1:60" x14ac:dyDescent="0.2">
      <c r="A224" s="3"/>
      <c r="B224" s="4"/>
      <c r="C224" s="186"/>
      <c r="D224" s="6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AE224">
        <v>12</v>
      </c>
      <c r="AF224">
        <v>21</v>
      </c>
      <c r="AG224" t="s">
        <v>235</v>
      </c>
    </row>
    <row r="225" spans="1:33" x14ac:dyDescent="0.2">
      <c r="A225" s="150"/>
      <c r="B225" s="151" t="s">
        <v>31</v>
      </c>
      <c r="C225" s="187"/>
      <c r="D225" s="152"/>
      <c r="E225" s="153"/>
      <c r="F225" s="153"/>
      <c r="G225" s="169">
        <f>G8+G16+G33+G40+G46+G50+G71+G82+G88+G93+G101+G108+G111+G113+G123+G129+G135+G159+G166+G180+G190+G202+G216+G221</f>
        <v>0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AE225">
        <f>SUMIF(L7:L223,AE224,G7:G223)</f>
        <v>0</v>
      </c>
      <c r="AF225">
        <f>SUMIF(L7:L223,AF224,G7:G223)</f>
        <v>0</v>
      </c>
      <c r="AG225" t="s">
        <v>346</v>
      </c>
    </row>
    <row r="226" spans="1:33" x14ac:dyDescent="0.2">
      <c r="A226" s="3"/>
      <c r="B226" s="4"/>
      <c r="C226" s="186"/>
      <c r="D226" s="6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33" x14ac:dyDescent="0.2">
      <c r="A227" s="3"/>
      <c r="B227" s="4"/>
      <c r="C227" s="186"/>
      <c r="D227" s="6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33" x14ac:dyDescent="0.2">
      <c r="A228" s="374" t="s">
        <v>347</v>
      </c>
      <c r="B228" s="374"/>
      <c r="C228" s="375"/>
      <c r="D228" s="6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33" x14ac:dyDescent="0.2">
      <c r="A229" s="376"/>
      <c r="B229" s="377"/>
      <c r="C229" s="378"/>
      <c r="D229" s="377"/>
      <c r="E229" s="377"/>
      <c r="F229" s="377"/>
      <c r="G229" s="379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AG229" t="s">
        <v>348</v>
      </c>
    </row>
    <row r="230" spans="1:33" x14ac:dyDescent="0.2">
      <c r="A230" s="380"/>
      <c r="B230" s="381"/>
      <c r="C230" s="382"/>
      <c r="D230" s="381"/>
      <c r="E230" s="381"/>
      <c r="F230" s="381"/>
      <c r="G230" s="38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33" x14ac:dyDescent="0.2">
      <c r="A231" s="380"/>
      <c r="B231" s="381"/>
      <c r="C231" s="382"/>
      <c r="D231" s="381"/>
      <c r="E231" s="381"/>
      <c r="F231" s="381"/>
      <c r="G231" s="38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33" x14ac:dyDescent="0.2">
      <c r="A232" s="380"/>
      <c r="B232" s="381"/>
      <c r="C232" s="382"/>
      <c r="D232" s="381"/>
      <c r="E232" s="381"/>
      <c r="F232" s="381"/>
      <c r="G232" s="38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33" x14ac:dyDescent="0.2">
      <c r="A233" s="384"/>
      <c r="B233" s="385"/>
      <c r="C233" s="386"/>
      <c r="D233" s="385"/>
      <c r="E233" s="385"/>
      <c r="F233" s="385"/>
      <c r="G233" s="387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33" x14ac:dyDescent="0.2">
      <c r="A234" s="3"/>
      <c r="B234" s="4"/>
      <c r="C234" s="186"/>
      <c r="D234" s="6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33" x14ac:dyDescent="0.2">
      <c r="C235" s="188"/>
      <c r="D235" s="10"/>
      <c r="AG235" t="s">
        <v>349</v>
      </c>
    </row>
    <row r="236" spans="1:33" x14ac:dyDescent="0.2">
      <c r="D236" s="10"/>
    </row>
    <row r="237" spans="1:33" x14ac:dyDescent="0.2">
      <c r="D237" s="10"/>
    </row>
    <row r="238" spans="1:33" x14ac:dyDescent="0.2">
      <c r="D238" s="10"/>
    </row>
    <row r="239" spans="1:33" x14ac:dyDescent="0.2">
      <c r="D239" s="10"/>
    </row>
    <row r="240" spans="1:33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</sheetData>
  <mergeCells count="25">
    <mergeCell ref="A228:C228"/>
    <mergeCell ref="A229:G233"/>
    <mergeCell ref="C35:G35"/>
    <mergeCell ref="C36:G36"/>
    <mergeCell ref="C37:G37"/>
    <mergeCell ref="C38:G38"/>
    <mergeCell ref="C131:G131"/>
    <mergeCell ref="C84:G84"/>
    <mergeCell ref="C117:G117"/>
    <mergeCell ref="C120:G120"/>
    <mergeCell ref="C171:G171"/>
    <mergeCell ref="C178:G178"/>
    <mergeCell ref="C196:G196"/>
    <mergeCell ref="C223:G223"/>
    <mergeCell ref="C137:G137"/>
    <mergeCell ref="C140:G140"/>
    <mergeCell ref="C143:G143"/>
    <mergeCell ref="C146:G146"/>
    <mergeCell ref="C149:G149"/>
    <mergeCell ref="C168:G168"/>
    <mergeCell ref="A1:G1"/>
    <mergeCell ref="C2:G2"/>
    <mergeCell ref="C3:G3"/>
    <mergeCell ref="C4:G4"/>
    <mergeCell ref="C48:G48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61</v>
      </c>
      <c r="C3" s="368" t="s">
        <v>62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60</v>
      </c>
      <c r="C4" s="371" t="s">
        <v>47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52</v>
      </c>
      <c r="C8" s="182" t="s">
        <v>113</v>
      </c>
      <c r="D8" s="165"/>
      <c r="E8" s="166"/>
      <c r="F8" s="167"/>
      <c r="G8" s="168">
        <f>SUMIF(AG9:AG17,"&lt;&gt;NOR",G9:G17)</f>
        <v>0</v>
      </c>
      <c r="H8" s="162"/>
      <c r="I8" s="162">
        <f>SUM(I9:I17)</f>
        <v>0</v>
      </c>
      <c r="J8" s="162"/>
      <c r="K8" s="162">
        <f>SUM(K9:K17)</f>
        <v>0</v>
      </c>
      <c r="L8" s="162"/>
      <c r="M8" s="162">
        <f>SUM(M9:M17)</f>
        <v>0</v>
      </c>
      <c r="N8" s="161"/>
      <c r="O8" s="161">
        <f>SUM(O9:O17)</f>
        <v>0</v>
      </c>
      <c r="P8" s="161"/>
      <c r="Q8" s="161">
        <f>SUM(Q9:Q17)</f>
        <v>0</v>
      </c>
      <c r="R8" s="162"/>
      <c r="S8" s="162"/>
      <c r="T8" s="162"/>
      <c r="U8" s="162"/>
      <c r="V8" s="162">
        <f>SUM(V9:V17)</f>
        <v>0.8600000000000001</v>
      </c>
      <c r="W8" s="162"/>
      <c r="X8" s="162"/>
      <c r="Y8" s="162"/>
      <c r="AG8" t="s">
        <v>250</v>
      </c>
    </row>
    <row r="9" spans="1:60" ht="22.5" outlineLevel="1" x14ac:dyDescent="0.2">
      <c r="A9" s="170">
        <v>1</v>
      </c>
      <c r="B9" s="171" t="s">
        <v>891</v>
      </c>
      <c r="C9" s="183" t="s">
        <v>892</v>
      </c>
      <c r="D9" s="172" t="s">
        <v>253</v>
      </c>
      <c r="E9" s="173">
        <v>2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12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0.23</v>
      </c>
      <c r="V9" s="157">
        <f>ROUND(E9*U9,2)</f>
        <v>0.46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1105</v>
      </c>
      <c r="D10" s="159"/>
      <c r="E10" s="160">
        <v>2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70">
        <v>2</v>
      </c>
      <c r="B11" s="171" t="s">
        <v>269</v>
      </c>
      <c r="C11" s="183" t="s">
        <v>270</v>
      </c>
      <c r="D11" s="172" t="s">
        <v>253</v>
      </c>
      <c r="E11" s="173">
        <v>2</v>
      </c>
      <c r="F11" s="174"/>
      <c r="G11" s="175">
        <f>ROUND(E11*F11,2)</f>
        <v>0</v>
      </c>
      <c r="H11" s="158"/>
      <c r="I11" s="157">
        <f>ROUND(E11*H11,2)</f>
        <v>0</v>
      </c>
      <c r="J11" s="158"/>
      <c r="K11" s="157">
        <f>ROUND(E11*J11,2)</f>
        <v>0</v>
      </c>
      <c r="L11" s="157">
        <v>12</v>
      </c>
      <c r="M11" s="157">
        <f>G11*(1+L11/100)</f>
        <v>0</v>
      </c>
      <c r="N11" s="156">
        <v>0</v>
      </c>
      <c r="O11" s="156">
        <f>ROUND(E11*N11,2)</f>
        <v>0</v>
      </c>
      <c r="P11" s="156">
        <v>0</v>
      </c>
      <c r="Q11" s="156">
        <f>ROUND(E11*P11,2)</f>
        <v>0</v>
      </c>
      <c r="R11" s="157"/>
      <c r="S11" s="157" t="s">
        <v>254</v>
      </c>
      <c r="T11" s="157" t="s">
        <v>255</v>
      </c>
      <c r="U11" s="157">
        <v>0.20200000000000001</v>
      </c>
      <c r="V11" s="157">
        <f>ROUND(E11*U11,2)</f>
        <v>0.4</v>
      </c>
      <c r="W11" s="157"/>
      <c r="X11" s="157" t="s">
        <v>256</v>
      </c>
      <c r="Y11" s="157" t="s">
        <v>257</v>
      </c>
      <c r="Z11" s="147"/>
      <c r="AA11" s="147"/>
      <c r="AB11" s="147"/>
      <c r="AC11" s="147"/>
      <c r="AD11" s="147"/>
      <c r="AE11" s="147"/>
      <c r="AF11" s="147"/>
      <c r="AG11" s="147" t="s">
        <v>258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2" x14ac:dyDescent="0.2">
      <c r="A12" s="154"/>
      <c r="B12" s="155"/>
      <c r="C12" s="388" t="s">
        <v>271</v>
      </c>
      <c r="D12" s="389"/>
      <c r="E12" s="389"/>
      <c r="F12" s="389"/>
      <c r="G12" s="389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57"/>
      <c r="Z12" s="147"/>
      <c r="AA12" s="147"/>
      <c r="AB12" s="147"/>
      <c r="AC12" s="147"/>
      <c r="AD12" s="147"/>
      <c r="AE12" s="147"/>
      <c r="AF12" s="147"/>
      <c r="AG12" s="147" t="s">
        <v>272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">
      <c r="A13" s="154"/>
      <c r="B13" s="155"/>
      <c r="C13" s="184" t="s">
        <v>56</v>
      </c>
      <c r="D13" s="159"/>
      <c r="E13" s="160">
        <v>2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260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70">
        <v>3</v>
      </c>
      <c r="B14" s="171" t="s">
        <v>287</v>
      </c>
      <c r="C14" s="183" t="s">
        <v>288</v>
      </c>
      <c r="D14" s="172" t="s">
        <v>267</v>
      </c>
      <c r="E14" s="173">
        <v>7</v>
      </c>
      <c r="F14" s="174"/>
      <c r="G14" s="175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12</v>
      </c>
      <c r="M14" s="157">
        <f>G14*(1+L14/100)</f>
        <v>0</v>
      </c>
      <c r="N14" s="156">
        <v>4.2999999999999999E-4</v>
      </c>
      <c r="O14" s="156">
        <f>ROUND(E14*N14,2)</f>
        <v>0</v>
      </c>
      <c r="P14" s="156">
        <v>0</v>
      </c>
      <c r="Q14" s="156">
        <f>ROUND(E14*P14,2)</f>
        <v>0</v>
      </c>
      <c r="R14" s="157" t="s">
        <v>282</v>
      </c>
      <c r="S14" s="157" t="s">
        <v>254</v>
      </c>
      <c r="T14" s="157" t="s">
        <v>255</v>
      </c>
      <c r="U14" s="157">
        <v>0</v>
      </c>
      <c r="V14" s="157">
        <f>ROUND(E14*U14,2)</f>
        <v>0</v>
      </c>
      <c r="W14" s="157"/>
      <c r="X14" s="157" t="s">
        <v>283</v>
      </c>
      <c r="Y14" s="157" t="s">
        <v>257</v>
      </c>
      <c r="Z14" s="147"/>
      <c r="AA14" s="147"/>
      <c r="AB14" s="147"/>
      <c r="AC14" s="147"/>
      <c r="AD14" s="147"/>
      <c r="AE14" s="147"/>
      <c r="AF14" s="147"/>
      <c r="AG14" s="147" t="s">
        <v>284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2" x14ac:dyDescent="0.2">
      <c r="A15" s="154"/>
      <c r="B15" s="155"/>
      <c r="C15" s="184" t="s">
        <v>1031</v>
      </c>
      <c r="D15" s="159"/>
      <c r="E15" s="160">
        <v>7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260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70">
        <v>4</v>
      </c>
      <c r="B16" s="171" t="s">
        <v>895</v>
      </c>
      <c r="C16" s="183" t="s">
        <v>896</v>
      </c>
      <c r="D16" s="172" t="s">
        <v>267</v>
      </c>
      <c r="E16" s="173">
        <v>7</v>
      </c>
      <c r="F16" s="174"/>
      <c r="G16" s="175">
        <f>ROUND(E16*F16,2)</f>
        <v>0</v>
      </c>
      <c r="H16" s="158"/>
      <c r="I16" s="157">
        <f>ROUND(E16*H16,2)</f>
        <v>0</v>
      </c>
      <c r="J16" s="158"/>
      <c r="K16" s="157">
        <f>ROUND(E16*J16,2)</f>
        <v>0</v>
      </c>
      <c r="L16" s="157">
        <v>12</v>
      </c>
      <c r="M16" s="157">
        <f>G16*(1+L16/100)</f>
        <v>0</v>
      </c>
      <c r="N16" s="156">
        <v>3.6999999999999999E-4</v>
      </c>
      <c r="O16" s="156">
        <f>ROUND(E16*N16,2)</f>
        <v>0</v>
      </c>
      <c r="P16" s="156">
        <v>0</v>
      </c>
      <c r="Q16" s="156">
        <f>ROUND(E16*P16,2)</f>
        <v>0</v>
      </c>
      <c r="R16" s="157" t="s">
        <v>282</v>
      </c>
      <c r="S16" s="157" t="s">
        <v>254</v>
      </c>
      <c r="T16" s="157" t="s">
        <v>255</v>
      </c>
      <c r="U16" s="157">
        <v>0</v>
      </c>
      <c r="V16" s="157">
        <f>ROUND(E16*U16,2)</f>
        <v>0</v>
      </c>
      <c r="W16" s="157"/>
      <c r="X16" s="157" t="s">
        <v>283</v>
      </c>
      <c r="Y16" s="157" t="s">
        <v>257</v>
      </c>
      <c r="Z16" s="147"/>
      <c r="AA16" s="147"/>
      <c r="AB16" s="147"/>
      <c r="AC16" s="147"/>
      <c r="AD16" s="147"/>
      <c r="AE16" s="147"/>
      <c r="AF16" s="147"/>
      <c r="AG16" s="147" t="s">
        <v>284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2" x14ac:dyDescent="0.2">
      <c r="A17" s="154"/>
      <c r="B17" s="155"/>
      <c r="C17" s="184" t="s">
        <v>1031</v>
      </c>
      <c r="D17" s="159"/>
      <c r="E17" s="160">
        <v>7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260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x14ac:dyDescent="0.2">
      <c r="A18" s="163" t="s">
        <v>249</v>
      </c>
      <c r="B18" s="164" t="s">
        <v>131</v>
      </c>
      <c r="C18" s="182" t="s">
        <v>132</v>
      </c>
      <c r="D18" s="165"/>
      <c r="E18" s="166"/>
      <c r="F18" s="167"/>
      <c r="G18" s="168">
        <f>SUMIF(AG19:AG23,"&lt;&gt;NOR",G19:G23)</f>
        <v>0</v>
      </c>
      <c r="H18" s="162"/>
      <c r="I18" s="162">
        <f>SUM(I19:I23)</f>
        <v>0</v>
      </c>
      <c r="J18" s="162"/>
      <c r="K18" s="162">
        <f>SUM(K19:K23)</f>
        <v>0</v>
      </c>
      <c r="L18" s="162"/>
      <c r="M18" s="162">
        <f>SUM(M19:M23)</f>
        <v>0</v>
      </c>
      <c r="N18" s="161"/>
      <c r="O18" s="161">
        <f>SUM(O19:O23)</f>
        <v>0</v>
      </c>
      <c r="P18" s="161"/>
      <c r="Q18" s="161">
        <f>SUM(Q19:Q23)</f>
        <v>0</v>
      </c>
      <c r="R18" s="162"/>
      <c r="S18" s="162"/>
      <c r="T18" s="162"/>
      <c r="U18" s="162"/>
      <c r="V18" s="162">
        <f>SUM(V19:V23)</f>
        <v>0.94</v>
      </c>
      <c r="W18" s="162"/>
      <c r="X18" s="162"/>
      <c r="Y18" s="162"/>
      <c r="AG18" t="s">
        <v>250</v>
      </c>
    </row>
    <row r="19" spans="1:60" outlineLevel="1" x14ac:dyDescent="0.2">
      <c r="A19" s="170">
        <v>5</v>
      </c>
      <c r="B19" s="171" t="s">
        <v>897</v>
      </c>
      <c r="C19" s="183" t="s">
        <v>898</v>
      </c>
      <c r="D19" s="172" t="s">
        <v>292</v>
      </c>
      <c r="E19" s="173">
        <v>1</v>
      </c>
      <c r="F19" s="174"/>
      <c r="G19" s="175">
        <f>ROUND(E19*F19,2)</f>
        <v>0</v>
      </c>
      <c r="H19" s="158"/>
      <c r="I19" s="157">
        <f>ROUND(E19*H19,2)</f>
        <v>0</v>
      </c>
      <c r="J19" s="158"/>
      <c r="K19" s="157">
        <f>ROUND(E19*J19,2)</f>
        <v>0</v>
      </c>
      <c r="L19" s="157">
        <v>12</v>
      </c>
      <c r="M19" s="157">
        <f>G19*(1+L19/100)</f>
        <v>0</v>
      </c>
      <c r="N19" s="156">
        <v>1.6000000000000001E-4</v>
      </c>
      <c r="O19" s="156">
        <f>ROUND(E19*N19,2)</f>
        <v>0</v>
      </c>
      <c r="P19" s="156">
        <v>0</v>
      </c>
      <c r="Q19" s="156">
        <f>ROUND(E19*P19,2)</f>
        <v>0</v>
      </c>
      <c r="R19" s="157"/>
      <c r="S19" s="157" t="s">
        <v>254</v>
      </c>
      <c r="T19" s="157" t="s">
        <v>255</v>
      </c>
      <c r="U19" s="157">
        <v>0.94</v>
      </c>
      <c r="V19" s="157">
        <f>ROUND(E19*U19,2)</f>
        <v>0.94</v>
      </c>
      <c r="W19" s="157"/>
      <c r="X19" s="157" t="s">
        <v>256</v>
      </c>
      <c r="Y19" s="157" t="s">
        <v>257</v>
      </c>
      <c r="Z19" s="147"/>
      <c r="AA19" s="147"/>
      <c r="AB19" s="147"/>
      <c r="AC19" s="147"/>
      <c r="AD19" s="147"/>
      <c r="AE19" s="147"/>
      <c r="AF19" s="147"/>
      <c r="AG19" s="147" t="s">
        <v>258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2" x14ac:dyDescent="0.2">
      <c r="A20" s="154"/>
      <c r="B20" s="155"/>
      <c r="C20" s="388" t="s">
        <v>899</v>
      </c>
      <c r="D20" s="389"/>
      <c r="E20" s="389"/>
      <c r="F20" s="389"/>
      <c r="G20" s="389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272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2" x14ac:dyDescent="0.2">
      <c r="A21" s="154"/>
      <c r="B21" s="155"/>
      <c r="C21" s="184" t="s">
        <v>52</v>
      </c>
      <c r="D21" s="159"/>
      <c r="E21" s="160">
        <v>1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260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">
      <c r="A22" s="170">
        <v>6</v>
      </c>
      <c r="B22" s="171" t="s">
        <v>900</v>
      </c>
      <c r="C22" s="183" t="s">
        <v>901</v>
      </c>
      <c r="D22" s="172" t="s">
        <v>292</v>
      </c>
      <c r="E22" s="173">
        <v>1</v>
      </c>
      <c r="F22" s="174"/>
      <c r="G22" s="175">
        <f>ROUND(E22*F22,2)</f>
        <v>0</v>
      </c>
      <c r="H22" s="158"/>
      <c r="I22" s="157">
        <f>ROUND(E22*H22,2)</f>
        <v>0</v>
      </c>
      <c r="J22" s="158"/>
      <c r="K22" s="157">
        <f>ROUND(E22*J22,2)</f>
        <v>0</v>
      </c>
      <c r="L22" s="157">
        <v>12</v>
      </c>
      <c r="M22" s="157">
        <f>G22*(1+L22/100)</f>
        <v>0</v>
      </c>
      <c r="N22" s="156">
        <v>7.2000000000000005E-4</v>
      </c>
      <c r="O22" s="156">
        <f>ROUND(E22*N22,2)</f>
        <v>0</v>
      </c>
      <c r="P22" s="156">
        <v>0</v>
      </c>
      <c r="Q22" s="156">
        <f>ROUND(E22*P22,2)</f>
        <v>0</v>
      </c>
      <c r="R22" s="157" t="s">
        <v>282</v>
      </c>
      <c r="S22" s="157" t="s">
        <v>254</v>
      </c>
      <c r="T22" s="157" t="s">
        <v>255</v>
      </c>
      <c r="U22" s="157">
        <v>0</v>
      </c>
      <c r="V22" s="157">
        <f>ROUND(E22*U22,2)</f>
        <v>0</v>
      </c>
      <c r="W22" s="157"/>
      <c r="X22" s="157" t="s">
        <v>283</v>
      </c>
      <c r="Y22" s="157" t="s">
        <v>257</v>
      </c>
      <c r="Z22" s="147"/>
      <c r="AA22" s="147"/>
      <c r="AB22" s="147"/>
      <c r="AC22" s="147"/>
      <c r="AD22" s="147"/>
      <c r="AE22" s="147"/>
      <c r="AF22" s="147"/>
      <c r="AG22" s="147" t="s">
        <v>284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2" x14ac:dyDescent="0.2">
      <c r="A23" s="154"/>
      <c r="B23" s="155"/>
      <c r="C23" s="184" t="s">
        <v>52</v>
      </c>
      <c r="D23" s="159"/>
      <c r="E23" s="160">
        <v>1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260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x14ac:dyDescent="0.2">
      <c r="A24" s="163" t="s">
        <v>249</v>
      </c>
      <c r="B24" s="164" t="s">
        <v>151</v>
      </c>
      <c r="C24" s="182" t="s">
        <v>152</v>
      </c>
      <c r="D24" s="165"/>
      <c r="E24" s="166"/>
      <c r="F24" s="167"/>
      <c r="G24" s="168">
        <f>SUMIF(AG25:AG26,"&lt;&gt;NOR",G25:G26)</f>
        <v>0</v>
      </c>
      <c r="H24" s="162"/>
      <c r="I24" s="162">
        <f>SUM(I25:I26)</f>
        <v>0</v>
      </c>
      <c r="J24" s="162"/>
      <c r="K24" s="162">
        <f>SUM(K25:K26)</f>
        <v>0</v>
      </c>
      <c r="L24" s="162"/>
      <c r="M24" s="162">
        <f>SUM(M25:M26)</f>
        <v>0</v>
      </c>
      <c r="N24" s="161"/>
      <c r="O24" s="161">
        <f>SUM(O25:O26)</f>
        <v>0</v>
      </c>
      <c r="P24" s="161"/>
      <c r="Q24" s="161">
        <f>SUM(Q25:Q26)</f>
        <v>0</v>
      </c>
      <c r="R24" s="162"/>
      <c r="S24" s="162"/>
      <c r="T24" s="162"/>
      <c r="U24" s="162"/>
      <c r="V24" s="162">
        <f>SUM(V25:V26)</f>
        <v>1.36</v>
      </c>
      <c r="W24" s="162"/>
      <c r="X24" s="162"/>
      <c r="Y24" s="162"/>
      <c r="AG24" t="s">
        <v>250</v>
      </c>
    </row>
    <row r="25" spans="1:60" outlineLevel="1" x14ac:dyDescent="0.2">
      <c r="A25" s="170">
        <v>7</v>
      </c>
      <c r="B25" s="171" t="s">
        <v>902</v>
      </c>
      <c r="C25" s="183" t="s">
        <v>903</v>
      </c>
      <c r="D25" s="172" t="s">
        <v>267</v>
      </c>
      <c r="E25" s="173">
        <v>23</v>
      </c>
      <c r="F25" s="174"/>
      <c r="G25" s="175">
        <f>ROUND(E25*F25,2)</f>
        <v>0</v>
      </c>
      <c r="H25" s="158"/>
      <c r="I25" s="157">
        <f>ROUND(E25*H25,2)</f>
        <v>0</v>
      </c>
      <c r="J25" s="158"/>
      <c r="K25" s="157">
        <f>ROUND(E25*J25,2)</f>
        <v>0</v>
      </c>
      <c r="L25" s="157">
        <v>12</v>
      </c>
      <c r="M25" s="157">
        <f>G25*(1+L25/100)</f>
        <v>0</v>
      </c>
      <c r="N25" s="156">
        <v>0</v>
      </c>
      <c r="O25" s="156">
        <f>ROUND(E25*N25,2)</f>
        <v>0</v>
      </c>
      <c r="P25" s="156">
        <v>0</v>
      </c>
      <c r="Q25" s="156">
        <f>ROUND(E25*P25,2)</f>
        <v>0</v>
      </c>
      <c r="R25" s="157"/>
      <c r="S25" s="157" t="s">
        <v>254</v>
      </c>
      <c r="T25" s="157" t="s">
        <v>255</v>
      </c>
      <c r="U25" s="157">
        <v>5.8999999999999997E-2</v>
      </c>
      <c r="V25" s="157">
        <f>ROUND(E25*U25,2)</f>
        <v>1.36</v>
      </c>
      <c r="W25" s="157"/>
      <c r="X25" s="157" t="s">
        <v>256</v>
      </c>
      <c r="Y25" s="157" t="s">
        <v>257</v>
      </c>
      <c r="Z25" s="147"/>
      <c r="AA25" s="147"/>
      <c r="AB25" s="147"/>
      <c r="AC25" s="147"/>
      <c r="AD25" s="147"/>
      <c r="AE25" s="147"/>
      <c r="AF25" s="147"/>
      <c r="AG25" s="147" t="s">
        <v>258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2" x14ac:dyDescent="0.2">
      <c r="A26" s="154"/>
      <c r="B26" s="155"/>
      <c r="C26" s="184" t="s">
        <v>119</v>
      </c>
      <c r="D26" s="159"/>
      <c r="E26" s="160">
        <v>23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57"/>
      <c r="Z26" s="147"/>
      <c r="AA26" s="147"/>
      <c r="AB26" s="147"/>
      <c r="AC26" s="147"/>
      <c r="AD26" s="147"/>
      <c r="AE26" s="147"/>
      <c r="AF26" s="147"/>
      <c r="AG26" s="147" t="s">
        <v>260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x14ac:dyDescent="0.2">
      <c r="A27" s="163" t="s">
        <v>249</v>
      </c>
      <c r="B27" s="164" t="s">
        <v>160</v>
      </c>
      <c r="C27" s="182" t="s">
        <v>161</v>
      </c>
      <c r="D27" s="165"/>
      <c r="E27" s="166"/>
      <c r="F27" s="167"/>
      <c r="G27" s="168">
        <f>SUMIF(AG28:AG28,"&lt;&gt;NOR",G28:G28)</f>
        <v>0</v>
      </c>
      <c r="H27" s="162"/>
      <c r="I27" s="162">
        <f>SUM(I28:I28)</f>
        <v>0</v>
      </c>
      <c r="J27" s="162"/>
      <c r="K27" s="162">
        <f>SUM(K28:K28)</f>
        <v>0</v>
      </c>
      <c r="L27" s="162"/>
      <c r="M27" s="162">
        <f>SUM(M28:M28)</f>
        <v>0</v>
      </c>
      <c r="N27" s="161"/>
      <c r="O27" s="161">
        <f>SUM(O28:O28)</f>
        <v>0</v>
      </c>
      <c r="P27" s="161"/>
      <c r="Q27" s="161">
        <f>SUM(Q28:Q28)</f>
        <v>0</v>
      </c>
      <c r="R27" s="162"/>
      <c r="S27" s="162"/>
      <c r="T27" s="162"/>
      <c r="U27" s="162"/>
      <c r="V27" s="162">
        <f>SUM(V28:V28)</f>
        <v>0.01</v>
      </c>
      <c r="W27" s="162"/>
      <c r="X27" s="162"/>
      <c r="Y27" s="162"/>
      <c r="AG27" t="s">
        <v>250</v>
      </c>
    </row>
    <row r="28" spans="1:60" outlineLevel="1" x14ac:dyDescent="0.2">
      <c r="A28" s="176">
        <v>8</v>
      </c>
      <c r="B28" s="177" t="s">
        <v>314</v>
      </c>
      <c r="C28" s="185" t="s">
        <v>315</v>
      </c>
      <c r="D28" s="178" t="s">
        <v>316</v>
      </c>
      <c r="E28" s="179">
        <v>6.4799999999999996E-3</v>
      </c>
      <c r="F28" s="180"/>
      <c r="G28" s="181">
        <f>ROUND(E28*F28,2)</f>
        <v>0</v>
      </c>
      <c r="H28" s="158"/>
      <c r="I28" s="157">
        <f>ROUND(E28*H28,2)</f>
        <v>0</v>
      </c>
      <c r="J28" s="158"/>
      <c r="K28" s="157">
        <f>ROUND(E28*J28,2)</f>
        <v>0</v>
      </c>
      <c r="L28" s="157">
        <v>12</v>
      </c>
      <c r="M28" s="157">
        <f>G28*(1+L28/100)</f>
        <v>0</v>
      </c>
      <c r="N28" s="156">
        <v>0</v>
      </c>
      <c r="O28" s="156">
        <f>ROUND(E28*N28,2)</f>
        <v>0</v>
      </c>
      <c r="P28" s="156">
        <v>0</v>
      </c>
      <c r="Q28" s="156">
        <f>ROUND(E28*P28,2)</f>
        <v>0</v>
      </c>
      <c r="R28" s="157"/>
      <c r="S28" s="157" t="s">
        <v>254</v>
      </c>
      <c r="T28" s="157" t="s">
        <v>255</v>
      </c>
      <c r="U28" s="157">
        <v>0.85199999999999998</v>
      </c>
      <c r="V28" s="157">
        <f>ROUND(E28*U28,2)</f>
        <v>0.01</v>
      </c>
      <c r="W28" s="157"/>
      <c r="X28" s="157" t="s">
        <v>256</v>
      </c>
      <c r="Y28" s="157" t="s">
        <v>257</v>
      </c>
      <c r="Z28" s="147"/>
      <c r="AA28" s="147"/>
      <c r="AB28" s="147"/>
      <c r="AC28" s="147"/>
      <c r="AD28" s="147"/>
      <c r="AE28" s="147"/>
      <c r="AF28" s="147"/>
      <c r="AG28" s="147" t="s">
        <v>317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x14ac:dyDescent="0.2">
      <c r="A29" s="163" t="s">
        <v>249</v>
      </c>
      <c r="B29" s="164" t="s">
        <v>168</v>
      </c>
      <c r="C29" s="182" t="s">
        <v>169</v>
      </c>
      <c r="D29" s="165"/>
      <c r="E29" s="166"/>
      <c r="F29" s="167"/>
      <c r="G29" s="168">
        <f>SUMIF(AG30:AG50,"&lt;&gt;NOR",G30:G50)</f>
        <v>0</v>
      </c>
      <c r="H29" s="162"/>
      <c r="I29" s="162">
        <f>SUM(I30:I50)</f>
        <v>0</v>
      </c>
      <c r="J29" s="162"/>
      <c r="K29" s="162">
        <f>SUM(K30:K50)</f>
        <v>0</v>
      </c>
      <c r="L29" s="162"/>
      <c r="M29" s="162">
        <f>SUM(M30:M50)</f>
        <v>0</v>
      </c>
      <c r="N29" s="161"/>
      <c r="O29" s="161">
        <f>SUM(O30:O50)</f>
        <v>0.03</v>
      </c>
      <c r="P29" s="161"/>
      <c r="Q29" s="161">
        <f>SUM(Q30:Q50)</f>
        <v>0</v>
      </c>
      <c r="R29" s="162"/>
      <c r="S29" s="162"/>
      <c r="T29" s="162"/>
      <c r="U29" s="162"/>
      <c r="V29" s="162">
        <f>SUM(V30:V50)</f>
        <v>17.689999999999998</v>
      </c>
      <c r="W29" s="162"/>
      <c r="X29" s="162"/>
      <c r="Y29" s="162"/>
      <c r="AG29" t="s">
        <v>250</v>
      </c>
    </row>
    <row r="30" spans="1:60" outlineLevel="1" x14ac:dyDescent="0.2">
      <c r="A30" s="170">
        <v>9</v>
      </c>
      <c r="B30" s="171" t="s">
        <v>911</v>
      </c>
      <c r="C30" s="183" t="s">
        <v>912</v>
      </c>
      <c r="D30" s="172" t="s">
        <v>267</v>
      </c>
      <c r="E30" s="173">
        <v>4</v>
      </c>
      <c r="F30" s="174"/>
      <c r="G30" s="175">
        <f>ROUND(E30*F30,2)</f>
        <v>0</v>
      </c>
      <c r="H30" s="158"/>
      <c r="I30" s="157">
        <f>ROUND(E30*H30,2)</f>
        <v>0</v>
      </c>
      <c r="J30" s="158"/>
      <c r="K30" s="157">
        <f>ROUND(E30*J30,2)</f>
        <v>0</v>
      </c>
      <c r="L30" s="157">
        <v>12</v>
      </c>
      <c r="M30" s="157">
        <f>G30*(1+L30/100)</f>
        <v>0</v>
      </c>
      <c r="N30" s="156">
        <v>4.6999999999999999E-4</v>
      </c>
      <c r="O30" s="156">
        <f>ROUND(E30*N30,2)</f>
        <v>0</v>
      </c>
      <c r="P30" s="156">
        <v>0</v>
      </c>
      <c r="Q30" s="156">
        <f>ROUND(E30*P30,2)</f>
        <v>0</v>
      </c>
      <c r="R30" s="157"/>
      <c r="S30" s="157" t="s">
        <v>254</v>
      </c>
      <c r="T30" s="157" t="s">
        <v>255</v>
      </c>
      <c r="U30" s="157">
        <v>0.35899999999999999</v>
      </c>
      <c r="V30" s="157">
        <f>ROUND(E30*U30,2)</f>
        <v>1.44</v>
      </c>
      <c r="W30" s="157"/>
      <c r="X30" s="157" t="s">
        <v>256</v>
      </c>
      <c r="Y30" s="157" t="s">
        <v>257</v>
      </c>
      <c r="Z30" s="147"/>
      <c r="AA30" s="147"/>
      <c r="AB30" s="147"/>
      <c r="AC30" s="147"/>
      <c r="AD30" s="147"/>
      <c r="AE30" s="147"/>
      <c r="AF30" s="147"/>
      <c r="AG30" s="147" t="s">
        <v>258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2" x14ac:dyDescent="0.2">
      <c r="A31" s="154"/>
      <c r="B31" s="155"/>
      <c r="C31" s="388" t="s">
        <v>320</v>
      </c>
      <c r="D31" s="389"/>
      <c r="E31" s="389"/>
      <c r="F31" s="389"/>
      <c r="G31" s="389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272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2" x14ac:dyDescent="0.2">
      <c r="A32" s="154"/>
      <c r="B32" s="155"/>
      <c r="C32" s="184" t="s">
        <v>133</v>
      </c>
      <c r="D32" s="159"/>
      <c r="E32" s="160">
        <v>4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7"/>
      <c r="AA32" s="147"/>
      <c r="AB32" s="147"/>
      <c r="AC32" s="147"/>
      <c r="AD32" s="147"/>
      <c r="AE32" s="147"/>
      <c r="AF32" s="147"/>
      <c r="AG32" s="147" t="s">
        <v>260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">
      <c r="A33" s="170">
        <v>10</v>
      </c>
      <c r="B33" s="171" t="s">
        <v>913</v>
      </c>
      <c r="C33" s="183" t="s">
        <v>914</v>
      </c>
      <c r="D33" s="172" t="s">
        <v>267</v>
      </c>
      <c r="E33" s="173">
        <v>2</v>
      </c>
      <c r="F33" s="174"/>
      <c r="G33" s="175">
        <f>ROUND(E33*F33,2)</f>
        <v>0</v>
      </c>
      <c r="H33" s="158"/>
      <c r="I33" s="157">
        <f>ROUND(E33*H33,2)</f>
        <v>0</v>
      </c>
      <c r="J33" s="158"/>
      <c r="K33" s="157">
        <f>ROUND(E33*J33,2)</f>
        <v>0</v>
      </c>
      <c r="L33" s="157">
        <v>12</v>
      </c>
      <c r="M33" s="157">
        <f>G33*(1+L33/100)</f>
        <v>0</v>
      </c>
      <c r="N33" s="156">
        <v>1.5200000000000001E-3</v>
      </c>
      <c r="O33" s="156">
        <f>ROUND(E33*N33,2)</f>
        <v>0</v>
      </c>
      <c r="P33" s="156">
        <v>0</v>
      </c>
      <c r="Q33" s="156">
        <f>ROUND(E33*P33,2)</f>
        <v>0</v>
      </c>
      <c r="R33" s="157"/>
      <c r="S33" s="157" t="s">
        <v>254</v>
      </c>
      <c r="T33" s="157" t="s">
        <v>255</v>
      </c>
      <c r="U33" s="157">
        <v>1.173</v>
      </c>
      <c r="V33" s="157">
        <f>ROUND(E33*U33,2)</f>
        <v>2.35</v>
      </c>
      <c r="W33" s="157"/>
      <c r="X33" s="157" t="s">
        <v>256</v>
      </c>
      <c r="Y33" s="157" t="s">
        <v>257</v>
      </c>
      <c r="Z33" s="147"/>
      <c r="AA33" s="147"/>
      <c r="AB33" s="147"/>
      <c r="AC33" s="147"/>
      <c r="AD33" s="147"/>
      <c r="AE33" s="147"/>
      <c r="AF33" s="147"/>
      <c r="AG33" s="147" t="s">
        <v>258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2" x14ac:dyDescent="0.2">
      <c r="A34" s="154"/>
      <c r="B34" s="155"/>
      <c r="C34" s="388" t="s">
        <v>320</v>
      </c>
      <c r="D34" s="389"/>
      <c r="E34" s="389"/>
      <c r="F34" s="389"/>
      <c r="G34" s="389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7"/>
      <c r="AA34" s="147"/>
      <c r="AB34" s="147"/>
      <c r="AC34" s="147"/>
      <c r="AD34" s="147"/>
      <c r="AE34" s="147"/>
      <c r="AF34" s="147"/>
      <c r="AG34" s="147" t="s">
        <v>272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2" x14ac:dyDescent="0.2">
      <c r="A35" s="154"/>
      <c r="B35" s="155"/>
      <c r="C35" s="184" t="s">
        <v>56</v>
      </c>
      <c r="D35" s="159"/>
      <c r="E35" s="160">
        <v>2</v>
      </c>
      <c r="F35" s="157"/>
      <c r="G35" s="157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57"/>
      <c r="Z35" s="147"/>
      <c r="AA35" s="147"/>
      <c r="AB35" s="147"/>
      <c r="AC35" s="147"/>
      <c r="AD35" s="147"/>
      <c r="AE35" s="147"/>
      <c r="AF35" s="147"/>
      <c r="AG35" s="147" t="s">
        <v>260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">
      <c r="A36" s="170">
        <v>11</v>
      </c>
      <c r="B36" s="171" t="s">
        <v>920</v>
      </c>
      <c r="C36" s="183" t="s">
        <v>921</v>
      </c>
      <c r="D36" s="172" t="s">
        <v>267</v>
      </c>
      <c r="E36" s="173">
        <v>9</v>
      </c>
      <c r="F36" s="174"/>
      <c r="G36" s="175">
        <f>ROUND(E36*F36,2)</f>
        <v>0</v>
      </c>
      <c r="H36" s="158"/>
      <c r="I36" s="157">
        <f>ROUND(E36*H36,2)</f>
        <v>0</v>
      </c>
      <c r="J36" s="158"/>
      <c r="K36" s="157">
        <f>ROUND(E36*J36,2)</f>
        <v>0</v>
      </c>
      <c r="L36" s="157">
        <v>12</v>
      </c>
      <c r="M36" s="157">
        <f>G36*(1+L36/100)</f>
        <v>0</v>
      </c>
      <c r="N36" s="156">
        <v>1.31E-3</v>
      </c>
      <c r="O36" s="156">
        <f>ROUND(E36*N36,2)</f>
        <v>0.01</v>
      </c>
      <c r="P36" s="156">
        <v>0</v>
      </c>
      <c r="Q36" s="156">
        <f>ROUND(E36*P36,2)</f>
        <v>0</v>
      </c>
      <c r="R36" s="157"/>
      <c r="S36" s="157" t="s">
        <v>254</v>
      </c>
      <c r="T36" s="157" t="s">
        <v>255</v>
      </c>
      <c r="U36" s="157">
        <v>0.79700000000000004</v>
      </c>
      <c r="V36" s="157">
        <f>ROUND(E36*U36,2)</f>
        <v>7.17</v>
      </c>
      <c r="W36" s="157"/>
      <c r="X36" s="157" t="s">
        <v>256</v>
      </c>
      <c r="Y36" s="157" t="s">
        <v>257</v>
      </c>
      <c r="Z36" s="147"/>
      <c r="AA36" s="147"/>
      <c r="AB36" s="147"/>
      <c r="AC36" s="147"/>
      <c r="AD36" s="147"/>
      <c r="AE36" s="147"/>
      <c r="AF36" s="147"/>
      <c r="AG36" s="147" t="s">
        <v>258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2" x14ac:dyDescent="0.2">
      <c r="A37" s="154"/>
      <c r="B37" s="155"/>
      <c r="C37" s="388" t="s">
        <v>917</v>
      </c>
      <c r="D37" s="389"/>
      <c r="E37" s="389"/>
      <c r="F37" s="389"/>
      <c r="G37" s="389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57"/>
      <c r="Z37" s="147"/>
      <c r="AA37" s="147"/>
      <c r="AB37" s="147"/>
      <c r="AC37" s="147"/>
      <c r="AD37" s="147"/>
      <c r="AE37" s="147"/>
      <c r="AF37" s="147"/>
      <c r="AG37" s="147" t="s">
        <v>272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3" x14ac:dyDescent="0.2">
      <c r="A38" s="154"/>
      <c r="B38" s="155"/>
      <c r="C38" s="396" t="s">
        <v>918</v>
      </c>
      <c r="D38" s="397"/>
      <c r="E38" s="397"/>
      <c r="F38" s="397"/>
      <c r="G38" s="39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272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2" x14ac:dyDescent="0.2">
      <c r="A39" s="154"/>
      <c r="B39" s="155"/>
      <c r="C39" s="184" t="s">
        <v>321</v>
      </c>
      <c r="D39" s="159"/>
      <c r="E39" s="160">
        <v>9</v>
      </c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7"/>
      <c r="AA39" s="147"/>
      <c r="AB39" s="147"/>
      <c r="AC39" s="147"/>
      <c r="AD39" s="147"/>
      <c r="AE39" s="147"/>
      <c r="AF39" s="147"/>
      <c r="AG39" s="147" t="s">
        <v>260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">
      <c r="A40" s="170">
        <v>12</v>
      </c>
      <c r="B40" s="171" t="s">
        <v>318</v>
      </c>
      <c r="C40" s="183" t="s">
        <v>925</v>
      </c>
      <c r="D40" s="172" t="s">
        <v>267</v>
      </c>
      <c r="E40" s="173">
        <v>8</v>
      </c>
      <c r="F40" s="174"/>
      <c r="G40" s="175">
        <f>ROUND(E40*F40,2)</f>
        <v>0</v>
      </c>
      <c r="H40" s="158"/>
      <c r="I40" s="157">
        <f>ROUND(E40*H40,2)</f>
        <v>0</v>
      </c>
      <c r="J40" s="158"/>
      <c r="K40" s="157">
        <f>ROUND(E40*J40,2)</f>
        <v>0</v>
      </c>
      <c r="L40" s="157">
        <v>12</v>
      </c>
      <c r="M40" s="157">
        <f>G40*(1+L40/100)</f>
        <v>0</v>
      </c>
      <c r="N40" s="156">
        <v>2.5200000000000001E-3</v>
      </c>
      <c r="O40" s="156">
        <f>ROUND(E40*N40,2)</f>
        <v>0.02</v>
      </c>
      <c r="P40" s="156">
        <v>0</v>
      </c>
      <c r="Q40" s="156">
        <f>ROUND(E40*P40,2)</f>
        <v>0</v>
      </c>
      <c r="R40" s="157"/>
      <c r="S40" s="157" t="s">
        <v>254</v>
      </c>
      <c r="T40" s="157" t="s">
        <v>255</v>
      </c>
      <c r="U40" s="157">
        <v>0.8</v>
      </c>
      <c r="V40" s="157">
        <f>ROUND(E40*U40,2)</f>
        <v>6.4</v>
      </c>
      <c r="W40" s="157"/>
      <c r="X40" s="157" t="s">
        <v>256</v>
      </c>
      <c r="Y40" s="157" t="s">
        <v>257</v>
      </c>
      <c r="Z40" s="147"/>
      <c r="AA40" s="147"/>
      <c r="AB40" s="147"/>
      <c r="AC40" s="147"/>
      <c r="AD40" s="147"/>
      <c r="AE40" s="147"/>
      <c r="AF40" s="147"/>
      <c r="AG40" s="147" t="s">
        <v>258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2" x14ac:dyDescent="0.2">
      <c r="A41" s="154"/>
      <c r="B41" s="155"/>
      <c r="C41" s="388" t="s">
        <v>320</v>
      </c>
      <c r="D41" s="389"/>
      <c r="E41" s="389"/>
      <c r="F41" s="389"/>
      <c r="G41" s="389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57"/>
      <c r="Z41" s="147"/>
      <c r="AA41" s="147"/>
      <c r="AB41" s="147"/>
      <c r="AC41" s="147"/>
      <c r="AD41" s="147"/>
      <c r="AE41" s="147"/>
      <c r="AF41" s="147"/>
      <c r="AG41" s="147" t="s">
        <v>272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2" x14ac:dyDescent="0.2">
      <c r="A42" s="154"/>
      <c r="B42" s="155"/>
      <c r="C42" s="184" t="s">
        <v>151</v>
      </c>
      <c r="D42" s="159"/>
      <c r="E42" s="160">
        <v>8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260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ht="22.5" outlineLevel="1" x14ac:dyDescent="0.2">
      <c r="A43" s="170">
        <v>13</v>
      </c>
      <c r="B43" s="171" t="s">
        <v>926</v>
      </c>
      <c r="C43" s="183" t="s">
        <v>927</v>
      </c>
      <c r="D43" s="172" t="s">
        <v>292</v>
      </c>
      <c r="E43" s="173">
        <v>1</v>
      </c>
      <c r="F43" s="174"/>
      <c r="G43" s="175">
        <f>ROUND(E43*F43,2)</f>
        <v>0</v>
      </c>
      <c r="H43" s="158"/>
      <c r="I43" s="157">
        <f>ROUND(E43*H43,2)</f>
        <v>0</v>
      </c>
      <c r="J43" s="158"/>
      <c r="K43" s="157">
        <f>ROUND(E43*J43,2)</f>
        <v>0</v>
      </c>
      <c r="L43" s="157">
        <v>12</v>
      </c>
      <c r="M43" s="157">
        <f>G43*(1+L43/100)</f>
        <v>0</v>
      </c>
      <c r="N43" s="156">
        <v>2.7E-4</v>
      </c>
      <c r="O43" s="156">
        <f>ROUND(E43*N43,2)</f>
        <v>0</v>
      </c>
      <c r="P43" s="156">
        <v>0</v>
      </c>
      <c r="Q43" s="156">
        <f>ROUND(E43*P43,2)</f>
        <v>0</v>
      </c>
      <c r="R43" s="157"/>
      <c r="S43" s="157" t="s">
        <v>254</v>
      </c>
      <c r="T43" s="157" t="s">
        <v>255</v>
      </c>
      <c r="U43" s="157">
        <v>0.33300000000000002</v>
      </c>
      <c r="V43" s="157">
        <f>ROUND(E43*U43,2)</f>
        <v>0.33</v>
      </c>
      <c r="W43" s="157"/>
      <c r="X43" s="157" t="s">
        <v>256</v>
      </c>
      <c r="Y43" s="157" t="s">
        <v>257</v>
      </c>
      <c r="Z43" s="147"/>
      <c r="AA43" s="147"/>
      <c r="AB43" s="147"/>
      <c r="AC43" s="147"/>
      <c r="AD43" s="147"/>
      <c r="AE43" s="147"/>
      <c r="AF43" s="147"/>
      <c r="AG43" s="147" t="s">
        <v>258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2" x14ac:dyDescent="0.2">
      <c r="A44" s="154"/>
      <c r="B44" s="155"/>
      <c r="C44" s="184" t="s">
        <v>52</v>
      </c>
      <c r="D44" s="159"/>
      <c r="E44" s="160">
        <v>1</v>
      </c>
      <c r="F44" s="157"/>
      <c r="G44" s="15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7"/>
      <c r="AA44" s="147"/>
      <c r="AB44" s="147"/>
      <c r="AC44" s="147"/>
      <c r="AD44" s="147"/>
      <c r="AE44" s="147"/>
      <c r="AF44" s="147"/>
      <c r="AG44" s="147" t="s">
        <v>260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">
      <c r="A45" s="170">
        <v>14</v>
      </c>
      <c r="B45" s="171" t="s">
        <v>928</v>
      </c>
      <c r="C45" s="183" t="s">
        <v>929</v>
      </c>
      <c r="D45" s="172" t="s">
        <v>292</v>
      </c>
      <c r="E45" s="173">
        <v>1</v>
      </c>
      <c r="F45" s="174"/>
      <c r="G45" s="175">
        <f>ROUND(E45*F45,2)</f>
        <v>0</v>
      </c>
      <c r="H45" s="158"/>
      <c r="I45" s="157">
        <f>ROUND(E45*H45,2)</f>
        <v>0</v>
      </c>
      <c r="J45" s="158"/>
      <c r="K45" s="157">
        <f>ROUND(E45*J45,2)</f>
        <v>0</v>
      </c>
      <c r="L45" s="157">
        <v>12</v>
      </c>
      <c r="M45" s="157">
        <f>G45*(1+L45/100)</f>
        <v>0</v>
      </c>
      <c r="N45" s="156">
        <v>0</v>
      </c>
      <c r="O45" s="156">
        <f>ROUND(E45*N45,2)</f>
        <v>0</v>
      </c>
      <c r="P45" s="156">
        <v>0</v>
      </c>
      <c r="Q45" s="156">
        <f>ROUND(E45*P45,2)</f>
        <v>0</v>
      </c>
      <c r="R45" s="157" t="s">
        <v>282</v>
      </c>
      <c r="S45" s="157" t="s">
        <v>254</v>
      </c>
      <c r="T45" s="157" t="s">
        <v>255</v>
      </c>
      <c r="U45" s="157">
        <v>0</v>
      </c>
      <c r="V45" s="157">
        <f>ROUND(E45*U45,2)</f>
        <v>0</v>
      </c>
      <c r="W45" s="157"/>
      <c r="X45" s="157" t="s">
        <v>283</v>
      </c>
      <c r="Y45" s="157" t="s">
        <v>257</v>
      </c>
      <c r="Z45" s="147"/>
      <c r="AA45" s="147"/>
      <c r="AB45" s="147"/>
      <c r="AC45" s="147"/>
      <c r="AD45" s="147"/>
      <c r="AE45" s="147"/>
      <c r="AF45" s="147"/>
      <c r="AG45" s="147" t="s">
        <v>284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2" x14ac:dyDescent="0.2">
      <c r="A46" s="154"/>
      <c r="B46" s="155"/>
      <c r="C46" s="184" t="s">
        <v>52</v>
      </c>
      <c r="D46" s="159"/>
      <c r="E46" s="160">
        <v>1</v>
      </c>
      <c r="F46" s="157"/>
      <c r="G46" s="15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7"/>
      <c r="AA46" s="147"/>
      <c r="AB46" s="147"/>
      <c r="AC46" s="147"/>
      <c r="AD46" s="147"/>
      <c r="AE46" s="147"/>
      <c r="AF46" s="147"/>
      <c r="AG46" s="147" t="s">
        <v>260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70">
        <v>15</v>
      </c>
      <c r="B47" s="171" t="s">
        <v>930</v>
      </c>
      <c r="C47" s="183" t="s">
        <v>931</v>
      </c>
      <c r="D47" s="172" t="s">
        <v>292</v>
      </c>
      <c r="E47" s="173">
        <v>5</v>
      </c>
      <c r="F47" s="174"/>
      <c r="G47" s="175">
        <f>ROUND(E47*F47,2)</f>
        <v>0</v>
      </c>
      <c r="H47" s="158"/>
      <c r="I47" s="157">
        <f>ROUND(E47*H47,2)</f>
        <v>0</v>
      </c>
      <c r="J47" s="158"/>
      <c r="K47" s="157">
        <f>ROUND(E47*J47,2)</f>
        <v>0</v>
      </c>
      <c r="L47" s="157">
        <v>12</v>
      </c>
      <c r="M47" s="157">
        <f>G47*(1+L47/100)</f>
        <v>0</v>
      </c>
      <c r="N47" s="156">
        <v>0</v>
      </c>
      <c r="O47" s="156">
        <f>ROUND(E47*N47,2)</f>
        <v>0</v>
      </c>
      <c r="P47" s="156">
        <v>0</v>
      </c>
      <c r="Q47" s="156">
        <f>ROUND(E47*P47,2)</f>
        <v>0</v>
      </c>
      <c r="R47" s="157" t="s">
        <v>282</v>
      </c>
      <c r="S47" s="157" t="s">
        <v>254</v>
      </c>
      <c r="T47" s="157" t="s">
        <v>255</v>
      </c>
      <c r="U47" s="157">
        <v>0</v>
      </c>
      <c r="V47" s="157">
        <f>ROUND(E47*U47,2)</f>
        <v>0</v>
      </c>
      <c r="W47" s="157"/>
      <c r="X47" s="157" t="s">
        <v>283</v>
      </c>
      <c r="Y47" s="157" t="s">
        <v>257</v>
      </c>
      <c r="Z47" s="147"/>
      <c r="AA47" s="147"/>
      <c r="AB47" s="147"/>
      <c r="AC47" s="147"/>
      <c r="AD47" s="147"/>
      <c r="AE47" s="147"/>
      <c r="AF47" s="147"/>
      <c r="AG47" s="147" t="s">
        <v>284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2" x14ac:dyDescent="0.2">
      <c r="A48" s="154"/>
      <c r="B48" s="155"/>
      <c r="C48" s="184" t="s">
        <v>139</v>
      </c>
      <c r="D48" s="159"/>
      <c r="E48" s="160">
        <v>5</v>
      </c>
      <c r="F48" s="157"/>
      <c r="G48" s="157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7"/>
      <c r="AA48" s="147"/>
      <c r="AB48" s="147"/>
      <c r="AC48" s="147"/>
      <c r="AD48" s="147"/>
      <c r="AE48" s="147"/>
      <c r="AF48" s="147"/>
      <c r="AG48" s="147" t="s">
        <v>260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t="22.5" outlineLevel="1" x14ac:dyDescent="0.2">
      <c r="A49" s="170">
        <v>16</v>
      </c>
      <c r="B49" s="171" t="s">
        <v>933</v>
      </c>
      <c r="C49" s="183" t="s">
        <v>934</v>
      </c>
      <c r="D49" s="172" t="s">
        <v>292</v>
      </c>
      <c r="E49" s="173">
        <v>1</v>
      </c>
      <c r="F49" s="174"/>
      <c r="G49" s="175">
        <f>ROUND(E49*F49,2)</f>
        <v>0</v>
      </c>
      <c r="H49" s="158"/>
      <c r="I49" s="157">
        <f>ROUND(E49*H49,2)</f>
        <v>0</v>
      </c>
      <c r="J49" s="158"/>
      <c r="K49" s="157">
        <f>ROUND(E49*J49,2)</f>
        <v>0</v>
      </c>
      <c r="L49" s="157">
        <v>12</v>
      </c>
      <c r="M49" s="157">
        <f>G49*(1+L49/100)</f>
        <v>0</v>
      </c>
      <c r="N49" s="156">
        <v>3.3E-3</v>
      </c>
      <c r="O49" s="156">
        <f>ROUND(E49*N49,2)</f>
        <v>0</v>
      </c>
      <c r="P49" s="156">
        <v>0</v>
      </c>
      <c r="Q49" s="156">
        <f>ROUND(E49*P49,2)</f>
        <v>0</v>
      </c>
      <c r="R49" s="157" t="s">
        <v>282</v>
      </c>
      <c r="S49" s="157" t="s">
        <v>254</v>
      </c>
      <c r="T49" s="157" t="s">
        <v>255</v>
      </c>
      <c r="U49" s="157">
        <v>0</v>
      </c>
      <c r="V49" s="157">
        <f>ROUND(E49*U49,2)</f>
        <v>0</v>
      </c>
      <c r="W49" s="157"/>
      <c r="X49" s="157" t="s">
        <v>283</v>
      </c>
      <c r="Y49" s="157" t="s">
        <v>257</v>
      </c>
      <c r="Z49" s="147"/>
      <c r="AA49" s="147"/>
      <c r="AB49" s="147"/>
      <c r="AC49" s="147"/>
      <c r="AD49" s="147"/>
      <c r="AE49" s="147"/>
      <c r="AF49" s="147"/>
      <c r="AG49" s="147" t="s">
        <v>284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2" x14ac:dyDescent="0.2">
      <c r="A50" s="154"/>
      <c r="B50" s="155"/>
      <c r="C50" s="184" t="s">
        <v>52</v>
      </c>
      <c r="D50" s="159"/>
      <c r="E50" s="160">
        <v>1</v>
      </c>
      <c r="F50" s="157"/>
      <c r="G50" s="157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57"/>
      <c r="Z50" s="147"/>
      <c r="AA50" s="147"/>
      <c r="AB50" s="147"/>
      <c r="AC50" s="147"/>
      <c r="AD50" s="147"/>
      <c r="AE50" s="147"/>
      <c r="AF50" s="147"/>
      <c r="AG50" s="147" t="s">
        <v>260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x14ac:dyDescent="0.2">
      <c r="A51" s="163" t="s">
        <v>249</v>
      </c>
      <c r="B51" s="164" t="s">
        <v>170</v>
      </c>
      <c r="C51" s="182" t="s">
        <v>171</v>
      </c>
      <c r="D51" s="165"/>
      <c r="E51" s="166"/>
      <c r="F51" s="167"/>
      <c r="G51" s="168">
        <f>SUMIF(AG52:AG66,"&lt;&gt;NOR",G52:G66)</f>
        <v>0</v>
      </c>
      <c r="H51" s="162"/>
      <c r="I51" s="162">
        <f>SUM(I52:I66)</f>
        <v>0</v>
      </c>
      <c r="J51" s="162"/>
      <c r="K51" s="162">
        <f>SUM(K52:K66)</f>
        <v>0</v>
      </c>
      <c r="L51" s="162"/>
      <c r="M51" s="162">
        <f>SUM(M52:M66)</f>
        <v>0</v>
      </c>
      <c r="N51" s="161"/>
      <c r="O51" s="161">
        <f>SUM(O52:O66)</f>
        <v>9.0000000000000011E-2</v>
      </c>
      <c r="P51" s="161"/>
      <c r="Q51" s="161">
        <f>SUM(Q52:Q66)</f>
        <v>0</v>
      </c>
      <c r="R51" s="162"/>
      <c r="S51" s="162"/>
      <c r="T51" s="162"/>
      <c r="U51" s="162"/>
      <c r="V51" s="162">
        <f>SUM(V52:V66)</f>
        <v>16.190000000000001</v>
      </c>
      <c r="W51" s="162"/>
      <c r="X51" s="162"/>
      <c r="Y51" s="162"/>
      <c r="AG51" t="s">
        <v>250</v>
      </c>
    </row>
    <row r="52" spans="1:60" ht="22.5" outlineLevel="1" x14ac:dyDescent="0.2">
      <c r="A52" s="170">
        <v>17</v>
      </c>
      <c r="B52" s="171" t="s">
        <v>935</v>
      </c>
      <c r="C52" s="183" t="s">
        <v>936</v>
      </c>
      <c r="D52" s="172" t="s">
        <v>267</v>
      </c>
      <c r="E52" s="173">
        <v>7</v>
      </c>
      <c r="F52" s="174"/>
      <c r="G52" s="175">
        <f>ROUND(E52*F52,2)</f>
        <v>0</v>
      </c>
      <c r="H52" s="158"/>
      <c r="I52" s="157">
        <f>ROUND(E52*H52,2)</f>
        <v>0</v>
      </c>
      <c r="J52" s="158"/>
      <c r="K52" s="157">
        <f>ROUND(E52*J52,2)</f>
        <v>0</v>
      </c>
      <c r="L52" s="157">
        <v>12</v>
      </c>
      <c r="M52" s="157">
        <f>G52*(1+L52/100)</f>
        <v>0</v>
      </c>
      <c r="N52" s="156">
        <v>3.0000000000000001E-5</v>
      </c>
      <c r="O52" s="156">
        <f>ROUND(E52*N52,2)</f>
        <v>0</v>
      </c>
      <c r="P52" s="156">
        <v>0</v>
      </c>
      <c r="Q52" s="156">
        <f>ROUND(E52*P52,2)</f>
        <v>0</v>
      </c>
      <c r="R52" s="157"/>
      <c r="S52" s="157" t="s">
        <v>254</v>
      </c>
      <c r="T52" s="157" t="s">
        <v>255</v>
      </c>
      <c r="U52" s="157">
        <v>0.13500000000000001</v>
      </c>
      <c r="V52" s="157">
        <f>ROUND(E52*U52,2)</f>
        <v>0.95</v>
      </c>
      <c r="W52" s="157"/>
      <c r="X52" s="157" t="s">
        <v>256</v>
      </c>
      <c r="Y52" s="157" t="s">
        <v>257</v>
      </c>
      <c r="Z52" s="147"/>
      <c r="AA52" s="147"/>
      <c r="AB52" s="147"/>
      <c r="AC52" s="147"/>
      <c r="AD52" s="147"/>
      <c r="AE52" s="147"/>
      <c r="AF52" s="147"/>
      <c r="AG52" s="147" t="s">
        <v>258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2" x14ac:dyDescent="0.2">
      <c r="A53" s="154"/>
      <c r="B53" s="155"/>
      <c r="C53" s="388" t="s">
        <v>937</v>
      </c>
      <c r="D53" s="389"/>
      <c r="E53" s="389"/>
      <c r="F53" s="389"/>
      <c r="G53" s="389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Z53" s="147"/>
      <c r="AA53" s="147"/>
      <c r="AB53" s="147"/>
      <c r="AC53" s="147"/>
      <c r="AD53" s="147"/>
      <c r="AE53" s="147"/>
      <c r="AF53" s="147"/>
      <c r="AG53" s="147" t="s">
        <v>272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2" x14ac:dyDescent="0.2">
      <c r="A54" s="154"/>
      <c r="B54" s="155"/>
      <c r="C54" s="184" t="s">
        <v>1031</v>
      </c>
      <c r="D54" s="159"/>
      <c r="E54" s="160">
        <v>7</v>
      </c>
      <c r="F54" s="157"/>
      <c r="G54" s="157"/>
      <c r="H54" s="157"/>
      <c r="I54" s="157"/>
      <c r="J54" s="157"/>
      <c r="K54" s="157"/>
      <c r="L54" s="157"/>
      <c r="M54" s="157"/>
      <c r="N54" s="156"/>
      <c r="O54" s="156"/>
      <c r="P54" s="156"/>
      <c r="Q54" s="156"/>
      <c r="R54" s="157"/>
      <c r="S54" s="157"/>
      <c r="T54" s="157"/>
      <c r="U54" s="157"/>
      <c r="V54" s="157"/>
      <c r="W54" s="157"/>
      <c r="X54" s="157"/>
      <c r="Y54" s="157"/>
      <c r="Z54" s="147"/>
      <c r="AA54" s="147"/>
      <c r="AB54" s="147"/>
      <c r="AC54" s="147"/>
      <c r="AD54" s="147"/>
      <c r="AE54" s="147"/>
      <c r="AF54" s="147"/>
      <c r="AG54" s="147" t="s">
        <v>260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22.5" outlineLevel="1" x14ac:dyDescent="0.2">
      <c r="A55" s="170">
        <v>18</v>
      </c>
      <c r="B55" s="171" t="s">
        <v>939</v>
      </c>
      <c r="C55" s="183" t="s">
        <v>940</v>
      </c>
      <c r="D55" s="172" t="s">
        <v>267</v>
      </c>
      <c r="E55" s="173">
        <v>7</v>
      </c>
      <c r="F55" s="174"/>
      <c r="G55" s="175">
        <f>ROUND(E55*F55,2)</f>
        <v>0</v>
      </c>
      <c r="H55" s="158"/>
      <c r="I55" s="157">
        <f>ROUND(E55*H55,2)</f>
        <v>0</v>
      </c>
      <c r="J55" s="158"/>
      <c r="K55" s="157">
        <f>ROUND(E55*J55,2)</f>
        <v>0</v>
      </c>
      <c r="L55" s="157">
        <v>12</v>
      </c>
      <c r="M55" s="157">
        <f>G55*(1+L55/100)</f>
        <v>0</v>
      </c>
      <c r="N55" s="156">
        <v>6.9999999999999994E-5</v>
      </c>
      <c r="O55" s="156">
        <f>ROUND(E55*N55,2)</f>
        <v>0</v>
      </c>
      <c r="P55" s="156">
        <v>0</v>
      </c>
      <c r="Q55" s="156">
        <f>ROUND(E55*P55,2)</f>
        <v>0</v>
      </c>
      <c r="R55" s="157"/>
      <c r="S55" s="157" t="s">
        <v>254</v>
      </c>
      <c r="T55" s="157" t="s">
        <v>255</v>
      </c>
      <c r="U55" s="157">
        <v>0.14199999999999999</v>
      </c>
      <c r="V55" s="157">
        <f>ROUND(E55*U55,2)</f>
        <v>0.99</v>
      </c>
      <c r="W55" s="157"/>
      <c r="X55" s="157" t="s">
        <v>256</v>
      </c>
      <c r="Y55" s="157" t="s">
        <v>257</v>
      </c>
      <c r="Z55" s="147"/>
      <c r="AA55" s="147"/>
      <c r="AB55" s="147"/>
      <c r="AC55" s="147"/>
      <c r="AD55" s="147"/>
      <c r="AE55" s="147"/>
      <c r="AF55" s="147"/>
      <c r="AG55" s="147" t="s">
        <v>258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2" x14ac:dyDescent="0.2">
      <c r="A56" s="154"/>
      <c r="B56" s="155"/>
      <c r="C56" s="388" t="s">
        <v>937</v>
      </c>
      <c r="D56" s="389"/>
      <c r="E56" s="389"/>
      <c r="F56" s="389"/>
      <c r="G56" s="389"/>
      <c r="H56" s="157"/>
      <c r="I56" s="157"/>
      <c r="J56" s="157"/>
      <c r="K56" s="157"/>
      <c r="L56" s="157"/>
      <c r="M56" s="157"/>
      <c r="N56" s="156"/>
      <c r="O56" s="156"/>
      <c r="P56" s="156"/>
      <c r="Q56" s="156"/>
      <c r="R56" s="157"/>
      <c r="S56" s="157"/>
      <c r="T56" s="157"/>
      <c r="U56" s="157"/>
      <c r="V56" s="157"/>
      <c r="W56" s="157"/>
      <c r="X56" s="157"/>
      <c r="Y56" s="157"/>
      <c r="Z56" s="147"/>
      <c r="AA56" s="147"/>
      <c r="AB56" s="147"/>
      <c r="AC56" s="147"/>
      <c r="AD56" s="147"/>
      <c r="AE56" s="147"/>
      <c r="AF56" s="147"/>
      <c r="AG56" s="147" t="s">
        <v>272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2" x14ac:dyDescent="0.2">
      <c r="A57" s="154"/>
      <c r="B57" s="155"/>
      <c r="C57" s="184" t="s">
        <v>1031</v>
      </c>
      <c r="D57" s="159"/>
      <c r="E57" s="160">
        <v>7</v>
      </c>
      <c r="F57" s="157"/>
      <c r="G57" s="157"/>
      <c r="H57" s="157"/>
      <c r="I57" s="157"/>
      <c r="J57" s="157"/>
      <c r="K57" s="157"/>
      <c r="L57" s="157"/>
      <c r="M57" s="157"/>
      <c r="N57" s="156"/>
      <c r="O57" s="156"/>
      <c r="P57" s="156"/>
      <c r="Q57" s="156"/>
      <c r="R57" s="157"/>
      <c r="S57" s="157"/>
      <c r="T57" s="157"/>
      <c r="U57" s="157"/>
      <c r="V57" s="157"/>
      <c r="W57" s="157"/>
      <c r="X57" s="157"/>
      <c r="Y57" s="157"/>
      <c r="Z57" s="147"/>
      <c r="AA57" s="147"/>
      <c r="AB57" s="147"/>
      <c r="AC57" s="147"/>
      <c r="AD57" s="147"/>
      <c r="AE57" s="147"/>
      <c r="AF57" s="147"/>
      <c r="AG57" s="147" t="s">
        <v>260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ht="22.5" outlineLevel="1" x14ac:dyDescent="0.2">
      <c r="A58" s="170">
        <v>19</v>
      </c>
      <c r="B58" s="171" t="s">
        <v>942</v>
      </c>
      <c r="C58" s="183" t="s">
        <v>943</v>
      </c>
      <c r="D58" s="172" t="s">
        <v>292</v>
      </c>
      <c r="E58" s="173">
        <v>1</v>
      </c>
      <c r="F58" s="174"/>
      <c r="G58" s="175">
        <f>ROUND(E58*F58,2)</f>
        <v>0</v>
      </c>
      <c r="H58" s="158"/>
      <c r="I58" s="157">
        <f>ROUND(E58*H58,2)</f>
        <v>0</v>
      </c>
      <c r="J58" s="158"/>
      <c r="K58" s="157">
        <f>ROUND(E58*J58,2)</f>
        <v>0</v>
      </c>
      <c r="L58" s="157">
        <v>12</v>
      </c>
      <c r="M58" s="157">
        <f>G58*(1+L58/100)</f>
        <v>0</v>
      </c>
      <c r="N58" s="156">
        <v>3.3800000000000002E-3</v>
      </c>
      <c r="O58" s="156">
        <f>ROUND(E58*N58,2)</f>
        <v>0</v>
      </c>
      <c r="P58" s="156">
        <v>0</v>
      </c>
      <c r="Q58" s="156">
        <f>ROUND(E58*P58,2)</f>
        <v>0</v>
      </c>
      <c r="R58" s="157"/>
      <c r="S58" s="157" t="s">
        <v>254</v>
      </c>
      <c r="T58" s="157" t="s">
        <v>255</v>
      </c>
      <c r="U58" s="157">
        <v>0.42299999999999999</v>
      </c>
      <c r="V58" s="157">
        <f>ROUND(E58*U58,2)</f>
        <v>0.42</v>
      </c>
      <c r="W58" s="157"/>
      <c r="X58" s="157" t="s">
        <v>256</v>
      </c>
      <c r="Y58" s="157" t="s">
        <v>257</v>
      </c>
      <c r="Z58" s="147"/>
      <c r="AA58" s="147"/>
      <c r="AB58" s="147"/>
      <c r="AC58" s="147"/>
      <c r="AD58" s="147"/>
      <c r="AE58" s="147"/>
      <c r="AF58" s="147"/>
      <c r="AG58" s="147" t="s">
        <v>258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2" x14ac:dyDescent="0.2">
      <c r="A59" s="154"/>
      <c r="B59" s="155"/>
      <c r="C59" s="184" t="s">
        <v>52</v>
      </c>
      <c r="D59" s="159"/>
      <c r="E59" s="160">
        <v>1</v>
      </c>
      <c r="F59" s="157"/>
      <c r="G59" s="157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7"/>
      <c r="AA59" s="147"/>
      <c r="AB59" s="147"/>
      <c r="AC59" s="147"/>
      <c r="AD59" s="147"/>
      <c r="AE59" s="147"/>
      <c r="AF59" s="147"/>
      <c r="AG59" s="147" t="s">
        <v>260</v>
      </c>
      <c r="AH59" s="147">
        <v>0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ht="22.5" outlineLevel="1" x14ac:dyDescent="0.2">
      <c r="A60" s="170">
        <v>20</v>
      </c>
      <c r="B60" s="171" t="s">
        <v>944</v>
      </c>
      <c r="C60" s="183" t="s">
        <v>1106</v>
      </c>
      <c r="D60" s="172" t="s">
        <v>267</v>
      </c>
      <c r="E60" s="173">
        <v>2</v>
      </c>
      <c r="F60" s="174"/>
      <c r="G60" s="175">
        <f>ROUND(E60*F60,2)</f>
        <v>0</v>
      </c>
      <c r="H60" s="158"/>
      <c r="I60" s="157">
        <f>ROUND(E60*H60,2)</f>
        <v>0</v>
      </c>
      <c r="J60" s="158"/>
      <c r="K60" s="157">
        <f>ROUND(E60*J60,2)</f>
        <v>0</v>
      </c>
      <c r="L60" s="157">
        <v>12</v>
      </c>
      <c r="M60" s="157">
        <f>G60*(1+L60/100)</f>
        <v>0</v>
      </c>
      <c r="N60" s="156">
        <v>1.609E-2</v>
      </c>
      <c r="O60" s="156">
        <f>ROUND(E60*N60,2)</f>
        <v>0.03</v>
      </c>
      <c r="P60" s="156">
        <v>0</v>
      </c>
      <c r="Q60" s="156">
        <f>ROUND(E60*P60,2)</f>
        <v>0</v>
      </c>
      <c r="R60" s="157"/>
      <c r="S60" s="157" t="s">
        <v>254</v>
      </c>
      <c r="T60" s="157" t="s">
        <v>255</v>
      </c>
      <c r="U60" s="157">
        <v>1.1101099999999999</v>
      </c>
      <c r="V60" s="157">
        <f>ROUND(E60*U60,2)</f>
        <v>2.2200000000000002</v>
      </c>
      <c r="W60" s="157"/>
      <c r="X60" s="157" t="s">
        <v>309</v>
      </c>
      <c r="Y60" s="157" t="s">
        <v>257</v>
      </c>
      <c r="Z60" s="147"/>
      <c r="AA60" s="147"/>
      <c r="AB60" s="147"/>
      <c r="AC60" s="147"/>
      <c r="AD60" s="147"/>
      <c r="AE60" s="147"/>
      <c r="AF60" s="147"/>
      <c r="AG60" s="147" t="s">
        <v>310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ht="22.5" outlineLevel="2" x14ac:dyDescent="0.2">
      <c r="A61" s="154"/>
      <c r="B61" s="155"/>
      <c r="C61" s="388" t="s">
        <v>946</v>
      </c>
      <c r="D61" s="389"/>
      <c r="E61" s="389"/>
      <c r="F61" s="389"/>
      <c r="G61" s="389"/>
      <c r="H61" s="157"/>
      <c r="I61" s="157"/>
      <c r="J61" s="157"/>
      <c r="K61" s="157"/>
      <c r="L61" s="157"/>
      <c r="M61" s="157"/>
      <c r="N61" s="156"/>
      <c r="O61" s="156"/>
      <c r="P61" s="156"/>
      <c r="Q61" s="156"/>
      <c r="R61" s="157"/>
      <c r="S61" s="157"/>
      <c r="T61" s="157"/>
      <c r="U61" s="157"/>
      <c r="V61" s="157"/>
      <c r="W61" s="157"/>
      <c r="X61" s="157"/>
      <c r="Y61" s="157"/>
      <c r="Z61" s="147"/>
      <c r="AA61" s="147"/>
      <c r="AB61" s="147"/>
      <c r="AC61" s="147"/>
      <c r="AD61" s="147"/>
      <c r="AE61" s="147"/>
      <c r="AF61" s="147"/>
      <c r="AG61" s="147" t="s">
        <v>272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89" t="str">
        <f>C61</f>
        <v>Včetně dodání vody, uzavření, zabezpečení konců potrubí při tlakové zkoušce ai dodání desinfekčního prostředku.</v>
      </c>
      <c r="BB61" s="147"/>
      <c r="BC61" s="147"/>
      <c r="BD61" s="147"/>
      <c r="BE61" s="147"/>
      <c r="BF61" s="147"/>
      <c r="BG61" s="147"/>
      <c r="BH61" s="147"/>
    </row>
    <row r="62" spans="1:60" outlineLevel="2" x14ac:dyDescent="0.2">
      <c r="A62" s="154"/>
      <c r="B62" s="155"/>
      <c r="C62" s="184" t="s">
        <v>56</v>
      </c>
      <c r="D62" s="159"/>
      <c r="E62" s="160">
        <v>2</v>
      </c>
      <c r="F62" s="157"/>
      <c r="G62" s="157"/>
      <c r="H62" s="157"/>
      <c r="I62" s="157"/>
      <c r="J62" s="157"/>
      <c r="K62" s="157"/>
      <c r="L62" s="157"/>
      <c r="M62" s="157"/>
      <c r="N62" s="156"/>
      <c r="O62" s="156"/>
      <c r="P62" s="156"/>
      <c r="Q62" s="156"/>
      <c r="R62" s="157"/>
      <c r="S62" s="157"/>
      <c r="T62" s="157"/>
      <c r="U62" s="157"/>
      <c r="V62" s="157"/>
      <c r="W62" s="157"/>
      <c r="X62" s="157"/>
      <c r="Y62" s="157"/>
      <c r="Z62" s="147"/>
      <c r="AA62" s="147"/>
      <c r="AB62" s="147"/>
      <c r="AC62" s="147"/>
      <c r="AD62" s="147"/>
      <c r="AE62" s="147"/>
      <c r="AF62" s="147"/>
      <c r="AG62" s="147" t="s">
        <v>260</v>
      </c>
      <c r="AH62" s="147">
        <v>0</v>
      </c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">
      <c r="A63" s="170">
        <v>21</v>
      </c>
      <c r="B63" s="171" t="s">
        <v>947</v>
      </c>
      <c r="C63" s="183" t="s">
        <v>948</v>
      </c>
      <c r="D63" s="172" t="s">
        <v>267</v>
      </c>
      <c r="E63" s="173">
        <v>10</v>
      </c>
      <c r="F63" s="174"/>
      <c r="G63" s="175">
        <f>ROUND(E63*F63,2)</f>
        <v>0</v>
      </c>
      <c r="H63" s="158"/>
      <c r="I63" s="157">
        <f>ROUND(E63*H63,2)</f>
        <v>0</v>
      </c>
      <c r="J63" s="158"/>
      <c r="K63" s="157">
        <f>ROUND(E63*J63,2)</f>
        <v>0</v>
      </c>
      <c r="L63" s="157">
        <v>12</v>
      </c>
      <c r="M63" s="157">
        <f>G63*(1+L63/100)</f>
        <v>0</v>
      </c>
      <c r="N63" s="156">
        <v>4.3299999999999996E-3</v>
      </c>
      <c r="O63" s="156">
        <f>ROUND(E63*N63,2)</f>
        <v>0.04</v>
      </c>
      <c r="P63" s="156">
        <v>0</v>
      </c>
      <c r="Q63" s="156">
        <f>ROUND(E63*P63,2)</f>
        <v>0</v>
      </c>
      <c r="R63" s="157"/>
      <c r="S63" s="157" t="s">
        <v>254</v>
      </c>
      <c r="T63" s="157" t="s">
        <v>255</v>
      </c>
      <c r="U63" s="157">
        <v>0.74019999999999997</v>
      </c>
      <c r="V63" s="157">
        <f>ROUND(E63*U63,2)</f>
        <v>7.4</v>
      </c>
      <c r="W63" s="157"/>
      <c r="X63" s="157" t="s">
        <v>309</v>
      </c>
      <c r="Y63" s="157" t="s">
        <v>257</v>
      </c>
      <c r="Z63" s="147"/>
      <c r="AA63" s="147"/>
      <c r="AB63" s="147"/>
      <c r="AC63" s="147"/>
      <c r="AD63" s="147"/>
      <c r="AE63" s="147"/>
      <c r="AF63" s="147"/>
      <c r="AG63" s="147" t="s">
        <v>310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2" x14ac:dyDescent="0.2">
      <c r="A64" s="154"/>
      <c r="B64" s="155"/>
      <c r="C64" s="184" t="s">
        <v>1107</v>
      </c>
      <c r="D64" s="159"/>
      <c r="E64" s="160">
        <v>10</v>
      </c>
      <c r="F64" s="157"/>
      <c r="G64" s="157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7"/>
      <c r="AA64" s="147"/>
      <c r="AB64" s="147"/>
      <c r="AC64" s="147"/>
      <c r="AD64" s="147"/>
      <c r="AE64" s="147"/>
      <c r="AF64" s="147"/>
      <c r="AG64" s="147" t="s">
        <v>260</v>
      </c>
      <c r="AH64" s="147">
        <v>0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">
      <c r="A65" s="170">
        <v>22</v>
      </c>
      <c r="B65" s="171" t="s">
        <v>326</v>
      </c>
      <c r="C65" s="183" t="s">
        <v>327</v>
      </c>
      <c r="D65" s="172" t="s">
        <v>267</v>
      </c>
      <c r="E65" s="173">
        <v>4</v>
      </c>
      <c r="F65" s="174"/>
      <c r="G65" s="175">
        <f>ROUND(E65*F65,2)</f>
        <v>0</v>
      </c>
      <c r="H65" s="158"/>
      <c r="I65" s="157">
        <f>ROUND(E65*H65,2)</f>
        <v>0</v>
      </c>
      <c r="J65" s="158"/>
      <c r="K65" s="157">
        <f>ROUND(E65*J65,2)</f>
        <v>0</v>
      </c>
      <c r="L65" s="157">
        <v>12</v>
      </c>
      <c r="M65" s="157">
        <f>G65*(1+L65/100)</f>
        <v>0</v>
      </c>
      <c r="N65" s="156">
        <v>6.1700000000000001E-3</v>
      </c>
      <c r="O65" s="156">
        <f>ROUND(E65*N65,2)</f>
        <v>0.02</v>
      </c>
      <c r="P65" s="156">
        <v>0</v>
      </c>
      <c r="Q65" s="156">
        <f>ROUND(E65*P65,2)</f>
        <v>0</v>
      </c>
      <c r="R65" s="157"/>
      <c r="S65" s="157" t="s">
        <v>254</v>
      </c>
      <c r="T65" s="157" t="s">
        <v>255</v>
      </c>
      <c r="U65" s="157">
        <v>1.05217</v>
      </c>
      <c r="V65" s="157">
        <f>ROUND(E65*U65,2)</f>
        <v>4.21</v>
      </c>
      <c r="W65" s="157"/>
      <c r="X65" s="157" t="s">
        <v>309</v>
      </c>
      <c r="Y65" s="157" t="s">
        <v>257</v>
      </c>
      <c r="Z65" s="147"/>
      <c r="AA65" s="147"/>
      <c r="AB65" s="147"/>
      <c r="AC65" s="147"/>
      <c r="AD65" s="147"/>
      <c r="AE65" s="147"/>
      <c r="AF65" s="147"/>
      <c r="AG65" s="147" t="s">
        <v>310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2" x14ac:dyDescent="0.2">
      <c r="A66" s="154"/>
      <c r="B66" s="155"/>
      <c r="C66" s="184" t="s">
        <v>1108</v>
      </c>
      <c r="D66" s="159"/>
      <c r="E66" s="160">
        <v>4</v>
      </c>
      <c r="F66" s="157"/>
      <c r="G66" s="157"/>
      <c r="H66" s="157"/>
      <c r="I66" s="157"/>
      <c r="J66" s="157"/>
      <c r="K66" s="157"/>
      <c r="L66" s="157"/>
      <c r="M66" s="157"/>
      <c r="N66" s="156"/>
      <c r="O66" s="156"/>
      <c r="P66" s="156"/>
      <c r="Q66" s="156"/>
      <c r="R66" s="157"/>
      <c r="S66" s="157"/>
      <c r="T66" s="157"/>
      <c r="U66" s="157"/>
      <c r="V66" s="157"/>
      <c r="W66" s="157"/>
      <c r="X66" s="157"/>
      <c r="Y66" s="157"/>
      <c r="Z66" s="147"/>
      <c r="AA66" s="147"/>
      <c r="AB66" s="147"/>
      <c r="AC66" s="147"/>
      <c r="AD66" s="147"/>
      <c r="AE66" s="147"/>
      <c r="AF66" s="147"/>
      <c r="AG66" s="147" t="s">
        <v>260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x14ac:dyDescent="0.2">
      <c r="A67" s="163" t="s">
        <v>249</v>
      </c>
      <c r="B67" s="164" t="s">
        <v>174</v>
      </c>
      <c r="C67" s="182" t="s">
        <v>175</v>
      </c>
      <c r="D67" s="165"/>
      <c r="E67" s="166"/>
      <c r="F67" s="167"/>
      <c r="G67" s="168">
        <f>SUMIF(AG68:AG69,"&lt;&gt;NOR",G68:G69)</f>
        <v>0</v>
      </c>
      <c r="H67" s="162"/>
      <c r="I67" s="162">
        <f>SUM(I68:I69)</f>
        <v>0</v>
      </c>
      <c r="J67" s="162"/>
      <c r="K67" s="162">
        <f>SUM(K68:K69)</f>
        <v>0</v>
      </c>
      <c r="L67" s="162"/>
      <c r="M67" s="162">
        <f>SUM(M68:M69)</f>
        <v>0</v>
      </c>
      <c r="N67" s="161"/>
      <c r="O67" s="161">
        <f>SUM(O68:O69)</f>
        <v>0</v>
      </c>
      <c r="P67" s="161"/>
      <c r="Q67" s="161">
        <f>SUM(Q68:Q69)</f>
        <v>0</v>
      </c>
      <c r="R67" s="162"/>
      <c r="S67" s="162"/>
      <c r="T67" s="162"/>
      <c r="U67" s="162"/>
      <c r="V67" s="162">
        <f>SUM(V68:V69)</f>
        <v>0.15</v>
      </c>
      <c r="W67" s="162"/>
      <c r="X67" s="162"/>
      <c r="Y67" s="162"/>
      <c r="AG67" t="s">
        <v>250</v>
      </c>
    </row>
    <row r="68" spans="1:60" outlineLevel="1" x14ac:dyDescent="0.2">
      <c r="A68" s="170">
        <v>23</v>
      </c>
      <c r="B68" s="171" t="s">
        <v>956</v>
      </c>
      <c r="C68" s="183" t="s">
        <v>957</v>
      </c>
      <c r="D68" s="172" t="s">
        <v>817</v>
      </c>
      <c r="E68" s="173">
        <v>1</v>
      </c>
      <c r="F68" s="174"/>
      <c r="G68" s="175">
        <f>ROUND(E68*F68,2)</f>
        <v>0</v>
      </c>
      <c r="H68" s="158"/>
      <c r="I68" s="157">
        <f>ROUND(E68*H68,2)</f>
        <v>0</v>
      </c>
      <c r="J68" s="158"/>
      <c r="K68" s="157">
        <f>ROUND(E68*J68,2)</f>
        <v>0</v>
      </c>
      <c r="L68" s="157">
        <v>12</v>
      </c>
      <c r="M68" s="157">
        <f>G68*(1+L68/100)</f>
        <v>0</v>
      </c>
      <c r="N68" s="156">
        <v>1.25E-3</v>
      </c>
      <c r="O68" s="156">
        <f>ROUND(E68*N68,2)</f>
        <v>0</v>
      </c>
      <c r="P68" s="156">
        <v>0</v>
      </c>
      <c r="Q68" s="156">
        <f>ROUND(E68*P68,2)</f>
        <v>0</v>
      </c>
      <c r="R68" s="157"/>
      <c r="S68" s="157" t="s">
        <v>254</v>
      </c>
      <c r="T68" s="157" t="s">
        <v>255</v>
      </c>
      <c r="U68" s="157">
        <v>0.14499999999999999</v>
      </c>
      <c r="V68" s="157">
        <f>ROUND(E68*U68,2)</f>
        <v>0.15</v>
      </c>
      <c r="W68" s="157"/>
      <c r="X68" s="157" t="s">
        <v>256</v>
      </c>
      <c r="Y68" s="157" t="s">
        <v>257</v>
      </c>
      <c r="Z68" s="147"/>
      <c r="AA68" s="147"/>
      <c r="AB68" s="147"/>
      <c r="AC68" s="147"/>
      <c r="AD68" s="147"/>
      <c r="AE68" s="147"/>
      <c r="AF68" s="147"/>
      <c r="AG68" s="147" t="s">
        <v>258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2" x14ac:dyDescent="0.2">
      <c r="A69" s="154"/>
      <c r="B69" s="155"/>
      <c r="C69" s="184" t="s">
        <v>52</v>
      </c>
      <c r="D69" s="159"/>
      <c r="E69" s="160">
        <v>1</v>
      </c>
      <c r="F69" s="157"/>
      <c r="G69" s="157"/>
      <c r="H69" s="157"/>
      <c r="I69" s="157"/>
      <c r="J69" s="157"/>
      <c r="K69" s="157"/>
      <c r="L69" s="157"/>
      <c r="M69" s="157"/>
      <c r="N69" s="156"/>
      <c r="O69" s="156"/>
      <c r="P69" s="156"/>
      <c r="Q69" s="156"/>
      <c r="R69" s="157"/>
      <c r="S69" s="157"/>
      <c r="T69" s="157"/>
      <c r="U69" s="157"/>
      <c r="V69" s="157"/>
      <c r="W69" s="157"/>
      <c r="X69" s="157"/>
      <c r="Y69" s="157"/>
      <c r="Z69" s="147"/>
      <c r="AA69" s="147"/>
      <c r="AB69" s="147"/>
      <c r="AC69" s="147"/>
      <c r="AD69" s="147"/>
      <c r="AE69" s="147"/>
      <c r="AF69" s="147"/>
      <c r="AG69" s="147" t="s">
        <v>260</v>
      </c>
      <c r="AH69" s="147">
        <v>0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x14ac:dyDescent="0.2">
      <c r="A70" s="163" t="s">
        <v>249</v>
      </c>
      <c r="B70" s="164" t="s">
        <v>180</v>
      </c>
      <c r="C70" s="182" t="s">
        <v>181</v>
      </c>
      <c r="D70" s="165"/>
      <c r="E70" s="166"/>
      <c r="F70" s="167"/>
      <c r="G70" s="168">
        <f>SUMIF(AG71:AG83,"&lt;&gt;NOR",G71:G83)</f>
        <v>0</v>
      </c>
      <c r="H70" s="162"/>
      <c r="I70" s="162">
        <f>SUM(I71:I83)</f>
        <v>0</v>
      </c>
      <c r="J70" s="162"/>
      <c r="K70" s="162">
        <f>SUM(K71:K83)</f>
        <v>0</v>
      </c>
      <c r="L70" s="162"/>
      <c r="M70" s="162">
        <f>SUM(M71:M83)</f>
        <v>0</v>
      </c>
      <c r="N70" s="161"/>
      <c r="O70" s="161">
        <f>SUM(O71:O83)</f>
        <v>0</v>
      </c>
      <c r="P70" s="161"/>
      <c r="Q70" s="161">
        <f>SUM(Q71:Q83)</f>
        <v>0</v>
      </c>
      <c r="R70" s="162"/>
      <c r="S70" s="162"/>
      <c r="T70" s="162"/>
      <c r="U70" s="162"/>
      <c r="V70" s="162">
        <f>SUM(V71:V83)</f>
        <v>0.92999999999999994</v>
      </c>
      <c r="W70" s="162"/>
      <c r="X70" s="162"/>
      <c r="Y70" s="162"/>
      <c r="AG70" t="s">
        <v>250</v>
      </c>
    </row>
    <row r="71" spans="1:60" outlineLevel="1" x14ac:dyDescent="0.2">
      <c r="A71" s="170">
        <v>24</v>
      </c>
      <c r="B71" s="171" t="s">
        <v>1109</v>
      </c>
      <c r="C71" s="183" t="s">
        <v>1110</v>
      </c>
      <c r="D71" s="172" t="s">
        <v>292</v>
      </c>
      <c r="E71" s="173">
        <v>3</v>
      </c>
      <c r="F71" s="174"/>
      <c r="G71" s="175">
        <f>ROUND(E71*F71,2)</f>
        <v>0</v>
      </c>
      <c r="H71" s="158"/>
      <c r="I71" s="157">
        <f>ROUND(E71*H71,2)</f>
        <v>0</v>
      </c>
      <c r="J71" s="158"/>
      <c r="K71" s="157">
        <f>ROUND(E71*J71,2)</f>
        <v>0</v>
      </c>
      <c r="L71" s="157">
        <v>12</v>
      </c>
      <c r="M71" s="157">
        <f>G71*(1+L71/100)</f>
        <v>0</v>
      </c>
      <c r="N71" s="156">
        <v>3.1E-4</v>
      </c>
      <c r="O71" s="156">
        <f>ROUND(E71*N71,2)</f>
        <v>0</v>
      </c>
      <c r="P71" s="156">
        <v>0</v>
      </c>
      <c r="Q71" s="156">
        <f>ROUND(E71*P71,2)</f>
        <v>0</v>
      </c>
      <c r="R71" s="157"/>
      <c r="S71" s="157" t="s">
        <v>254</v>
      </c>
      <c r="T71" s="157" t="s">
        <v>255</v>
      </c>
      <c r="U71" s="157">
        <v>0.20699999999999999</v>
      </c>
      <c r="V71" s="157">
        <f>ROUND(E71*U71,2)</f>
        <v>0.62</v>
      </c>
      <c r="W71" s="157"/>
      <c r="X71" s="157" t="s">
        <v>256</v>
      </c>
      <c r="Y71" s="157" t="s">
        <v>257</v>
      </c>
      <c r="Z71" s="147"/>
      <c r="AA71" s="147"/>
      <c r="AB71" s="147"/>
      <c r="AC71" s="147"/>
      <c r="AD71" s="147"/>
      <c r="AE71" s="147"/>
      <c r="AF71" s="147"/>
      <c r="AG71" s="147" t="s">
        <v>258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2" x14ac:dyDescent="0.2">
      <c r="A72" s="154"/>
      <c r="B72" s="155"/>
      <c r="C72" s="184" t="s">
        <v>56</v>
      </c>
      <c r="D72" s="159"/>
      <c r="E72" s="160">
        <v>2</v>
      </c>
      <c r="F72" s="157"/>
      <c r="G72" s="157"/>
      <c r="H72" s="157"/>
      <c r="I72" s="157"/>
      <c r="J72" s="157"/>
      <c r="K72" s="157"/>
      <c r="L72" s="157"/>
      <c r="M72" s="157"/>
      <c r="N72" s="156"/>
      <c r="O72" s="156"/>
      <c r="P72" s="156"/>
      <c r="Q72" s="156"/>
      <c r="R72" s="157"/>
      <c r="S72" s="157"/>
      <c r="T72" s="157"/>
      <c r="U72" s="157"/>
      <c r="V72" s="157"/>
      <c r="W72" s="157"/>
      <c r="X72" s="157"/>
      <c r="Y72" s="157"/>
      <c r="Z72" s="147"/>
      <c r="AA72" s="147"/>
      <c r="AB72" s="147"/>
      <c r="AC72" s="147"/>
      <c r="AD72" s="147"/>
      <c r="AE72" s="147"/>
      <c r="AF72" s="147"/>
      <c r="AG72" s="147" t="s">
        <v>260</v>
      </c>
      <c r="AH72" s="147">
        <v>0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3" x14ac:dyDescent="0.2">
      <c r="A73" s="154"/>
      <c r="B73" s="155"/>
      <c r="C73" s="184" t="s">
        <v>52</v>
      </c>
      <c r="D73" s="159"/>
      <c r="E73" s="160">
        <v>1</v>
      </c>
      <c r="F73" s="157"/>
      <c r="G73" s="157"/>
      <c r="H73" s="157"/>
      <c r="I73" s="157"/>
      <c r="J73" s="157"/>
      <c r="K73" s="157"/>
      <c r="L73" s="157"/>
      <c r="M73" s="157"/>
      <c r="N73" s="156"/>
      <c r="O73" s="156"/>
      <c r="P73" s="156"/>
      <c r="Q73" s="156"/>
      <c r="R73" s="157"/>
      <c r="S73" s="157"/>
      <c r="T73" s="157"/>
      <c r="U73" s="157"/>
      <c r="V73" s="157"/>
      <c r="W73" s="157"/>
      <c r="X73" s="157"/>
      <c r="Y73" s="157"/>
      <c r="Z73" s="147"/>
      <c r="AA73" s="147"/>
      <c r="AB73" s="147"/>
      <c r="AC73" s="147"/>
      <c r="AD73" s="147"/>
      <c r="AE73" s="147"/>
      <c r="AF73" s="147"/>
      <c r="AG73" s="147" t="s">
        <v>260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">
      <c r="A74" s="170">
        <v>25</v>
      </c>
      <c r="B74" s="171" t="s">
        <v>960</v>
      </c>
      <c r="C74" s="183" t="s">
        <v>961</v>
      </c>
      <c r="D74" s="172" t="s">
        <v>292</v>
      </c>
      <c r="E74" s="173">
        <v>1</v>
      </c>
      <c r="F74" s="174"/>
      <c r="G74" s="175">
        <f>ROUND(E74*F74,2)</f>
        <v>0</v>
      </c>
      <c r="H74" s="158"/>
      <c r="I74" s="157">
        <f>ROUND(E74*H74,2)</f>
        <v>0</v>
      </c>
      <c r="J74" s="158"/>
      <c r="K74" s="157">
        <f>ROUND(E74*J74,2)</f>
        <v>0</v>
      </c>
      <c r="L74" s="157">
        <v>12</v>
      </c>
      <c r="M74" s="157">
        <f>G74*(1+L74/100)</f>
        <v>0</v>
      </c>
      <c r="N74" s="156">
        <v>4.8000000000000001E-4</v>
      </c>
      <c r="O74" s="156">
        <f>ROUND(E74*N74,2)</f>
        <v>0</v>
      </c>
      <c r="P74" s="156">
        <v>0</v>
      </c>
      <c r="Q74" s="156">
        <f>ROUND(E74*P74,2)</f>
        <v>0</v>
      </c>
      <c r="R74" s="157"/>
      <c r="S74" s="157" t="s">
        <v>254</v>
      </c>
      <c r="T74" s="157" t="s">
        <v>255</v>
      </c>
      <c r="U74" s="157">
        <v>0.22700000000000001</v>
      </c>
      <c r="V74" s="157">
        <f>ROUND(E74*U74,2)</f>
        <v>0.23</v>
      </c>
      <c r="W74" s="157"/>
      <c r="X74" s="157" t="s">
        <v>256</v>
      </c>
      <c r="Y74" s="157" t="s">
        <v>257</v>
      </c>
      <c r="Z74" s="147"/>
      <c r="AA74" s="147"/>
      <c r="AB74" s="147"/>
      <c r="AC74" s="147"/>
      <c r="AD74" s="147"/>
      <c r="AE74" s="147"/>
      <c r="AF74" s="147"/>
      <c r="AG74" s="147" t="s">
        <v>258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2" x14ac:dyDescent="0.2">
      <c r="A75" s="154"/>
      <c r="B75" s="155"/>
      <c r="C75" s="184" t="s">
        <v>52</v>
      </c>
      <c r="D75" s="159"/>
      <c r="E75" s="160">
        <v>1</v>
      </c>
      <c r="F75" s="157"/>
      <c r="G75" s="157"/>
      <c r="H75" s="157"/>
      <c r="I75" s="157"/>
      <c r="J75" s="157"/>
      <c r="K75" s="157"/>
      <c r="L75" s="157"/>
      <c r="M75" s="157"/>
      <c r="N75" s="156"/>
      <c r="O75" s="156"/>
      <c r="P75" s="156"/>
      <c r="Q75" s="156"/>
      <c r="R75" s="157"/>
      <c r="S75" s="157"/>
      <c r="T75" s="157"/>
      <c r="U75" s="157"/>
      <c r="V75" s="157"/>
      <c r="W75" s="157"/>
      <c r="X75" s="157"/>
      <c r="Y75" s="157"/>
      <c r="Z75" s="147"/>
      <c r="AA75" s="147"/>
      <c r="AB75" s="147"/>
      <c r="AC75" s="147"/>
      <c r="AD75" s="147"/>
      <c r="AE75" s="147"/>
      <c r="AF75" s="147"/>
      <c r="AG75" s="147" t="s">
        <v>260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">
      <c r="A76" s="170">
        <v>26</v>
      </c>
      <c r="B76" s="171" t="s">
        <v>962</v>
      </c>
      <c r="C76" s="183" t="s">
        <v>963</v>
      </c>
      <c r="D76" s="172" t="s">
        <v>292</v>
      </c>
      <c r="E76" s="173">
        <v>1</v>
      </c>
      <c r="F76" s="174"/>
      <c r="G76" s="175">
        <f>ROUND(E76*F76,2)</f>
        <v>0</v>
      </c>
      <c r="H76" s="158"/>
      <c r="I76" s="157">
        <f>ROUND(E76*H76,2)</f>
        <v>0</v>
      </c>
      <c r="J76" s="158"/>
      <c r="K76" s="157">
        <f>ROUND(E76*J76,2)</f>
        <v>0</v>
      </c>
      <c r="L76" s="157">
        <v>12</v>
      </c>
      <c r="M76" s="157">
        <f>G76*(1+L76/100)</f>
        <v>0</v>
      </c>
      <c r="N76" s="156">
        <v>1.3999999999999999E-4</v>
      </c>
      <c r="O76" s="156">
        <f>ROUND(E76*N76,2)</f>
        <v>0</v>
      </c>
      <c r="P76" s="156">
        <v>0</v>
      </c>
      <c r="Q76" s="156">
        <f>ROUND(E76*P76,2)</f>
        <v>0</v>
      </c>
      <c r="R76" s="157"/>
      <c r="S76" s="157" t="s">
        <v>254</v>
      </c>
      <c r="T76" s="157" t="s">
        <v>255</v>
      </c>
      <c r="U76" s="157">
        <v>8.2000000000000003E-2</v>
      </c>
      <c r="V76" s="157">
        <f>ROUND(E76*U76,2)</f>
        <v>0.08</v>
      </c>
      <c r="W76" s="157"/>
      <c r="X76" s="157" t="s">
        <v>256</v>
      </c>
      <c r="Y76" s="157" t="s">
        <v>257</v>
      </c>
      <c r="Z76" s="147"/>
      <c r="AA76" s="147"/>
      <c r="AB76" s="147"/>
      <c r="AC76" s="147"/>
      <c r="AD76" s="147"/>
      <c r="AE76" s="147"/>
      <c r="AF76" s="147"/>
      <c r="AG76" s="147" t="s">
        <v>258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2" x14ac:dyDescent="0.2">
      <c r="A77" s="154"/>
      <c r="B77" s="155"/>
      <c r="C77" s="184" t="s">
        <v>52</v>
      </c>
      <c r="D77" s="159"/>
      <c r="E77" s="160">
        <v>1</v>
      </c>
      <c r="F77" s="157"/>
      <c r="G77" s="157"/>
      <c r="H77" s="157"/>
      <c r="I77" s="157"/>
      <c r="J77" s="157"/>
      <c r="K77" s="157"/>
      <c r="L77" s="157"/>
      <c r="M77" s="157"/>
      <c r="N77" s="156"/>
      <c r="O77" s="156"/>
      <c r="P77" s="156"/>
      <c r="Q77" s="156"/>
      <c r="R77" s="157"/>
      <c r="S77" s="157"/>
      <c r="T77" s="157"/>
      <c r="U77" s="157"/>
      <c r="V77" s="157"/>
      <c r="W77" s="157"/>
      <c r="X77" s="157"/>
      <c r="Y77" s="157"/>
      <c r="Z77" s="147"/>
      <c r="AA77" s="147"/>
      <c r="AB77" s="147"/>
      <c r="AC77" s="147"/>
      <c r="AD77" s="147"/>
      <c r="AE77" s="147"/>
      <c r="AF77" s="147"/>
      <c r="AG77" s="147" t="s">
        <v>260</v>
      </c>
      <c r="AH77" s="147">
        <v>0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">
      <c r="A78" s="170">
        <v>27</v>
      </c>
      <c r="B78" s="171" t="s">
        <v>964</v>
      </c>
      <c r="C78" s="183" t="s">
        <v>965</v>
      </c>
      <c r="D78" s="172" t="s">
        <v>292</v>
      </c>
      <c r="E78" s="173">
        <v>1</v>
      </c>
      <c r="F78" s="174"/>
      <c r="G78" s="175">
        <f>ROUND(E78*F78,2)</f>
        <v>0</v>
      </c>
      <c r="H78" s="158"/>
      <c r="I78" s="157">
        <f>ROUND(E78*H78,2)</f>
        <v>0</v>
      </c>
      <c r="J78" s="158"/>
      <c r="K78" s="157">
        <f>ROUND(E78*J78,2)</f>
        <v>0</v>
      </c>
      <c r="L78" s="157">
        <v>12</v>
      </c>
      <c r="M78" s="157">
        <f>G78*(1+L78/100)</f>
        <v>0</v>
      </c>
      <c r="N78" s="156">
        <v>1.5E-3</v>
      </c>
      <c r="O78" s="156">
        <f>ROUND(E78*N78,2)</f>
        <v>0</v>
      </c>
      <c r="P78" s="156">
        <v>0</v>
      </c>
      <c r="Q78" s="156">
        <f>ROUND(E78*P78,2)</f>
        <v>0</v>
      </c>
      <c r="R78" s="157" t="s">
        <v>282</v>
      </c>
      <c r="S78" s="157" t="s">
        <v>254</v>
      </c>
      <c r="T78" s="157" t="s">
        <v>255</v>
      </c>
      <c r="U78" s="157">
        <v>0</v>
      </c>
      <c r="V78" s="157">
        <f>ROUND(E78*U78,2)</f>
        <v>0</v>
      </c>
      <c r="W78" s="157"/>
      <c r="X78" s="157" t="s">
        <v>283</v>
      </c>
      <c r="Y78" s="157" t="s">
        <v>257</v>
      </c>
      <c r="Z78" s="147"/>
      <c r="AA78" s="147"/>
      <c r="AB78" s="147"/>
      <c r="AC78" s="147"/>
      <c r="AD78" s="147"/>
      <c r="AE78" s="147"/>
      <c r="AF78" s="147"/>
      <c r="AG78" s="147" t="s">
        <v>284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2" x14ac:dyDescent="0.2">
      <c r="A79" s="154"/>
      <c r="B79" s="155"/>
      <c r="C79" s="184" t="s">
        <v>52</v>
      </c>
      <c r="D79" s="159"/>
      <c r="E79" s="160">
        <v>1</v>
      </c>
      <c r="F79" s="157"/>
      <c r="G79" s="157"/>
      <c r="H79" s="157"/>
      <c r="I79" s="157"/>
      <c r="J79" s="157"/>
      <c r="K79" s="157"/>
      <c r="L79" s="157"/>
      <c r="M79" s="157"/>
      <c r="N79" s="156"/>
      <c r="O79" s="156"/>
      <c r="P79" s="156"/>
      <c r="Q79" s="156"/>
      <c r="R79" s="157"/>
      <c r="S79" s="157"/>
      <c r="T79" s="157"/>
      <c r="U79" s="157"/>
      <c r="V79" s="157"/>
      <c r="W79" s="157"/>
      <c r="X79" s="157"/>
      <c r="Y79" s="157"/>
      <c r="Z79" s="147"/>
      <c r="AA79" s="147"/>
      <c r="AB79" s="147"/>
      <c r="AC79" s="147"/>
      <c r="AD79" s="147"/>
      <c r="AE79" s="147"/>
      <c r="AF79" s="147"/>
      <c r="AG79" s="147" t="s">
        <v>260</v>
      </c>
      <c r="AH79" s="147">
        <v>0</v>
      </c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">
      <c r="A80" s="170">
        <v>28</v>
      </c>
      <c r="B80" s="171" t="s">
        <v>970</v>
      </c>
      <c r="C80" s="183" t="s">
        <v>971</v>
      </c>
      <c r="D80" s="172" t="s">
        <v>292</v>
      </c>
      <c r="E80" s="173">
        <v>1</v>
      </c>
      <c r="F80" s="174"/>
      <c r="G80" s="175">
        <f>ROUND(E80*F80,2)</f>
        <v>0</v>
      </c>
      <c r="H80" s="158"/>
      <c r="I80" s="157">
        <f>ROUND(E80*H80,2)</f>
        <v>0</v>
      </c>
      <c r="J80" s="158"/>
      <c r="K80" s="157">
        <f>ROUND(E80*J80,2)</f>
        <v>0</v>
      </c>
      <c r="L80" s="157">
        <v>12</v>
      </c>
      <c r="M80" s="157">
        <f>G80*(1+L80/100)</f>
        <v>0</v>
      </c>
      <c r="N80" s="156">
        <v>2.5000000000000001E-3</v>
      </c>
      <c r="O80" s="156">
        <f>ROUND(E80*N80,2)</f>
        <v>0</v>
      </c>
      <c r="P80" s="156">
        <v>0</v>
      </c>
      <c r="Q80" s="156">
        <f>ROUND(E80*P80,2)</f>
        <v>0</v>
      </c>
      <c r="R80" s="157" t="s">
        <v>282</v>
      </c>
      <c r="S80" s="157" t="s">
        <v>972</v>
      </c>
      <c r="T80" s="157" t="s">
        <v>255</v>
      </c>
      <c r="U80" s="157">
        <v>0</v>
      </c>
      <c r="V80" s="157">
        <f>ROUND(E80*U80,2)</f>
        <v>0</v>
      </c>
      <c r="W80" s="157"/>
      <c r="X80" s="157" t="s">
        <v>283</v>
      </c>
      <c r="Y80" s="157" t="s">
        <v>257</v>
      </c>
      <c r="Z80" s="147"/>
      <c r="AA80" s="147"/>
      <c r="AB80" s="147"/>
      <c r="AC80" s="147"/>
      <c r="AD80" s="147"/>
      <c r="AE80" s="147"/>
      <c r="AF80" s="147"/>
      <c r="AG80" s="147" t="s">
        <v>284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2" x14ac:dyDescent="0.2">
      <c r="A81" s="154"/>
      <c r="B81" s="155"/>
      <c r="C81" s="184" t="s">
        <v>52</v>
      </c>
      <c r="D81" s="159"/>
      <c r="E81" s="160">
        <v>1</v>
      </c>
      <c r="F81" s="157"/>
      <c r="G81" s="157"/>
      <c r="H81" s="157"/>
      <c r="I81" s="157"/>
      <c r="J81" s="157"/>
      <c r="K81" s="157"/>
      <c r="L81" s="157"/>
      <c r="M81" s="157"/>
      <c r="N81" s="156"/>
      <c r="O81" s="156"/>
      <c r="P81" s="156"/>
      <c r="Q81" s="156"/>
      <c r="R81" s="157"/>
      <c r="S81" s="157"/>
      <c r="T81" s="157"/>
      <c r="U81" s="157"/>
      <c r="V81" s="157"/>
      <c r="W81" s="157"/>
      <c r="X81" s="157"/>
      <c r="Y81" s="157"/>
      <c r="Z81" s="147"/>
      <c r="AA81" s="147"/>
      <c r="AB81" s="147"/>
      <c r="AC81" s="147"/>
      <c r="AD81" s="147"/>
      <c r="AE81" s="147"/>
      <c r="AF81" s="147"/>
      <c r="AG81" s="147" t="s">
        <v>260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">
      <c r="A82" s="170">
        <v>29</v>
      </c>
      <c r="B82" s="171" t="s">
        <v>973</v>
      </c>
      <c r="C82" s="183" t="s">
        <v>1111</v>
      </c>
      <c r="D82" s="172" t="s">
        <v>292</v>
      </c>
      <c r="E82" s="173">
        <v>4</v>
      </c>
      <c r="F82" s="174"/>
      <c r="G82" s="175">
        <f>ROUND(E82*F82,2)</f>
        <v>0</v>
      </c>
      <c r="H82" s="158"/>
      <c r="I82" s="157">
        <f>ROUND(E82*H82,2)</f>
        <v>0</v>
      </c>
      <c r="J82" s="158"/>
      <c r="K82" s="157">
        <f>ROUND(E82*J82,2)</f>
        <v>0</v>
      </c>
      <c r="L82" s="157">
        <v>12</v>
      </c>
      <c r="M82" s="157">
        <f>G82*(1+L82/100)</f>
        <v>0</v>
      </c>
      <c r="N82" s="156">
        <v>2.0000000000000002E-5</v>
      </c>
      <c r="O82" s="156">
        <f>ROUND(E82*N82,2)</f>
        <v>0</v>
      </c>
      <c r="P82" s="156">
        <v>0</v>
      </c>
      <c r="Q82" s="156">
        <f>ROUND(E82*P82,2)</f>
        <v>0</v>
      </c>
      <c r="R82" s="157" t="s">
        <v>282</v>
      </c>
      <c r="S82" s="157" t="s">
        <v>254</v>
      </c>
      <c r="T82" s="157" t="s">
        <v>255</v>
      </c>
      <c r="U82" s="157">
        <v>0</v>
      </c>
      <c r="V82" s="157">
        <f>ROUND(E82*U82,2)</f>
        <v>0</v>
      </c>
      <c r="W82" s="157"/>
      <c r="X82" s="157" t="s">
        <v>283</v>
      </c>
      <c r="Y82" s="157" t="s">
        <v>257</v>
      </c>
      <c r="Z82" s="147"/>
      <c r="AA82" s="147"/>
      <c r="AB82" s="147"/>
      <c r="AC82" s="147"/>
      <c r="AD82" s="147"/>
      <c r="AE82" s="147"/>
      <c r="AF82" s="147"/>
      <c r="AG82" s="147" t="s">
        <v>284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2" x14ac:dyDescent="0.2">
      <c r="A83" s="154"/>
      <c r="B83" s="155"/>
      <c r="C83" s="184" t="s">
        <v>133</v>
      </c>
      <c r="D83" s="159"/>
      <c r="E83" s="160">
        <v>4</v>
      </c>
      <c r="F83" s="157"/>
      <c r="G83" s="157"/>
      <c r="H83" s="157"/>
      <c r="I83" s="157"/>
      <c r="J83" s="157"/>
      <c r="K83" s="157"/>
      <c r="L83" s="157"/>
      <c r="M83" s="157"/>
      <c r="N83" s="156"/>
      <c r="O83" s="156"/>
      <c r="P83" s="156"/>
      <c r="Q83" s="156"/>
      <c r="R83" s="157"/>
      <c r="S83" s="157"/>
      <c r="T83" s="157"/>
      <c r="U83" s="157"/>
      <c r="V83" s="157"/>
      <c r="W83" s="157"/>
      <c r="X83" s="157"/>
      <c r="Y83" s="157"/>
      <c r="Z83" s="147"/>
      <c r="AA83" s="147"/>
      <c r="AB83" s="147"/>
      <c r="AC83" s="147"/>
      <c r="AD83" s="147"/>
      <c r="AE83" s="147"/>
      <c r="AF83" s="147"/>
      <c r="AG83" s="147" t="s">
        <v>260</v>
      </c>
      <c r="AH83" s="147">
        <v>0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x14ac:dyDescent="0.2">
      <c r="A84" s="163" t="s">
        <v>249</v>
      </c>
      <c r="B84" s="164" t="s">
        <v>207</v>
      </c>
      <c r="C84" s="182" t="s">
        <v>208</v>
      </c>
      <c r="D84" s="165"/>
      <c r="E84" s="166"/>
      <c r="F84" s="167"/>
      <c r="G84" s="168">
        <f>SUMIF(AG85:AG89,"&lt;&gt;NOR",G85:G89)</f>
        <v>0</v>
      </c>
      <c r="H84" s="162"/>
      <c r="I84" s="162">
        <f>SUM(I85:I89)</f>
        <v>0</v>
      </c>
      <c r="J84" s="162"/>
      <c r="K84" s="162">
        <f>SUM(K85:K89)</f>
        <v>0</v>
      </c>
      <c r="L84" s="162"/>
      <c r="M84" s="162">
        <f>SUM(M85:M89)</f>
        <v>0</v>
      </c>
      <c r="N84" s="161"/>
      <c r="O84" s="161">
        <f>SUM(O85:O89)</f>
        <v>0.03</v>
      </c>
      <c r="P84" s="161"/>
      <c r="Q84" s="161">
        <f>SUM(Q85:Q89)</f>
        <v>0</v>
      </c>
      <c r="R84" s="162"/>
      <c r="S84" s="162"/>
      <c r="T84" s="162"/>
      <c r="U84" s="162"/>
      <c r="V84" s="162">
        <f>SUM(V85:V89)</f>
        <v>8.32</v>
      </c>
      <c r="W84" s="162"/>
      <c r="X84" s="162"/>
      <c r="Y84" s="162"/>
      <c r="AG84" t="s">
        <v>250</v>
      </c>
    </row>
    <row r="85" spans="1:60" ht="22.5" outlineLevel="1" x14ac:dyDescent="0.2">
      <c r="A85" s="170">
        <v>30</v>
      </c>
      <c r="B85" s="171" t="s">
        <v>639</v>
      </c>
      <c r="C85" s="183" t="s">
        <v>640</v>
      </c>
      <c r="D85" s="172" t="s">
        <v>292</v>
      </c>
      <c r="E85" s="173">
        <v>17</v>
      </c>
      <c r="F85" s="174"/>
      <c r="G85" s="175">
        <f>ROUND(E85*F85,2)</f>
        <v>0</v>
      </c>
      <c r="H85" s="158"/>
      <c r="I85" s="157">
        <f>ROUND(E85*H85,2)</f>
        <v>0</v>
      </c>
      <c r="J85" s="158"/>
      <c r="K85" s="157">
        <f>ROUND(E85*J85,2)</f>
        <v>0</v>
      </c>
      <c r="L85" s="157">
        <v>12</v>
      </c>
      <c r="M85" s="157">
        <f>G85*(1+L85/100)</f>
        <v>0</v>
      </c>
      <c r="N85" s="156">
        <v>1.4999999999999999E-4</v>
      </c>
      <c r="O85" s="156">
        <f>ROUND(E85*N85,2)</f>
        <v>0</v>
      </c>
      <c r="P85" s="156">
        <v>0</v>
      </c>
      <c r="Q85" s="156">
        <f>ROUND(E85*P85,2)</f>
        <v>0</v>
      </c>
      <c r="R85" s="157"/>
      <c r="S85" s="157" t="s">
        <v>254</v>
      </c>
      <c r="T85" s="157" t="s">
        <v>255</v>
      </c>
      <c r="U85" s="157">
        <v>0.26</v>
      </c>
      <c r="V85" s="157">
        <f>ROUND(E85*U85,2)</f>
        <v>4.42</v>
      </c>
      <c r="W85" s="157"/>
      <c r="X85" s="157" t="s">
        <v>256</v>
      </c>
      <c r="Y85" s="157" t="s">
        <v>257</v>
      </c>
      <c r="Z85" s="147"/>
      <c r="AA85" s="147"/>
      <c r="AB85" s="147"/>
      <c r="AC85" s="147"/>
      <c r="AD85" s="147"/>
      <c r="AE85" s="147"/>
      <c r="AF85" s="147"/>
      <c r="AG85" s="147" t="s">
        <v>258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2" x14ac:dyDescent="0.2">
      <c r="A86" s="154"/>
      <c r="B86" s="155"/>
      <c r="C86" s="184" t="s">
        <v>641</v>
      </c>
      <c r="D86" s="159"/>
      <c r="E86" s="160">
        <v>17</v>
      </c>
      <c r="F86" s="157"/>
      <c r="G86" s="157"/>
      <c r="H86" s="157"/>
      <c r="I86" s="157"/>
      <c r="J86" s="157"/>
      <c r="K86" s="157"/>
      <c r="L86" s="157"/>
      <c r="M86" s="157"/>
      <c r="N86" s="156"/>
      <c r="O86" s="156"/>
      <c r="P86" s="156"/>
      <c r="Q86" s="156"/>
      <c r="R86" s="157"/>
      <c r="S86" s="157"/>
      <c r="T86" s="157"/>
      <c r="U86" s="157"/>
      <c r="V86" s="157"/>
      <c r="W86" s="157"/>
      <c r="X86" s="157"/>
      <c r="Y86" s="157"/>
      <c r="Z86" s="147"/>
      <c r="AA86" s="147"/>
      <c r="AB86" s="147"/>
      <c r="AC86" s="147"/>
      <c r="AD86" s="147"/>
      <c r="AE86" s="147"/>
      <c r="AF86" s="147"/>
      <c r="AG86" s="147" t="s">
        <v>260</v>
      </c>
      <c r="AH86" s="147">
        <v>0</v>
      </c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ht="22.5" outlineLevel="1" x14ac:dyDescent="0.2">
      <c r="A87" s="170">
        <v>31</v>
      </c>
      <c r="B87" s="171" t="s">
        <v>987</v>
      </c>
      <c r="C87" s="183" t="s">
        <v>988</v>
      </c>
      <c r="D87" s="172" t="s">
        <v>267</v>
      </c>
      <c r="E87" s="173">
        <v>30</v>
      </c>
      <c r="F87" s="174"/>
      <c r="G87" s="175">
        <f>ROUND(E87*F87,2)</f>
        <v>0</v>
      </c>
      <c r="H87" s="158"/>
      <c r="I87" s="157">
        <f>ROUND(E87*H87,2)</f>
        <v>0</v>
      </c>
      <c r="J87" s="158"/>
      <c r="K87" s="157">
        <f>ROUND(E87*J87,2)</f>
        <v>0</v>
      </c>
      <c r="L87" s="157">
        <v>12</v>
      </c>
      <c r="M87" s="157">
        <f>G87*(1+L87/100)</f>
        <v>0</v>
      </c>
      <c r="N87" s="156">
        <v>9.8999999999999999E-4</v>
      </c>
      <c r="O87" s="156">
        <f>ROUND(E87*N87,2)</f>
        <v>0.03</v>
      </c>
      <c r="P87" s="156">
        <v>0</v>
      </c>
      <c r="Q87" s="156">
        <f>ROUND(E87*P87,2)</f>
        <v>0</v>
      </c>
      <c r="R87" s="157"/>
      <c r="S87" s="157" t="s">
        <v>254</v>
      </c>
      <c r="T87" s="157" t="s">
        <v>255</v>
      </c>
      <c r="U87" s="157">
        <v>0.13</v>
      </c>
      <c r="V87" s="157">
        <f>ROUND(E87*U87,2)</f>
        <v>3.9</v>
      </c>
      <c r="W87" s="157"/>
      <c r="X87" s="157" t="s">
        <v>256</v>
      </c>
      <c r="Y87" s="157" t="s">
        <v>257</v>
      </c>
      <c r="Z87" s="147"/>
      <c r="AA87" s="147"/>
      <c r="AB87" s="147"/>
      <c r="AC87" s="147"/>
      <c r="AD87" s="147"/>
      <c r="AE87" s="147"/>
      <c r="AF87" s="147"/>
      <c r="AG87" s="147" t="s">
        <v>258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2" x14ac:dyDescent="0.2">
      <c r="A88" s="154"/>
      <c r="B88" s="155"/>
      <c r="C88" s="388" t="s">
        <v>989</v>
      </c>
      <c r="D88" s="389"/>
      <c r="E88" s="389"/>
      <c r="F88" s="389"/>
      <c r="G88" s="389"/>
      <c r="H88" s="157"/>
      <c r="I88" s="157"/>
      <c r="J88" s="157"/>
      <c r="K88" s="157"/>
      <c r="L88" s="157"/>
      <c r="M88" s="157"/>
      <c r="N88" s="156"/>
      <c r="O88" s="156"/>
      <c r="P88" s="156"/>
      <c r="Q88" s="156"/>
      <c r="R88" s="157"/>
      <c r="S88" s="157"/>
      <c r="T88" s="157"/>
      <c r="U88" s="157"/>
      <c r="V88" s="157"/>
      <c r="W88" s="157"/>
      <c r="X88" s="157"/>
      <c r="Y88" s="157"/>
      <c r="Z88" s="147"/>
      <c r="AA88" s="147"/>
      <c r="AB88" s="147"/>
      <c r="AC88" s="147"/>
      <c r="AD88" s="147"/>
      <c r="AE88" s="147"/>
      <c r="AF88" s="147"/>
      <c r="AG88" s="147" t="s">
        <v>272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2" x14ac:dyDescent="0.2">
      <c r="A89" s="154"/>
      <c r="B89" s="155"/>
      <c r="C89" s="184" t="s">
        <v>910</v>
      </c>
      <c r="D89" s="159"/>
      <c r="E89" s="160">
        <v>30</v>
      </c>
      <c r="F89" s="157"/>
      <c r="G89" s="157"/>
      <c r="H89" s="157"/>
      <c r="I89" s="157"/>
      <c r="J89" s="157"/>
      <c r="K89" s="157"/>
      <c r="L89" s="157"/>
      <c r="M89" s="157"/>
      <c r="N89" s="156"/>
      <c r="O89" s="156"/>
      <c r="P89" s="156"/>
      <c r="Q89" s="156"/>
      <c r="R89" s="157"/>
      <c r="S89" s="157"/>
      <c r="T89" s="157"/>
      <c r="U89" s="157"/>
      <c r="V89" s="157"/>
      <c r="W89" s="157"/>
      <c r="X89" s="157"/>
      <c r="Y89" s="157"/>
      <c r="Z89" s="147"/>
      <c r="AA89" s="147"/>
      <c r="AB89" s="147"/>
      <c r="AC89" s="147"/>
      <c r="AD89" s="147"/>
      <c r="AE89" s="147"/>
      <c r="AF89" s="147"/>
      <c r="AG89" s="147" t="s">
        <v>260</v>
      </c>
      <c r="AH89" s="147">
        <v>0</v>
      </c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x14ac:dyDescent="0.2">
      <c r="A90" s="163" t="s">
        <v>249</v>
      </c>
      <c r="B90" s="164" t="s">
        <v>209</v>
      </c>
      <c r="C90" s="182" t="s">
        <v>210</v>
      </c>
      <c r="D90" s="165"/>
      <c r="E90" s="166"/>
      <c r="F90" s="167"/>
      <c r="G90" s="168">
        <f>SUMIF(AG91:AG91,"&lt;&gt;NOR",G91:G91)</f>
        <v>0</v>
      </c>
      <c r="H90" s="162"/>
      <c r="I90" s="162">
        <f>SUM(I91:I91)</f>
        <v>0</v>
      </c>
      <c r="J90" s="162"/>
      <c r="K90" s="162">
        <f>SUM(K91:K91)</f>
        <v>0</v>
      </c>
      <c r="L90" s="162"/>
      <c r="M90" s="162">
        <f>SUM(M91:M91)</f>
        <v>0</v>
      </c>
      <c r="N90" s="161"/>
      <c r="O90" s="161">
        <f>SUM(O91:O91)</f>
        <v>0</v>
      </c>
      <c r="P90" s="161"/>
      <c r="Q90" s="161">
        <f>SUM(Q91:Q91)</f>
        <v>0</v>
      </c>
      <c r="R90" s="162"/>
      <c r="S90" s="162"/>
      <c r="T90" s="162"/>
      <c r="U90" s="162"/>
      <c r="V90" s="162">
        <f>SUM(V91:V91)</f>
        <v>7.55</v>
      </c>
      <c r="W90" s="162"/>
      <c r="X90" s="162"/>
      <c r="Y90" s="162"/>
      <c r="AG90" t="s">
        <v>250</v>
      </c>
    </row>
    <row r="91" spans="1:60" outlineLevel="1" x14ac:dyDescent="0.2">
      <c r="A91" s="176">
        <v>32</v>
      </c>
      <c r="B91" s="177" t="s">
        <v>642</v>
      </c>
      <c r="C91" s="185" t="s">
        <v>643</v>
      </c>
      <c r="D91" s="178" t="s">
        <v>292</v>
      </c>
      <c r="E91" s="179">
        <v>1</v>
      </c>
      <c r="F91" s="180"/>
      <c r="G91" s="181">
        <f>ROUND(E91*F91,2)</f>
        <v>0</v>
      </c>
      <c r="H91" s="158"/>
      <c r="I91" s="157">
        <f>ROUND(E91*H91,2)</f>
        <v>0</v>
      </c>
      <c r="J91" s="158"/>
      <c r="K91" s="157">
        <f>ROUND(E91*J91,2)</f>
        <v>0</v>
      </c>
      <c r="L91" s="157">
        <v>12</v>
      </c>
      <c r="M91" s="157">
        <f>G91*(1+L91/100)</f>
        <v>0</v>
      </c>
      <c r="N91" s="156">
        <v>0</v>
      </c>
      <c r="O91" s="156">
        <f>ROUND(E91*N91,2)</f>
        <v>0</v>
      </c>
      <c r="P91" s="156">
        <v>0</v>
      </c>
      <c r="Q91" s="156">
        <f>ROUND(E91*P91,2)</f>
        <v>0</v>
      </c>
      <c r="R91" s="157"/>
      <c r="S91" s="157" t="s">
        <v>254</v>
      </c>
      <c r="T91" s="157" t="s">
        <v>255</v>
      </c>
      <c r="U91" s="157">
        <v>7.5471700000000004</v>
      </c>
      <c r="V91" s="157">
        <f>ROUND(E91*U91,2)</f>
        <v>7.55</v>
      </c>
      <c r="W91" s="157"/>
      <c r="X91" s="157" t="s">
        <v>256</v>
      </c>
      <c r="Y91" s="157" t="s">
        <v>257</v>
      </c>
      <c r="Z91" s="147"/>
      <c r="AA91" s="147"/>
      <c r="AB91" s="147"/>
      <c r="AC91" s="147"/>
      <c r="AD91" s="147"/>
      <c r="AE91" s="147"/>
      <c r="AF91" s="147"/>
      <c r="AG91" s="147" t="s">
        <v>258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x14ac:dyDescent="0.2">
      <c r="A92" s="163" t="s">
        <v>249</v>
      </c>
      <c r="B92" s="164" t="s">
        <v>211</v>
      </c>
      <c r="C92" s="182" t="s">
        <v>212</v>
      </c>
      <c r="D92" s="165"/>
      <c r="E92" s="166"/>
      <c r="F92" s="167"/>
      <c r="G92" s="168">
        <f>SUMIF(AG93:AG98,"&lt;&gt;NOR",G93:G98)</f>
        <v>0</v>
      </c>
      <c r="H92" s="162"/>
      <c r="I92" s="162">
        <f>SUM(I93:I98)</f>
        <v>0</v>
      </c>
      <c r="J92" s="162"/>
      <c r="K92" s="162">
        <f>SUM(K93:K98)</f>
        <v>0</v>
      </c>
      <c r="L92" s="162"/>
      <c r="M92" s="162">
        <f>SUM(M93:M98)</f>
        <v>0</v>
      </c>
      <c r="N92" s="161"/>
      <c r="O92" s="161">
        <f>SUM(O93:O98)</f>
        <v>0.02</v>
      </c>
      <c r="P92" s="161"/>
      <c r="Q92" s="161">
        <f>SUM(Q93:Q98)</f>
        <v>0</v>
      </c>
      <c r="R92" s="162"/>
      <c r="S92" s="162"/>
      <c r="T92" s="162"/>
      <c r="U92" s="162"/>
      <c r="V92" s="162">
        <f>SUM(V93:V98)</f>
        <v>6.14</v>
      </c>
      <c r="W92" s="162"/>
      <c r="X92" s="162"/>
      <c r="Y92" s="162"/>
      <c r="AG92" t="s">
        <v>250</v>
      </c>
    </row>
    <row r="93" spans="1:60" outlineLevel="1" x14ac:dyDescent="0.2">
      <c r="A93" s="170">
        <v>33</v>
      </c>
      <c r="B93" s="171" t="s">
        <v>343</v>
      </c>
      <c r="C93" s="183" t="s">
        <v>344</v>
      </c>
      <c r="D93" s="172" t="s">
        <v>267</v>
      </c>
      <c r="E93" s="173">
        <v>7</v>
      </c>
      <c r="F93" s="174"/>
      <c r="G93" s="175">
        <f>ROUND(E93*F93,2)</f>
        <v>0</v>
      </c>
      <c r="H93" s="158"/>
      <c r="I93" s="157">
        <f>ROUND(E93*H93,2)</f>
        <v>0</v>
      </c>
      <c r="J93" s="158"/>
      <c r="K93" s="157">
        <f>ROUND(E93*J93,2)</f>
        <v>0</v>
      </c>
      <c r="L93" s="157">
        <v>12</v>
      </c>
      <c r="M93" s="157">
        <f>G93*(1+L93/100)</f>
        <v>0</v>
      </c>
      <c r="N93" s="156">
        <v>0</v>
      </c>
      <c r="O93" s="156">
        <f>ROUND(E93*N93,2)</f>
        <v>0</v>
      </c>
      <c r="P93" s="156">
        <v>0</v>
      </c>
      <c r="Q93" s="156">
        <f>ROUND(E93*P93,2)</f>
        <v>0</v>
      </c>
      <c r="R93" s="157"/>
      <c r="S93" s="157" t="s">
        <v>254</v>
      </c>
      <c r="T93" s="157" t="s">
        <v>255</v>
      </c>
      <c r="U93" s="157">
        <v>0.127</v>
      </c>
      <c r="V93" s="157">
        <f>ROUND(E93*U93,2)</f>
        <v>0.89</v>
      </c>
      <c r="W93" s="157"/>
      <c r="X93" s="157" t="s">
        <v>256</v>
      </c>
      <c r="Y93" s="157" t="s">
        <v>257</v>
      </c>
      <c r="Z93" s="147"/>
      <c r="AA93" s="147"/>
      <c r="AB93" s="147"/>
      <c r="AC93" s="147"/>
      <c r="AD93" s="147"/>
      <c r="AE93" s="147"/>
      <c r="AF93" s="147"/>
      <c r="AG93" s="147" t="s">
        <v>258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2" x14ac:dyDescent="0.2">
      <c r="A94" s="154"/>
      <c r="B94" s="155"/>
      <c r="C94" s="184" t="s">
        <v>1031</v>
      </c>
      <c r="D94" s="159"/>
      <c r="E94" s="160">
        <v>7</v>
      </c>
      <c r="F94" s="157"/>
      <c r="G94" s="157"/>
      <c r="H94" s="157"/>
      <c r="I94" s="157"/>
      <c r="J94" s="157"/>
      <c r="K94" s="157"/>
      <c r="L94" s="157"/>
      <c r="M94" s="157"/>
      <c r="N94" s="156"/>
      <c r="O94" s="156"/>
      <c r="P94" s="156"/>
      <c r="Q94" s="156"/>
      <c r="R94" s="157"/>
      <c r="S94" s="157"/>
      <c r="T94" s="157"/>
      <c r="U94" s="157"/>
      <c r="V94" s="157"/>
      <c r="W94" s="157"/>
      <c r="X94" s="157"/>
      <c r="Y94" s="157"/>
      <c r="Z94" s="147"/>
      <c r="AA94" s="147"/>
      <c r="AB94" s="147"/>
      <c r="AC94" s="147"/>
      <c r="AD94" s="147"/>
      <c r="AE94" s="147"/>
      <c r="AF94" s="147"/>
      <c r="AG94" s="147" t="s">
        <v>260</v>
      </c>
      <c r="AH94" s="147">
        <v>0</v>
      </c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">
      <c r="A95" s="170">
        <v>34</v>
      </c>
      <c r="B95" s="171" t="s">
        <v>992</v>
      </c>
      <c r="C95" s="183" t="s">
        <v>993</v>
      </c>
      <c r="D95" s="172" t="s">
        <v>267</v>
      </c>
      <c r="E95" s="173">
        <v>30</v>
      </c>
      <c r="F95" s="174"/>
      <c r="G95" s="175">
        <f>ROUND(E95*F95,2)</f>
        <v>0</v>
      </c>
      <c r="H95" s="158"/>
      <c r="I95" s="157">
        <f>ROUND(E95*H95,2)</f>
        <v>0</v>
      </c>
      <c r="J95" s="158"/>
      <c r="K95" s="157">
        <f>ROUND(E95*J95,2)</f>
        <v>0</v>
      </c>
      <c r="L95" s="157">
        <v>12</v>
      </c>
      <c r="M95" s="157">
        <f>G95*(1+L95/100)</f>
        <v>0</v>
      </c>
      <c r="N95" s="156">
        <v>0</v>
      </c>
      <c r="O95" s="156">
        <f>ROUND(E95*N95,2)</f>
        <v>0</v>
      </c>
      <c r="P95" s="156">
        <v>0</v>
      </c>
      <c r="Q95" s="156">
        <f>ROUND(E95*P95,2)</f>
        <v>0</v>
      </c>
      <c r="R95" s="157"/>
      <c r="S95" s="157" t="s">
        <v>254</v>
      </c>
      <c r="T95" s="157" t="s">
        <v>255</v>
      </c>
      <c r="U95" s="157">
        <v>0.17499999999999999</v>
      </c>
      <c r="V95" s="157">
        <f>ROUND(E95*U95,2)</f>
        <v>5.25</v>
      </c>
      <c r="W95" s="157"/>
      <c r="X95" s="157" t="s">
        <v>256</v>
      </c>
      <c r="Y95" s="157" t="s">
        <v>257</v>
      </c>
      <c r="Z95" s="147"/>
      <c r="AA95" s="147"/>
      <c r="AB95" s="147"/>
      <c r="AC95" s="147"/>
      <c r="AD95" s="147"/>
      <c r="AE95" s="147"/>
      <c r="AF95" s="147"/>
      <c r="AG95" s="147" t="s">
        <v>258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2" x14ac:dyDescent="0.2">
      <c r="A96" s="154"/>
      <c r="B96" s="155"/>
      <c r="C96" s="184" t="s">
        <v>910</v>
      </c>
      <c r="D96" s="159"/>
      <c r="E96" s="160">
        <v>30</v>
      </c>
      <c r="F96" s="157"/>
      <c r="G96" s="157"/>
      <c r="H96" s="157"/>
      <c r="I96" s="157"/>
      <c r="J96" s="157"/>
      <c r="K96" s="157"/>
      <c r="L96" s="157"/>
      <c r="M96" s="157"/>
      <c r="N96" s="156"/>
      <c r="O96" s="156"/>
      <c r="P96" s="156"/>
      <c r="Q96" s="156"/>
      <c r="R96" s="157"/>
      <c r="S96" s="157"/>
      <c r="T96" s="157"/>
      <c r="U96" s="157"/>
      <c r="V96" s="157"/>
      <c r="W96" s="157"/>
      <c r="X96" s="157"/>
      <c r="Y96" s="157"/>
      <c r="Z96" s="147"/>
      <c r="AA96" s="147"/>
      <c r="AB96" s="147"/>
      <c r="AC96" s="147"/>
      <c r="AD96" s="147"/>
      <c r="AE96" s="147"/>
      <c r="AF96" s="147"/>
      <c r="AG96" s="147" t="s">
        <v>260</v>
      </c>
      <c r="AH96" s="147">
        <v>0</v>
      </c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 x14ac:dyDescent="0.2">
      <c r="A97" s="170">
        <v>35</v>
      </c>
      <c r="B97" s="171" t="s">
        <v>994</v>
      </c>
      <c r="C97" s="183" t="s">
        <v>995</v>
      </c>
      <c r="D97" s="172" t="s">
        <v>267</v>
      </c>
      <c r="E97" s="173">
        <v>30</v>
      </c>
      <c r="F97" s="174"/>
      <c r="G97" s="175">
        <f>ROUND(E97*F97,2)</f>
        <v>0</v>
      </c>
      <c r="H97" s="158"/>
      <c r="I97" s="157">
        <f>ROUND(E97*H97,2)</f>
        <v>0</v>
      </c>
      <c r="J97" s="158"/>
      <c r="K97" s="157">
        <f>ROUND(E97*J97,2)</f>
        <v>0</v>
      </c>
      <c r="L97" s="157">
        <v>12</v>
      </c>
      <c r="M97" s="157">
        <f>G97*(1+L97/100)</f>
        <v>0</v>
      </c>
      <c r="N97" s="156">
        <v>6.8999999999999997E-4</v>
      </c>
      <c r="O97" s="156">
        <f>ROUND(E97*N97,2)</f>
        <v>0.02</v>
      </c>
      <c r="P97" s="156">
        <v>0</v>
      </c>
      <c r="Q97" s="156">
        <f>ROUND(E97*P97,2)</f>
        <v>0</v>
      </c>
      <c r="R97" s="157" t="s">
        <v>282</v>
      </c>
      <c r="S97" s="157" t="s">
        <v>254</v>
      </c>
      <c r="T97" s="157" t="s">
        <v>255</v>
      </c>
      <c r="U97" s="157">
        <v>0</v>
      </c>
      <c r="V97" s="157">
        <f>ROUND(E97*U97,2)</f>
        <v>0</v>
      </c>
      <c r="W97" s="157"/>
      <c r="X97" s="157" t="s">
        <v>283</v>
      </c>
      <c r="Y97" s="157" t="s">
        <v>257</v>
      </c>
      <c r="Z97" s="147"/>
      <c r="AA97" s="147"/>
      <c r="AB97" s="147"/>
      <c r="AC97" s="147"/>
      <c r="AD97" s="147"/>
      <c r="AE97" s="147"/>
      <c r="AF97" s="147"/>
      <c r="AG97" s="147" t="s">
        <v>284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2" x14ac:dyDescent="0.2">
      <c r="A98" s="154"/>
      <c r="B98" s="155"/>
      <c r="C98" s="184" t="s">
        <v>910</v>
      </c>
      <c r="D98" s="159"/>
      <c r="E98" s="160">
        <v>30</v>
      </c>
      <c r="F98" s="157"/>
      <c r="G98" s="157"/>
      <c r="H98" s="157"/>
      <c r="I98" s="157"/>
      <c r="J98" s="157"/>
      <c r="K98" s="157"/>
      <c r="L98" s="157"/>
      <c r="M98" s="157"/>
      <c r="N98" s="156"/>
      <c r="O98" s="156"/>
      <c r="P98" s="156"/>
      <c r="Q98" s="156"/>
      <c r="R98" s="157"/>
      <c r="S98" s="157"/>
      <c r="T98" s="157"/>
      <c r="U98" s="157"/>
      <c r="V98" s="157"/>
      <c r="W98" s="157"/>
      <c r="X98" s="157"/>
      <c r="Y98" s="157"/>
      <c r="Z98" s="147"/>
      <c r="AA98" s="147"/>
      <c r="AB98" s="147"/>
      <c r="AC98" s="147"/>
      <c r="AD98" s="147"/>
      <c r="AE98" s="147"/>
      <c r="AF98" s="147"/>
      <c r="AG98" s="147" t="s">
        <v>260</v>
      </c>
      <c r="AH98" s="147">
        <v>0</v>
      </c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x14ac:dyDescent="0.2">
      <c r="A99" s="163" t="s">
        <v>249</v>
      </c>
      <c r="B99" s="164" t="s">
        <v>213</v>
      </c>
      <c r="C99" s="182" t="s">
        <v>214</v>
      </c>
      <c r="D99" s="165"/>
      <c r="E99" s="166"/>
      <c r="F99" s="167"/>
      <c r="G99" s="168">
        <f>SUMIF(AG100:AG106,"&lt;&gt;NOR",G100:G106)</f>
        <v>0</v>
      </c>
      <c r="H99" s="162"/>
      <c r="I99" s="162">
        <f>SUM(I100:I106)</f>
        <v>0</v>
      </c>
      <c r="J99" s="162"/>
      <c r="K99" s="162">
        <f>SUM(K100:K106)</f>
        <v>0</v>
      </c>
      <c r="L99" s="162"/>
      <c r="M99" s="162">
        <f>SUM(M100:M106)</f>
        <v>0</v>
      </c>
      <c r="N99" s="161"/>
      <c r="O99" s="161">
        <f>SUM(O100:O106)</f>
        <v>0.03</v>
      </c>
      <c r="P99" s="161"/>
      <c r="Q99" s="161">
        <f>SUM(Q100:Q106)</f>
        <v>0</v>
      </c>
      <c r="R99" s="162"/>
      <c r="S99" s="162"/>
      <c r="T99" s="162"/>
      <c r="U99" s="162"/>
      <c r="V99" s="162">
        <f>SUM(V100:V106)</f>
        <v>105.5</v>
      </c>
      <c r="W99" s="162"/>
      <c r="X99" s="162"/>
      <c r="Y99" s="162"/>
      <c r="AG99" t="s">
        <v>250</v>
      </c>
    </row>
    <row r="100" spans="1:60" ht="22.5" outlineLevel="1" x14ac:dyDescent="0.2">
      <c r="A100" s="170">
        <v>36</v>
      </c>
      <c r="B100" s="171" t="s">
        <v>996</v>
      </c>
      <c r="C100" s="183" t="s">
        <v>997</v>
      </c>
      <c r="D100" s="172" t="s">
        <v>267</v>
      </c>
      <c r="E100" s="173">
        <v>6</v>
      </c>
      <c r="F100" s="174"/>
      <c r="G100" s="175">
        <f>ROUND(E100*F100,2)</f>
        <v>0</v>
      </c>
      <c r="H100" s="158"/>
      <c r="I100" s="157">
        <f>ROUND(E100*H100,2)</f>
        <v>0</v>
      </c>
      <c r="J100" s="158"/>
      <c r="K100" s="157">
        <f>ROUND(E100*J100,2)</f>
        <v>0</v>
      </c>
      <c r="L100" s="157">
        <v>12</v>
      </c>
      <c r="M100" s="157">
        <f>G100*(1+L100/100)</f>
        <v>0</v>
      </c>
      <c r="N100" s="156">
        <v>0</v>
      </c>
      <c r="O100" s="156">
        <f>ROUND(E100*N100,2)</f>
        <v>0</v>
      </c>
      <c r="P100" s="156">
        <v>0</v>
      </c>
      <c r="Q100" s="156">
        <f>ROUND(E100*P100,2)</f>
        <v>0</v>
      </c>
      <c r="R100" s="157"/>
      <c r="S100" s="157" t="s">
        <v>254</v>
      </c>
      <c r="T100" s="157" t="s">
        <v>255</v>
      </c>
      <c r="U100" s="157">
        <v>0.623</v>
      </c>
      <c r="V100" s="157">
        <f>ROUND(E100*U100,2)</f>
        <v>3.74</v>
      </c>
      <c r="W100" s="157"/>
      <c r="X100" s="157" t="s">
        <v>256</v>
      </c>
      <c r="Y100" s="157" t="s">
        <v>257</v>
      </c>
      <c r="Z100" s="147"/>
      <c r="AA100" s="147"/>
      <c r="AB100" s="147"/>
      <c r="AC100" s="147"/>
      <c r="AD100" s="147"/>
      <c r="AE100" s="147"/>
      <c r="AF100" s="147"/>
      <c r="AG100" s="147" t="s">
        <v>258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2" x14ac:dyDescent="0.2">
      <c r="A101" s="154"/>
      <c r="B101" s="155"/>
      <c r="C101" s="184" t="s">
        <v>1096</v>
      </c>
      <c r="D101" s="159"/>
      <c r="E101" s="160">
        <v>6</v>
      </c>
      <c r="F101" s="157"/>
      <c r="G101" s="157"/>
      <c r="H101" s="157"/>
      <c r="I101" s="157"/>
      <c r="J101" s="157"/>
      <c r="K101" s="157"/>
      <c r="L101" s="157"/>
      <c r="M101" s="157"/>
      <c r="N101" s="156"/>
      <c r="O101" s="156"/>
      <c r="P101" s="156"/>
      <c r="Q101" s="156"/>
      <c r="R101" s="157"/>
      <c r="S101" s="157"/>
      <c r="T101" s="157"/>
      <c r="U101" s="157"/>
      <c r="V101" s="157"/>
      <c r="W101" s="157"/>
      <c r="X101" s="157"/>
      <c r="Y101" s="157"/>
      <c r="Z101" s="147"/>
      <c r="AA101" s="147"/>
      <c r="AB101" s="147"/>
      <c r="AC101" s="147"/>
      <c r="AD101" s="147"/>
      <c r="AE101" s="147"/>
      <c r="AF101" s="147"/>
      <c r="AG101" s="147" t="s">
        <v>260</v>
      </c>
      <c r="AH101" s="147">
        <v>0</v>
      </c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ht="22.5" outlineLevel="1" x14ac:dyDescent="0.2">
      <c r="A102" s="170">
        <v>37</v>
      </c>
      <c r="B102" s="171" t="s">
        <v>998</v>
      </c>
      <c r="C102" s="183" t="s">
        <v>999</v>
      </c>
      <c r="D102" s="172" t="s">
        <v>292</v>
      </c>
      <c r="E102" s="173">
        <v>3</v>
      </c>
      <c r="F102" s="174"/>
      <c r="G102" s="175">
        <f>ROUND(E102*F102,2)</f>
        <v>0</v>
      </c>
      <c r="H102" s="158"/>
      <c r="I102" s="157">
        <f>ROUND(E102*H102,2)</f>
        <v>0</v>
      </c>
      <c r="J102" s="158"/>
      <c r="K102" s="157">
        <f>ROUND(E102*J102,2)</f>
        <v>0</v>
      </c>
      <c r="L102" s="157">
        <v>12</v>
      </c>
      <c r="M102" s="157">
        <f>G102*(1+L102/100)</f>
        <v>0</v>
      </c>
      <c r="N102" s="156">
        <v>9.7099999999999999E-3</v>
      </c>
      <c r="O102" s="156">
        <f>ROUND(E102*N102,2)</f>
        <v>0.03</v>
      </c>
      <c r="P102" s="156">
        <v>0</v>
      </c>
      <c r="Q102" s="156">
        <f>ROUND(E102*P102,2)</f>
        <v>0</v>
      </c>
      <c r="R102" s="157"/>
      <c r="S102" s="157" t="s">
        <v>254</v>
      </c>
      <c r="T102" s="157" t="s">
        <v>255</v>
      </c>
      <c r="U102" s="157">
        <v>5.2640000000000002</v>
      </c>
      <c r="V102" s="157">
        <f>ROUND(E102*U102,2)</f>
        <v>15.79</v>
      </c>
      <c r="W102" s="157"/>
      <c r="X102" s="157" t="s">
        <v>256</v>
      </c>
      <c r="Y102" s="157" t="s">
        <v>257</v>
      </c>
      <c r="Z102" s="147"/>
      <c r="AA102" s="147"/>
      <c r="AB102" s="147"/>
      <c r="AC102" s="147"/>
      <c r="AD102" s="147"/>
      <c r="AE102" s="147"/>
      <c r="AF102" s="147"/>
      <c r="AG102" s="147" t="s">
        <v>258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2" x14ac:dyDescent="0.2">
      <c r="A103" s="154"/>
      <c r="B103" s="155"/>
      <c r="C103" s="184" t="s">
        <v>60</v>
      </c>
      <c r="D103" s="159"/>
      <c r="E103" s="160">
        <v>3</v>
      </c>
      <c r="F103" s="157"/>
      <c r="G103" s="157"/>
      <c r="H103" s="157"/>
      <c r="I103" s="157"/>
      <c r="J103" s="157"/>
      <c r="K103" s="157"/>
      <c r="L103" s="157"/>
      <c r="M103" s="157"/>
      <c r="N103" s="156"/>
      <c r="O103" s="156"/>
      <c r="P103" s="156"/>
      <c r="Q103" s="156"/>
      <c r="R103" s="157"/>
      <c r="S103" s="157"/>
      <c r="T103" s="157"/>
      <c r="U103" s="157"/>
      <c r="V103" s="157"/>
      <c r="W103" s="157"/>
      <c r="X103" s="157"/>
      <c r="Y103" s="157"/>
      <c r="Z103" s="147"/>
      <c r="AA103" s="147"/>
      <c r="AB103" s="147"/>
      <c r="AC103" s="147"/>
      <c r="AD103" s="147"/>
      <c r="AE103" s="147"/>
      <c r="AF103" s="147"/>
      <c r="AG103" s="147" t="s">
        <v>260</v>
      </c>
      <c r="AH103" s="147">
        <v>0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ht="22.5" outlineLevel="1" x14ac:dyDescent="0.2">
      <c r="A104" s="170">
        <v>38</v>
      </c>
      <c r="B104" s="171" t="s">
        <v>644</v>
      </c>
      <c r="C104" s="183" t="s">
        <v>645</v>
      </c>
      <c r="D104" s="172" t="s">
        <v>267</v>
      </c>
      <c r="E104" s="173">
        <v>138</v>
      </c>
      <c r="F104" s="174"/>
      <c r="G104" s="175">
        <f>ROUND(E104*F104,2)</f>
        <v>0</v>
      </c>
      <c r="H104" s="158"/>
      <c r="I104" s="157">
        <f>ROUND(E104*H104,2)</f>
        <v>0</v>
      </c>
      <c r="J104" s="158"/>
      <c r="K104" s="157">
        <f>ROUND(E104*J104,2)</f>
        <v>0</v>
      </c>
      <c r="L104" s="157">
        <v>12</v>
      </c>
      <c r="M104" s="157">
        <f>G104*(1+L104/100)</f>
        <v>0</v>
      </c>
      <c r="N104" s="156">
        <v>0</v>
      </c>
      <c r="O104" s="156">
        <f>ROUND(E104*N104,2)</f>
        <v>0</v>
      </c>
      <c r="P104" s="156">
        <v>0</v>
      </c>
      <c r="Q104" s="156">
        <f>ROUND(E104*P104,2)</f>
        <v>0</v>
      </c>
      <c r="R104" s="157"/>
      <c r="S104" s="157" t="s">
        <v>646</v>
      </c>
      <c r="T104" s="157" t="s">
        <v>255</v>
      </c>
      <c r="U104" s="157">
        <v>0.623</v>
      </c>
      <c r="V104" s="157">
        <f>ROUND(E104*U104,2)</f>
        <v>85.97</v>
      </c>
      <c r="W104" s="157"/>
      <c r="X104" s="157" t="s">
        <v>256</v>
      </c>
      <c r="Y104" s="157" t="s">
        <v>257</v>
      </c>
      <c r="Z104" s="147"/>
      <c r="AA104" s="147"/>
      <c r="AB104" s="147"/>
      <c r="AC104" s="147"/>
      <c r="AD104" s="147"/>
      <c r="AE104" s="147"/>
      <c r="AF104" s="147"/>
      <c r="AG104" s="147" t="s">
        <v>258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2" x14ac:dyDescent="0.2">
      <c r="A105" s="154"/>
      <c r="B105" s="155"/>
      <c r="C105" s="184" t="s">
        <v>60</v>
      </c>
      <c r="D105" s="159"/>
      <c r="E105" s="160">
        <v>3</v>
      </c>
      <c r="F105" s="157"/>
      <c r="G105" s="157"/>
      <c r="H105" s="157"/>
      <c r="I105" s="157"/>
      <c r="J105" s="157"/>
      <c r="K105" s="157"/>
      <c r="L105" s="157"/>
      <c r="M105" s="157"/>
      <c r="N105" s="156"/>
      <c r="O105" s="156"/>
      <c r="P105" s="156"/>
      <c r="Q105" s="156"/>
      <c r="R105" s="157"/>
      <c r="S105" s="157"/>
      <c r="T105" s="157"/>
      <c r="U105" s="157"/>
      <c r="V105" s="157"/>
      <c r="W105" s="157"/>
      <c r="X105" s="157"/>
      <c r="Y105" s="157"/>
      <c r="Z105" s="147"/>
      <c r="AA105" s="147"/>
      <c r="AB105" s="147"/>
      <c r="AC105" s="147"/>
      <c r="AD105" s="147"/>
      <c r="AE105" s="147"/>
      <c r="AF105" s="147"/>
      <c r="AG105" s="147" t="s">
        <v>260</v>
      </c>
      <c r="AH105" s="147">
        <v>0</v>
      </c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3" x14ac:dyDescent="0.2">
      <c r="A106" s="154"/>
      <c r="B106" s="155"/>
      <c r="C106" s="184" t="s">
        <v>1112</v>
      </c>
      <c r="D106" s="159"/>
      <c r="E106" s="160">
        <v>135</v>
      </c>
      <c r="F106" s="157"/>
      <c r="G106" s="157"/>
      <c r="H106" s="157"/>
      <c r="I106" s="157"/>
      <c r="J106" s="157"/>
      <c r="K106" s="157"/>
      <c r="L106" s="157"/>
      <c r="M106" s="157"/>
      <c r="N106" s="156"/>
      <c r="O106" s="156"/>
      <c r="P106" s="156"/>
      <c r="Q106" s="156"/>
      <c r="R106" s="157"/>
      <c r="S106" s="157"/>
      <c r="T106" s="157"/>
      <c r="U106" s="157"/>
      <c r="V106" s="157"/>
      <c r="W106" s="157"/>
      <c r="X106" s="157"/>
      <c r="Y106" s="157"/>
      <c r="Z106" s="147"/>
      <c r="AA106" s="147"/>
      <c r="AB106" s="147"/>
      <c r="AC106" s="147"/>
      <c r="AD106" s="147"/>
      <c r="AE106" s="147"/>
      <c r="AF106" s="147"/>
      <c r="AG106" s="147" t="s">
        <v>260</v>
      </c>
      <c r="AH106" s="147">
        <v>0</v>
      </c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x14ac:dyDescent="0.2">
      <c r="A107" s="163" t="s">
        <v>249</v>
      </c>
      <c r="B107" s="164" t="s">
        <v>215</v>
      </c>
      <c r="C107" s="182" t="s">
        <v>216</v>
      </c>
      <c r="D107" s="165"/>
      <c r="E107" s="166"/>
      <c r="F107" s="167"/>
      <c r="G107" s="168">
        <f>SUMIF(AG108:AG114,"&lt;&gt;NOR",G108:G114)</f>
        <v>0</v>
      </c>
      <c r="H107" s="162"/>
      <c r="I107" s="162">
        <f>SUM(I108:I114)</f>
        <v>0</v>
      </c>
      <c r="J107" s="162"/>
      <c r="K107" s="162">
        <f>SUM(K108:K114)</f>
        <v>0</v>
      </c>
      <c r="L107" s="162"/>
      <c r="M107" s="162">
        <f>SUM(M108:M114)</f>
        <v>0</v>
      </c>
      <c r="N107" s="161"/>
      <c r="O107" s="161">
        <f>SUM(O108:O114)</f>
        <v>0.05</v>
      </c>
      <c r="P107" s="161"/>
      <c r="Q107" s="161">
        <f>SUM(Q108:Q114)</f>
        <v>0</v>
      </c>
      <c r="R107" s="162"/>
      <c r="S107" s="162"/>
      <c r="T107" s="162"/>
      <c r="U107" s="162"/>
      <c r="V107" s="162">
        <f>SUM(V108:V114)</f>
        <v>14.24</v>
      </c>
      <c r="W107" s="162"/>
      <c r="X107" s="162"/>
      <c r="Y107" s="162"/>
      <c r="AG107" t="s">
        <v>250</v>
      </c>
    </row>
    <row r="108" spans="1:60" ht="22.5" outlineLevel="1" x14ac:dyDescent="0.2">
      <c r="A108" s="170">
        <v>39</v>
      </c>
      <c r="B108" s="171" t="s">
        <v>649</v>
      </c>
      <c r="C108" s="183" t="s">
        <v>650</v>
      </c>
      <c r="D108" s="172" t="s">
        <v>267</v>
      </c>
      <c r="E108" s="173">
        <v>143</v>
      </c>
      <c r="F108" s="174"/>
      <c r="G108" s="175">
        <f>ROUND(E108*F108,2)</f>
        <v>0</v>
      </c>
      <c r="H108" s="158"/>
      <c r="I108" s="157">
        <f>ROUND(E108*H108,2)</f>
        <v>0</v>
      </c>
      <c r="J108" s="158"/>
      <c r="K108" s="157">
        <f>ROUND(E108*J108,2)</f>
        <v>0</v>
      </c>
      <c r="L108" s="157">
        <v>12</v>
      </c>
      <c r="M108" s="157">
        <f>G108*(1+L108/100)</f>
        <v>0</v>
      </c>
      <c r="N108" s="156">
        <v>2.5000000000000001E-4</v>
      </c>
      <c r="O108" s="156">
        <f>ROUND(E108*N108,2)</f>
        <v>0.04</v>
      </c>
      <c r="P108" s="156">
        <v>0</v>
      </c>
      <c r="Q108" s="156">
        <f>ROUND(E108*P108,2)</f>
        <v>0</v>
      </c>
      <c r="R108" s="157"/>
      <c r="S108" s="157" t="s">
        <v>254</v>
      </c>
      <c r="T108" s="157" t="s">
        <v>255</v>
      </c>
      <c r="U108" s="157">
        <v>9.955E-2</v>
      </c>
      <c r="V108" s="157">
        <f>ROUND(E108*U108,2)</f>
        <v>14.24</v>
      </c>
      <c r="W108" s="157"/>
      <c r="X108" s="157" t="s">
        <v>256</v>
      </c>
      <c r="Y108" s="157" t="s">
        <v>257</v>
      </c>
      <c r="Z108" s="147"/>
      <c r="AA108" s="147"/>
      <c r="AB108" s="147"/>
      <c r="AC108" s="147"/>
      <c r="AD108" s="147"/>
      <c r="AE108" s="147"/>
      <c r="AF108" s="147"/>
      <c r="AG108" s="147" t="s">
        <v>258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2" x14ac:dyDescent="0.2">
      <c r="A109" s="154"/>
      <c r="B109" s="155"/>
      <c r="C109" s="184" t="s">
        <v>151</v>
      </c>
      <c r="D109" s="159"/>
      <c r="E109" s="160">
        <v>8</v>
      </c>
      <c r="F109" s="157"/>
      <c r="G109" s="157"/>
      <c r="H109" s="157"/>
      <c r="I109" s="157"/>
      <c r="J109" s="157"/>
      <c r="K109" s="157"/>
      <c r="L109" s="157"/>
      <c r="M109" s="157"/>
      <c r="N109" s="156"/>
      <c r="O109" s="156"/>
      <c r="P109" s="156"/>
      <c r="Q109" s="156"/>
      <c r="R109" s="157"/>
      <c r="S109" s="157"/>
      <c r="T109" s="157"/>
      <c r="U109" s="157"/>
      <c r="V109" s="157"/>
      <c r="W109" s="157"/>
      <c r="X109" s="157"/>
      <c r="Y109" s="157"/>
      <c r="Z109" s="147"/>
      <c r="AA109" s="147"/>
      <c r="AB109" s="147"/>
      <c r="AC109" s="147"/>
      <c r="AD109" s="147"/>
      <c r="AE109" s="147"/>
      <c r="AF109" s="147"/>
      <c r="AG109" s="147" t="s">
        <v>260</v>
      </c>
      <c r="AH109" s="147">
        <v>0</v>
      </c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3" x14ac:dyDescent="0.2">
      <c r="A110" s="154"/>
      <c r="B110" s="155"/>
      <c r="C110" s="184" t="s">
        <v>1113</v>
      </c>
      <c r="D110" s="159"/>
      <c r="E110" s="160">
        <v>135</v>
      </c>
      <c r="F110" s="157"/>
      <c r="G110" s="157"/>
      <c r="H110" s="157"/>
      <c r="I110" s="157"/>
      <c r="J110" s="157"/>
      <c r="K110" s="157"/>
      <c r="L110" s="157"/>
      <c r="M110" s="157"/>
      <c r="N110" s="156"/>
      <c r="O110" s="156"/>
      <c r="P110" s="156"/>
      <c r="Q110" s="156"/>
      <c r="R110" s="157"/>
      <c r="S110" s="157"/>
      <c r="T110" s="157"/>
      <c r="U110" s="157"/>
      <c r="V110" s="157"/>
      <c r="W110" s="157"/>
      <c r="X110" s="157"/>
      <c r="Y110" s="157"/>
      <c r="Z110" s="147"/>
      <c r="AA110" s="147"/>
      <c r="AB110" s="147"/>
      <c r="AC110" s="147"/>
      <c r="AD110" s="147"/>
      <c r="AE110" s="147"/>
      <c r="AF110" s="147"/>
      <c r="AG110" s="147" t="s">
        <v>260</v>
      </c>
      <c r="AH110" s="147">
        <v>0</v>
      </c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1" x14ac:dyDescent="0.2">
      <c r="A111" s="170">
        <v>40</v>
      </c>
      <c r="B111" s="171" t="s">
        <v>1114</v>
      </c>
      <c r="C111" s="183" t="s">
        <v>1115</v>
      </c>
      <c r="D111" s="172" t="s">
        <v>292</v>
      </c>
      <c r="E111" s="173">
        <v>9</v>
      </c>
      <c r="F111" s="174"/>
      <c r="G111" s="175">
        <f>ROUND(E111*F111,2)</f>
        <v>0</v>
      </c>
      <c r="H111" s="158"/>
      <c r="I111" s="157">
        <f>ROUND(E111*H111,2)</f>
        <v>0</v>
      </c>
      <c r="J111" s="158"/>
      <c r="K111" s="157">
        <f>ROUND(E111*J111,2)</f>
        <v>0</v>
      </c>
      <c r="L111" s="157">
        <v>12</v>
      </c>
      <c r="M111" s="157">
        <f>G111*(1+L111/100)</f>
        <v>0</v>
      </c>
      <c r="N111" s="156">
        <v>0</v>
      </c>
      <c r="O111" s="156">
        <f>ROUND(E111*N111,2)</f>
        <v>0</v>
      </c>
      <c r="P111" s="156">
        <v>0</v>
      </c>
      <c r="Q111" s="156">
        <f>ROUND(E111*P111,2)</f>
        <v>0</v>
      </c>
      <c r="R111" s="157" t="s">
        <v>282</v>
      </c>
      <c r="S111" s="157" t="s">
        <v>972</v>
      </c>
      <c r="T111" s="157" t="s">
        <v>255</v>
      </c>
      <c r="U111" s="157">
        <v>0</v>
      </c>
      <c r="V111" s="157">
        <f>ROUND(E111*U111,2)</f>
        <v>0</v>
      </c>
      <c r="W111" s="157"/>
      <c r="X111" s="157" t="s">
        <v>283</v>
      </c>
      <c r="Y111" s="157" t="s">
        <v>257</v>
      </c>
      <c r="Z111" s="147"/>
      <c r="AA111" s="147"/>
      <c r="AB111" s="147"/>
      <c r="AC111" s="147"/>
      <c r="AD111" s="147"/>
      <c r="AE111" s="147"/>
      <c r="AF111" s="147"/>
      <c r="AG111" s="147" t="s">
        <v>284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2" x14ac:dyDescent="0.2">
      <c r="A112" s="154"/>
      <c r="B112" s="155"/>
      <c r="C112" s="184" t="s">
        <v>321</v>
      </c>
      <c r="D112" s="159"/>
      <c r="E112" s="160">
        <v>9</v>
      </c>
      <c r="F112" s="157"/>
      <c r="G112" s="157"/>
      <c r="H112" s="157"/>
      <c r="I112" s="157"/>
      <c r="J112" s="157"/>
      <c r="K112" s="157"/>
      <c r="L112" s="157"/>
      <c r="M112" s="157"/>
      <c r="N112" s="156"/>
      <c r="O112" s="156"/>
      <c r="P112" s="156"/>
      <c r="Q112" s="156"/>
      <c r="R112" s="157"/>
      <c r="S112" s="157"/>
      <c r="T112" s="157"/>
      <c r="U112" s="157"/>
      <c r="V112" s="157"/>
      <c r="W112" s="157"/>
      <c r="X112" s="157"/>
      <c r="Y112" s="157"/>
      <c r="Z112" s="147"/>
      <c r="AA112" s="147"/>
      <c r="AB112" s="147"/>
      <c r="AC112" s="147"/>
      <c r="AD112" s="147"/>
      <c r="AE112" s="147"/>
      <c r="AF112" s="147"/>
      <c r="AG112" s="147" t="s">
        <v>260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 x14ac:dyDescent="0.2">
      <c r="A113" s="170">
        <v>41</v>
      </c>
      <c r="B113" s="171" t="s">
        <v>654</v>
      </c>
      <c r="C113" s="183" t="s">
        <v>655</v>
      </c>
      <c r="D113" s="172" t="s">
        <v>292</v>
      </c>
      <c r="E113" s="173">
        <v>4</v>
      </c>
      <c r="F113" s="174"/>
      <c r="G113" s="175">
        <f>ROUND(E113*F113,2)</f>
        <v>0</v>
      </c>
      <c r="H113" s="158"/>
      <c r="I113" s="157">
        <f>ROUND(E113*H113,2)</f>
        <v>0</v>
      </c>
      <c r="J113" s="158"/>
      <c r="K113" s="157">
        <f>ROUND(E113*J113,2)</f>
        <v>0</v>
      </c>
      <c r="L113" s="157">
        <v>12</v>
      </c>
      <c r="M113" s="157">
        <f>G113*(1+L113/100)</f>
        <v>0</v>
      </c>
      <c r="N113" s="156">
        <v>3.5000000000000001E-3</v>
      </c>
      <c r="O113" s="156">
        <f>ROUND(E113*N113,2)</f>
        <v>0.01</v>
      </c>
      <c r="P113" s="156">
        <v>0</v>
      </c>
      <c r="Q113" s="156">
        <f>ROUND(E113*P113,2)</f>
        <v>0</v>
      </c>
      <c r="R113" s="157" t="s">
        <v>282</v>
      </c>
      <c r="S113" s="157" t="s">
        <v>656</v>
      </c>
      <c r="T113" s="157" t="s">
        <v>255</v>
      </c>
      <c r="U113" s="157">
        <v>0</v>
      </c>
      <c r="V113" s="157">
        <f>ROUND(E113*U113,2)</f>
        <v>0</v>
      </c>
      <c r="W113" s="157"/>
      <c r="X113" s="157" t="s">
        <v>283</v>
      </c>
      <c r="Y113" s="157" t="s">
        <v>257</v>
      </c>
      <c r="Z113" s="147"/>
      <c r="AA113" s="147"/>
      <c r="AB113" s="147"/>
      <c r="AC113" s="147"/>
      <c r="AD113" s="147"/>
      <c r="AE113" s="147"/>
      <c r="AF113" s="147"/>
      <c r="AG113" s="147" t="s">
        <v>284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2" x14ac:dyDescent="0.2">
      <c r="A114" s="154"/>
      <c r="B114" s="155"/>
      <c r="C114" s="184" t="s">
        <v>133</v>
      </c>
      <c r="D114" s="159"/>
      <c r="E114" s="160">
        <v>4</v>
      </c>
      <c r="F114" s="157"/>
      <c r="G114" s="157"/>
      <c r="H114" s="157"/>
      <c r="I114" s="157"/>
      <c r="J114" s="157"/>
      <c r="K114" s="157"/>
      <c r="L114" s="157"/>
      <c r="M114" s="157"/>
      <c r="N114" s="156"/>
      <c r="O114" s="156"/>
      <c r="P114" s="156"/>
      <c r="Q114" s="156"/>
      <c r="R114" s="157"/>
      <c r="S114" s="157"/>
      <c r="T114" s="157"/>
      <c r="U114" s="157"/>
      <c r="V114" s="157"/>
      <c r="W114" s="157"/>
      <c r="X114" s="157"/>
      <c r="Y114" s="157"/>
      <c r="Z114" s="147"/>
      <c r="AA114" s="147"/>
      <c r="AB114" s="147"/>
      <c r="AC114" s="147"/>
      <c r="AD114" s="147"/>
      <c r="AE114" s="147"/>
      <c r="AF114" s="147"/>
      <c r="AG114" s="147" t="s">
        <v>260</v>
      </c>
      <c r="AH114" s="147">
        <v>0</v>
      </c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x14ac:dyDescent="0.2">
      <c r="A115" s="3"/>
      <c r="B115" s="4"/>
      <c r="C115" s="186"/>
      <c r="D115" s="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AE115">
        <v>12</v>
      </c>
      <c r="AF115">
        <v>21</v>
      </c>
      <c r="AG115" t="s">
        <v>235</v>
      </c>
    </row>
    <row r="116" spans="1:60" x14ac:dyDescent="0.2">
      <c r="A116" s="150"/>
      <c r="B116" s="151" t="s">
        <v>31</v>
      </c>
      <c r="C116" s="187"/>
      <c r="D116" s="152"/>
      <c r="E116" s="153"/>
      <c r="F116" s="153"/>
      <c r="G116" s="169">
        <f>G8+G18+G24+G27+G29+G51+G67+G70+G84+G90+G92+G99+G107</f>
        <v>0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AE116">
        <f>SUMIF(L7:L114,AE115,G7:G114)</f>
        <v>0</v>
      </c>
      <c r="AF116">
        <f>SUMIF(L7:L114,AF115,G7:G114)</f>
        <v>0</v>
      </c>
      <c r="AG116" t="s">
        <v>346</v>
      </c>
    </row>
    <row r="117" spans="1:60" x14ac:dyDescent="0.2">
      <c r="A117" s="3"/>
      <c r="B117" s="4"/>
      <c r="C117" s="186"/>
      <c r="D117" s="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60" x14ac:dyDescent="0.2">
      <c r="A118" s="3"/>
      <c r="B118" s="4"/>
      <c r="C118" s="186"/>
      <c r="D118" s="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60" x14ac:dyDescent="0.2">
      <c r="A119" s="374" t="s">
        <v>347</v>
      </c>
      <c r="B119" s="374"/>
      <c r="C119" s="375"/>
      <c r="D119" s="6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60" x14ac:dyDescent="0.2">
      <c r="A120" s="376"/>
      <c r="B120" s="377"/>
      <c r="C120" s="378"/>
      <c r="D120" s="377"/>
      <c r="E120" s="377"/>
      <c r="F120" s="377"/>
      <c r="G120" s="379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AG120" t="s">
        <v>348</v>
      </c>
    </row>
    <row r="121" spans="1:60" x14ac:dyDescent="0.2">
      <c r="A121" s="380"/>
      <c r="B121" s="381"/>
      <c r="C121" s="382"/>
      <c r="D121" s="381"/>
      <c r="E121" s="381"/>
      <c r="F121" s="381"/>
      <c r="G121" s="38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60" x14ac:dyDescent="0.2">
      <c r="A122" s="380"/>
      <c r="B122" s="381"/>
      <c r="C122" s="382"/>
      <c r="D122" s="381"/>
      <c r="E122" s="381"/>
      <c r="F122" s="381"/>
      <c r="G122" s="38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60" x14ac:dyDescent="0.2">
      <c r="A123" s="380"/>
      <c r="B123" s="381"/>
      <c r="C123" s="382"/>
      <c r="D123" s="381"/>
      <c r="E123" s="381"/>
      <c r="F123" s="381"/>
      <c r="G123" s="38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60" x14ac:dyDescent="0.2">
      <c r="A124" s="384"/>
      <c r="B124" s="385"/>
      <c r="C124" s="386"/>
      <c r="D124" s="385"/>
      <c r="E124" s="385"/>
      <c r="F124" s="385"/>
      <c r="G124" s="387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60" x14ac:dyDescent="0.2">
      <c r="A125" s="3"/>
      <c r="B125" s="4"/>
      <c r="C125" s="186"/>
      <c r="D125" s="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60" x14ac:dyDescent="0.2">
      <c r="C126" s="188"/>
      <c r="D126" s="10"/>
      <c r="AG126" t="s">
        <v>349</v>
      </c>
    </row>
    <row r="127" spans="1:60" x14ac:dyDescent="0.2">
      <c r="D127" s="10"/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7">
    <mergeCell ref="A120:G124"/>
    <mergeCell ref="C12:G12"/>
    <mergeCell ref="C20:G20"/>
    <mergeCell ref="C31:G31"/>
    <mergeCell ref="C34:G34"/>
    <mergeCell ref="A1:G1"/>
    <mergeCell ref="C2:G2"/>
    <mergeCell ref="C3:G3"/>
    <mergeCell ref="C4:G4"/>
    <mergeCell ref="A119:C119"/>
    <mergeCell ref="C88:G88"/>
    <mergeCell ref="C37:G37"/>
    <mergeCell ref="C38:G38"/>
    <mergeCell ref="C41:G41"/>
    <mergeCell ref="C53:G53"/>
    <mergeCell ref="C56:G56"/>
    <mergeCell ref="C61:G61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AQ42" sqref="AQ42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57031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65</v>
      </c>
      <c r="C3" s="368" t="s">
        <v>66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52</v>
      </c>
      <c r="C4" s="371" t="s">
        <v>55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52</v>
      </c>
      <c r="C8" s="182" t="s">
        <v>113</v>
      </c>
      <c r="D8" s="165"/>
      <c r="E8" s="166"/>
      <c r="F8" s="167"/>
      <c r="G8" s="168">
        <f>SUMIF(AG9:AG12,"&lt;&gt;NOR",G9:G12)</f>
        <v>0</v>
      </c>
      <c r="H8" s="162"/>
      <c r="I8" s="162">
        <f>SUM(I9:I12)</f>
        <v>0</v>
      </c>
      <c r="J8" s="162"/>
      <c r="K8" s="162">
        <f>SUM(K9:K12)</f>
        <v>0</v>
      </c>
      <c r="L8" s="162"/>
      <c r="M8" s="162">
        <f>SUM(M9:M12)</f>
        <v>0</v>
      </c>
      <c r="N8" s="161"/>
      <c r="O8" s="161">
        <f>SUM(O9:O12)</f>
        <v>0</v>
      </c>
      <c r="P8" s="161"/>
      <c r="Q8" s="161">
        <f>SUM(Q9:Q12)</f>
        <v>0</v>
      </c>
      <c r="R8" s="162"/>
      <c r="S8" s="162"/>
      <c r="T8" s="162"/>
      <c r="U8" s="162"/>
      <c r="V8" s="162">
        <f>SUM(V9:V12)</f>
        <v>8.92</v>
      </c>
      <c r="W8" s="162"/>
      <c r="X8" s="162"/>
      <c r="Y8" s="162"/>
      <c r="AG8" t="s">
        <v>250</v>
      </c>
    </row>
    <row r="9" spans="1:60" outlineLevel="1" x14ac:dyDescent="0.2">
      <c r="A9" s="170">
        <v>1</v>
      </c>
      <c r="B9" s="171" t="s">
        <v>371</v>
      </c>
      <c r="C9" s="183" t="s">
        <v>372</v>
      </c>
      <c r="D9" s="172" t="s">
        <v>253</v>
      </c>
      <c r="E9" s="173">
        <v>23.52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12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0.36799999999999999</v>
      </c>
      <c r="V9" s="157">
        <f>ROUND(E9*U9,2)</f>
        <v>8.66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1116</v>
      </c>
      <c r="D10" s="159"/>
      <c r="E10" s="160">
        <v>23.52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70">
        <v>2</v>
      </c>
      <c r="B11" s="171" t="s">
        <v>375</v>
      </c>
      <c r="C11" s="183" t="s">
        <v>376</v>
      </c>
      <c r="D11" s="172" t="s">
        <v>253</v>
      </c>
      <c r="E11" s="173">
        <v>23.52</v>
      </c>
      <c r="F11" s="174"/>
      <c r="G11" s="175">
        <f>ROUND(E11*F11,2)</f>
        <v>0</v>
      </c>
      <c r="H11" s="158"/>
      <c r="I11" s="157">
        <f>ROUND(E11*H11,2)</f>
        <v>0</v>
      </c>
      <c r="J11" s="158"/>
      <c r="K11" s="157">
        <f>ROUND(E11*J11,2)</f>
        <v>0</v>
      </c>
      <c r="L11" s="157">
        <v>12</v>
      </c>
      <c r="M11" s="157">
        <f>G11*(1+L11/100)</f>
        <v>0</v>
      </c>
      <c r="N11" s="156">
        <v>0</v>
      </c>
      <c r="O11" s="156">
        <f>ROUND(E11*N11,2)</f>
        <v>0</v>
      </c>
      <c r="P11" s="156">
        <v>0</v>
      </c>
      <c r="Q11" s="156">
        <f>ROUND(E11*P11,2)</f>
        <v>0</v>
      </c>
      <c r="R11" s="157"/>
      <c r="S11" s="157" t="s">
        <v>254</v>
      </c>
      <c r="T11" s="157" t="s">
        <v>255</v>
      </c>
      <c r="U11" s="157">
        <v>1.0999999999999999E-2</v>
      </c>
      <c r="V11" s="157">
        <f>ROUND(E11*U11,2)</f>
        <v>0.26</v>
      </c>
      <c r="W11" s="157"/>
      <c r="X11" s="157" t="s">
        <v>256</v>
      </c>
      <c r="Y11" s="157" t="s">
        <v>257</v>
      </c>
      <c r="Z11" s="147"/>
      <c r="AA11" s="147"/>
      <c r="AB11" s="147"/>
      <c r="AC11" s="147"/>
      <c r="AD11" s="147"/>
      <c r="AE11" s="147"/>
      <c r="AF11" s="147"/>
      <c r="AG11" s="147" t="s">
        <v>258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2" x14ac:dyDescent="0.2">
      <c r="A12" s="154"/>
      <c r="B12" s="155"/>
      <c r="C12" s="184" t="s">
        <v>1116</v>
      </c>
      <c r="D12" s="159"/>
      <c r="E12" s="160">
        <v>23.52</v>
      </c>
      <c r="F12" s="157"/>
      <c r="G12" s="157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57"/>
      <c r="Z12" s="147"/>
      <c r="AA12" s="147"/>
      <c r="AB12" s="147"/>
      <c r="AC12" s="147"/>
      <c r="AD12" s="147"/>
      <c r="AE12" s="147"/>
      <c r="AF12" s="147"/>
      <c r="AG12" s="147" t="s">
        <v>260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x14ac:dyDescent="0.2">
      <c r="A13" s="163" t="s">
        <v>249</v>
      </c>
      <c r="B13" s="164" t="s">
        <v>153</v>
      </c>
      <c r="C13" s="182" t="s">
        <v>154</v>
      </c>
      <c r="D13" s="165"/>
      <c r="E13" s="166"/>
      <c r="F13" s="167"/>
      <c r="G13" s="168">
        <f>SUMIF(AG14:AG15,"&lt;&gt;NOR",G14:G15)</f>
        <v>0</v>
      </c>
      <c r="H13" s="162"/>
      <c r="I13" s="162">
        <f>SUM(I14:I15)</f>
        <v>0</v>
      </c>
      <c r="J13" s="162"/>
      <c r="K13" s="162">
        <f>SUM(K14:K15)</f>
        <v>0</v>
      </c>
      <c r="L13" s="162"/>
      <c r="M13" s="162">
        <f>SUM(M14:M15)</f>
        <v>0</v>
      </c>
      <c r="N13" s="161"/>
      <c r="O13" s="161">
        <f>SUM(O14:O15)</f>
        <v>0.22</v>
      </c>
      <c r="P13" s="161"/>
      <c r="Q13" s="161">
        <f>SUM(Q14:Q15)</f>
        <v>0</v>
      </c>
      <c r="R13" s="162"/>
      <c r="S13" s="162"/>
      <c r="T13" s="162"/>
      <c r="U13" s="162"/>
      <c r="V13" s="162">
        <f>SUM(V14:V15)</f>
        <v>9.1</v>
      </c>
      <c r="W13" s="162"/>
      <c r="X13" s="162"/>
      <c r="Y13" s="162"/>
      <c r="AG13" t="s">
        <v>250</v>
      </c>
    </row>
    <row r="14" spans="1:60" outlineLevel="1" x14ac:dyDescent="0.2">
      <c r="A14" s="170">
        <v>3</v>
      </c>
      <c r="B14" s="171" t="s">
        <v>391</v>
      </c>
      <c r="C14" s="183" t="s">
        <v>392</v>
      </c>
      <c r="D14" s="172" t="s">
        <v>380</v>
      </c>
      <c r="E14" s="173">
        <v>35</v>
      </c>
      <c r="F14" s="174"/>
      <c r="G14" s="175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12</v>
      </c>
      <c r="M14" s="157">
        <f>G14*(1+L14/100)</f>
        <v>0</v>
      </c>
      <c r="N14" s="156">
        <v>6.3400000000000001E-3</v>
      </c>
      <c r="O14" s="156">
        <f>ROUND(E14*N14,2)</f>
        <v>0.22</v>
      </c>
      <c r="P14" s="156">
        <v>0</v>
      </c>
      <c r="Q14" s="156">
        <f>ROUND(E14*P14,2)</f>
        <v>0</v>
      </c>
      <c r="R14" s="157"/>
      <c r="S14" s="157" t="s">
        <v>254</v>
      </c>
      <c r="T14" s="157" t="s">
        <v>255</v>
      </c>
      <c r="U14" s="157">
        <v>0.26</v>
      </c>
      <c r="V14" s="157">
        <f>ROUND(E14*U14,2)</f>
        <v>9.1</v>
      </c>
      <c r="W14" s="157"/>
      <c r="X14" s="157" t="s">
        <v>256</v>
      </c>
      <c r="Y14" s="157" t="s">
        <v>257</v>
      </c>
      <c r="Z14" s="147"/>
      <c r="AA14" s="147"/>
      <c r="AB14" s="147"/>
      <c r="AC14" s="147"/>
      <c r="AD14" s="147"/>
      <c r="AE14" s="147"/>
      <c r="AF14" s="147"/>
      <c r="AG14" s="147" t="s">
        <v>258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2" x14ac:dyDescent="0.2">
      <c r="A15" s="154"/>
      <c r="B15" s="155"/>
      <c r="C15" s="184" t="s">
        <v>1117</v>
      </c>
      <c r="D15" s="159"/>
      <c r="E15" s="160">
        <v>35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260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x14ac:dyDescent="0.2">
      <c r="A16" s="163" t="s">
        <v>249</v>
      </c>
      <c r="B16" s="164" t="s">
        <v>158</v>
      </c>
      <c r="C16" s="182" t="s">
        <v>159</v>
      </c>
      <c r="D16" s="165"/>
      <c r="E16" s="166"/>
      <c r="F16" s="167"/>
      <c r="G16" s="168">
        <f>SUMIF(AG17:AG21,"&lt;&gt;NOR",G17:G21)</f>
        <v>0</v>
      </c>
      <c r="H16" s="162"/>
      <c r="I16" s="162">
        <f>SUM(I17:I21)</f>
        <v>0</v>
      </c>
      <c r="J16" s="162"/>
      <c r="K16" s="162">
        <f>SUM(K17:K21)</f>
        <v>0</v>
      </c>
      <c r="L16" s="162"/>
      <c r="M16" s="162">
        <f>SUM(M17:M21)</f>
        <v>0</v>
      </c>
      <c r="N16" s="161"/>
      <c r="O16" s="161">
        <f>SUM(O17:O21)</f>
        <v>0.16</v>
      </c>
      <c r="P16" s="161"/>
      <c r="Q16" s="161">
        <f>SUM(Q17:Q21)</f>
        <v>511.32</v>
      </c>
      <c r="R16" s="162"/>
      <c r="S16" s="162"/>
      <c r="T16" s="162"/>
      <c r="U16" s="162"/>
      <c r="V16" s="162">
        <f>SUM(V17:V21)</f>
        <v>485.34</v>
      </c>
      <c r="W16" s="162"/>
      <c r="X16" s="162"/>
      <c r="Y16" s="162"/>
      <c r="AG16" t="s">
        <v>250</v>
      </c>
    </row>
    <row r="17" spans="1:60" outlineLevel="1" x14ac:dyDescent="0.2">
      <c r="A17" s="170">
        <v>4</v>
      </c>
      <c r="B17" s="171" t="s">
        <v>1118</v>
      </c>
      <c r="C17" s="183" t="s">
        <v>1119</v>
      </c>
      <c r="D17" s="172" t="s">
        <v>253</v>
      </c>
      <c r="E17" s="173">
        <v>60.755000000000003</v>
      </c>
      <c r="F17" s="174"/>
      <c r="G17" s="175">
        <f>ROUND(E17*F17,2)</f>
        <v>0</v>
      </c>
      <c r="H17" s="158"/>
      <c r="I17" s="157">
        <f>ROUND(E17*H17,2)</f>
        <v>0</v>
      </c>
      <c r="J17" s="158"/>
      <c r="K17" s="157">
        <f>ROUND(E17*J17,2)</f>
        <v>0</v>
      </c>
      <c r="L17" s="157">
        <v>12</v>
      </c>
      <c r="M17" s="157">
        <f>G17*(1+L17/100)</f>
        <v>0</v>
      </c>
      <c r="N17" s="156">
        <v>0</v>
      </c>
      <c r="O17" s="156">
        <f>ROUND(E17*N17,2)</f>
        <v>0</v>
      </c>
      <c r="P17" s="156">
        <v>2.5</v>
      </c>
      <c r="Q17" s="156">
        <f>ROUND(E17*P17,2)</f>
        <v>151.88999999999999</v>
      </c>
      <c r="R17" s="157"/>
      <c r="S17" s="157" t="s">
        <v>254</v>
      </c>
      <c r="T17" s="157" t="s">
        <v>255</v>
      </c>
      <c r="U17" s="157">
        <v>1.8240000000000001</v>
      </c>
      <c r="V17" s="157">
        <f>ROUND(E17*U17,2)</f>
        <v>110.82</v>
      </c>
      <c r="W17" s="157"/>
      <c r="X17" s="157" t="s">
        <v>256</v>
      </c>
      <c r="Y17" s="157" t="s">
        <v>257</v>
      </c>
      <c r="Z17" s="147"/>
      <c r="AA17" s="147"/>
      <c r="AB17" s="147"/>
      <c r="AC17" s="147"/>
      <c r="AD17" s="147"/>
      <c r="AE17" s="147"/>
      <c r="AF17" s="147"/>
      <c r="AG17" s="147" t="s">
        <v>258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2" x14ac:dyDescent="0.2">
      <c r="A18" s="154"/>
      <c r="B18" s="155"/>
      <c r="C18" s="184" t="s">
        <v>1120</v>
      </c>
      <c r="D18" s="159"/>
      <c r="E18" s="160">
        <v>60.76</v>
      </c>
      <c r="F18" s="157"/>
      <c r="G18" s="15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260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">
      <c r="A19" s="170">
        <v>5</v>
      </c>
      <c r="B19" s="171" t="s">
        <v>1121</v>
      </c>
      <c r="C19" s="183" t="s">
        <v>1122</v>
      </c>
      <c r="D19" s="172" t="s">
        <v>253</v>
      </c>
      <c r="E19" s="173">
        <v>143.77000000000001</v>
      </c>
      <c r="F19" s="174"/>
      <c r="G19" s="175">
        <f>ROUND(E19*F19,2)</f>
        <v>0</v>
      </c>
      <c r="H19" s="158"/>
      <c r="I19" s="157">
        <f>ROUND(E19*H19,2)</f>
        <v>0</v>
      </c>
      <c r="J19" s="158"/>
      <c r="K19" s="157">
        <f>ROUND(E19*J19,2)</f>
        <v>0</v>
      </c>
      <c r="L19" s="157">
        <v>12</v>
      </c>
      <c r="M19" s="157">
        <f>G19*(1+L19/100)</f>
        <v>0</v>
      </c>
      <c r="N19" s="156">
        <v>1.1199999999999999E-3</v>
      </c>
      <c r="O19" s="156">
        <f>ROUND(E19*N19,2)</f>
        <v>0.16</v>
      </c>
      <c r="P19" s="156">
        <v>2.5</v>
      </c>
      <c r="Q19" s="156">
        <f>ROUND(E19*P19,2)</f>
        <v>359.43</v>
      </c>
      <c r="R19" s="157"/>
      <c r="S19" s="157" t="s">
        <v>254</v>
      </c>
      <c r="T19" s="157" t="s">
        <v>255</v>
      </c>
      <c r="U19" s="157">
        <v>2.605</v>
      </c>
      <c r="V19" s="157">
        <f>ROUND(E19*U19,2)</f>
        <v>374.52</v>
      </c>
      <c r="W19" s="157"/>
      <c r="X19" s="157" t="s">
        <v>256</v>
      </c>
      <c r="Y19" s="157" t="s">
        <v>257</v>
      </c>
      <c r="Z19" s="147"/>
      <c r="AA19" s="147"/>
      <c r="AB19" s="147"/>
      <c r="AC19" s="147"/>
      <c r="AD19" s="147"/>
      <c r="AE19" s="147"/>
      <c r="AF19" s="147"/>
      <c r="AG19" s="147" t="s">
        <v>258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2" x14ac:dyDescent="0.2">
      <c r="A20" s="154"/>
      <c r="B20" s="155"/>
      <c r="C20" s="184" t="s">
        <v>1123</v>
      </c>
      <c r="D20" s="159"/>
      <c r="E20" s="160">
        <v>110.62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260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3" x14ac:dyDescent="0.2">
      <c r="A21" s="154"/>
      <c r="B21" s="155"/>
      <c r="C21" s="184" t="s">
        <v>1124</v>
      </c>
      <c r="D21" s="159"/>
      <c r="E21" s="160">
        <v>33.15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260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x14ac:dyDescent="0.2">
      <c r="A22" s="163" t="s">
        <v>249</v>
      </c>
      <c r="B22" s="164" t="s">
        <v>213</v>
      </c>
      <c r="C22" s="182" t="s">
        <v>214</v>
      </c>
      <c r="D22" s="165"/>
      <c r="E22" s="166"/>
      <c r="F22" s="167"/>
      <c r="G22" s="168">
        <f>SUMIF(AG23:AG24,"&lt;&gt;NOR",G23:G24)</f>
        <v>0</v>
      </c>
      <c r="H22" s="162"/>
      <c r="I22" s="162">
        <f>SUM(I23:I24)</f>
        <v>0</v>
      </c>
      <c r="J22" s="162"/>
      <c r="K22" s="162">
        <f>SUM(K23:K24)</f>
        <v>0</v>
      </c>
      <c r="L22" s="162"/>
      <c r="M22" s="162">
        <f>SUM(M23:M24)</f>
        <v>0</v>
      </c>
      <c r="N22" s="161"/>
      <c r="O22" s="161">
        <f>SUM(O23:O24)</f>
        <v>0</v>
      </c>
      <c r="P22" s="161"/>
      <c r="Q22" s="161">
        <f>SUM(Q23:Q24)</f>
        <v>0</v>
      </c>
      <c r="R22" s="162"/>
      <c r="S22" s="162"/>
      <c r="T22" s="162"/>
      <c r="U22" s="162"/>
      <c r="V22" s="162">
        <f>SUM(V23:V24)</f>
        <v>5.95</v>
      </c>
      <c r="W22" s="162"/>
      <c r="X22" s="162"/>
      <c r="Y22" s="162"/>
      <c r="AG22" t="s">
        <v>250</v>
      </c>
    </row>
    <row r="23" spans="1:60" outlineLevel="1" x14ac:dyDescent="0.2">
      <c r="A23" s="170">
        <v>6</v>
      </c>
      <c r="B23" s="171" t="s">
        <v>444</v>
      </c>
      <c r="C23" s="183" t="s">
        <v>445</v>
      </c>
      <c r="D23" s="172" t="s">
        <v>253</v>
      </c>
      <c r="E23" s="173">
        <v>23.52</v>
      </c>
      <c r="F23" s="174"/>
      <c r="G23" s="175">
        <f>ROUND(E23*F23,2)</f>
        <v>0</v>
      </c>
      <c r="H23" s="158"/>
      <c r="I23" s="157">
        <f>ROUND(E23*H23,2)</f>
        <v>0</v>
      </c>
      <c r="J23" s="158"/>
      <c r="K23" s="157">
        <f>ROUND(E23*J23,2)</f>
        <v>0</v>
      </c>
      <c r="L23" s="157">
        <v>12</v>
      </c>
      <c r="M23" s="157">
        <f>G23*(1+L23/100)</f>
        <v>0</v>
      </c>
      <c r="N23" s="156">
        <v>0</v>
      </c>
      <c r="O23" s="156">
        <f>ROUND(E23*N23,2)</f>
        <v>0</v>
      </c>
      <c r="P23" s="156">
        <v>0</v>
      </c>
      <c r="Q23" s="156">
        <f>ROUND(E23*P23,2)</f>
        <v>0</v>
      </c>
      <c r="R23" s="157"/>
      <c r="S23" s="157" t="s">
        <v>254</v>
      </c>
      <c r="T23" s="157" t="s">
        <v>255</v>
      </c>
      <c r="U23" s="157">
        <v>0.253</v>
      </c>
      <c r="V23" s="157">
        <f>ROUND(E23*U23,2)</f>
        <v>5.95</v>
      </c>
      <c r="W23" s="157"/>
      <c r="X23" s="157" t="s">
        <v>256</v>
      </c>
      <c r="Y23" s="157" t="s">
        <v>257</v>
      </c>
      <c r="Z23" s="147"/>
      <c r="AA23" s="147"/>
      <c r="AB23" s="147"/>
      <c r="AC23" s="147"/>
      <c r="AD23" s="147"/>
      <c r="AE23" s="147"/>
      <c r="AF23" s="147"/>
      <c r="AG23" s="147" t="s">
        <v>258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2" x14ac:dyDescent="0.2">
      <c r="A24" s="154"/>
      <c r="B24" s="155"/>
      <c r="C24" s="184" t="s">
        <v>1116</v>
      </c>
      <c r="D24" s="159"/>
      <c r="E24" s="160">
        <v>23.52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7"/>
      <c r="AA24" s="147"/>
      <c r="AB24" s="147"/>
      <c r="AC24" s="147"/>
      <c r="AD24" s="147"/>
      <c r="AE24" s="147"/>
      <c r="AF24" s="147"/>
      <c r="AG24" s="147" t="s">
        <v>260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x14ac:dyDescent="0.2">
      <c r="A25" s="163" t="s">
        <v>249</v>
      </c>
      <c r="B25" s="164" t="s">
        <v>218</v>
      </c>
      <c r="C25" s="182" t="s">
        <v>219</v>
      </c>
      <c r="D25" s="165"/>
      <c r="E25" s="166"/>
      <c r="F25" s="167"/>
      <c r="G25" s="168">
        <f>SUMIF(AG26:AG29,"&lt;&gt;NOR",G26:G29)</f>
        <v>0</v>
      </c>
      <c r="H25" s="162"/>
      <c r="I25" s="162">
        <f>SUM(I26:I29)</f>
        <v>0</v>
      </c>
      <c r="J25" s="162"/>
      <c r="K25" s="162">
        <f>SUM(K26:K29)</f>
        <v>0</v>
      </c>
      <c r="L25" s="162"/>
      <c r="M25" s="162">
        <f>SUM(M26:M29)</f>
        <v>0</v>
      </c>
      <c r="N25" s="161"/>
      <c r="O25" s="161">
        <f>SUM(O26:O29)</f>
        <v>0</v>
      </c>
      <c r="P25" s="161"/>
      <c r="Q25" s="161">
        <f>SUM(Q26:Q29)</f>
        <v>0</v>
      </c>
      <c r="R25" s="162"/>
      <c r="S25" s="162"/>
      <c r="T25" s="162"/>
      <c r="U25" s="162"/>
      <c r="V25" s="162">
        <f>SUM(V26:V29)</f>
        <v>1169.3700000000001</v>
      </c>
      <c r="W25" s="162"/>
      <c r="X25" s="162"/>
      <c r="Y25" s="162"/>
      <c r="AG25" t="s">
        <v>250</v>
      </c>
    </row>
    <row r="26" spans="1:60" outlineLevel="1" x14ac:dyDescent="0.2">
      <c r="A26" s="176">
        <v>7</v>
      </c>
      <c r="B26" s="177" t="s">
        <v>447</v>
      </c>
      <c r="C26" s="185" t="s">
        <v>448</v>
      </c>
      <c r="D26" s="178" t="s">
        <v>316</v>
      </c>
      <c r="E26" s="179">
        <v>511.3125</v>
      </c>
      <c r="F26" s="180"/>
      <c r="G26" s="181">
        <f>ROUND(E26*F26,2)</f>
        <v>0</v>
      </c>
      <c r="H26" s="158"/>
      <c r="I26" s="157">
        <f>ROUND(E26*H26,2)</f>
        <v>0</v>
      </c>
      <c r="J26" s="158"/>
      <c r="K26" s="157">
        <f>ROUND(E26*J26,2)</f>
        <v>0</v>
      </c>
      <c r="L26" s="157">
        <v>12</v>
      </c>
      <c r="M26" s="157">
        <f>G26*(1+L26/100)</f>
        <v>0</v>
      </c>
      <c r="N26" s="156">
        <v>0</v>
      </c>
      <c r="O26" s="156">
        <f>ROUND(E26*N26,2)</f>
        <v>0</v>
      </c>
      <c r="P26" s="156">
        <v>0</v>
      </c>
      <c r="Q26" s="156">
        <f>ROUND(E26*P26,2)</f>
        <v>0</v>
      </c>
      <c r="R26" s="157"/>
      <c r="S26" s="157" t="s">
        <v>254</v>
      </c>
      <c r="T26" s="157" t="s">
        <v>255</v>
      </c>
      <c r="U26" s="157">
        <v>1.7969999999999999</v>
      </c>
      <c r="V26" s="157">
        <f>ROUND(E26*U26,2)</f>
        <v>918.83</v>
      </c>
      <c r="W26" s="157"/>
      <c r="X26" s="157" t="s">
        <v>256</v>
      </c>
      <c r="Y26" s="157" t="s">
        <v>257</v>
      </c>
      <c r="Z26" s="147"/>
      <c r="AA26" s="147"/>
      <c r="AB26" s="147"/>
      <c r="AC26" s="147"/>
      <c r="AD26" s="147"/>
      <c r="AE26" s="147"/>
      <c r="AF26" s="147"/>
      <c r="AG26" s="147" t="s">
        <v>449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">
      <c r="A27" s="176">
        <v>8</v>
      </c>
      <c r="B27" s="177" t="s">
        <v>452</v>
      </c>
      <c r="C27" s="185" t="s">
        <v>453</v>
      </c>
      <c r="D27" s="178" t="s">
        <v>316</v>
      </c>
      <c r="E27" s="179">
        <v>511.3125</v>
      </c>
      <c r="F27" s="180"/>
      <c r="G27" s="181">
        <f>ROUND(E27*F27,2)</f>
        <v>0</v>
      </c>
      <c r="H27" s="158"/>
      <c r="I27" s="157">
        <f>ROUND(E27*H27,2)</f>
        <v>0</v>
      </c>
      <c r="J27" s="158"/>
      <c r="K27" s="157">
        <f>ROUND(E27*J27,2)</f>
        <v>0</v>
      </c>
      <c r="L27" s="157">
        <v>12</v>
      </c>
      <c r="M27" s="157">
        <f>G27*(1+L27/100)</f>
        <v>0</v>
      </c>
      <c r="N27" s="156">
        <v>0</v>
      </c>
      <c r="O27" s="156">
        <f>ROUND(E27*N27,2)</f>
        <v>0</v>
      </c>
      <c r="P27" s="156">
        <v>0</v>
      </c>
      <c r="Q27" s="156">
        <f>ROUND(E27*P27,2)</f>
        <v>0</v>
      </c>
      <c r="R27" s="157"/>
      <c r="S27" s="157" t="s">
        <v>254</v>
      </c>
      <c r="T27" s="157" t="s">
        <v>255</v>
      </c>
      <c r="U27" s="157">
        <v>0.49</v>
      </c>
      <c r="V27" s="157">
        <f>ROUND(E27*U27,2)</f>
        <v>250.54</v>
      </c>
      <c r="W27" s="157"/>
      <c r="X27" s="157" t="s">
        <v>256</v>
      </c>
      <c r="Y27" s="157" t="s">
        <v>257</v>
      </c>
      <c r="Z27" s="147"/>
      <c r="AA27" s="147"/>
      <c r="AB27" s="147"/>
      <c r="AC27" s="147"/>
      <c r="AD27" s="147"/>
      <c r="AE27" s="147"/>
      <c r="AF27" s="147"/>
      <c r="AG27" s="147" t="s">
        <v>449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2.5" outlineLevel="1" x14ac:dyDescent="0.2">
      <c r="A28" s="170">
        <v>9</v>
      </c>
      <c r="B28" s="171" t="s">
        <v>454</v>
      </c>
      <c r="C28" s="183" t="s">
        <v>455</v>
      </c>
      <c r="D28" s="172" t="s">
        <v>316</v>
      </c>
      <c r="E28" s="173">
        <v>511.3125</v>
      </c>
      <c r="F28" s="174"/>
      <c r="G28" s="175">
        <f>ROUND(E28*F28,2)</f>
        <v>0</v>
      </c>
      <c r="H28" s="158"/>
      <c r="I28" s="157">
        <f>ROUND(E28*H28,2)</f>
        <v>0</v>
      </c>
      <c r="J28" s="158"/>
      <c r="K28" s="157">
        <f>ROUND(E28*J28,2)</f>
        <v>0</v>
      </c>
      <c r="L28" s="157">
        <v>12</v>
      </c>
      <c r="M28" s="157">
        <f>G28*(1+L28/100)</f>
        <v>0</v>
      </c>
      <c r="N28" s="156">
        <v>0</v>
      </c>
      <c r="O28" s="156">
        <f>ROUND(E28*N28,2)</f>
        <v>0</v>
      </c>
      <c r="P28" s="156">
        <v>0</v>
      </c>
      <c r="Q28" s="156">
        <f>ROUND(E28*P28,2)</f>
        <v>0</v>
      </c>
      <c r="R28" s="157"/>
      <c r="S28" s="157" t="s">
        <v>254</v>
      </c>
      <c r="T28" s="157" t="s">
        <v>255</v>
      </c>
      <c r="U28" s="157">
        <v>0</v>
      </c>
      <c r="V28" s="157">
        <f>ROUND(E28*U28,2)</f>
        <v>0</v>
      </c>
      <c r="W28" s="157"/>
      <c r="X28" s="157" t="s">
        <v>256</v>
      </c>
      <c r="Y28" s="157" t="s">
        <v>257</v>
      </c>
      <c r="Z28" s="147"/>
      <c r="AA28" s="147"/>
      <c r="AB28" s="147"/>
      <c r="AC28" s="147"/>
      <c r="AD28" s="147"/>
      <c r="AE28" s="147"/>
      <c r="AF28" s="147"/>
      <c r="AG28" s="147" t="s">
        <v>449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2" x14ac:dyDescent="0.2">
      <c r="A29" s="154"/>
      <c r="B29" s="155"/>
      <c r="C29" s="388" t="s">
        <v>456</v>
      </c>
      <c r="D29" s="389"/>
      <c r="E29" s="389"/>
      <c r="F29" s="389"/>
      <c r="G29" s="389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7"/>
      <c r="AA29" s="147"/>
      <c r="AB29" s="147"/>
      <c r="AC29" s="147"/>
      <c r="AD29" s="147"/>
      <c r="AE29" s="147"/>
      <c r="AF29" s="147"/>
      <c r="AG29" s="147" t="s">
        <v>272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x14ac:dyDescent="0.2">
      <c r="A30" s="163" t="s">
        <v>249</v>
      </c>
      <c r="B30" s="164" t="s">
        <v>221</v>
      </c>
      <c r="C30" s="182" t="s">
        <v>29</v>
      </c>
      <c r="D30" s="165"/>
      <c r="E30" s="166"/>
      <c r="F30" s="167"/>
      <c r="G30" s="168">
        <f>SUMIF(AG31:AG32,"&lt;&gt;NOR",G31:G32)</f>
        <v>0</v>
      </c>
      <c r="H30" s="162"/>
      <c r="I30" s="162">
        <f>SUM(I31:I32)</f>
        <v>0</v>
      </c>
      <c r="J30" s="162"/>
      <c r="K30" s="162">
        <f>SUM(K31:K32)</f>
        <v>0</v>
      </c>
      <c r="L30" s="162"/>
      <c r="M30" s="162">
        <f>SUM(M31:M32)</f>
        <v>0</v>
      </c>
      <c r="N30" s="161"/>
      <c r="O30" s="161">
        <f>SUM(O31:O32)</f>
        <v>0</v>
      </c>
      <c r="P30" s="161"/>
      <c r="Q30" s="161">
        <f>SUM(Q31:Q32)</f>
        <v>0</v>
      </c>
      <c r="R30" s="162"/>
      <c r="S30" s="162"/>
      <c r="T30" s="162"/>
      <c r="U30" s="162"/>
      <c r="V30" s="162">
        <f>SUM(V31:V32)</f>
        <v>0</v>
      </c>
      <c r="W30" s="162"/>
      <c r="X30" s="162"/>
      <c r="Y30" s="162"/>
      <c r="AG30" t="s">
        <v>250</v>
      </c>
    </row>
    <row r="31" spans="1:60" outlineLevel="1" x14ac:dyDescent="0.2">
      <c r="A31" s="170">
        <v>10</v>
      </c>
      <c r="B31" s="171" t="s">
        <v>457</v>
      </c>
      <c r="C31" s="183" t="s">
        <v>458</v>
      </c>
      <c r="D31" s="172" t="s">
        <v>352</v>
      </c>
      <c r="E31" s="173">
        <v>1</v>
      </c>
      <c r="F31" s="174"/>
      <c r="G31" s="175">
        <f>ROUND(E31*F31,2)</f>
        <v>0</v>
      </c>
      <c r="H31" s="158"/>
      <c r="I31" s="157">
        <f>ROUND(E31*H31,2)</f>
        <v>0</v>
      </c>
      <c r="J31" s="158"/>
      <c r="K31" s="157">
        <f>ROUND(E31*J31,2)</f>
        <v>0</v>
      </c>
      <c r="L31" s="157">
        <v>12</v>
      </c>
      <c r="M31" s="157">
        <f>G31*(1+L31/100)</f>
        <v>0</v>
      </c>
      <c r="N31" s="156">
        <v>0</v>
      </c>
      <c r="O31" s="156">
        <f>ROUND(E31*N31,2)</f>
        <v>0</v>
      </c>
      <c r="P31" s="156">
        <v>0</v>
      </c>
      <c r="Q31" s="156">
        <f>ROUND(E31*P31,2)</f>
        <v>0</v>
      </c>
      <c r="R31" s="157"/>
      <c r="S31" s="157" t="s">
        <v>254</v>
      </c>
      <c r="T31" s="157" t="s">
        <v>255</v>
      </c>
      <c r="U31" s="157">
        <v>0</v>
      </c>
      <c r="V31" s="157">
        <f>ROUND(E31*U31,2)</f>
        <v>0</v>
      </c>
      <c r="W31" s="157"/>
      <c r="X31" s="157" t="s">
        <v>51</v>
      </c>
      <c r="Y31" s="157" t="s">
        <v>257</v>
      </c>
      <c r="Z31" s="147"/>
      <c r="AA31" s="147"/>
      <c r="AB31" s="147"/>
      <c r="AC31" s="147"/>
      <c r="AD31" s="147"/>
      <c r="AE31" s="147"/>
      <c r="AF31" s="147"/>
      <c r="AG31" s="147" t="s">
        <v>353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2" x14ac:dyDescent="0.2">
      <c r="A32" s="154"/>
      <c r="B32" s="155"/>
      <c r="C32" s="388" t="s">
        <v>459</v>
      </c>
      <c r="D32" s="389"/>
      <c r="E32" s="389"/>
      <c r="F32" s="389"/>
      <c r="G32" s="389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7"/>
      <c r="AA32" s="147"/>
      <c r="AB32" s="147"/>
      <c r="AC32" s="147"/>
      <c r="AD32" s="147"/>
      <c r="AE32" s="147"/>
      <c r="AF32" s="147"/>
      <c r="AG32" s="147" t="s">
        <v>272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33" x14ac:dyDescent="0.2">
      <c r="A33" s="3"/>
      <c r="B33" s="4"/>
      <c r="C33" s="186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AE33">
        <v>12</v>
      </c>
      <c r="AF33">
        <v>21</v>
      </c>
      <c r="AG33" t="s">
        <v>235</v>
      </c>
    </row>
    <row r="34" spans="1:33" x14ac:dyDescent="0.2">
      <c r="A34" s="150"/>
      <c r="B34" s="151" t="s">
        <v>31</v>
      </c>
      <c r="C34" s="187"/>
      <c r="D34" s="152"/>
      <c r="E34" s="153"/>
      <c r="F34" s="153"/>
      <c r="G34" s="169">
        <f>G8+G13+G16+G22+G25+G30</f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AE34">
        <f>SUMIF(L7:L32,AE33,G7:G32)</f>
        <v>0</v>
      </c>
      <c r="AF34">
        <f>SUMIF(L7:L32,AF33,G7:G32)</f>
        <v>0</v>
      </c>
      <c r="AG34" t="s">
        <v>346</v>
      </c>
    </row>
    <row r="35" spans="1:33" x14ac:dyDescent="0.2">
      <c r="A35" s="3"/>
      <c r="B35" s="4"/>
      <c r="C35" s="186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A36" s="3"/>
      <c r="B36" s="4"/>
      <c r="C36" s="186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33" x14ac:dyDescent="0.2">
      <c r="A37" s="374" t="s">
        <v>347</v>
      </c>
      <c r="B37" s="374"/>
      <c r="C37" s="375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33" x14ac:dyDescent="0.2">
      <c r="A38" s="376"/>
      <c r="B38" s="377"/>
      <c r="C38" s="378"/>
      <c r="D38" s="377"/>
      <c r="E38" s="377"/>
      <c r="F38" s="377"/>
      <c r="G38" s="379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AG38" t="s">
        <v>348</v>
      </c>
    </row>
    <row r="39" spans="1:33" x14ac:dyDescent="0.2">
      <c r="A39" s="380"/>
      <c r="B39" s="381"/>
      <c r="C39" s="382"/>
      <c r="D39" s="381"/>
      <c r="E39" s="381"/>
      <c r="F39" s="381"/>
      <c r="G39" s="38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33" x14ac:dyDescent="0.2">
      <c r="A40" s="380"/>
      <c r="B40" s="381"/>
      <c r="C40" s="382"/>
      <c r="D40" s="381"/>
      <c r="E40" s="381"/>
      <c r="F40" s="381"/>
      <c r="G40" s="38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33" x14ac:dyDescent="0.2">
      <c r="A41" s="380"/>
      <c r="B41" s="381"/>
      <c r="C41" s="382"/>
      <c r="D41" s="381"/>
      <c r="E41" s="381"/>
      <c r="F41" s="381"/>
      <c r="G41" s="38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33" x14ac:dyDescent="0.2">
      <c r="A42" s="384"/>
      <c r="B42" s="385"/>
      <c r="C42" s="386"/>
      <c r="D42" s="385"/>
      <c r="E42" s="385"/>
      <c r="F42" s="385"/>
      <c r="G42" s="387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33" x14ac:dyDescent="0.2">
      <c r="A43" s="3"/>
      <c r="B43" s="4"/>
      <c r="C43" s="186"/>
      <c r="D43" s="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33" x14ac:dyDescent="0.2">
      <c r="C44" s="188"/>
      <c r="D44" s="10"/>
      <c r="AG44" t="s">
        <v>349</v>
      </c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8">
    <mergeCell ref="A38:G42"/>
    <mergeCell ref="C29:G29"/>
    <mergeCell ref="C32:G32"/>
    <mergeCell ref="A1:G1"/>
    <mergeCell ref="C2:G2"/>
    <mergeCell ref="C3:G3"/>
    <mergeCell ref="C4:G4"/>
    <mergeCell ref="A37:C37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4999"/>
  <sheetViews>
    <sheetView workbookViewId="0">
      <pane ySplit="7" topLeftCell="A35" activePane="bottomLeft" state="frozen"/>
      <selection pane="bottomLeft" activeCell="A164" sqref="A164:XFD164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65</v>
      </c>
      <c r="C3" s="368" t="s">
        <v>66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56</v>
      </c>
      <c r="C4" s="371" t="s">
        <v>64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56</v>
      </c>
      <c r="C8" s="182" t="s">
        <v>114</v>
      </c>
      <c r="D8" s="165"/>
      <c r="E8" s="166"/>
      <c r="F8" s="167"/>
      <c r="G8" s="168">
        <f>SUMIF(AG9:AG22,"&lt;&gt;NOR",G9:G22)</f>
        <v>0</v>
      </c>
      <c r="H8" s="162"/>
      <c r="I8" s="162">
        <f>SUM(I9:I22)</f>
        <v>0</v>
      </c>
      <c r="J8" s="162"/>
      <c r="K8" s="162">
        <f>SUM(K9:K22)</f>
        <v>0</v>
      </c>
      <c r="L8" s="162"/>
      <c r="M8" s="162">
        <f>SUM(M9:M22)</f>
        <v>0</v>
      </c>
      <c r="N8" s="161"/>
      <c r="O8" s="161">
        <f>SUM(O9:O22)</f>
        <v>138.61000000000001</v>
      </c>
      <c r="P8" s="161"/>
      <c r="Q8" s="161">
        <f>SUM(Q9:Q22)</f>
        <v>0</v>
      </c>
      <c r="R8" s="162"/>
      <c r="S8" s="162"/>
      <c r="T8" s="162"/>
      <c r="U8" s="162"/>
      <c r="V8" s="162">
        <f>SUM(V9:V22)</f>
        <v>75.64</v>
      </c>
      <c r="W8" s="162"/>
      <c r="X8" s="162"/>
      <c r="Y8" s="162"/>
      <c r="AG8" t="s">
        <v>250</v>
      </c>
    </row>
    <row r="9" spans="1:60" outlineLevel="1" x14ac:dyDescent="0.2">
      <c r="A9" s="170">
        <v>1</v>
      </c>
      <c r="B9" s="171" t="s">
        <v>464</v>
      </c>
      <c r="C9" s="183" t="s">
        <v>465</v>
      </c>
      <c r="D9" s="172" t="s">
        <v>253</v>
      </c>
      <c r="E9" s="173">
        <v>24.15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12</v>
      </c>
      <c r="M9" s="157">
        <f>G9*(1+L9/100)</f>
        <v>0</v>
      </c>
      <c r="N9" s="156">
        <v>2.5249999999999999</v>
      </c>
      <c r="O9" s="156">
        <f>ROUND(E9*N9,2)</f>
        <v>60.98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0.48</v>
      </c>
      <c r="V9" s="157">
        <f>ROUND(E9*U9,2)</f>
        <v>11.59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1125</v>
      </c>
      <c r="D10" s="159"/>
      <c r="E10" s="160">
        <v>23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3" x14ac:dyDescent="0.2">
      <c r="A11" s="154"/>
      <c r="B11" s="155"/>
      <c r="C11" s="195" t="s">
        <v>467</v>
      </c>
      <c r="D11" s="193"/>
      <c r="E11" s="194">
        <v>1.1499999999999999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260</v>
      </c>
      <c r="AH11" s="147">
        <v>4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70">
        <v>2</v>
      </c>
      <c r="B12" s="171" t="s">
        <v>468</v>
      </c>
      <c r="C12" s="183" t="s">
        <v>469</v>
      </c>
      <c r="D12" s="172" t="s">
        <v>380</v>
      </c>
      <c r="E12" s="173">
        <v>12.6</v>
      </c>
      <c r="F12" s="174"/>
      <c r="G12" s="175">
        <f>ROUND(E12*F12,2)</f>
        <v>0</v>
      </c>
      <c r="H12" s="158"/>
      <c r="I12" s="157">
        <f>ROUND(E12*H12,2)</f>
        <v>0</v>
      </c>
      <c r="J12" s="158"/>
      <c r="K12" s="157">
        <f>ROUND(E12*J12,2)</f>
        <v>0</v>
      </c>
      <c r="L12" s="157">
        <v>12</v>
      </c>
      <c r="M12" s="157">
        <f>G12*(1+L12/100)</f>
        <v>0</v>
      </c>
      <c r="N12" s="156">
        <v>3.9199999999999999E-2</v>
      </c>
      <c r="O12" s="156">
        <f>ROUND(E12*N12,2)</f>
        <v>0.49</v>
      </c>
      <c r="P12" s="156">
        <v>0</v>
      </c>
      <c r="Q12" s="156">
        <f>ROUND(E12*P12,2)</f>
        <v>0</v>
      </c>
      <c r="R12" s="157"/>
      <c r="S12" s="157" t="s">
        <v>254</v>
      </c>
      <c r="T12" s="157" t="s">
        <v>255</v>
      </c>
      <c r="U12" s="157">
        <v>1.6</v>
      </c>
      <c r="V12" s="157">
        <f>ROUND(E12*U12,2)</f>
        <v>20.16</v>
      </c>
      <c r="W12" s="157"/>
      <c r="X12" s="157" t="s">
        <v>256</v>
      </c>
      <c r="Y12" s="157" t="s">
        <v>257</v>
      </c>
      <c r="Z12" s="147"/>
      <c r="AA12" s="147"/>
      <c r="AB12" s="147"/>
      <c r="AC12" s="147"/>
      <c r="AD12" s="147"/>
      <c r="AE12" s="147"/>
      <c r="AF12" s="147"/>
      <c r="AG12" s="147" t="s">
        <v>258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">
      <c r="A13" s="154"/>
      <c r="B13" s="155"/>
      <c r="C13" s="184" t="s">
        <v>1126</v>
      </c>
      <c r="D13" s="159"/>
      <c r="E13" s="160">
        <v>12.6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260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70">
        <v>3</v>
      </c>
      <c r="B14" s="171" t="s">
        <v>471</v>
      </c>
      <c r="C14" s="183" t="s">
        <v>472</v>
      </c>
      <c r="D14" s="172" t="s">
        <v>380</v>
      </c>
      <c r="E14" s="173">
        <v>12.6</v>
      </c>
      <c r="F14" s="174"/>
      <c r="G14" s="175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12</v>
      </c>
      <c r="M14" s="157">
        <f>G14*(1+L14/100)</f>
        <v>0</v>
      </c>
      <c r="N14" s="156">
        <v>0</v>
      </c>
      <c r="O14" s="156">
        <f>ROUND(E14*N14,2)</f>
        <v>0</v>
      </c>
      <c r="P14" s="156">
        <v>0</v>
      </c>
      <c r="Q14" s="156">
        <f>ROUND(E14*P14,2)</f>
        <v>0</v>
      </c>
      <c r="R14" s="157"/>
      <c r="S14" s="157" t="s">
        <v>254</v>
      </c>
      <c r="T14" s="157" t="s">
        <v>255</v>
      </c>
      <c r="U14" s="157">
        <v>0.32</v>
      </c>
      <c r="V14" s="157">
        <f>ROUND(E14*U14,2)</f>
        <v>4.03</v>
      </c>
      <c r="W14" s="157"/>
      <c r="X14" s="157" t="s">
        <v>256</v>
      </c>
      <c r="Y14" s="157" t="s">
        <v>257</v>
      </c>
      <c r="Z14" s="147"/>
      <c r="AA14" s="147"/>
      <c r="AB14" s="147"/>
      <c r="AC14" s="147"/>
      <c r="AD14" s="147"/>
      <c r="AE14" s="147"/>
      <c r="AF14" s="147"/>
      <c r="AG14" s="147" t="s">
        <v>258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2" x14ac:dyDescent="0.2">
      <c r="A15" s="154"/>
      <c r="B15" s="155"/>
      <c r="C15" s="388" t="s">
        <v>473</v>
      </c>
      <c r="D15" s="389"/>
      <c r="E15" s="389"/>
      <c r="F15" s="389"/>
      <c r="G15" s="389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272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2" x14ac:dyDescent="0.2">
      <c r="A16" s="154"/>
      <c r="B16" s="155"/>
      <c r="C16" s="184" t="s">
        <v>1126</v>
      </c>
      <c r="D16" s="159"/>
      <c r="E16" s="160">
        <v>12.6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260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2.5" outlineLevel="1" x14ac:dyDescent="0.2">
      <c r="A17" s="170">
        <v>4</v>
      </c>
      <c r="B17" s="171" t="s">
        <v>474</v>
      </c>
      <c r="C17" s="183" t="s">
        <v>475</v>
      </c>
      <c r="D17" s="172" t="s">
        <v>316</v>
      </c>
      <c r="E17" s="173">
        <v>1.6767000000000001</v>
      </c>
      <c r="F17" s="174"/>
      <c r="G17" s="175">
        <f>ROUND(E17*F17,2)</f>
        <v>0</v>
      </c>
      <c r="H17" s="158"/>
      <c r="I17" s="157">
        <f>ROUND(E17*H17,2)</f>
        <v>0</v>
      </c>
      <c r="J17" s="158"/>
      <c r="K17" s="157">
        <f>ROUND(E17*J17,2)</f>
        <v>0</v>
      </c>
      <c r="L17" s="157">
        <v>12</v>
      </c>
      <c r="M17" s="157">
        <f>G17*(1+L17/100)</f>
        <v>0</v>
      </c>
      <c r="N17" s="156">
        <v>1.0737000000000001</v>
      </c>
      <c r="O17" s="156">
        <f>ROUND(E17*N17,2)</f>
        <v>1.8</v>
      </c>
      <c r="P17" s="156">
        <v>0</v>
      </c>
      <c r="Q17" s="156">
        <f>ROUND(E17*P17,2)</f>
        <v>0</v>
      </c>
      <c r="R17" s="157"/>
      <c r="S17" s="157" t="s">
        <v>254</v>
      </c>
      <c r="T17" s="157" t="s">
        <v>255</v>
      </c>
      <c r="U17" s="157">
        <v>15.231</v>
      </c>
      <c r="V17" s="157">
        <f>ROUND(E17*U17,2)</f>
        <v>25.54</v>
      </c>
      <c r="W17" s="157"/>
      <c r="X17" s="157" t="s">
        <v>256</v>
      </c>
      <c r="Y17" s="157" t="s">
        <v>257</v>
      </c>
      <c r="Z17" s="147"/>
      <c r="AA17" s="147"/>
      <c r="AB17" s="147"/>
      <c r="AC17" s="147"/>
      <c r="AD17" s="147"/>
      <c r="AE17" s="147"/>
      <c r="AF17" s="147"/>
      <c r="AG17" s="147" t="s">
        <v>258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2" x14ac:dyDescent="0.2">
      <c r="A18" s="154"/>
      <c r="B18" s="155"/>
      <c r="C18" s="184" t="s">
        <v>1127</v>
      </c>
      <c r="D18" s="159"/>
      <c r="E18" s="160">
        <v>0.84</v>
      </c>
      <c r="F18" s="157"/>
      <c r="G18" s="15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260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3" x14ac:dyDescent="0.2">
      <c r="A19" s="154"/>
      <c r="B19" s="155"/>
      <c r="C19" s="184" t="s">
        <v>1128</v>
      </c>
      <c r="D19" s="159"/>
      <c r="E19" s="160">
        <v>0.84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260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22.5" outlineLevel="1" x14ac:dyDescent="0.2">
      <c r="A20" s="170">
        <v>5</v>
      </c>
      <c r="B20" s="171" t="s">
        <v>1129</v>
      </c>
      <c r="C20" s="183" t="s">
        <v>1130</v>
      </c>
      <c r="D20" s="172" t="s">
        <v>253</v>
      </c>
      <c r="E20" s="173">
        <v>29.8368</v>
      </c>
      <c r="F20" s="174"/>
      <c r="G20" s="175">
        <f>ROUND(E20*F20,2)</f>
        <v>0</v>
      </c>
      <c r="H20" s="158"/>
      <c r="I20" s="157">
        <f>ROUND(E20*H20,2)</f>
        <v>0</v>
      </c>
      <c r="J20" s="158"/>
      <c r="K20" s="157">
        <f>ROUND(E20*J20,2)</f>
        <v>0</v>
      </c>
      <c r="L20" s="157">
        <v>12</v>
      </c>
      <c r="M20" s="157">
        <f>G20*(1+L20/100)</f>
        <v>0</v>
      </c>
      <c r="N20" s="156">
        <v>2.5249999999999999</v>
      </c>
      <c r="O20" s="156">
        <f>ROUND(E20*N20,2)</f>
        <v>75.34</v>
      </c>
      <c r="P20" s="156">
        <v>0</v>
      </c>
      <c r="Q20" s="156">
        <f>ROUND(E20*P20,2)</f>
        <v>0</v>
      </c>
      <c r="R20" s="157"/>
      <c r="S20" s="157" t="s">
        <v>254</v>
      </c>
      <c r="T20" s="157" t="s">
        <v>255</v>
      </c>
      <c r="U20" s="157">
        <v>0.48</v>
      </c>
      <c r="V20" s="157">
        <f>ROUND(E20*U20,2)</f>
        <v>14.32</v>
      </c>
      <c r="W20" s="157"/>
      <c r="X20" s="157" t="s">
        <v>256</v>
      </c>
      <c r="Y20" s="157" t="s">
        <v>257</v>
      </c>
      <c r="Z20" s="147"/>
      <c r="AA20" s="147"/>
      <c r="AB20" s="147"/>
      <c r="AC20" s="147"/>
      <c r="AD20" s="147"/>
      <c r="AE20" s="147"/>
      <c r="AF20" s="147"/>
      <c r="AG20" s="147" t="s">
        <v>258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2" x14ac:dyDescent="0.2">
      <c r="A21" s="154"/>
      <c r="B21" s="155"/>
      <c r="C21" s="184" t="s">
        <v>1131</v>
      </c>
      <c r="D21" s="159"/>
      <c r="E21" s="160">
        <v>24.86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260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3" x14ac:dyDescent="0.2">
      <c r="A22" s="154"/>
      <c r="B22" s="155"/>
      <c r="C22" s="195" t="s">
        <v>1132</v>
      </c>
      <c r="D22" s="193"/>
      <c r="E22" s="194">
        <v>4.97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260</v>
      </c>
      <c r="AH22" s="147">
        <v>4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x14ac:dyDescent="0.2">
      <c r="A23" s="163" t="s">
        <v>249</v>
      </c>
      <c r="B23" s="164" t="s">
        <v>60</v>
      </c>
      <c r="C23" s="182" t="s">
        <v>130</v>
      </c>
      <c r="D23" s="165"/>
      <c r="E23" s="166"/>
      <c r="F23" s="167"/>
      <c r="G23" s="168">
        <f>SUMIF(AG24:AG36,"&lt;&gt;NOR",G24:G36)</f>
        <v>0</v>
      </c>
      <c r="H23" s="162"/>
      <c r="I23" s="162">
        <f>SUM(I24:I36)</f>
        <v>0</v>
      </c>
      <c r="J23" s="162"/>
      <c r="K23" s="162">
        <f>SUM(K24:K36)</f>
        <v>0</v>
      </c>
      <c r="L23" s="162"/>
      <c r="M23" s="162">
        <f>SUM(M24:M36)</f>
        <v>0</v>
      </c>
      <c r="N23" s="161"/>
      <c r="O23" s="161">
        <f>SUM(O24:O36)</f>
        <v>38.25</v>
      </c>
      <c r="P23" s="161"/>
      <c r="Q23" s="161">
        <f>SUM(Q24:Q36)</f>
        <v>0</v>
      </c>
      <c r="R23" s="162"/>
      <c r="S23" s="162"/>
      <c r="T23" s="162"/>
      <c r="U23" s="162"/>
      <c r="V23" s="162">
        <f>SUM(V24:V36)</f>
        <v>146.71</v>
      </c>
      <c r="W23" s="162"/>
      <c r="X23" s="162"/>
      <c r="Y23" s="162"/>
      <c r="AG23" t="s">
        <v>250</v>
      </c>
    </row>
    <row r="24" spans="1:60" ht="22.5" outlineLevel="1" x14ac:dyDescent="0.2">
      <c r="A24" s="170">
        <v>6</v>
      </c>
      <c r="B24" s="171" t="s">
        <v>1133</v>
      </c>
      <c r="C24" s="183" t="s">
        <v>1134</v>
      </c>
      <c r="D24" s="172" t="s">
        <v>380</v>
      </c>
      <c r="E24" s="173">
        <v>10.5</v>
      </c>
      <c r="F24" s="174"/>
      <c r="G24" s="175">
        <f>ROUND(E24*F24,2)</f>
        <v>0</v>
      </c>
      <c r="H24" s="158"/>
      <c r="I24" s="157">
        <f>ROUND(E24*H24,2)</f>
        <v>0</v>
      </c>
      <c r="J24" s="158"/>
      <c r="K24" s="157">
        <f>ROUND(E24*J24,2)</f>
        <v>0</v>
      </c>
      <c r="L24" s="157">
        <v>12</v>
      </c>
      <c r="M24" s="157">
        <f>G24*(1+L24/100)</f>
        <v>0</v>
      </c>
      <c r="N24" s="156">
        <v>0.59209999999999996</v>
      </c>
      <c r="O24" s="156">
        <f>ROUND(E24*N24,2)</f>
        <v>6.22</v>
      </c>
      <c r="P24" s="156">
        <v>0</v>
      </c>
      <c r="Q24" s="156">
        <f>ROUND(E24*P24,2)</f>
        <v>0</v>
      </c>
      <c r="R24" s="157"/>
      <c r="S24" s="157" t="s">
        <v>254</v>
      </c>
      <c r="T24" s="157" t="s">
        <v>255</v>
      </c>
      <c r="U24" s="157">
        <v>0.83399999999999996</v>
      </c>
      <c r="V24" s="157">
        <f>ROUND(E24*U24,2)</f>
        <v>8.76</v>
      </c>
      <c r="W24" s="157"/>
      <c r="X24" s="157" t="s">
        <v>256</v>
      </c>
      <c r="Y24" s="157" t="s">
        <v>257</v>
      </c>
      <c r="Z24" s="147"/>
      <c r="AA24" s="147"/>
      <c r="AB24" s="147"/>
      <c r="AC24" s="147"/>
      <c r="AD24" s="147"/>
      <c r="AE24" s="147"/>
      <c r="AF24" s="147"/>
      <c r="AG24" s="147" t="s">
        <v>258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2" x14ac:dyDescent="0.2">
      <c r="A25" s="154"/>
      <c r="B25" s="155"/>
      <c r="C25" s="184" t="s">
        <v>1135</v>
      </c>
      <c r="D25" s="159"/>
      <c r="E25" s="160">
        <v>10.5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260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">
      <c r="A26" s="170">
        <v>7</v>
      </c>
      <c r="B26" s="171" t="s">
        <v>500</v>
      </c>
      <c r="C26" s="183" t="s">
        <v>501</v>
      </c>
      <c r="D26" s="172" t="s">
        <v>380</v>
      </c>
      <c r="E26" s="173">
        <v>162.52000000000001</v>
      </c>
      <c r="F26" s="174"/>
      <c r="G26" s="175">
        <f>ROUND(E26*F26,2)</f>
        <v>0</v>
      </c>
      <c r="H26" s="158"/>
      <c r="I26" s="157">
        <f>ROUND(E26*H26,2)</f>
        <v>0</v>
      </c>
      <c r="J26" s="158"/>
      <c r="K26" s="157">
        <f>ROUND(E26*J26,2)</f>
        <v>0</v>
      </c>
      <c r="L26" s="157">
        <v>12</v>
      </c>
      <c r="M26" s="157">
        <f>G26*(1+L26/100)</f>
        <v>0</v>
      </c>
      <c r="N26" s="156">
        <v>0.18063000000000001</v>
      </c>
      <c r="O26" s="156">
        <f>ROUND(E26*N26,2)</f>
        <v>29.36</v>
      </c>
      <c r="P26" s="156">
        <v>0</v>
      </c>
      <c r="Q26" s="156">
        <f>ROUND(E26*P26,2)</f>
        <v>0</v>
      </c>
      <c r="R26" s="157"/>
      <c r="S26" s="157" t="s">
        <v>254</v>
      </c>
      <c r="T26" s="157" t="s">
        <v>255</v>
      </c>
      <c r="U26" s="157">
        <v>0.67</v>
      </c>
      <c r="V26" s="157">
        <f>ROUND(E26*U26,2)</f>
        <v>108.89</v>
      </c>
      <c r="W26" s="157"/>
      <c r="X26" s="157" t="s">
        <v>256</v>
      </c>
      <c r="Y26" s="157" t="s">
        <v>257</v>
      </c>
      <c r="Z26" s="147"/>
      <c r="AA26" s="147"/>
      <c r="AB26" s="147"/>
      <c r="AC26" s="147"/>
      <c r="AD26" s="147"/>
      <c r="AE26" s="147"/>
      <c r="AF26" s="147"/>
      <c r="AG26" s="147" t="s">
        <v>258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2" x14ac:dyDescent="0.2">
      <c r="A27" s="154"/>
      <c r="B27" s="155"/>
      <c r="C27" s="184" t="s">
        <v>1136</v>
      </c>
      <c r="D27" s="159"/>
      <c r="E27" s="160">
        <v>155.4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7"/>
      <c r="AA27" s="147"/>
      <c r="AB27" s="147"/>
      <c r="AC27" s="147"/>
      <c r="AD27" s="147"/>
      <c r="AE27" s="147"/>
      <c r="AF27" s="147"/>
      <c r="AG27" s="147" t="s">
        <v>260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3" x14ac:dyDescent="0.2">
      <c r="A28" s="154"/>
      <c r="B28" s="155"/>
      <c r="C28" s="184" t="s">
        <v>1137</v>
      </c>
      <c r="D28" s="159"/>
      <c r="E28" s="160">
        <v>7.12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260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t="22.5" outlineLevel="1" x14ac:dyDescent="0.2">
      <c r="A29" s="170">
        <v>8</v>
      </c>
      <c r="B29" s="171" t="s">
        <v>1138</v>
      </c>
      <c r="C29" s="183" t="s">
        <v>1139</v>
      </c>
      <c r="D29" s="172" t="s">
        <v>316</v>
      </c>
      <c r="E29" s="173">
        <v>0.32</v>
      </c>
      <c r="F29" s="174"/>
      <c r="G29" s="175">
        <f>ROUND(E29*F29,2)</f>
        <v>0</v>
      </c>
      <c r="H29" s="158"/>
      <c r="I29" s="157">
        <f>ROUND(E29*H29,2)</f>
        <v>0</v>
      </c>
      <c r="J29" s="158"/>
      <c r="K29" s="157">
        <f>ROUND(E29*J29,2)</f>
        <v>0</v>
      </c>
      <c r="L29" s="157">
        <v>12</v>
      </c>
      <c r="M29" s="157">
        <f>G29*(1+L29/100)</f>
        <v>0</v>
      </c>
      <c r="N29" s="156">
        <v>1.0922099999999999</v>
      </c>
      <c r="O29" s="156">
        <f>ROUND(E29*N29,2)</f>
        <v>0.35</v>
      </c>
      <c r="P29" s="156">
        <v>0</v>
      </c>
      <c r="Q29" s="156">
        <f>ROUND(E29*P29,2)</f>
        <v>0</v>
      </c>
      <c r="R29" s="157"/>
      <c r="S29" s="157" t="s">
        <v>254</v>
      </c>
      <c r="T29" s="157" t="s">
        <v>255</v>
      </c>
      <c r="U29" s="157">
        <v>15.532999999999999</v>
      </c>
      <c r="V29" s="157">
        <f>ROUND(E29*U29,2)</f>
        <v>4.97</v>
      </c>
      <c r="W29" s="157"/>
      <c r="X29" s="157" t="s">
        <v>256</v>
      </c>
      <c r="Y29" s="157" t="s">
        <v>257</v>
      </c>
      <c r="Z29" s="147"/>
      <c r="AA29" s="147"/>
      <c r="AB29" s="147"/>
      <c r="AC29" s="147"/>
      <c r="AD29" s="147"/>
      <c r="AE29" s="147"/>
      <c r="AF29" s="147"/>
      <c r="AG29" s="147" t="s">
        <v>258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2" x14ac:dyDescent="0.2">
      <c r="A30" s="154"/>
      <c r="B30" s="155"/>
      <c r="C30" s="184" t="s">
        <v>1140</v>
      </c>
      <c r="D30" s="159"/>
      <c r="E30" s="160">
        <v>0.32</v>
      </c>
      <c r="F30" s="157"/>
      <c r="G30" s="15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57"/>
      <c r="Z30" s="147"/>
      <c r="AA30" s="147"/>
      <c r="AB30" s="147"/>
      <c r="AC30" s="147"/>
      <c r="AD30" s="147"/>
      <c r="AE30" s="147"/>
      <c r="AF30" s="147"/>
      <c r="AG30" s="147" t="s">
        <v>260</v>
      </c>
      <c r="AH30" s="147">
        <v>0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">
      <c r="A31" s="170">
        <v>9</v>
      </c>
      <c r="B31" s="171" t="s">
        <v>509</v>
      </c>
      <c r="C31" s="183" t="s">
        <v>510</v>
      </c>
      <c r="D31" s="172" t="s">
        <v>380</v>
      </c>
      <c r="E31" s="173">
        <v>16.2</v>
      </c>
      <c r="F31" s="174"/>
      <c r="G31" s="175">
        <f>ROUND(E31*F31,2)</f>
        <v>0</v>
      </c>
      <c r="H31" s="158"/>
      <c r="I31" s="157">
        <f>ROUND(E31*H31,2)</f>
        <v>0</v>
      </c>
      <c r="J31" s="158"/>
      <c r="K31" s="157">
        <f>ROUND(E31*J31,2)</f>
        <v>0</v>
      </c>
      <c r="L31" s="157">
        <v>12</v>
      </c>
      <c r="M31" s="157">
        <f>G31*(1+L31/100)</f>
        <v>0</v>
      </c>
      <c r="N31" s="156">
        <v>0.11312999999999999</v>
      </c>
      <c r="O31" s="156">
        <f>ROUND(E31*N31,2)</f>
        <v>1.83</v>
      </c>
      <c r="P31" s="156">
        <v>0</v>
      </c>
      <c r="Q31" s="156">
        <f>ROUND(E31*P31,2)</f>
        <v>0</v>
      </c>
      <c r="R31" s="157"/>
      <c r="S31" s="157" t="s">
        <v>254</v>
      </c>
      <c r="T31" s="157" t="s">
        <v>255</v>
      </c>
      <c r="U31" s="157">
        <v>0.55488999999999999</v>
      </c>
      <c r="V31" s="157">
        <f>ROUND(E31*U31,2)</f>
        <v>8.99</v>
      </c>
      <c r="W31" s="157"/>
      <c r="X31" s="157" t="s">
        <v>256</v>
      </c>
      <c r="Y31" s="157" t="s">
        <v>257</v>
      </c>
      <c r="Z31" s="147"/>
      <c r="AA31" s="147"/>
      <c r="AB31" s="147"/>
      <c r="AC31" s="147"/>
      <c r="AD31" s="147"/>
      <c r="AE31" s="147"/>
      <c r="AF31" s="147"/>
      <c r="AG31" s="147" t="s">
        <v>258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2" x14ac:dyDescent="0.2">
      <c r="A32" s="154"/>
      <c r="B32" s="155"/>
      <c r="C32" s="184" t="s">
        <v>1141</v>
      </c>
      <c r="D32" s="159"/>
      <c r="E32" s="160">
        <v>16.2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7"/>
      <c r="AA32" s="147"/>
      <c r="AB32" s="147"/>
      <c r="AC32" s="147"/>
      <c r="AD32" s="147"/>
      <c r="AE32" s="147"/>
      <c r="AF32" s="147"/>
      <c r="AG32" s="147" t="s">
        <v>260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">
      <c r="A33" s="170">
        <v>10</v>
      </c>
      <c r="B33" s="171" t="s">
        <v>1142</v>
      </c>
      <c r="C33" s="183" t="s">
        <v>1143</v>
      </c>
      <c r="D33" s="172" t="s">
        <v>316</v>
      </c>
      <c r="E33" s="173">
        <v>0.45</v>
      </c>
      <c r="F33" s="174"/>
      <c r="G33" s="175">
        <f>ROUND(E33*F33,2)</f>
        <v>0</v>
      </c>
      <c r="H33" s="158"/>
      <c r="I33" s="157">
        <f>ROUND(E33*H33,2)</f>
        <v>0</v>
      </c>
      <c r="J33" s="158"/>
      <c r="K33" s="157">
        <f>ROUND(E33*J33,2)</f>
        <v>0</v>
      </c>
      <c r="L33" s="157">
        <v>12</v>
      </c>
      <c r="M33" s="157">
        <f>G33*(1+L33/100)</f>
        <v>0</v>
      </c>
      <c r="N33" s="156">
        <v>1.02952</v>
      </c>
      <c r="O33" s="156">
        <f>ROUND(E33*N33,2)</f>
        <v>0.46</v>
      </c>
      <c r="P33" s="156">
        <v>0</v>
      </c>
      <c r="Q33" s="156">
        <f>ROUND(E33*P33,2)</f>
        <v>0</v>
      </c>
      <c r="R33" s="157"/>
      <c r="S33" s="157" t="s">
        <v>254</v>
      </c>
      <c r="T33" s="157" t="s">
        <v>255</v>
      </c>
      <c r="U33" s="157">
        <v>33.56</v>
      </c>
      <c r="V33" s="157">
        <f>ROUND(E33*U33,2)</f>
        <v>15.1</v>
      </c>
      <c r="W33" s="157"/>
      <c r="X33" s="157" t="s">
        <v>256</v>
      </c>
      <c r="Y33" s="157" t="s">
        <v>257</v>
      </c>
      <c r="Z33" s="147"/>
      <c r="AA33" s="147"/>
      <c r="AB33" s="147"/>
      <c r="AC33" s="147"/>
      <c r="AD33" s="147"/>
      <c r="AE33" s="147"/>
      <c r="AF33" s="147"/>
      <c r="AG33" s="147" t="s">
        <v>258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2" x14ac:dyDescent="0.2">
      <c r="A34" s="154"/>
      <c r="B34" s="155"/>
      <c r="C34" s="184" t="s">
        <v>1144</v>
      </c>
      <c r="D34" s="159"/>
      <c r="E34" s="160">
        <v>0.45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7"/>
      <c r="AA34" s="147"/>
      <c r="AB34" s="147"/>
      <c r="AC34" s="147"/>
      <c r="AD34" s="147"/>
      <c r="AE34" s="147"/>
      <c r="AF34" s="147"/>
      <c r="AG34" s="147" t="s">
        <v>260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2.5" outlineLevel="1" x14ac:dyDescent="0.2">
      <c r="A35" s="170">
        <v>11</v>
      </c>
      <c r="B35" s="171" t="s">
        <v>512</v>
      </c>
      <c r="C35" s="183" t="s">
        <v>513</v>
      </c>
      <c r="D35" s="172" t="s">
        <v>292</v>
      </c>
      <c r="E35" s="173">
        <v>1</v>
      </c>
      <c r="F35" s="174"/>
      <c r="G35" s="175">
        <f>ROUND(E35*F35,2)</f>
        <v>0</v>
      </c>
      <c r="H35" s="158"/>
      <c r="I35" s="157">
        <f>ROUND(E35*H35,2)</f>
        <v>0</v>
      </c>
      <c r="J35" s="158"/>
      <c r="K35" s="157">
        <f>ROUND(E35*J35,2)</f>
        <v>0</v>
      </c>
      <c r="L35" s="157">
        <v>12</v>
      </c>
      <c r="M35" s="157">
        <f>G35*(1+L35/100)</f>
        <v>0</v>
      </c>
      <c r="N35" s="156">
        <v>2.5999999999999999E-2</v>
      </c>
      <c r="O35" s="156">
        <f>ROUND(E35*N35,2)</f>
        <v>0.03</v>
      </c>
      <c r="P35" s="156">
        <v>0</v>
      </c>
      <c r="Q35" s="156">
        <f>ROUND(E35*P35,2)</f>
        <v>0</v>
      </c>
      <c r="R35" s="157" t="s">
        <v>282</v>
      </c>
      <c r="S35" s="157" t="s">
        <v>254</v>
      </c>
      <c r="T35" s="157" t="s">
        <v>255</v>
      </c>
      <c r="U35" s="157">
        <v>0</v>
      </c>
      <c r="V35" s="157">
        <f>ROUND(E35*U35,2)</f>
        <v>0</v>
      </c>
      <c r="W35" s="157"/>
      <c r="X35" s="157" t="s">
        <v>283</v>
      </c>
      <c r="Y35" s="157" t="s">
        <v>257</v>
      </c>
      <c r="Z35" s="147"/>
      <c r="AA35" s="147"/>
      <c r="AB35" s="147"/>
      <c r="AC35" s="147"/>
      <c r="AD35" s="147"/>
      <c r="AE35" s="147"/>
      <c r="AF35" s="147"/>
      <c r="AG35" s="147" t="s">
        <v>284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2" x14ac:dyDescent="0.2">
      <c r="A36" s="154"/>
      <c r="B36" s="155"/>
      <c r="C36" s="184" t="s">
        <v>52</v>
      </c>
      <c r="D36" s="159"/>
      <c r="E36" s="160">
        <v>1</v>
      </c>
      <c r="F36" s="157"/>
      <c r="G36" s="15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260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x14ac:dyDescent="0.2">
      <c r="A37" s="163" t="s">
        <v>249</v>
      </c>
      <c r="B37" s="164" t="s">
        <v>131</v>
      </c>
      <c r="C37" s="182" t="s">
        <v>132</v>
      </c>
      <c r="D37" s="165"/>
      <c r="E37" s="166"/>
      <c r="F37" s="167"/>
      <c r="G37" s="168">
        <f>SUMIF(AG38:AG43,"&lt;&gt;NOR",G38:G43)</f>
        <v>0</v>
      </c>
      <c r="H37" s="162"/>
      <c r="I37" s="162">
        <f>SUM(I38:I43)</f>
        <v>0</v>
      </c>
      <c r="J37" s="162"/>
      <c r="K37" s="162">
        <f>SUM(K38:K43)</f>
        <v>0</v>
      </c>
      <c r="L37" s="162"/>
      <c r="M37" s="162">
        <f>SUM(M38:M43)</f>
        <v>0</v>
      </c>
      <c r="N37" s="161"/>
      <c r="O37" s="161">
        <f>SUM(O38:O43)</f>
        <v>0.12</v>
      </c>
      <c r="P37" s="161"/>
      <c r="Q37" s="161">
        <f>SUM(Q38:Q43)</f>
        <v>0</v>
      </c>
      <c r="R37" s="162"/>
      <c r="S37" s="162"/>
      <c r="T37" s="162"/>
      <c r="U37" s="162"/>
      <c r="V37" s="162">
        <f>SUM(V38:V43)</f>
        <v>3.79</v>
      </c>
      <c r="W37" s="162"/>
      <c r="X37" s="162"/>
      <c r="Y37" s="162"/>
      <c r="AG37" t="s">
        <v>250</v>
      </c>
    </row>
    <row r="38" spans="1:60" ht="22.5" outlineLevel="1" x14ac:dyDescent="0.2">
      <c r="A38" s="170">
        <v>12</v>
      </c>
      <c r="B38" s="171" t="s">
        <v>1145</v>
      </c>
      <c r="C38" s="183" t="s">
        <v>1146</v>
      </c>
      <c r="D38" s="172" t="s">
        <v>380</v>
      </c>
      <c r="E38" s="173">
        <v>4</v>
      </c>
      <c r="F38" s="174"/>
      <c r="G38" s="175">
        <f>ROUND(E38*F38,2)</f>
        <v>0</v>
      </c>
      <c r="H38" s="158"/>
      <c r="I38" s="157">
        <f>ROUND(E38*H38,2)</f>
        <v>0</v>
      </c>
      <c r="J38" s="158"/>
      <c r="K38" s="157">
        <f>ROUND(E38*J38,2)</f>
        <v>0</v>
      </c>
      <c r="L38" s="157">
        <v>12</v>
      </c>
      <c r="M38" s="157">
        <f>G38*(1+L38/100)</f>
        <v>0</v>
      </c>
      <c r="N38" s="156">
        <v>2.9739999999999999E-2</v>
      </c>
      <c r="O38" s="156">
        <f>ROUND(E38*N38,2)</f>
        <v>0.12</v>
      </c>
      <c r="P38" s="156">
        <v>0</v>
      </c>
      <c r="Q38" s="156">
        <f>ROUND(E38*P38,2)</f>
        <v>0</v>
      </c>
      <c r="R38" s="157"/>
      <c r="S38" s="157" t="s">
        <v>254</v>
      </c>
      <c r="T38" s="157" t="s">
        <v>255</v>
      </c>
      <c r="U38" s="157">
        <v>0.94799999999999995</v>
      </c>
      <c r="V38" s="157">
        <f>ROUND(E38*U38,2)</f>
        <v>3.79</v>
      </c>
      <c r="W38" s="157"/>
      <c r="X38" s="157" t="s">
        <v>256</v>
      </c>
      <c r="Y38" s="157" t="s">
        <v>257</v>
      </c>
      <c r="Z38" s="147"/>
      <c r="AA38" s="147"/>
      <c r="AB38" s="147"/>
      <c r="AC38" s="147"/>
      <c r="AD38" s="147"/>
      <c r="AE38" s="147"/>
      <c r="AF38" s="147"/>
      <c r="AG38" s="147" t="s">
        <v>258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2" x14ac:dyDescent="0.2">
      <c r="A39" s="154"/>
      <c r="B39" s="155"/>
      <c r="C39" s="388" t="s">
        <v>381</v>
      </c>
      <c r="D39" s="389"/>
      <c r="E39" s="389"/>
      <c r="F39" s="389"/>
      <c r="G39" s="389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7"/>
      <c r="AA39" s="147"/>
      <c r="AB39" s="147"/>
      <c r="AC39" s="147"/>
      <c r="AD39" s="147"/>
      <c r="AE39" s="147"/>
      <c r="AF39" s="147"/>
      <c r="AG39" s="147" t="s">
        <v>272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3" x14ac:dyDescent="0.2">
      <c r="A40" s="154"/>
      <c r="B40" s="155"/>
      <c r="C40" s="396" t="s">
        <v>719</v>
      </c>
      <c r="D40" s="397"/>
      <c r="E40" s="397"/>
      <c r="F40" s="397"/>
      <c r="G40" s="397"/>
      <c r="H40" s="157"/>
      <c r="I40" s="157"/>
      <c r="J40" s="157"/>
      <c r="K40" s="157"/>
      <c r="L40" s="157"/>
      <c r="M40" s="157"/>
      <c r="N40" s="156"/>
      <c r="O40" s="156"/>
      <c r="P40" s="156"/>
      <c r="Q40" s="156"/>
      <c r="R40" s="157"/>
      <c r="S40" s="157"/>
      <c r="T40" s="157"/>
      <c r="U40" s="157"/>
      <c r="V40" s="157"/>
      <c r="W40" s="157"/>
      <c r="X40" s="157"/>
      <c r="Y40" s="157"/>
      <c r="Z40" s="147"/>
      <c r="AA40" s="147"/>
      <c r="AB40" s="147"/>
      <c r="AC40" s="147"/>
      <c r="AD40" s="147"/>
      <c r="AE40" s="147"/>
      <c r="AF40" s="147"/>
      <c r="AG40" s="147" t="s">
        <v>272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3" x14ac:dyDescent="0.2">
      <c r="A41" s="154"/>
      <c r="B41" s="155"/>
      <c r="C41" s="396" t="s">
        <v>720</v>
      </c>
      <c r="D41" s="397"/>
      <c r="E41" s="397"/>
      <c r="F41" s="397"/>
      <c r="G41" s="397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57"/>
      <c r="Z41" s="147"/>
      <c r="AA41" s="147"/>
      <c r="AB41" s="147"/>
      <c r="AC41" s="147"/>
      <c r="AD41" s="147"/>
      <c r="AE41" s="147"/>
      <c r="AF41" s="147"/>
      <c r="AG41" s="147" t="s">
        <v>272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ht="22.5" outlineLevel="3" x14ac:dyDescent="0.2">
      <c r="A42" s="154"/>
      <c r="B42" s="155"/>
      <c r="C42" s="396" t="s">
        <v>721</v>
      </c>
      <c r="D42" s="397"/>
      <c r="E42" s="397"/>
      <c r="F42" s="397"/>
      <c r="G42" s="39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272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89" t="str">
        <f>C42</f>
        <v>- standardního tmelení Q2, to je: základní tmelení Q1+ dodatečné tmelení (tmelení najemno) a případné přebroušení.</v>
      </c>
      <c r="BB42" s="147"/>
      <c r="BC42" s="147"/>
      <c r="BD42" s="147"/>
      <c r="BE42" s="147"/>
      <c r="BF42" s="147"/>
      <c r="BG42" s="147"/>
      <c r="BH42" s="147"/>
    </row>
    <row r="43" spans="1:60" outlineLevel="2" x14ac:dyDescent="0.2">
      <c r="A43" s="154"/>
      <c r="B43" s="155"/>
      <c r="C43" s="184" t="s">
        <v>133</v>
      </c>
      <c r="D43" s="159"/>
      <c r="E43" s="160">
        <v>4</v>
      </c>
      <c r="F43" s="157"/>
      <c r="G43" s="15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Z43" s="147"/>
      <c r="AA43" s="147"/>
      <c r="AB43" s="147"/>
      <c r="AC43" s="147"/>
      <c r="AD43" s="147"/>
      <c r="AE43" s="147"/>
      <c r="AF43" s="147"/>
      <c r="AG43" s="147" t="s">
        <v>260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x14ac:dyDescent="0.2">
      <c r="A44" s="163" t="s">
        <v>249</v>
      </c>
      <c r="B44" s="164" t="s">
        <v>133</v>
      </c>
      <c r="C44" s="182" t="s">
        <v>134</v>
      </c>
      <c r="D44" s="165"/>
      <c r="E44" s="166"/>
      <c r="F44" s="167"/>
      <c r="G44" s="168">
        <f>SUMIF(AG45:AG48,"&lt;&gt;NOR",G45:G48)</f>
        <v>0</v>
      </c>
      <c r="H44" s="162"/>
      <c r="I44" s="162">
        <f>SUM(I45:I48)</f>
        <v>0</v>
      </c>
      <c r="J44" s="162"/>
      <c r="K44" s="162">
        <f>SUM(K45:K48)</f>
        <v>0</v>
      </c>
      <c r="L44" s="162"/>
      <c r="M44" s="162">
        <f>SUM(M45:M48)</f>
        <v>0</v>
      </c>
      <c r="N44" s="161"/>
      <c r="O44" s="161">
        <f>SUM(O45:O48)</f>
        <v>14.68</v>
      </c>
      <c r="P44" s="161"/>
      <c r="Q44" s="161">
        <f>SUM(Q45:Q48)</f>
        <v>0</v>
      </c>
      <c r="R44" s="162"/>
      <c r="S44" s="162"/>
      <c r="T44" s="162"/>
      <c r="U44" s="162"/>
      <c r="V44" s="162">
        <f>SUM(V45:V48)</f>
        <v>101.15</v>
      </c>
      <c r="W44" s="162"/>
      <c r="X44" s="162"/>
      <c r="Y44" s="162"/>
      <c r="AG44" t="s">
        <v>250</v>
      </c>
    </row>
    <row r="45" spans="1:60" ht="22.5" outlineLevel="1" x14ac:dyDescent="0.2">
      <c r="A45" s="170">
        <v>13</v>
      </c>
      <c r="B45" s="171" t="s">
        <v>726</v>
      </c>
      <c r="C45" s="183" t="s">
        <v>1147</v>
      </c>
      <c r="D45" s="172" t="s">
        <v>267</v>
      </c>
      <c r="E45" s="173">
        <v>22.5</v>
      </c>
      <c r="F45" s="174"/>
      <c r="G45" s="175">
        <f>ROUND(E45*F45,2)</f>
        <v>0</v>
      </c>
      <c r="H45" s="158"/>
      <c r="I45" s="157">
        <f>ROUND(E45*H45,2)</f>
        <v>0</v>
      </c>
      <c r="J45" s="158"/>
      <c r="K45" s="157">
        <f>ROUND(E45*J45,2)</f>
        <v>0</v>
      </c>
      <c r="L45" s="157">
        <v>12</v>
      </c>
      <c r="M45" s="157">
        <f>G45*(1+L45/100)</f>
        <v>0</v>
      </c>
      <c r="N45" s="156">
        <v>0.2344</v>
      </c>
      <c r="O45" s="156">
        <f>ROUND(E45*N45,2)</f>
        <v>5.27</v>
      </c>
      <c r="P45" s="156">
        <v>0</v>
      </c>
      <c r="Q45" s="156">
        <f>ROUND(E45*P45,2)</f>
        <v>0</v>
      </c>
      <c r="R45" s="157"/>
      <c r="S45" s="157" t="s">
        <v>254</v>
      </c>
      <c r="T45" s="157" t="s">
        <v>255</v>
      </c>
      <c r="U45" s="157">
        <v>1.4264300000000001</v>
      </c>
      <c r="V45" s="157">
        <f>ROUND(E45*U45,2)</f>
        <v>32.090000000000003</v>
      </c>
      <c r="W45" s="157"/>
      <c r="X45" s="157" t="s">
        <v>309</v>
      </c>
      <c r="Y45" s="157" t="s">
        <v>257</v>
      </c>
      <c r="Z45" s="147"/>
      <c r="AA45" s="147"/>
      <c r="AB45" s="147"/>
      <c r="AC45" s="147"/>
      <c r="AD45" s="147"/>
      <c r="AE45" s="147"/>
      <c r="AF45" s="147"/>
      <c r="AG45" s="147" t="s">
        <v>310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2" x14ac:dyDescent="0.2">
      <c r="A46" s="154"/>
      <c r="B46" s="155"/>
      <c r="C46" s="184" t="s">
        <v>1148</v>
      </c>
      <c r="D46" s="159"/>
      <c r="E46" s="160">
        <v>22.5</v>
      </c>
      <c r="F46" s="157"/>
      <c r="G46" s="15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7"/>
      <c r="AA46" s="147"/>
      <c r="AB46" s="147"/>
      <c r="AC46" s="147"/>
      <c r="AD46" s="147"/>
      <c r="AE46" s="147"/>
      <c r="AF46" s="147"/>
      <c r="AG46" s="147" t="s">
        <v>260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ht="22.5" outlineLevel="1" x14ac:dyDescent="0.2">
      <c r="A47" s="170">
        <v>14</v>
      </c>
      <c r="B47" s="171" t="s">
        <v>526</v>
      </c>
      <c r="C47" s="183" t="s">
        <v>527</v>
      </c>
      <c r="D47" s="172" t="s">
        <v>267</v>
      </c>
      <c r="E47" s="173">
        <v>53</v>
      </c>
      <c r="F47" s="174"/>
      <c r="G47" s="175">
        <f>ROUND(E47*F47,2)</f>
        <v>0</v>
      </c>
      <c r="H47" s="158"/>
      <c r="I47" s="157">
        <f>ROUND(E47*H47,2)</f>
        <v>0</v>
      </c>
      <c r="J47" s="158"/>
      <c r="K47" s="157">
        <f>ROUND(E47*J47,2)</f>
        <v>0</v>
      </c>
      <c r="L47" s="157">
        <v>12</v>
      </c>
      <c r="M47" s="157">
        <f>G47*(1+L47/100)</f>
        <v>0</v>
      </c>
      <c r="N47" s="156">
        <v>0.17756</v>
      </c>
      <c r="O47" s="156">
        <f>ROUND(E47*N47,2)</f>
        <v>9.41</v>
      </c>
      <c r="P47" s="156">
        <v>0</v>
      </c>
      <c r="Q47" s="156">
        <f>ROUND(E47*P47,2)</f>
        <v>0</v>
      </c>
      <c r="R47" s="157"/>
      <c r="S47" s="157" t="s">
        <v>254</v>
      </c>
      <c r="T47" s="157" t="s">
        <v>255</v>
      </c>
      <c r="U47" s="157">
        <v>1.30307</v>
      </c>
      <c r="V47" s="157">
        <f>ROUND(E47*U47,2)</f>
        <v>69.06</v>
      </c>
      <c r="W47" s="157"/>
      <c r="X47" s="157" t="s">
        <v>309</v>
      </c>
      <c r="Y47" s="157" t="s">
        <v>257</v>
      </c>
      <c r="Z47" s="147"/>
      <c r="AA47" s="147"/>
      <c r="AB47" s="147"/>
      <c r="AC47" s="147"/>
      <c r="AD47" s="147"/>
      <c r="AE47" s="147"/>
      <c r="AF47" s="147"/>
      <c r="AG47" s="147" t="s">
        <v>310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2" x14ac:dyDescent="0.2">
      <c r="A48" s="154"/>
      <c r="B48" s="155"/>
      <c r="C48" s="184" t="s">
        <v>1149</v>
      </c>
      <c r="D48" s="159"/>
      <c r="E48" s="160">
        <v>53</v>
      </c>
      <c r="F48" s="157"/>
      <c r="G48" s="157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7"/>
      <c r="AA48" s="147"/>
      <c r="AB48" s="147"/>
      <c r="AC48" s="147"/>
      <c r="AD48" s="147"/>
      <c r="AE48" s="147"/>
      <c r="AF48" s="147"/>
      <c r="AG48" s="147" t="s">
        <v>260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t="25.5" x14ac:dyDescent="0.2">
      <c r="A49" s="163" t="s">
        <v>249</v>
      </c>
      <c r="B49" s="164" t="s">
        <v>135</v>
      </c>
      <c r="C49" s="182" t="s">
        <v>136</v>
      </c>
      <c r="D49" s="165"/>
      <c r="E49" s="166"/>
      <c r="F49" s="167"/>
      <c r="G49" s="168">
        <f>SUMIF(AG50:AG52,"&lt;&gt;NOR",G50:G52)</f>
        <v>0</v>
      </c>
      <c r="H49" s="162"/>
      <c r="I49" s="162">
        <f>SUM(I50:I52)</f>
        <v>0</v>
      </c>
      <c r="J49" s="162"/>
      <c r="K49" s="162">
        <f>SUM(K50:K52)</f>
        <v>0</v>
      </c>
      <c r="L49" s="162"/>
      <c r="M49" s="162">
        <f>SUM(M50:M52)</f>
        <v>0</v>
      </c>
      <c r="N49" s="161"/>
      <c r="O49" s="161">
        <f>SUM(O50:O52)</f>
        <v>1.92</v>
      </c>
      <c r="P49" s="161"/>
      <c r="Q49" s="161">
        <f>SUM(Q50:Q52)</f>
        <v>0</v>
      </c>
      <c r="R49" s="162"/>
      <c r="S49" s="162"/>
      <c r="T49" s="162"/>
      <c r="U49" s="162"/>
      <c r="V49" s="162">
        <f>SUM(V50:V52)</f>
        <v>104</v>
      </c>
      <c r="W49" s="162"/>
      <c r="X49" s="162"/>
      <c r="Y49" s="162"/>
      <c r="AG49" t="s">
        <v>250</v>
      </c>
    </row>
    <row r="50" spans="1:60" ht="22.5" outlineLevel="1" x14ac:dyDescent="0.2">
      <c r="A50" s="170">
        <v>15</v>
      </c>
      <c r="B50" s="171" t="s">
        <v>1035</v>
      </c>
      <c r="C50" s="183" t="s">
        <v>1036</v>
      </c>
      <c r="D50" s="172" t="s">
        <v>380</v>
      </c>
      <c r="E50" s="173">
        <v>104</v>
      </c>
      <c r="F50" s="174"/>
      <c r="G50" s="175">
        <f>ROUND(E50*F50,2)</f>
        <v>0</v>
      </c>
      <c r="H50" s="158"/>
      <c r="I50" s="157">
        <f>ROUND(E50*H50,2)</f>
        <v>0</v>
      </c>
      <c r="J50" s="158"/>
      <c r="K50" s="157">
        <f>ROUND(E50*J50,2)</f>
        <v>0</v>
      </c>
      <c r="L50" s="157">
        <v>12</v>
      </c>
      <c r="M50" s="157">
        <f>G50*(1+L50/100)</f>
        <v>0</v>
      </c>
      <c r="N50" s="156">
        <v>1.8460000000000001E-2</v>
      </c>
      <c r="O50" s="156">
        <f>ROUND(E50*N50,2)</f>
        <v>1.92</v>
      </c>
      <c r="P50" s="156">
        <v>0</v>
      </c>
      <c r="Q50" s="156">
        <f>ROUND(E50*P50,2)</f>
        <v>0</v>
      </c>
      <c r="R50" s="157"/>
      <c r="S50" s="157" t="s">
        <v>254</v>
      </c>
      <c r="T50" s="157" t="s">
        <v>255</v>
      </c>
      <c r="U50" s="157">
        <v>1</v>
      </c>
      <c r="V50" s="157">
        <f>ROUND(E50*U50,2)</f>
        <v>104</v>
      </c>
      <c r="W50" s="157"/>
      <c r="X50" s="157" t="s">
        <v>256</v>
      </c>
      <c r="Y50" s="157" t="s">
        <v>257</v>
      </c>
      <c r="Z50" s="147"/>
      <c r="AA50" s="147"/>
      <c r="AB50" s="147"/>
      <c r="AC50" s="147"/>
      <c r="AD50" s="147"/>
      <c r="AE50" s="147"/>
      <c r="AF50" s="147"/>
      <c r="AG50" s="147" t="s">
        <v>258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2" x14ac:dyDescent="0.2">
      <c r="A51" s="154"/>
      <c r="B51" s="155"/>
      <c r="C51" s="388" t="s">
        <v>736</v>
      </c>
      <c r="D51" s="389"/>
      <c r="E51" s="389"/>
      <c r="F51" s="389"/>
      <c r="G51" s="389"/>
      <c r="H51" s="157"/>
      <c r="I51" s="157"/>
      <c r="J51" s="157"/>
      <c r="K51" s="157"/>
      <c r="L51" s="157"/>
      <c r="M51" s="157"/>
      <c r="N51" s="156"/>
      <c r="O51" s="156"/>
      <c r="P51" s="156"/>
      <c r="Q51" s="156"/>
      <c r="R51" s="157"/>
      <c r="S51" s="157"/>
      <c r="T51" s="157"/>
      <c r="U51" s="157"/>
      <c r="V51" s="157"/>
      <c r="W51" s="157"/>
      <c r="X51" s="157"/>
      <c r="Y51" s="157"/>
      <c r="Z51" s="147"/>
      <c r="AA51" s="147"/>
      <c r="AB51" s="147"/>
      <c r="AC51" s="147"/>
      <c r="AD51" s="147"/>
      <c r="AE51" s="147"/>
      <c r="AF51" s="147"/>
      <c r="AG51" s="147" t="s">
        <v>272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2" x14ac:dyDescent="0.2">
      <c r="A52" s="154"/>
      <c r="B52" s="155"/>
      <c r="C52" s="184" t="s">
        <v>1150</v>
      </c>
      <c r="D52" s="159"/>
      <c r="E52" s="160">
        <v>104</v>
      </c>
      <c r="F52" s="157"/>
      <c r="G52" s="157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57"/>
      <c r="Z52" s="147"/>
      <c r="AA52" s="147"/>
      <c r="AB52" s="147"/>
      <c r="AC52" s="147"/>
      <c r="AD52" s="147"/>
      <c r="AE52" s="147"/>
      <c r="AF52" s="147"/>
      <c r="AG52" s="147" t="s">
        <v>260</v>
      </c>
      <c r="AH52" s="147">
        <v>0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x14ac:dyDescent="0.2">
      <c r="A53" s="163" t="s">
        <v>249</v>
      </c>
      <c r="B53" s="164" t="s">
        <v>139</v>
      </c>
      <c r="C53" s="182" t="s">
        <v>140</v>
      </c>
      <c r="D53" s="165"/>
      <c r="E53" s="166"/>
      <c r="F53" s="167"/>
      <c r="G53" s="168">
        <f>SUMIF(AG54:AG55,"&lt;&gt;NOR",G54:G55)</f>
        <v>0</v>
      </c>
      <c r="H53" s="162"/>
      <c r="I53" s="162">
        <f>SUM(I54:I55)</f>
        <v>0</v>
      </c>
      <c r="J53" s="162"/>
      <c r="K53" s="162">
        <f>SUM(K54:K55)</f>
        <v>0</v>
      </c>
      <c r="L53" s="162"/>
      <c r="M53" s="162">
        <f>SUM(M54:M55)</f>
        <v>0</v>
      </c>
      <c r="N53" s="161"/>
      <c r="O53" s="161">
        <f>SUM(O54:O55)</f>
        <v>39.68</v>
      </c>
      <c r="P53" s="161"/>
      <c r="Q53" s="161">
        <f>SUM(Q54:Q55)</f>
        <v>0</v>
      </c>
      <c r="R53" s="162"/>
      <c r="S53" s="162"/>
      <c r="T53" s="162"/>
      <c r="U53" s="162"/>
      <c r="V53" s="162">
        <f>SUM(V54:V55)</f>
        <v>2.99</v>
      </c>
      <c r="W53" s="162"/>
      <c r="X53" s="162"/>
      <c r="Y53" s="162"/>
      <c r="AG53" t="s">
        <v>250</v>
      </c>
    </row>
    <row r="54" spans="1:60" ht="22.5" outlineLevel="1" x14ac:dyDescent="0.2">
      <c r="A54" s="170">
        <v>16</v>
      </c>
      <c r="B54" s="171" t="s">
        <v>1041</v>
      </c>
      <c r="C54" s="183" t="s">
        <v>1042</v>
      </c>
      <c r="D54" s="172" t="s">
        <v>380</v>
      </c>
      <c r="E54" s="173">
        <v>115</v>
      </c>
      <c r="F54" s="174"/>
      <c r="G54" s="175">
        <f>ROUND(E54*F54,2)</f>
        <v>0</v>
      </c>
      <c r="H54" s="158"/>
      <c r="I54" s="157">
        <f>ROUND(E54*H54,2)</f>
        <v>0</v>
      </c>
      <c r="J54" s="158"/>
      <c r="K54" s="157">
        <f>ROUND(E54*J54,2)</f>
        <v>0</v>
      </c>
      <c r="L54" s="157">
        <v>12</v>
      </c>
      <c r="M54" s="157">
        <f>G54*(1+L54/100)</f>
        <v>0</v>
      </c>
      <c r="N54" s="156">
        <v>0.34499999999999997</v>
      </c>
      <c r="O54" s="156">
        <f>ROUND(E54*N54,2)</f>
        <v>39.68</v>
      </c>
      <c r="P54" s="156">
        <v>0</v>
      </c>
      <c r="Q54" s="156">
        <f>ROUND(E54*P54,2)</f>
        <v>0</v>
      </c>
      <c r="R54" s="157"/>
      <c r="S54" s="157" t="s">
        <v>254</v>
      </c>
      <c r="T54" s="157" t="s">
        <v>255</v>
      </c>
      <c r="U54" s="157">
        <v>2.5999999999999999E-2</v>
      </c>
      <c r="V54" s="157">
        <f>ROUND(E54*U54,2)</f>
        <v>2.99</v>
      </c>
      <c r="W54" s="157"/>
      <c r="X54" s="157" t="s">
        <v>256</v>
      </c>
      <c r="Y54" s="157" t="s">
        <v>257</v>
      </c>
      <c r="Z54" s="147"/>
      <c r="AA54" s="147"/>
      <c r="AB54" s="147"/>
      <c r="AC54" s="147"/>
      <c r="AD54" s="147"/>
      <c r="AE54" s="147"/>
      <c r="AF54" s="147"/>
      <c r="AG54" s="147" t="s">
        <v>258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2" x14ac:dyDescent="0.2">
      <c r="A55" s="154"/>
      <c r="B55" s="155"/>
      <c r="C55" s="184" t="s">
        <v>1151</v>
      </c>
      <c r="D55" s="159"/>
      <c r="E55" s="160">
        <v>115</v>
      </c>
      <c r="F55" s="157"/>
      <c r="G55" s="157"/>
      <c r="H55" s="157"/>
      <c r="I55" s="157"/>
      <c r="J55" s="157"/>
      <c r="K55" s="157"/>
      <c r="L55" s="157"/>
      <c r="M55" s="157"/>
      <c r="N55" s="156"/>
      <c r="O55" s="156"/>
      <c r="P55" s="156"/>
      <c r="Q55" s="156"/>
      <c r="R55" s="157"/>
      <c r="S55" s="157"/>
      <c r="T55" s="157"/>
      <c r="U55" s="157"/>
      <c r="V55" s="157"/>
      <c r="W55" s="157"/>
      <c r="X55" s="157"/>
      <c r="Y55" s="157"/>
      <c r="Z55" s="147"/>
      <c r="AA55" s="147"/>
      <c r="AB55" s="147"/>
      <c r="AC55" s="147"/>
      <c r="AD55" s="147"/>
      <c r="AE55" s="147"/>
      <c r="AF55" s="147"/>
      <c r="AG55" s="147" t="s">
        <v>260</v>
      </c>
      <c r="AH55" s="147">
        <v>0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x14ac:dyDescent="0.2">
      <c r="A56" s="163" t="s">
        <v>249</v>
      </c>
      <c r="B56" s="164" t="s">
        <v>142</v>
      </c>
      <c r="C56" s="182" t="s">
        <v>143</v>
      </c>
      <c r="D56" s="165"/>
      <c r="E56" s="166"/>
      <c r="F56" s="167"/>
      <c r="G56" s="168">
        <f>SUMIF(AG57:AG61,"&lt;&gt;NOR",G57:G61)</f>
        <v>0</v>
      </c>
      <c r="H56" s="162"/>
      <c r="I56" s="162">
        <f>SUM(I57:I61)</f>
        <v>0</v>
      </c>
      <c r="J56" s="162"/>
      <c r="K56" s="162">
        <f>SUM(K57:K61)</f>
        <v>0</v>
      </c>
      <c r="L56" s="162"/>
      <c r="M56" s="162">
        <f>SUM(M57:M61)</f>
        <v>0</v>
      </c>
      <c r="N56" s="161"/>
      <c r="O56" s="161">
        <f>SUM(O57:O61)</f>
        <v>0.89999999999999991</v>
      </c>
      <c r="P56" s="161"/>
      <c r="Q56" s="161">
        <f>SUM(Q57:Q61)</f>
        <v>0</v>
      </c>
      <c r="R56" s="162"/>
      <c r="S56" s="162"/>
      <c r="T56" s="162"/>
      <c r="U56" s="162"/>
      <c r="V56" s="162">
        <f>SUM(V57:V61)</f>
        <v>50.190000000000005</v>
      </c>
      <c r="W56" s="162"/>
      <c r="X56" s="162"/>
      <c r="Y56" s="162"/>
      <c r="AG56" t="s">
        <v>250</v>
      </c>
    </row>
    <row r="57" spans="1:60" outlineLevel="1" x14ac:dyDescent="0.2">
      <c r="A57" s="170">
        <v>17</v>
      </c>
      <c r="B57" s="171" t="s">
        <v>539</v>
      </c>
      <c r="C57" s="183" t="s">
        <v>540</v>
      </c>
      <c r="D57" s="172" t="s">
        <v>380</v>
      </c>
      <c r="E57" s="173">
        <v>140.392</v>
      </c>
      <c r="F57" s="174"/>
      <c r="G57" s="175">
        <f>ROUND(E57*F57,2)</f>
        <v>0</v>
      </c>
      <c r="H57" s="158"/>
      <c r="I57" s="157">
        <f>ROUND(E57*H57,2)</f>
        <v>0</v>
      </c>
      <c r="J57" s="158"/>
      <c r="K57" s="157">
        <f>ROUND(E57*J57,2)</f>
        <v>0</v>
      </c>
      <c r="L57" s="157">
        <v>12</v>
      </c>
      <c r="M57" s="157">
        <f>G57*(1+L57/100)</f>
        <v>0</v>
      </c>
      <c r="N57" s="156">
        <v>5.9800000000000001E-3</v>
      </c>
      <c r="O57" s="156">
        <f>ROUND(E57*N57,2)</f>
        <v>0.84</v>
      </c>
      <c r="P57" s="156">
        <v>0</v>
      </c>
      <c r="Q57" s="156">
        <f>ROUND(E57*P57,2)</f>
        <v>0</v>
      </c>
      <c r="R57" s="157"/>
      <c r="S57" s="157" t="s">
        <v>254</v>
      </c>
      <c r="T57" s="157" t="s">
        <v>255</v>
      </c>
      <c r="U57" s="157">
        <v>0.32500000000000001</v>
      </c>
      <c r="V57" s="157">
        <f>ROUND(E57*U57,2)</f>
        <v>45.63</v>
      </c>
      <c r="W57" s="157"/>
      <c r="X57" s="157" t="s">
        <v>256</v>
      </c>
      <c r="Y57" s="157" t="s">
        <v>257</v>
      </c>
      <c r="Z57" s="147"/>
      <c r="AA57" s="147"/>
      <c r="AB57" s="147"/>
      <c r="AC57" s="147"/>
      <c r="AD57" s="147"/>
      <c r="AE57" s="147"/>
      <c r="AF57" s="147"/>
      <c r="AG57" s="147" t="s">
        <v>258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2" x14ac:dyDescent="0.2">
      <c r="A58" s="154"/>
      <c r="B58" s="155"/>
      <c r="C58" s="184" t="s">
        <v>1152</v>
      </c>
      <c r="D58" s="159"/>
      <c r="E58" s="160">
        <v>160.02000000000001</v>
      </c>
      <c r="F58" s="157"/>
      <c r="G58" s="157"/>
      <c r="H58" s="157"/>
      <c r="I58" s="157"/>
      <c r="J58" s="157"/>
      <c r="K58" s="157"/>
      <c r="L58" s="157"/>
      <c r="M58" s="157"/>
      <c r="N58" s="156"/>
      <c r="O58" s="156"/>
      <c r="P58" s="156"/>
      <c r="Q58" s="156"/>
      <c r="R58" s="157"/>
      <c r="S58" s="157"/>
      <c r="T58" s="157"/>
      <c r="U58" s="157"/>
      <c r="V58" s="157"/>
      <c r="W58" s="157"/>
      <c r="X58" s="157"/>
      <c r="Y58" s="157"/>
      <c r="Z58" s="147"/>
      <c r="AA58" s="147"/>
      <c r="AB58" s="147"/>
      <c r="AC58" s="147"/>
      <c r="AD58" s="147"/>
      <c r="AE58" s="147"/>
      <c r="AF58" s="147"/>
      <c r="AG58" s="147" t="s">
        <v>260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3" x14ac:dyDescent="0.2">
      <c r="A59" s="154"/>
      <c r="B59" s="155"/>
      <c r="C59" s="184" t="s">
        <v>1153</v>
      </c>
      <c r="D59" s="159"/>
      <c r="E59" s="160">
        <v>-19.63</v>
      </c>
      <c r="F59" s="157"/>
      <c r="G59" s="157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7"/>
      <c r="AA59" s="147"/>
      <c r="AB59" s="147"/>
      <c r="AC59" s="147"/>
      <c r="AD59" s="147"/>
      <c r="AE59" s="147"/>
      <c r="AF59" s="147"/>
      <c r="AG59" s="147" t="s">
        <v>260</v>
      </c>
      <c r="AH59" s="147">
        <v>0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ht="22.5" outlineLevel="1" x14ac:dyDescent="0.2">
      <c r="A60" s="170">
        <v>18</v>
      </c>
      <c r="B60" s="171" t="s">
        <v>751</v>
      </c>
      <c r="C60" s="183" t="s">
        <v>752</v>
      </c>
      <c r="D60" s="172" t="s">
        <v>380</v>
      </c>
      <c r="E60" s="173">
        <v>12.6</v>
      </c>
      <c r="F60" s="174"/>
      <c r="G60" s="175">
        <f>ROUND(E60*F60,2)</f>
        <v>0</v>
      </c>
      <c r="H60" s="158"/>
      <c r="I60" s="157">
        <f>ROUND(E60*H60,2)</f>
        <v>0</v>
      </c>
      <c r="J60" s="158"/>
      <c r="K60" s="157">
        <f>ROUND(E60*J60,2)</f>
        <v>0</v>
      </c>
      <c r="L60" s="157">
        <v>12</v>
      </c>
      <c r="M60" s="157">
        <f>G60*(1+L60/100)</f>
        <v>0</v>
      </c>
      <c r="N60" s="156">
        <v>4.9100000000000003E-3</v>
      </c>
      <c r="O60" s="156">
        <f>ROUND(E60*N60,2)</f>
        <v>0.06</v>
      </c>
      <c r="P60" s="156">
        <v>0</v>
      </c>
      <c r="Q60" s="156">
        <f>ROUND(E60*P60,2)</f>
        <v>0</v>
      </c>
      <c r="R60" s="157"/>
      <c r="S60" s="157" t="s">
        <v>254</v>
      </c>
      <c r="T60" s="157" t="s">
        <v>255</v>
      </c>
      <c r="U60" s="157">
        <v>0.36199999999999999</v>
      </c>
      <c r="V60" s="157">
        <f>ROUND(E60*U60,2)</f>
        <v>4.5599999999999996</v>
      </c>
      <c r="W60" s="157"/>
      <c r="X60" s="157" t="s">
        <v>256</v>
      </c>
      <c r="Y60" s="157" t="s">
        <v>257</v>
      </c>
      <c r="Z60" s="147"/>
      <c r="AA60" s="147"/>
      <c r="AB60" s="147"/>
      <c r="AC60" s="147"/>
      <c r="AD60" s="147"/>
      <c r="AE60" s="147"/>
      <c r="AF60" s="147"/>
      <c r="AG60" s="147" t="s">
        <v>258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2" x14ac:dyDescent="0.2">
      <c r="A61" s="154"/>
      <c r="B61" s="155"/>
      <c r="C61" s="184" t="s">
        <v>1154</v>
      </c>
      <c r="D61" s="159"/>
      <c r="E61" s="160">
        <v>12.6</v>
      </c>
      <c r="F61" s="157"/>
      <c r="G61" s="157"/>
      <c r="H61" s="157"/>
      <c r="I61" s="157"/>
      <c r="J61" s="157"/>
      <c r="K61" s="157"/>
      <c r="L61" s="157"/>
      <c r="M61" s="157"/>
      <c r="N61" s="156"/>
      <c r="O61" s="156"/>
      <c r="P61" s="156"/>
      <c r="Q61" s="156"/>
      <c r="R61" s="157"/>
      <c r="S61" s="157"/>
      <c r="T61" s="157"/>
      <c r="U61" s="157"/>
      <c r="V61" s="157"/>
      <c r="W61" s="157"/>
      <c r="X61" s="157"/>
      <c r="Y61" s="157"/>
      <c r="Z61" s="147"/>
      <c r="AA61" s="147"/>
      <c r="AB61" s="147"/>
      <c r="AC61" s="147"/>
      <c r="AD61" s="147"/>
      <c r="AE61" s="147"/>
      <c r="AF61" s="147"/>
      <c r="AG61" s="147" t="s">
        <v>260</v>
      </c>
      <c r="AH61" s="147">
        <v>0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x14ac:dyDescent="0.2">
      <c r="A62" s="163" t="s">
        <v>249</v>
      </c>
      <c r="B62" s="164" t="s">
        <v>144</v>
      </c>
      <c r="C62" s="182" t="s">
        <v>145</v>
      </c>
      <c r="D62" s="165"/>
      <c r="E62" s="166"/>
      <c r="F62" s="167"/>
      <c r="G62" s="168">
        <f>SUMIF(AG63:AG70,"&lt;&gt;NOR",G63:G70)</f>
        <v>0</v>
      </c>
      <c r="H62" s="162"/>
      <c r="I62" s="162">
        <f>SUM(I63:I70)</f>
        <v>0</v>
      </c>
      <c r="J62" s="162"/>
      <c r="K62" s="162">
        <f>SUM(K63:K70)</f>
        <v>0</v>
      </c>
      <c r="L62" s="162"/>
      <c r="M62" s="162">
        <f>SUM(M63:M70)</f>
        <v>0</v>
      </c>
      <c r="N62" s="161"/>
      <c r="O62" s="161">
        <f>SUM(O63:O70)</f>
        <v>1.97</v>
      </c>
      <c r="P62" s="161"/>
      <c r="Q62" s="161">
        <f>SUM(Q63:Q70)</f>
        <v>0</v>
      </c>
      <c r="R62" s="162"/>
      <c r="S62" s="162"/>
      <c r="T62" s="162"/>
      <c r="U62" s="162"/>
      <c r="V62" s="162">
        <f>SUM(V63:V70)</f>
        <v>181.79</v>
      </c>
      <c r="W62" s="162"/>
      <c r="X62" s="162"/>
      <c r="Y62" s="162"/>
      <c r="AG62" t="s">
        <v>250</v>
      </c>
    </row>
    <row r="63" spans="1:60" ht="22.5" outlineLevel="1" x14ac:dyDescent="0.2">
      <c r="A63" s="170">
        <v>19</v>
      </c>
      <c r="B63" s="171" t="s">
        <v>764</v>
      </c>
      <c r="C63" s="183" t="s">
        <v>1155</v>
      </c>
      <c r="D63" s="172" t="s">
        <v>380</v>
      </c>
      <c r="E63" s="173">
        <v>40</v>
      </c>
      <c r="F63" s="174"/>
      <c r="G63" s="175">
        <f>ROUND(E63*F63,2)</f>
        <v>0</v>
      </c>
      <c r="H63" s="158"/>
      <c r="I63" s="157">
        <f>ROUND(E63*H63,2)</f>
        <v>0</v>
      </c>
      <c r="J63" s="158"/>
      <c r="K63" s="157">
        <f>ROUND(E63*J63,2)</f>
        <v>0</v>
      </c>
      <c r="L63" s="157">
        <v>12</v>
      </c>
      <c r="M63" s="157">
        <f>G63*(1+L63/100)</f>
        <v>0</v>
      </c>
      <c r="N63" s="156">
        <v>1.1379999999999999E-2</v>
      </c>
      <c r="O63" s="156">
        <f>ROUND(E63*N63,2)</f>
        <v>0.46</v>
      </c>
      <c r="P63" s="156">
        <v>0</v>
      </c>
      <c r="Q63" s="156">
        <f>ROUND(E63*P63,2)</f>
        <v>0</v>
      </c>
      <c r="R63" s="157"/>
      <c r="S63" s="157" t="s">
        <v>254</v>
      </c>
      <c r="T63" s="157" t="s">
        <v>255</v>
      </c>
      <c r="U63" s="157">
        <v>0.85699999999999998</v>
      </c>
      <c r="V63" s="157">
        <f>ROUND(E63*U63,2)</f>
        <v>34.28</v>
      </c>
      <c r="W63" s="157"/>
      <c r="X63" s="157" t="s">
        <v>256</v>
      </c>
      <c r="Y63" s="157" t="s">
        <v>257</v>
      </c>
      <c r="Z63" s="147"/>
      <c r="AA63" s="147"/>
      <c r="AB63" s="147"/>
      <c r="AC63" s="147"/>
      <c r="AD63" s="147"/>
      <c r="AE63" s="147"/>
      <c r="AF63" s="147"/>
      <c r="AG63" s="147" t="s">
        <v>258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2" x14ac:dyDescent="0.2">
      <c r="A64" s="154"/>
      <c r="B64" s="155"/>
      <c r="C64" s="388" t="s">
        <v>766</v>
      </c>
      <c r="D64" s="389"/>
      <c r="E64" s="389"/>
      <c r="F64" s="389"/>
      <c r="G64" s="389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7"/>
      <c r="AA64" s="147"/>
      <c r="AB64" s="147"/>
      <c r="AC64" s="147"/>
      <c r="AD64" s="147"/>
      <c r="AE64" s="147"/>
      <c r="AF64" s="147"/>
      <c r="AG64" s="147" t="s">
        <v>272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3" x14ac:dyDescent="0.2">
      <c r="A65" s="154"/>
      <c r="B65" s="155"/>
      <c r="C65" s="396" t="s">
        <v>767</v>
      </c>
      <c r="D65" s="397"/>
      <c r="E65" s="397"/>
      <c r="F65" s="397"/>
      <c r="G65" s="397"/>
      <c r="H65" s="157"/>
      <c r="I65" s="157"/>
      <c r="J65" s="157"/>
      <c r="K65" s="157"/>
      <c r="L65" s="157"/>
      <c r="M65" s="157"/>
      <c r="N65" s="156"/>
      <c r="O65" s="156"/>
      <c r="P65" s="156"/>
      <c r="Q65" s="156"/>
      <c r="R65" s="157"/>
      <c r="S65" s="157"/>
      <c r="T65" s="157"/>
      <c r="U65" s="157"/>
      <c r="V65" s="157"/>
      <c r="W65" s="157"/>
      <c r="X65" s="157"/>
      <c r="Y65" s="157"/>
      <c r="Z65" s="147"/>
      <c r="AA65" s="147"/>
      <c r="AB65" s="147"/>
      <c r="AC65" s="147"/>
      <c r="AD65" s="147"/>
      <c r="AE65" s="147"/>
      <c r="AF65" s="147"/>
      <c r="AG65" s="147" t="s">
        <v>272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2" x14ac:dyDescent="0.2">
      <c r="A66" s="154"/>
      <c r="B66" s="155"/>
      <c r="C66" s="184" t="s">
        <v>1156</v>
      </c>
      <c r="D66" s="159"/>
      <c r="E66" s="160">
        <v>40</v>
      </c>
      <c r="F66" s="157"/>
      <c r="G66" s="157"/>
      <c r="H66" s="157"/>
      <c r="I66" s="157"/>
      <c r="J66" s="157"/>
      <c r="K66" s="157"/>
      <c r="L66" s="157"/>
      <c r="M66" s="157"/>
      <c r="N66" s="156"/>
      <c r="O66" s="156"/>
      <c r="P66" s="156"/>
      <c r="Q66" s="156"/>
      <c r="R66" s="157"/>
      <c r="S66" s="157"/>
      <c r="T66" s="157"/>
      <c r="U66" s="157"/>
      <c r="V66" s="157"/>
      <c r="W66" s="157"/>
      <c r="X66" s="157"/>
      <c r="Y66" s="157"/>
      <c r="Z66" s="147"/>
      <c r="AA66" s="147"/>
      <c r="AB66" s="147"/>
      <c r="AC66" s="147"/>
      <c r="AD66" s="147"/>
      <c r="AE66" s="147"/>
      <c r="AF66" s="147"/>
      <c r="AG66" s="147" t="s">
        <v>260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ht="22.5" outlineLevel="1" x14ac:dyDescent="0.2">
      <c r="A67" s="170">
        <v>20</v>
      </c>
      <c r="B67" s="171" t="s">
        <v>1157</v>
      </c>
      <c r="C67" s="183" t="s">
        <v>1158</v>
      </c>
      <c r="D67" s="172" t="s">
        <v>380</v>
      </c>
      <c r="E67" s="173">
        <v>117.46</v>
      </c>
      <c r="F67" s="174"/>
      <c r="G67" s="175">
        <f>ROUND(E67*F67,2)</f>
        <v>0</v>
      </c>
      <c r="H67" s="158"/>
      <c r="I67" s="157">
        <f>ROUND(E67*H67,2)</f>
        <v>0</v>
      </c>
      <c r="J67" s="158"/>
      <c r="K67" s="157">
        <f>ROUND(E67*J67,2)</f>
        <v>0</v>
      </c>
      <c r="L67" s="157">
        <v>12</v>
      </c>
      <c r="M67" s="157">
        <f>G67*(1+L67/100)</f>
        <v>0</v>
      </c>
      <c r="N67" s="156">
        <v>1.285E-2</v>
      </c>
      <c r="O67" s="156">
        <f>ROUND(E67*N67,2)</f>
        <v>1.51</v>
      </c>
      <c r="P67" s="156">
        <v>0</v>
      </c>
      <c r="Q67" s="156">
        <f>ROUND(E67*P67,2)</f>
        <v>0</v>
      </c>
      <c r="R67" s="157"/>
      <c r="S67" s="157" t="s">
        <v>254</v>
      </c>
      <c r="T67" s="157" t="s">
        <v>255</v>
      </c>
      <c r="U67" s="157">
        <v>1.2558</v>
      </c>
      <c r="V67" s="157">
        <f>ROUND(E67*U67,2)</f>
        <v>147.51</v>
      </c>
      <c r="W67" s="157"/>
      <c r="X67" s="157" t="s">
        <v>256</v>
      </c>
      <c r="Y67" s="157" t="s">
        <v>257</v>
      </c>
      <c r="Z67" s="147"/>
      <c r="AA67" s="147"/>
      <c r="AB67" s="147"/>
      <c r="AC67" s="147"/>
      <c r="AD67" s="147"/>
      <c r="AE67" s="147"/>
      <c r="AF67" s="147"/>
      <c r="AG67" s="147" t="s">
        <v>258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2" x14ac:dyDescent="0.2">
      <c r="A68" s="154"/>
      <c r="B68" s="155"/>
      <c r="C68" s="388" t="s">
        <v>1159</v>
      </c>
      <c r="D68" s="389"/>
      <c r="E68" s="389"/>
      <c r="F68" s="389"/>
      <c r="G68" s="389"/>
      <c r="H68" s="157"/>
      <c r="I68" s="157"/>
      <c r="J68" s="157"/>
      <c r="K68" s="157"/>
      <c r="L68" s="157"/>
      <c r="M68" s="157"/>
      <c r="N68" s="156"/>
      <c r="O68" s="156"/>
      <c r="P68" s="156"/>
      <c r="Q68" s="156"/>
      <c r="R68" s="157"/>
      <c r="S68" s="157"/>
      <c r="T68" s="157"/>
      <c r="U68" s="157"/>
      <c r="V68" s="157"/>
      <c r="W68" s="157"/>
      <c r="X68" s="157"/>
      <c r="Y68" s="157"/>
      <c r="Z68" s="147"/>
      <c r="AA68" s="147"/>
      <c r="AB68" s="147"/>
      <c r="AC68" s="147"/>
      <c r="AD68" s="147"/>
      <c r="AE68" s="147"/>
      <c r="AF68" s="147"/>
      <c r="AG68" s="147" t="s">
        <v>272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2" x14ac:dyDescent="0.2">
      <c r="A69" s="154"/>
      <c r="B69" s="155"/>
      <c r="C69" s="184" t="s">
        <v>1160</v>
      </c>
      <c r="D69" s="159"/>
      <c r="E69" s="160">
        <v>86.46</v>
      </c>
      <c r="F69" s="157"/>
      <c r="G69" s="157"/>
      <c r="H69" s="157"/>
      <c r="I69" s="157"/>
      <c r="J69" s="157"/>
      <c r="K69" s="157"/>
      <c r="L69" s="157"/>
      <c r="M69" s="157"/>
      <c r="N69" s="156"/>
      <c r="O69" s="156"/>
      <c r="P69" s="156"/>
      <c r="Q69" s="156"/>
      <c r="R69" s="157"/>
      <c r="S69" s="157"/>
      <c r="T69" s="157"/>
      <c r="U69" s="157"/>
      <c r="V69" s="157"/>
      <c r="W69" s="157"/>
      <c r="X69" s="157"/>
      <c r="Y69" s="157"/>
      <c r="Z69" s="147"/>
      <c r="AA69" s="147"/>
      <c r="AB69" s="147"/>
      <c r="AC69" s="147"/>
      <c r="AD69" s="147"/>
      <c r="AE69" s="147"/>
      <c r="AF69" s="147"/>
      <c r="AG69" s="147" t="s">
        <v>260</v>
      </c>
      <c r="AH69" s="147">
        <v>0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3" x14ac:dyDescent="0.2">
      <c r="A70" s="154"/>
      <c r="B70" s="155"/>
      <c r="C70" s="184" t="s">
        <v>691</v>
      </c>
      <c r="D70" s="159"/>
      <c r="E70" s="160">
        <v>31</v>
      </c>
      <c r="F70" s="157"/>
      <c r="G70" s="157"/>
      <c r="H70" s="157"/>
      <c r="I70" s="157"/>
      <c r="J70" s="157"/>
      <c r="K70" s="157"/>
      <c r="L70" s="157"/>
      <c r="M70" s="157"/>
      <c r="N70" s="156"/>
      <c r="O70" s="156"/>
      <c r="P70" s="156"/>
      <c r="Q70" s="156"/>
      <c r="R70" s="157"/>
      <c r="S70" s="157"/>
      <c r="T70" s="157"/>
      <c r="U70" s="157"/>
      <c r="V70" s="157"/>
      <c r="W70" s="157"/>
      <c r="X70" s="157"/>
      <c r="Y70" s="157"/>
      <c r="Z70" s="147"/>
      <c r="AA70" s="147"/>
      <c r="AB70" s="147"/>
      <c r="AC70" s="147"/>
      <c r="AD70" s="147"/>
      <c r="AE70" s="147"/>
      <c r="AF70" s="147"/>
      <c r="AG70" s="147" t="s">
        <v>260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x14ac:dyDescent="0.2">
      <c r="A71" s="163" t="s">
        <v>249</v>
      </c>
      <c r="B71" s="164" t="s">
        <v>146</v>
      </c>
      <c r="C71" s="182" t="s">
        <v>148</v>
      </c>
      <c r="D71" s="165"/>
      <c r="E71" s="166"/>
      <c r="F71" s="167"/>
      <c r="G71" s="168">
        <f>SUMIF(AG72:AG81,"&lt;&gt;NOR",G72:G81)</f>
        <v>0</v>
      </c>
      <c r="H71" s="162"/>
      <c r="I71" s="162">
        <f>SUM(I72:I81)</f>
        <v>0</v>
      </c>
      <c r="J71" s="162"/>
      <c r="K71" s="162">
        <f>SUM(K72:K81)</f>
        <v>0</v>
      </c>
      <c r="L71" s="162"/>
      <c r="M71" s="162">
        <f>SUM(M72:M81)</f>
        <v>0</v>
      </c>
      <c r="N71" s="161"/>
      <c r="O71" s="161">
        <f>SUM(O72:O81)</f>
        <v>58.53</v>
      </c>
      <c r="P71" s="161"/>
      <c r="Q71" s="161">
        <f>SUM(Q72:Q81)</f>
        <v>0</v>
      </c>
      <c r="R71" s="162"/>
      <c r="S71" s="162"/>
      <c r="T71" s="162"/>
      <c r="U71" s="162"/>
      <c r="V71" s="162">
        <f>SUM(V72:V81)</f>
        <v>93.07</v>
      </c>
      <c r="W71" s="162"/>
      <c r="X71" s="162"/>
      <c r="Y71" s="162"/>
      <c r="AG71" t="s">
        <v>250</v>
      </c>
    </row>
    <row r="72" spans="1:60" ht="22.5" outlineLevel="1" x14ac:dyDescent="0.2">
      <c r="A72" s="170">
        <v>21</v>
      </c>
      <c r="B72" s="171" t="s">
        <v>1161</v>
      </c>
      <c r="C72" s="183" t="s">
        <v>1162</v>
      </c>
      <c r="D72" s="172" t="s">
        <v>267</v>
      </c>
      <c r="E72" s="173">
        <v>40</v>
      </c>
      <c r="F72" s="174"/>
      <c r="G72" s="175">
        <f>ROUND(E72*F72,2)</f>
        <v>0</v>
      </c>
      <c r="H72" s="158"/>
      <c r="I72" s="157">
        <f>ROUND(E72*H72,2)</f>
        <v>0</v>
      </c>
      <c r="J72" s="158"/>
      <c r="K72" s="157">
        <f>ROUND(E72*J72,2)</f>
        <v>0</v>
      </c>
      <c r="L72" s="157">
        <v>12</v>
      </c>
      <c r="M72" s="157">
        <f>G72*(1+L72/100)</f>
        <v>0</v>
      </c>
      <c r="N72" s="156">
        <v>1E-4</v>
      </c>
      <c r="O72" s="156">
        <f>ROUND(E72*N72,2)</f>
        <v>0</v>
      </c>
      <c r="P72" s="156">
        <v>0</v>
      </c>
      <c r="Q72" s="156">
        <f>ROUND(E72*P72,2)</f>
        <v>0</v>
      </c>
      <c r="R72" s="157"/>
      <c r="S72" s="157" t="s">
        <v>254</v>
      </c>
      <c r="T72" s="157" t="s">
        <v>255</v>
      </c>
      <c r="U72" s="157">
        <v>0.27323999999999998</v>
      </c>
      <c r="V72" s="157">
        <f>ROUND(E72*U72,2)</f>
        <v>10.93</v>
      </c>
      <c r="W72" s="157"/>
      <c r="X72" s="157" t="s">
        <v>256</v>
      </c>
      <c r="Y72" s="157" t="s">
        <v>257</v>
      </c>
      <c r="Z72" s="147"/>
      <c r="AA72" s="147"/>
      <c r="AB72" s="147"/>
      <c r="AC72" s="147"/>
      <c r="AD72" s="147"/>
      <c r="AE72" s="147"/>
      <c r="AF72" s="147"/>
      <c r="AG72" s="147" t="s">
        <v>258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2" x14ac:dyDescent="0.2">
      <c r="A73" s="154"/>
      <c r="B73" s="155"/>
      <c r="C73" s="184" t="s">
        <v>1163</v>
      </c>
      <c r="D73" s="159"/>
      <c r="E73" s="160">
        <v>40</v>
      </c>
      <c r="F73" s="157"/>
      <c r="G73" s="157"/>
      <c r="H73" s="157"/>
      <c r="I73" s="157"/>
      <c r="J73" s="157"/>
      <c r="K73" s="157"/>
      <c r="L73" s="157"/>
      <c r="M73" s="157"/>
      <c r="N73" s="156"/>
      <c r="O73" s="156"/>
      <c r="P73" s="156"/>
      <c r="Q73" s="156"/>
      <c r="R73" s="157"/>
      <c r="S73" s="157"/>
      <c r="T73" s="157"/>
      <c r="U73" s="157"/>
      <c r="V73" s="157"/>
      <c r="W73" s="157"/>
      <c r="X73" s="157"/>
      <c r="Y73" s="157"/>
      <c r="Z73" s="147"/>
      <c r="AA73" s="147"/>
      <c r="AB73" s="147"/>
      <c r="AC73" s="147"/>
      <c r="AD73" s="147"/>
      <c r="AE73" s="147"/>
      <c r="AF73" s="147"/>
      <c r="AG73" s="147" t="s">
        <v>260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ht="22.5" outlineLevel="1" x14ac:dyDescent="0.2">
      <c r="A74" s="170">
        <v>22</v>
      </c>
      <c r="B74" s="171" t="s">
        <v>1164</v>
      </c>
      <c r="C74" s="183" t="s">
        <v>1165</v>
      </c>
      <c r="D74" s="172" t="s">
        <v>380</v>
      </c>
      <c r="E74" s="173">
        <v>115</v>
      </c>
      <c r="F74" s="174"/>
      <c r="G74" s="175">
        <f>ROUND(E74*F74,2)</f>
        <v>0</v>
      </c>
      <c r="H74" s="158"/>
      <c r="I74" s="157">
        <f>ROUND(E74*H74,2)</f>
        <v>0</v>
      </c>
      <c r="J74" s="158"/>
      <c r="K74" s="157">
        <f>ROUND(E74*J74,2)</f>
        <v>0</v>
      </c>
      <c r="L74" s="157">
        <v>12</v>
      </c>
      <c r="M74" s="157">
        <f>G74*(1+L74/100)</f>
        <v>0</v>
      </c>
      <c r="N74" s="156">
        <v>5.0000000000000001E-3</v>
      </c>
      <c r="O74" s="156">
        <f>ROUND(E74*N74,2)</f>
        <v>0.57999999999999996</v>
      </c>
      <c r="P74" s="156">
        <v>0</v>
      </c>
      <c r="Q74" s="156">
        <f>ROUND(E74*P74,2)</f>
        <v>0</v>
      </c>
      <c r="R74" s="157"/>
      <c r="S74" s="157" t="s">
        <v>254</v>
      </c>
      <c r="T74" s="157" t="s">
        <v>255</v>
      </c>
      <c r="U74" s="157">
        <v>0.17799999999999999</v>
      </c>
      <c r="V74" s="157">
        <f>ROUND(E74*U74,2)</f>
        <v>20.47</v>
      </c>
      <c r="W74" s="157"/>
      <c r="X74" s="157" t="s">
        <v>256</v>
      </c>
      <c r="Y74" s="157" t="s">
        <v>257</v>
      </c>
      <c r="Z74" s="147"/>
      <c r="AA74" s="147"/>
      <c r="AB74" s="147"/>
      <c r="AC74" s="147"/>
      <c r="AD74" s="147"/>
      <c r="AE74" s="147"/>
      <c r="AF74" s="147"/>
      <c r="AG74" s="147" t="s">
        <v>258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2" x14ac:dyDescent="0.2">
      <c r="A75" s="154"/>
      <c r="B75" s="155"/>
      <c r="C75" s="184" t="s">
        <v>1151</v>
      </c>
      <c r="D75" s="159"/>
      <c r="E75" s="160">
        <v>115</v>
      </c>
      <c r="F75" s="157"/>
      <c r="G75" s="157"/>
      <c r="H75" s="157"/>
      <c r="I75" s="157"/>
      <c r="J75" s="157"/>
      <c r="K75" s="157"/>
      <c r="L75" s="157"/>
      <c r="M75" s="157"/>
      <c r="N75" s="156"/>
      <c r="O75" s="156"/>
      <c r="P75" s="156"/>
      <c r="Q75" s="156"/>
      <c r="R75" s="157"/>
      <c r="S75" s="157"/>
      <c r="T75" s="157"/>
      <c r="U75" s="157"/>
      <c r="V75" s="157"/>
      <c r="W75" s="157"/>
      <c r="X75" s="157"/>
      <c r="Y75" s="157"/>
      <c r="Z75" s="147"/>
      <c r="AA75" s="147"/>
      <c r="AB75" s="147"/>
      <c r="AC75" s="147"/>
      <c r="AD75" s="147"/>
      <c r="AE75" s="147"/>
      <c r="AF75" s="147"/>
      <c r="AG75" s="147" t="s">
        <v>260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">
      <c r="A76" s="170">
        <v>23</v>
      </c>
      <c r="B76" s="171" t="s">
        <v>491</v>
      </c>
      <c r="C76" s="183" t="s">
        <v>492</v>
      </c>
      <c r="D76" s="172" t="s">
        <v>267</v>
      </c>
      <c r="E76" s="173">
        <v>40</v>
      </c>
      <c r="F76" s="174"/>
      <c r="G76" s="175">
        <f>ROUND(E76*F76,2)</f>
        <v>0</v>
      </c>
      <c r="H76" s="158"/>
      <c r="I76" s="157">
        <f>ROUND(E76*H76,2)</f>
        <v>0</v>
      </c>
      <c r="J76" s="158"/>
      <c r="K76" s="157">
        <f>ROUND(E76*J76,2)</f>
        <v>0</v>
      </c>
      <c r="L76" s="157">
        <v>12</v>
      </c>
      <c r="M76" s="157">
        <f>G76*(1+L76/100)</f>
        <v>0</v>
      </c>
      <c r="N76" s="156">
        <v>0</v>
      </c>
      <c r="O76" s="156">
        <f>ROUND(E76*N76,2)</f>
        <v>0</v>
      </c>
      <c r="P76" s="156">
        <v>0</v>
      </c>
      <c r="Q76" s="156">
        <f>ROUND(E76*P76,2)</f>
        <v>0</v>
      </c>
      <c r="R76" s="157"/>
      <c r="S76" s="157" t="s">
        <v>254</v>
      </c>
      <c r="T76" s="157" t="s">
        <v>255</v>
      </c>
      <c r="U76" s="157">
        <v>7.2999999999999995E-2</v>
      </c>
      <c r="V76" s="157">
        <f>ROUND(E76*U76,2)</f>
        <v>2.92</v>
      </c>
      <c r="W76" s="157"/>
      <c r="X76" s="157" t="s">
        <v>256</v>
      </c>
      <c r="Y76" s="157" t="s">
        <v>257</v>
      </c>
      <c r="Z76" s="147"/>
      <c r="AA76" s="147"/>
      <c r="AB76" s="147"/>
      <c r="AC76" s="147"/>
      <c r="AD76" s="147"/>
      <c r="AE76" s="147"/>
      <c r="AF76" s="147"/>
      <c r="AG76" s="147" t="s">
        <v>258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2" x14ac:dyDescent="0.2">
      <c r="A77" s="154"/>
      <c r="B77" s="155"/>
      <c r="C77" s="184" t="s">
        <v>1166</v>
      </c>
      <c r="D77" s="159"/>
      <c r="E77" s="160">
        <v>40</v>
      </c>
      <c r="F77" s="157"/>
      <c r="G77" s="157"/>
      <c r="H77" s="157"/>
      <c r="I77" s="157"/>
      <c r="J77" s="157"/>
      <c r="K77" s="157"/>
      <c r="L77" s="157"/>
      <c r="M77" s="157"/>
      <c r="N77" s="156"/>
      <c r="O77" s="156"/>
      <c r="P77" s="156"/>
      <c r="Q77" s="156"/>
      <c r="R77" s="157"/>
      <c r="S77" s="157"/>
      <c r="T77" s="157"/>
      <c r="U77" s="157"/>
      <c r="V77" s="157"/>
      <c r="W77" s="157"/>
      <c r="X77" s="157"/>
      <c r="Y77" s="157"/>
      <c r="Z77" s="147"/>
      <c r="AA77" s="147"/>
      <c r="AB77" s="147"/>
      <c r="AC77" s="147"/>
      <c r="AD77" s="147"/>
      <c r="AE77" s="147"/>
      <c r="AF77" s="147"/>
      <c r="AG77" s="147" t="s">
        <v>260</v>
      </c>
      <c r="AH77" s="147">
        <v>0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ht="22.5" outlineLevel="1" x14ac:dyDescent="0.2">
      <c r="A78" s="170">
        <v>24</v>
      </c>
      <c r="B78" s="171" t="s">
        <v>1167</v>
      </c>
      <c r="C78" s="183" t="s">
        <v>1168</v>
      </c>
      <c r="D78" s="172" t="s">
        <v>253</v>
      </c>
      <c r="E78" s="173">
        <v>22.77</v>
      </c>
      <c r="F78" s="174"/>
      <c r="G78" s="175">
        <f>ROUND(E78*F78,2)</f>
        <v>0</v>
      </c>
      <c r="H78" s="158"/>
      <c r="I78" s="157">
        <f>ROUND(E78*H78,2)</f>
        <v>0</v>
      </c>
      <c r="J78" s="158"/>
      <c r="K78" s="157">
        <f>ROUND(E78*J78,2)</f>
        <v>0</v>
      </c>
      <c r="L78" s="157">
        <v>12</v>
      </c>
      <c r="M78" s="157">
        <f>G78*(1+L78/100)</f>
        <v>0</v>
      </c>
      <c r="N78" s="156">
        <v>2.5449999999999999</v>
      </c>
      <c r="O78" s="156">
        <f>ROUND(E78*N78,2)</f>
        <v>57.95</v>
      </c>
      <c r="P78" s="156">
        <v>0</v>
      </c>
      <c r="Q78" s="156">
        <f>ROUND(E78*P78,2)</f>
        <v>0</v>
      </c>
      <c r="R78" s="157"/>
      <c r="S78" s="157" t="s">
        <v>254</v>
      </c>
      <c r="T78" s="157" t="s">
        <v>255</v>
      </c>
      <c r="U78" s="157">
        <v>2.58</v>
      </c>
      <c r="V78" s="157">
        <f>ROUND(E78*U78,2)</f>
        <v>58.75</v>
      </c>
      <c r="W78" s="157"/>
      <c r="X78" s="157" t="s">
        <v>256</v>
      </c>
      <c r="Y78" s="157" t="s">
        <v>257</v>
      </c>
      <c r="Z78" s="147"/>
      <c r="AA78" s="147"/>
      <c r="AB78" s="147"/>
      <c r="AC78" s="147"/>
      <c r="AD78" s="147"/>
      <c r="AE78" s="147"/>
      <c r="AF78" s="147"/>
      <c r="AG78" s="147" t="s">
        <v>258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2" x14ac:dyDescent="0.2">
      <c r="A79" s="154"/>
      <c r="B79" s="155"/>
      <c r="C79" s="388" t="s">
        <v>1169</v>
      </c>
      <c r="D79" s="389"/>
      <c r="E79" s="389"/>
      <c r="F79" s="389"/>
      <c r="G79" s="389"/>
      <c r="H79" s="157"/>
      <c r="I79" s="157"/>
      <c r="J79" s="157"/>
      <c r="K79" s="157"/>
      <c r="L79" s="157"/>
      <c r="M79" s="157"/>
      <c r="N79" s="156"/>
      <c r="O79" s="156"/>
      <c r="P79" s="156"/>
      <c r="Q79" s="156"/>
      <c r="R79" s="157"/>
      <c r="S79" s="157"/>
      <c r="T79" s="157"/>
      <c r="U79" s="157"/>
      <c r="V79" s="157"/>
      <c r="W79" s="157"/>
      <c r="X79" s="157"/>
      <c r="Y79" s="157"/>
      <c r="Z79" s="147"/>
      <c r="AA79" s="147"/>
      <c r="AB79" s="147"/>
      <c r="AC79" s="147"/>
      <c r="AD79" s="147"/>
      <c r="AE79" s="147"/>
      <c r="AF79" s="147"/>
      <c r="AG79" s="147" t="s">
        <v>272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2" x14ac:dyDescent="0.2">
      <c r="A80" s="154"/>
      <c r="B80" s="155"/>
      <c r="C80" s="184" t="s">
        <v>1170</v>
      </c>
      <c r="D80" s="159"/>
      <c r="E80" s="160">
        <v>20.7</v>
      </c>
      <c r="F80" s="157"/>
      <c r="G80" s="157"/>
      <c r="H80" s="157"/>
      <c r="I80" s="157"/>
      <c r="J80" s="157"/>
      <c r="K80" s="157"/>
      <c r="L80" s="157"/>
      <c r="M80" s="157"/>
      <c r="N80" s="156"/>
      <c r="O80" s="156"/>
      <c r="P80" s="156"/>
      <c r="Q80" s="156"/>
      <c r="R80" s="157"/>
      <c r="S80" s="157"/>
      <c r="T80" s="157"/>
      <c r="U80" s="157"/>
      <c r="V80" s="157"/>
      <c r="W80" s="157"/>
      <c r="X80" s="157"/>
      <c r="Y80" s="157"/>
      <c r="Z80" s="147"/>
      <c r="AA80" s="147"/>
      <c r="AB80" s="147"/>
      <c r="AC80" s="147"/>
      <c r="AD80" s="147"/>
      <c r="AE80" s="147"/>
      <c r="AF80" s="147"/>
      <c r="AG80" s="147" t="s">
        <v>260</v>
      </c>
      <c r="AH80" s="147">
        <v>0</v>
      </c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3" x14ac:dyDescent="0.2">
      <c r="A81" s="154"/>
      <c r="B81" s="155"/>
      <c r="C81" s="195" t="s">
        <v>499</v>
      </c>
      <c r="D81" s="193"/>
      <c r="E81" s="194">
        <v>2.0699999999999998</v>
      </c>
      <c r="F81" s="157"/>
      <c r="G81" s="157"/>
      <c r="H81" s="157"/>
      <c r="I81" s="157"/>
      <c r="J81" s="157"/>
      <c r="K81" s="157"/>
      <c r="L81" s="157"/>
      <c r="M81" s="157"/>
      <c r="N81" s="156"/>
      <c r="O81" s="156"/>
      <c r="P81" s="156"/>
      <c r="Q81" s="156"/>
      <c r="R81" s="157"/>
      <c r="S81" s="157"/>
      <c r="T81" s="157"/>
      <c r="U81" s="157"/>
      <c r="V81" s="157"/>
      <c r="W81" s="157"/>
      <c r="X81" s="157"/>
      <c r="Y81" s="157"/>
      <c r="Z81" s="147"/>
      <c r="AA81" s="147"/>
      <c r="AB81" s="147"/>
      <c r="AC81" s="147"/>
      <c r="AD81" s="147"/>
      <c r="AE81" s="147"/>
      <c r="AF81" s="147"/>
      <c r="AG81" s="147" t="s">
        <v>260</v>
      </c>
      <c r="AH81" s="147">
        <v>4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x14ac:dyDescent="0.2">
      <c r="A82" s="163" t="s">
        <v>249</v>
      </c>
      <c r="B82" s="164" t="s">
        <v>149</v>
      </c>
      <c r="C82" s="182" t="s">
        <v>150</v>
      </c>
      <c r="D82" s="165"/>
      <c r="E82" s="166"/>
      <c r="F82" s="167"/>
      <c r="G82" s="168">
        <f>SUMIF(AG83:AG88,"&lt;&gt;NOR",G83:G88)</f>
        <v>0</v>
      </c>
      <c r="H82" s="162"/>
      <c r="I82" s="162">
        <f>SUM(I83:I88)</f>
        <v>0</v>
      </c>
      <c r="J82" s="162"/>
      <c r="K82" s="162">
        <f>SUM(K83:K88)</f>
        <v>0</v>
      </c>
      <c r="L82" s="162"/>
      <c r="M82" s="162">
        <f>SUM(M83:M88)</f>
        <v>0</v>
      </c>
      <c r="N82" s="161"/>
      <c r="O82" s="161">
        <f>SUM(O83:O88)</f>
        <v>0.51</v>
      </c>
      <c r="P82" s="161"/>
      <c r="Q82" s="161">
        <f>SUM(Q83:Q88)</f>
        <v>0</v>
      </c>
      <c r="R82" s="162"/>
      <c r="S82" s="162"/>
      <c r="T82" s="162"/>
      <c r="U82" s="162"/>
      <c r="V82" s="162">
        <f>SUM(V83:V88)</f>
        <v>0.73</v>
      </c>
      <c r="W82" s="162"/>
      <c r="X82" s="162"/>
      <c r="Y82" s="162"/>
      <c r="AG82" t="s">
        <v>250</v>
      </c>
    </row>
    <row r="83" spans="1:60" outlineLevel="1" x14ac:dyDescent="0.2">
      <c r="A83" s="170">
        <v>25</v>
      </c>
      <c r="B83" s="171" t="s">
        <v>1072</v>
      </c>
      <c r="C83" s="183" t="s">
        <v>1073</v>
      </c>
      <c r="D83" s="172" t="s">
        <v>1074</v>
      </c>
      <c r="E83" s="173">
        <v>1</v>
      </c>
      <c r="F83" s="174"/>
      <c r="G83" s="175">
        <f>ROUND(E83*F83,2)</f>
        <v>0</v>
      </c>
      <c r="H83" s="158"/>
      <c r="I83" s="157">
        <f>ROUND(E83*H83,2)</f>
        <v>0</v>
      </c>
      <c r="J83" s="158"/>
      <c r="K83" s="157">
        <f>ROUND(E83*J83,2)</f>
        <v>0</v>
      </c>
      <c r="L83" s="157">
        <v>12</v>
      </c>
      <c r="M83" s="157">
        <f>G83*(1+L83/100)</f>
        <v>0</v>
      </c>
      <c r="N83" s="156">
        <v>2.0369999999999999E-2</v>
      </c>
      <c r="O83" s="156">
        <f>ROUND(E83*N83,2)</f>
        <v>0.02</v>
      </c>
      <c r="P83" s="156">
        <v>0</v>
      </c>
      <c r="Q83" s="156">
        <f>ROUND(E83*P83,2)</f>
        <v>0</v>
      </c>
      <c r="R83" s="157"/>
      <c r="S83" s="157" t="s">
        <v>254</v>
      </c>
      <c r="T83" s="157" t="s">
        <v>255</v>
      </c>
      <c r="U83" s="157">
        <v>0.72702999999999995</v>
      </c>
      <c r="V83" s="157">
        <f>ROUND(E83*U83,2)</f>
        <v>0.73</v>
      </c>
      <c r="W83" s="157"/>
      <c r="X83" s="157" t="s">
        <v>309</v>
      </c>
      <c r="Y83" s="157" t="s">
        <v>257</v>
      </c>
      <c r="Z83" s="147"/>
      <c r="AA83" s="147"/>
      <c r="AB83" s="147"/>
      <c r="AC83" s="147"/>
      <c r="AD83" s="147"/>
      <c r="AE83" s="147"/>
      <c r="AF83" s="147"/>
      <c r="AG83" s="147" t="s">
        <v>310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2" x14ac:dyDescent="0.2">
      <c r="A84" s="154"/>
      <c r="B84" s="155"/>
      <c r="C84" s="184" t="s">
        <v>52</v>
      </c>
      <c r="D84" s="159"/>
      <c r="E84" s="160">
        <v>1</v>
      </c>
      <c r="F84" s="157"/>
      <c r="G84" s="157"/>
      <c r="H84" s="157"/>
      <c r="I84" s="157"/>
      <c r="J84" s="157"/>
      <c r="K84" s="157"/>
      <c r="L84" s="157"/>
      <c r="M84" s="157"/>
      <c r="N84" s="156"/>
      <c r="O84" s="156"/>
      <c r="P84" s="156"/>
      <c r="Q84" s="156"/>
      <c r="R84" s="157"/>
      <c r="S84" s="157"/>
      <c r="T84" s="157"/>
      <c r="U84" s="157"/>
      <c r="V84" s="157"/>
      <c r="W84" s="157"/>
      <c r="X84" s="157"/>
      <c r="Y84" s="157"/>
      <c r="Z84" s="147"/>
      <c r="AA84" s="147"/>
      <c r="AB84" s="147"/>
      <c r="AC84" s="147"/>
      <c r="AD84" s="147"/>
      <c r="AE84" s="147"/>
      <c r="AF84" s="147"/>
      <c r="AG84" s="147" t="s">
        <v>260</v>
      </c>
      <c r="AH84" s="147">
        <v>0</v>
      </c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 x14ac:dyDescent="0.2">
      <c r="A85" s="176">
        <v>26</v>
      </c>
      <c r="B85" s="177" t="s">
        <v>1077</v>
      </c>
      <c r="C85" s="185" t="s">
        <v>1078</v>
      </c>
      <c r="D85" s="178" t="s">
        <v>292</v>
      </c>
      <c r="E85" s="179">
        <v>1</v>
      </c>
      <c r="F85" s="180"/>
      <c r="G85" s="181">
        <f>ROUND(E85*F85,2)</f>
        <v>0</v>
      </c>
      <c r="H85" s="158"/>
      <c r="I85" s="157">
        <f>ROUND(E85*H85,2)</f>
        <v>0</v>
      </c>
      <c r="J85" s="158"/>
      <c r="K85" s="157">
        <f>ROUND(E85*J85,2)</f>
        <v>0</v>
      </c>
      <c r="L85" s="157">
        <v>12</v>
      </c>
      <c r="M85" s="157">
        <f>G85*(1+L85/100)</f>
        <v>0</v>
      </c>
      <c r="N85" s="156">
        <v>0.35599999999999998</v>
      </c>
      <c r="O85" s="156">
        <f>ROUND(E85*N85,2)</f>
        <v>0.36</v>
      </c>
      <c r="P85" s="156">
        <v>0</v>
      </c>
      <c r="Q85" s="156">
        <f>ROUND(E85*P85,2)</f>
        <v>0</v>
      </c>
      <c r="R85" s="157" t="s">
        <v>282</v>
      </c>
      <c r="S85" s="157" t="s">
        <v>254</v>
      </c>
      <c r="T85" s="157" t="s">
        <v>255</v>
      </c>
      <c r="U85" s="157">
        <v>0</v>
      </c>
      <c r="V85" s="157">
        <f>ROUND(E85*U85,2)</f>
        <v>0</v>
      </c>
      <c r="W85" s="157"/>
      <c r="X85" s="157" t="s">
        <v>283</v>
      </c>
      <c r="Y85" s="157" t="s">
        <v>257</v>
      </c>
      <c r="Z85" s="147"/>
      <c r="AA85" s="147"/>
      <c r="AB85" s="147"/>
      <c r="AC85" s="147"/>
      <c r="AD85" s="147"/>
      <c r="AE85" s="147"/>
      <c r="AF85" s="147"/>
      <c r="AG85" s="147" t="s">
        <v>284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">
      <c r="A86" s="170">
        <v>27</v>
      </c>
      <c r="B86" s="171" t="s">
        <v>1171</v>
      </c>
      <c r="C86" s="183" t="s">
        <v>1172</v>
      </c>
      <c r="D86" s="172" t="s">
        <v>292</v>
      </c>
      <c r="E86" s="173">
        <v>1</v>
      </c>
      <c r="F86" s="174"/>
      <c r="G86" s="175">
        <f>ROUND(E86*F86,2)</f>
        <v>0</v>
      </c>
      <c r="H86" s="158"/>
      <c r="I86" s="157">
        <f>ROUND(E86*H86,2)</f>
        <v>0</v>
      </c>
      <c r="J86" s="158"/>
      <c r="K86" s="157">
        <f>ROUND(E86*J86,2)</f>
        <v>0</v>
      </c>
      <c r="L86" s="157">
        <v>12</v>
      </c>
      <c r="M86" s="157">
        <f>G86*(1+L86/100)</f>
        <v>0</v>
      </c>
      <c r="N86" s="156">
        <v>4.3999999999999997E-2</v>
      </c>
      <c r="O86" s="156">
        <f>ROUND(E86*N86,2)</f>
        <v>0.04</v>
      </c>
      <c r="P86" s="156">
        <v>0</v>
      </c>
      <c r="Q86" s="156">
        <f>ROUND(E86*P86,2)</f>
        <v>0</v>
      </c>
      <c r="R86" s="157" t="s">
        <v>282</v>
      </c>
      <c r="S86" s="157" t="s">
        <v>972</v>
      </c>
      <c r="T86" s="157" t="s">
        <v>255</v>
      </c>
      <c r="U86" s="157">
        <v>0</v>
      </c>
      <c r="V86" s="157">
        <f>ROUND(E86*U86,2)</f>
        <v>0</v>
      </c>
      <c r="W86" s="157"/>
      <c r="X86" s="157" t="s">
        <v>283</v>
      </c>
      <c r="Y86" s="157" t="s">
        <v>257</v>
      </c>
      <c r="Z86" s="147"/>
      <c r="AA86" s="147"/>
      <c r="AB86" s="147"/>
      <c r="AC86" s="147"/>
      <c r="AD86" s="147"/>
      <c r="AE86" s="147"/>
      <c r="AF86" s="147"/>
      <c r="AG86" s="147" t="s">
        <v>284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2" x14ac:dyDescent="0.2">
      <c r="A87" s="154"/>
      <c r="B87" s="155"/>
      <c r="C87" s="184" t="s">
        <v>52</v>
      </c>
      <c r="D87" s="159"/>
      <c r="E87" s="160">
        <v>1</v>
      </c>
      <c r="F87" s="157"/>
      <c r="G87" s="157"/>
      <c r="H87" s="157"/>
      <c r="I87" s="157"/>
      <c r="J87" s="157"/>
      <c r="K87" s="157"/>
      <c r="L87" s="157"/>
      <c r="M87" s="157"/>
      <c r="N87" s="156"/>
      <c r="O87" s="156"/>
      <c r="P87" s="156"/>
      <c r="Q87" s="156"/>
      <c r="R87" s="157"/>
      <c r="S87" s="157"/>
      <c r="T87" s="157"/>
      <c r="U87" s="157"/>
      <c r="V87" s="157"/>
      <c r="W87" s="157"/>
      <c r="X87" s="157"/>
      <c r="Y87" s="157"/>
      <c r="Z87" s="147"/>
      <c r="AA87" s="147"/>
      <c r="AB87" s="147"/>
      <c r="AC87" s="147"/>
      <c r="AD87" s="147"/>
      <c r="AE87" s="147"/>
      <c r="AF87" s="147"/>
      <c r="AG87" s="147" t="s">
        <v>260</v>
      </c>
      <c r="AH87" s="147">
        <v>0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">
      <c r="A88" s="176">
        <v>28</v>
      </c>
      <c r="B88" s="177" t="s">
        <v>1173</v>
      </c>
      <c r="C88" s="185" t="s">
        <v>1174</v>
      </c>
      <c r="D88" s="178" t="s">
        <v>292</v>
      </c>
      <c r="E88" s="179">
        <v>1</v>
      </c>
      <c r="F88" s="180"/>
      <c r="G88" s="181">
        <f>ROUND(E88*F88,2)</f>
        <v>0</v>
      </c>
      <c r="H88" s="158"/>
      <c r="I88" s="157">
        <f>ROUND(E88*H88,2)</f>
        <v>0</v>
      </c>
      <c r="J88" s="158"/>
      <c r="K88" s="157">
        <f>ROUND(E88*J88,2)</f>
        <v>0</v>
      </c>
      <c r="L88" s="157">
        <v>12</v>
      </c>
      <c r="M88" s="157">
        <f>G88*(1+L88/100)</f>
        <v>0</v>
      </c>
      <c r="N88" s="156">
        <v>8.5000000000000006E-2</v>
      </c>
      <c r="O88" s="156">
        <f>ROUND(E88*N88,2)</f>
        <v>0.09</v>
      </c>
      <c r="P88" s="156">
        <v>0</v>
      </c>
      <c r="Q88" s="156">
        <f>ROUND(E88*P88,2)</f>
        <v>0</v>
      </c>
      <c r="R88" s="157" t="s">
        <v>282</v>
      </c>
      <c r="S88" s="157" t="s">
        <v>972</v>
      </c>
      <c r="T88" s="157" t="s">
        <v>255</v>
      </c>
      <c r="U88" s="157">
        <v>0</v>
      </c>
      <c r="V88" s="157">
        <f>ROUND(E88*U88,2)</f>
        <v>0</v>
      </c>
      <c r="W88" s="157"/>
      <c r="X88" s="157" t="s">
        <v>283</v>
      </c>
      <c r="Y88" s="157" t="s">
        <v>257</v>
      </c>
      <c r="Z88" s="147"/>
      <c r="AA88" s="147"/>
      <c r="AB88" s="147"/>
      <c r="AC88" s="147"/>
      <c r="AD88" s="147"/>
      <c r="AE88" s="147"/>
      <c r="AF88" s="147"/>
      <c r="AG88" s="147" t="s">
        <v>284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x14ac:dyDescent="0.2">
      <c r="A89" s="163" t="s">
        <v>249</v>
      </c>
      <c r="B89" s="164" t="s">
        <v>160</v>
      </c>
      <c r="C89" s="182" t="s">
        <v>161</v>
      </c>
      <c r="D89" s="165"/>
      <c r="E89" s="166"/>
      <c r="F89" s="167"/>
      <c r="G89" s="168">
        <f>SUMIF(AG90:AG90,"&lt;&gt;NOR",G90:G90)</f>
        <v>0</v>
      </c>
      <c r="H89" s="162"/>
      <c r="I89" s="162">
        <f>SUM(I90:I90)</f>
        <v>0</v>
      </c>
      <c r="J89" s="162"/>
      <c r="K89" s="162">
        <f>SUM(K90:K90)</f>
        <v>0</v>
      </c>
      <c r="L89" s="162"/>
      <c r="M89" s="162">
        <f>SUM(M90:M90)</f>
        <v>0</v>
      </c>
      <c r="N89" s="161"/>
      <c r="O89" s="161">
        <f>SUM(O90:O90)</f>
        <v>0</v>
      </c>
      <c r="P89" s="161"/>
      <c r="Q89" s="161">
        <f>SUM(Q90:Q90)</f>
        <v>0</v>
      </c>
      <c r="R89" s="162"/>
      <c r="S89" s="162"/>
      <c r="T89" s="162"/>
      <c r="U89" s="162"/>
      <c r="V89" s="162">
        <f>SUM(V90:V90)</f>
        <v>238.94</v>
      </c>
      <c r="W89" s="162"/>
      <c r="X89" s="162"/>
      <c r="Y89" s="162"/>
      <c r="AG89" t="s">
        <v>250</v>
      </c>
    </row>
    <row r="90" spans="1:60" outlineLevel="1" x14ac:dyDescent="0.2">
      <c r="A90" s="176">
        <v>29</v>
      </c>
      <c r="B90" s="177" t="s">
        <v>314</v>
      </c>
      <c r="C90" s="185" t="s">
        <v>315</v>
      </c>
      <c r="D90" s="178" t="s">
        <v>316</v>
      </c>
      <c r="E90" s="179">
        <v>280.44882000000001</v>
      </c>
      <c r="F90" s="180"/>
      <c r="G90" s="181">
        <f>ROUND(E90*F90,2)</f>
        <v>0</v>
      </c>
      <c r="H90" s="158"/>
      <c r="I90" s="157">
        <f>ROUND(E90*H90,2)</f>
        <v>0</v>
      </c>
      <c r="J90" s="158"/>
      <c r="K90" s="157">
        <f>ROUND(E90*J90,2)</f>
        <v>0</v>
      </c>
      <c r="L90" s="157">
        <v>12</v>
      </c>
      <c r="M90" s="157">
        <f>G90*(1+L90/100)</f>
        <v>0</v>
      </c>
      <c r="N90" s="156">
        <v>0</v>
      </c>
      <c r="O90" s="156">
        <f>ROUND(E90*N90,2)</f>
        <v>0</v>
      </c>
      <c r="P90" s="156">
        <v>0</v>
      </c>
      <c r="Q90" s="156">
        <f>ROUND(E90*P90,2)</f>
        <v>0</v>
      </c>
      <c r="R90" s="157"/>
      <c r="S90" s="157" t="s">
        <v>254</v>
      </c>
      <c r="T90" s="157" t="s">
        <v>255</v>
      </c>
      <c r="U90" s="157">
        <v>0.85199999999999998</v>
      </c>
      <c r="V90" s="157">
        <f>ROUND(E90*U90,2)</f>
        <v>238.94</v>
      </c>
      <c r="W90" s="157"/>
      <c r="X90" s="157" t="s">
        <v>256</v>
      </c>
      <c r="Y90" s="157" t="s">
        <v>257</v>
      </c>
      <c r="Z90" s="147"/>
      <c r="AA90" s="147"/>
      <c r="AB90" s="147"/>
      <c r="AC90" s="147"/>
      <c r="AD90" s="147"/>
      <c r="AE90" s="147"/>
      <c r="AF90" s="147"/>
      <c r="AG90" s="147" t="s">
        <v>317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x14ac:dyDescent="0.2">
      <c r="A91" s="163" t="s">
        <v>249</v>
      </c>
      <c r="B91" s="164" t="s">
        <v>162</v>
      </c>
      <c r="C91" s="182" t="s">
        <v>163</v>
      </c>
      <c r="D91" s="165"/>
      <c r="E91" s="166"/>
      <c r="F91" s="167"/>
      <c r="G91" s="168">
        <f>SUMIF(AG92:AG110,"&lt;&gt;NOR",G92:G110)</f>
        <v>0</v>
      </c>
      <c r="H91" s="162"/>
      <c r="I91" s="162">
        <f>SUM(I92:I110)</f>
        <v>0</v>
      </c>
      <c r="J91" s="162"/>
      <c r="K91" s="162">
        <f>SUM(K92:K110)</f>
        <v>0</v>
      </c>
      <c r="L91" s="162"/>
      <c r="M91" s="162">
        <f>SUM(M92:M110)</f>
        <v>0</v>
      </c>
      <c r="N91" s="161"/>
      <c r="O91" s="161">
        <f>SUM(O92:O110)</f>
        <v>1.7899999999999998</v>
      </c>
      <c r="P91" s="161"/>
      <c r="Q91" s="161">
        <f>SUM(Q92:Q110)</f>
        <v>0</v>
      </c>
      <c r="R91" s="162"/>
      <c r="S91" s="162"/>
      <c r="T91" s="162"/>
      <c r="U91" s="162"/>
      <c r="V91" s="162">
        <f>SUM(V92:V110)</f>
        <v>106.75</v>
      </c>
      <c r="W91" s="162"/>
      <c r="X91" s="162"/>
      <c r="Y91" s="162"/>
      <c r="AG91" t="s">
        <v>250</v>
      </c>
    </row>
    <row r="92" spans="1:60" ht="33.75" outlineLevel="1" x14ac:dyDescent="0.2">
      <c r="A92" s="170">
        <v>30</v>
      </c>
      <c r="B92" s="171" t="s">
        <v>1083</v>
      </c>
      <c r="C92" s="183" t="s">
        <v>1084</v>
      </c>
      <c r="D92" s="172" t="s">
        <v>380</v>
      </c>
      <c r="E92" s="173">
        <v>115</v>
      </c>
      <c r="F92" s="174"/>
      <c r="G92" s="175">
        <f>ROUND(E92*F92,2)</f>
        <v>0</v>
      </c>
      <c r="H92" s="158"/>
      <c r="I92" s="157">
        <f>ROUND(E92*H92,2)</f>
        <v>0</v>
      </c>
      <c r="J92" s="158"/>
      <c r="K92" s="157">
        <f>ROUND(E92*J92,2)</f>
        <v>0</v>
      </c>
      <c r="L92" s="157">
        <v>12</v>
      </c>
      <c r="M92" s="157">
        <f>G92*(1+L92/100)</f>
        <v>0</v>
      </c>
      <c r="N92" s="156">
        <v>3.3E-4</v>
      </c>
      <c r="O92" s="156">
        <f>ROUND(E92*N92,2)</f>
        <v>0.04</v>
      </c>
      <c r="P92" s="156">
        <v>0</v>
      </c>
      <c r="Q92" s="156">
        <f>ROUND(E92*P92,2)</f>
        <v>0</v>
      </c>
      <c r="R92" s="157"/>
      <c r="S92" s="157" t="s">
        <v>254</v>
      </c>
      <c r="T92" s="157" t="s">
        <v>255</v>
      </c>
      <c r="U92" s="157">
        <v>2.75E-2</v>
      </c>
      <c r="V92" s="157">
        <f>ROUND(E92*U92,2)</f>
        <v>3.16</v>
      </c>
      <c r="W92" s="157"/>
      <c r="X92" s="157" t="s">
        <v>256</v>
      </c>
      <c r="Y92" s="157" t="s">
        <v>257</v>
      </c>
      <c r="Z92" s="147"/>
      <c r="AA92" s="147"/>
      <c r="AB92" s="147"/>
      <c r="AC92" s="147"/>
      <c r="AD92" s="147"/>
      <c r="AE92" s="147"/>
      <c r="AF92" s="147"/>
      <c r="AG92" s="147" t="s">
        <v>258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2" x14ac:dyDescent="0.2">
      <c r="A93" s="154"/>
      <c r="B93" s="155"/>
      <c r="C93" s="184" t="s">
        <v>1151</v>
      </c>
      <c r="D93" s="159"/>
      <c r="E93" s="160">
        <v>115</v>
      </c>
      <c r="F93" s="157"/>
      <c r="G93" s="157"/>
      <c r="H93" s="157"/>
      <c r="I93" s="157"/>
      <c r="J93" s="157"/>
      <c r="K93" s="157"/>
      <c r="L93" s="157"/>
      <c r="M93" s="157"/>
      <c r="N93" s="156"/>
      <c r="O93" s="156"/>
      <c r="P93" s="156"/>
      <c r="Q93" s="156"/>
      <c r="R93" s="157"/>
      <c r="S93" s="157"/>
      <c r="T93" s="157"/>
      <c r="U93" s="157"/>
      <c r="V93" s="157"/>
      <c r="W93" s="157"/>
      <c r="X93" s="157"/>
      <c r="Y93" s="157"/>
      <c r="Z93" s="147"/>
      <c r="AA93" s="147"/>
      <c r="AB93" s="147"/>
      <c r="AC93" s="147"/>
      <c r="AD93" s="147"/>
      <c r="AE93" s="147"/>
      <c r="AF93" s="147"/>
      <c r="AG93" s="147" t="s">
        <v>260</v>
      </c>
      <c r="AH93" s="147">
        <v>0</v>
      </c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ht="33.75" outlineLevel="1" x14ac:dyDescent="0.2">
      <c r="A94" s="170">
        <v>31</v>
      </c>
      <c r="B94" s="171" t="s">
        <v>786</v>
      </c>
      <c r="C94" s="183" t="s">
        <v>787</v>
      </c>
      <c r="D94" s="172" t="s">
        <v>380</v>
      </c>
      <c r="E94" s="173">
        <v>69.2</v>
      </c>
      <c r="F94" s="174"/>
      <c r="G94" s="175">
        <f>ROUND(E94*F94,2)</f>
        <v>0</v>
      </c>
      <c r="H94" s="158"/>
      <c r="I94" s="157">
        <f>ROUND(E94*H94,2)</f>
        <v>0</v>
      </c>
      <c r="J94" s="158"/>
      <c r="K94" s="157">
        <f>ROUND(E94*J94,2)</f>
        <v>0</v>
      </c>
      <c r="L94" s="157">
        <v>12</v>
      </c>
      <c r="M94" s="157">
        <f>G94*(1+L94/100)</f>
        <v>0</v>
      </c>
      <c r="N94" s="156">
        <v>5.1999999999999995E-4</v>
      </c>
      <c r="O94" s="156">
        <f>ROUND(E94*N94,2)</f>
        <v>0.04</v>
      </c>
      <c r="P94" s="156">
        <v>0</v>
      </c>
      <c r="Q94" s="156">
        <f>ROUND(E94*P94,2)</f>
        <v>0</v>
      </c>
      <c r="R94" s="157"/>
      <c r="S94" s="157" t="s">
        <v>254</v>
      </c>
      <c r="T94" s="157" t="s">
        <v>255</v>
      </c>
      <c r="U94" s="157">
        <v>4.9000000000000002E-2</v>
      </c>
      <c r="V94" s="157">
        <f>ROUND(E94*U94,2)</f>
        <v>3.39</v>
      </c>
      <c r="W94" s="157"/>
      <c r="X94" s="157" t="s">
        <v>256</v>
      </c>
      <c r="Y94" s="157" t="s">
        <v>257</v>
      </c>
      <c r="Z94" s="147"/>
      <c r="AA94" s="147"/>
      <c r="AB94" s="147"/>
      <c r="AC94" s="147"/>
      <c r="AD94" s="147"/>
      <c r="AE94" s="147"/>
      <c r="AF94" s="147"/>
      <c r="AG94" s="147" t="s">
        <v>258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2" x14ac:dyDescent="0.2">
      <c r="A95" s="154"/>
      <c r="B95" s="155"/>
      <c r="C95" s="184" t="s">
        <v>1175</v>
      </c>
      <c r="D95" s="159"/>
      <c r="E95" s="160">
        <v>69.2</v>
      </c>
      <c r="F95" s="157"/>
      <c r="G95" s="157"/>
      <c r="H95" s="157"/>
      <c r="I95" s="157"/>
      <c r="J95" s="157"/>
      <c r="K95" s="157"/>
      <c r="L95" s="157"/>
      <c r="M95" s="157"/>
      <c r="N95" s="156"/>
      <c r="O95" s="156"/>
      <c r="P95" s="156"/>
      <c r="Q95" s="156"/>
      <c r="R95" s="157"/>
      <c r="S95" s="157"/>
      <c r="T95" s="157"/>
      <c r="U95" s="157"/>
      <c r="V95" s="157"/>
      <c r="W95" s="157"/>
      <c r="X95" s="157"/>
      <c r="Y95" s="157"/>
      <c r="Z95" s="147"/>
      <c r="AA95" s="147"/>
      <c r="AB95" s="147"/>
      <c r="AC95" s="147"/>
      <c r="AD95" s="147"/>
      <c r="AE95" s="147"/>
      <c r="AF95" s="147"/>
      <c r="AG95" s="147" t="s">
        <v>260</v>
      </c>
      <c r="AH95" s="147">
        <v>0</v>
      </c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ht="22.5" outlineLevel="1" x14ac:dyDescent="0.2">
      <c r="A96" s="170">
        <v>32</v>
      </c>
      <c r="B96" s="171" t="s">
        <v>594</v>
      </c>
      <c r="C96" s="183" t="s">
        <v>595</v>
      </c>
      <c r="D96" s="172" t="s">
        <v>380</v>
      </c>
      <c r="E96" s="173">
        <v>69.2</v>
      </c>
      <c r="F96" s="174"/>
      <c r="G96" s="175">
        <f>ROUND(E96*F96,2)</f>
        <v>0</v>
      </c>
      <c r="H96" s="158"/>
      <c r="I96" s="157">
        <f>ROUND(E96*H96,2)</f>
        <v>0</v>
      </c>
      <c r="J96" s="158"/>
      <c r="K96" s="157">
        <f>ROUND(E96*J96,2)</f>
        <v>0</v>
      </c>
      <c r="L96" s="157">
        <v>12</v>
      </c>
      <c r="M96" s="157">
        <f>G96*(1+L96/100)</f>
        <v>0</v>
      </c>
      <c r="N96" s="156">
        <v>1E-4</v>
      </c>
      <c r="O96" s="156">
        <f>ROUND(E96*N96,2)</f>
        <v>0.01</v>
      </c>
      <c r="P96" s="156">
        <v>0</v>
      </c>
      <c r="Q96" s="156">
        <f>ROUND(E96*P96,2)</f>
        <v>0</v>
      </c>
      <c r="R96" s="157"/>
      <c r="S96" s="157" t="s">
        <v>254</v>
      </c>
      <c r="T96" s="157" t="s">
        <v>255</v>
      </c>
      <c r="U96" s="157">
        <v>0.34</v>
      </c>
      <c r="V96" s="157">
        <f>ROUND(E96*U96,2)</f>
        <v>23.53</v>
      </c>
      <c r="W96" s="157"/>
      <c r="X96" s="157" t="s">
        <v>256</v>
      </c>
      <c r="Y96" s="157" t="s">
        <v>257</v>
      </c>
      <c r="Z96" s="147"/>
      <c r="AA96" s="147"/>
      <c r="AB96" s="147"/>
      <c r="AC96" s="147"/>
      <c r="AD96" s="147"/>
      <c r="AE96" s="147"/>
      <c r="AF96" s="147"/>
      <c r="AG96" s="147" t="s">
        <v>258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2" x14ac:dyDescent="0.2">
      <c r="A97" s="154"/>
      <c r="B97" s="155"/>
      <c r="C97" s="184" t="s">
        <v>1175</v>
      </c>
      <c r="D97" s="159"/>
      <c r="E97" s="160">
        <v>69.2</v>
      </c>
      <c r="F97" s="157"/>
      <c r="G97" s="157"/>
      <c r="H97" s="157"/>
      <c r="I97" s="157"/>
      <c r="J97" s="157"/>
      <c r="K97" s="157"/>
      <c r="L97" s="157"/>
      <c r="M97" s="157"/>
      <c r="N97" s="156"/>
      <c r="O97" s="156"/>
      <c r="P97" s="156"/>
      <c r="Q97" s="156"/>
      <c r="R97" s="157"/>
      <c r="S97" s="157"/>
      <c r="T97" s="157"/>
      <c r="U97" s="157"/>
      <c r="V97" s="157"/>
      <c r="W97" s="157"/>
      <c r="X97" s="157"/>
      <c r="Y97" s="157"/>
      <c r="Z97" s="147"/>
      <c r="AA97" s="147"/>
      <c r="AB97" s="147"/>
      <c r="AC97" s="147"/>
      <c r="AD97" s="147"/>
      <c r="AE97" s="147"/>
      <c r="AF97" s="147"/>
      <c r="AG97" s="147" t="s">
        <v>260</v>
      </c>
      <c r="AH97" s="147">
        <v>0</v>
      </c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ht="33.75" outlineLevel="1" x14ac:dyDescent="0.2">
      <c r="A98" s="170">
        <v>33</v>
      </c>
      <c r="B98" s="171" t="s">
        <v>1085</v>
      </c>
      <c r="C98" s="183" t="s">
        <v>1176</v>
      </c>
      <c r="D98" s="172" t="s">
        <v>380</v>
      </c>
      <c r="E98" s="173">
        <v>115</v>
      </c>
      <c r="F98" s="174"/>
      <c r="G98" s="175">
        <f>ROUND(E98*F98,2)</f>
        <v>0</v>
      </c>
      <c r="H98" s="158"/>
      <c r="I98" s="157">
        <f>ROUND(E98*H98,2)</f>
        <v>0</v>
      </c>
      <c r="J98" s="158"/>
      <c r="K98" s="157">
        <f>ROUND(E98*J98,2)</f>
        <v>0</v>
      </c>
      <c r="L98" s="157">
        <v>12</v>
      </c>
      <c r="M98" s="157">
        <f>G98*(1+L98/100)</f>
        <v>0</v>
      </c>
      <c r="N98" s="156">
        <v>5.47E-3</v>
      </c>
      <c r="O98" s="156">
        <f>ROUND(E98*N98,2)</f>
        <v>0.63</v>
      </c>
      <c r="P98" s="156">
        <v>0</v>
      </c>
      <c r="Q98" s="156">
        <f>ROUND(E98*P98,2)</f>
        <v>0</v>
      </c>
      <c r="R98" s="157"/>
      <c r="S98" s="157" t="s">
        <v>254</v>
      </c>
      <c r="T98" s="157" t="s">
        <v>255</v>
      </c>
      <c r="U98" s="157">
        <v>0.22991</v>
      </c>
      <c r="V98" s="157">
        <f>ROUND(E98*U98,2)</f>
        <v>26.44</v>
      </c>
      <c r="W98" s="157"/>
      <c r="X98" s="157" t="s">
        <v>256</v>
      </c>
      <c r="Y98" s="157" t="s">
        <v>257</v>
      </c>
      <c r="Z98" s="147"/>
      <c r="AA98" s="147"/>
      <c r="AB98" s="147"/>
      <c r="AC98" s="147"/>
      <c r="AD98" s="147"/>
      <c r="AE98" s="147"/>
      <c r="AF98" s="147"/>
      <c r="AG98" s="147" t="s">
        <v>258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ht="22.5" outlineLevel="2" x14ac:dyDescent="0.2">
      <c r="A99" s="154"/>
      <c r="B99" s="155"/>
      <c r="C99" s="388" t="s">
        <v>1087</v>
      </c>
      <c r="D99" s="389"/>
      <c r="E99" s="389"/>
      <c r="F99" s="389"/>
      <c r="G99" s="389"/>
      <c r="H99" s="157"/>
      <c r="I99" s="157"/>
      <c r="J99" s="157"/>
      <c r="K99" s="157"/>
      <c r="L99" s="157"/>
      <c r="M99" s="157"/>
      <c r="N99" s="156"/>
      <c r="O99" s="156"/>
      <c r="P99" s="156"/>
      <c r="Q99" s="156"/>
      <c r="R99" s="157"/>
      <c r="S99" s="157"/>
      <c r="T99" s="157"/>
      <c r="U99" s="157"/>
      <c r="V99" s="157"/>
      <c r="W99" s="157"/>
      <c r="X99" s="157"/>
      <c r="Y99" s="157"/>
      <c r="Z99" s="147"/>
      <c r="AA99" s="147"/>
      <c r="AB99" s="147"/>
      <c r="AC99" s="147"/>
      <c r="AD99" s="147"/>
      <c r="AE99" s="147"/>
      <c r="AF99" s="147"/>
      <c r="AG99" s="147" t="s">
        <v>272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89" t="str">
        <f>C99</f>
        <v>Provedení očištění povrchu a natavení jedné vrstvy modifikovaného asfaltového pásu včetně dodávky materiálů.</v>
      </c>
      <c r="BB99" s="147"/>
      <c r="BC99" s="147"/>
      <c r="BD99" s="147"/>
      <c r="BE99" s="147"/>
      <c r="BF99" s="147"/>
      <c r="BG99" s="147"/>
      <c r="BH99" s="147"/>
    </row>
    <row r="100" spans="1:60" outlineLevel="2" x14ac:dyDescent="0.2">
      <c r="A100" s="154"/>
      <c r="B100" s="155"/>
      <c r="C100" s="184" t="s">
        <v>1151</v>
      </c>
      <c r="D100" s="159"/>
      <c r="E100" s="160">
        <v>115</v>
      </c>
      <c r="F100" s="157"/>
      <c r="G100" s="157"/>
      <c r="H100" s="157"/>
      <c r="I100" s="157"/>
      <c r="J100" s="157"/>
      <c r="K100" s="157"/>
      <c r="L100" s="157"/>
      <c r="M100" s="157"/>
      <c r="N100" s="156"/>
      <c r="O100" s="156"/>
      <c r="P100" s="156"/>
      <c r="Q100" s="156"/>
      <c r="R100" s="157"/>
      <c r="S100" s="157"/>
      <c r="T100" s="157"/>
      <c r="U100" s="157"/>
      <c r="V100" s="157"/>
      <c r="W100" s="157"/>
      <c r="X100" s="157"/>
      <c r="Y100" s="157"/>
      <c r="Z100" s="147"/>
      <c r="AA100" s="147"/>
      <c r="AB100" s="147"/>
      <c r="AC100" s="147"/>
      <c r="AD100" s="147"/>
      <c r="AE100" s="147"/>
      <c r="AF100" s="147"/>
      <c r="AG100" s="147" t="s">
        <v>260</v>
      </c>
      <c r="AH100" s="147">
        <v>0</v>
      </c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ht="33.75" outlineLevel="1" x14ac:dyDescent="0.2">
      <c r="A101" s="170">
        <v>34</v>
      </c>
      <c r="B101" s="171" t="s">
        <v>1177</v>
      </c>
      <c r="C101" s="183" t="s">
        <v>1178</v>
      </c>
      <c r="D101" s="172" t="s">
        <v>380</v>
      </c>
      <c r="E101" s="173">
        <v>115</v>
      </c>
      <c r="F101" s="174"/>
      <c r="G101" s="175">
        <f>ROUND(E101*F101,2)</f>
        <v>0</v>
      </c>
      <c r="H101" s="158"/>
      <c r="I101" s="157">
        <f>ROUND(E101*H101,2)</f>
        <v>0</v>
      </c>
      <c r="J101" s="158"/>
      <c r="K101" s="157">
        <f>ROUND(E101*J101,2)</f>
        <v>0</v>
      </c>
      <c r="L101" s="157">
        <v>12</v>
      </c>
      <c r="M101" s="157">
        <f>G101*(1+L101/100)</f>
        <v>0</v>
      </c>
      <c r="N101" s="156">
        <v>5.5900000000000004E-3</v>
      </c>
      <c r="O101" s="156">
        <f>ROUND(E101*N101,2)</f>
        <v>0.64</v>
      </c>
      <c r="P101" s="156">
        <v>0</v>
      </c>
      <c r="Q101" s="156">
        <f>ROUND(E101*P101,2)</f>
        <v>0</v>
      </c>
      <c r="R101" s="157"/>
      <c r="S101" s="157" t="s">
        <v>254</v>
      </c>
      <c r="T101" s="157" t="s">
        <v>255</v>
      </c>
      <c r="U101" s="157">
        <v>0.22991</v>
      </c>
      <c r="V101" s="157">
        <f>ROUND(E101*U101,2)</f>
        <v>26.44</v>
      </c>
      <c r="W101" s="157"/>
      <c r="X101" s="157" t="s">
        <v>256</v>
      </c>
      <c r="Y101" s="157" t="s">
        <v>257</v>
      </c>
      <c r="Z101" s="147"/>
      <c r="AA101" s="147"/>
      <c r="AB101" s="147"/>
      <c r="AC101" s="147"/>
      <c r="AD101" s="147"/>
      <c r="AE101" s="147"/>
      <c r="AF101" s="147"/>
      <c r="AG101" s="147" t="s">
        <v>258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ht="22.5" outlineLevel="2" x14ac:dyDescent="0.2">
      <c r="A102" s="154"/>
      <c r="B102" s="155"/>
      <c r="C102" s="388" t="s">
        <v>1087</v>
      </c>
      <c r="D102" s="389"/>
      <c r="E102" s="389"/>
      <c r="F102" s="389"/>
      <c r="G102" s="389"/>
      <c r="H102" s="157"/>
      <c r="I102" s="157"/>
      <c r="J102" s="157"/>
      <c r="K102" s="157"/>
      <c r="L102" s="157"/>
      <c r="M102" s="157"/>
      <c r="N102" s="156"/>
      <c r="O102" s="156"/>
      <c r="P102" s="156"/>
      <c r="Q102" s="156"/>
      <c r="R102" s="157"/>
      <c r="S102" s="157"/>
      <c r="T102" s="157"/>
      <c r="U102" s="157"/>
      <c r="V102" s="157"/>
      <c r="W102" s="157"/>
      <c r="X102" s="157"/>
      <c r="Y102" s="157"/>
      <c r="Z102" s="147"/>
      <c r="AA102" s="147"/>
      <c r="AB102" s="147"/>
      <c r="AC102" s="147"/>
      <c r="AD102" s="147"/>
      <c r="AE102" s="147"/>
      <c r="AF102" s="147"/>
      <c r="AG102" s="147" t="s">
        <v>272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89" t="str">
        <f>C102</f>
        <v>Provedení očištění povrchu a natavení jedné vrstvy modifikovaného asfaltového pásu včetně dodávky materiálů.</v>
      </c>
      <c r="BB102" s="147"/>
      <c r="BC102" s="147"/>
      <c r="BD102" s="147"/>
      <c r="BE102" s="147"/>
      <c r="BF102" s="147"/>
      <c r="BG102" s="147"/>
      <c r="BH102" s="147"/>
    </row>
    <row r="103" spans="1:60" outlineLevel="2" x14ac:dyDescent="0.2">
      <c r="A103" s="154"/>
      <c r="B103" s="155"/>
      <c r="C103" s="184" t="s">
        <v>1151</v>
      </c>
      <c r="D103" s="159"/>
      <c r="E103" s="160">
        <v>115</v>
      </c>
      <c r="F103" s="157"/>
      <c r="G103" s="157"/>
      <c r="H103" s="157"/>
      <c r="I103" s="157"/>
      <c r="J103" s="157"/>
      <c r="K103" s="157"/>
      <c r="L103" s="157"/>
      <c r="M103" s="157"/>
      <c r="N103" s="156"/>
      <c r="O103" s="156"/>
      <c r="P103" s="156"/>
      <c r="Q103" s="156"/>
      <c r="R103" s="157"/>
      <c r="S103" s="157"/>
      <c r="T103" s="157"/>
      <c r="U103" s="157"/>
      <c r="V103" s="157"/>
      <c r="W103" s="157"/>
      <c r="X103" s="157"/>
      <c r="Y103" s="157"/>
      <c r="Z103" s="147"/>
      <c r="AA103" s="147"/>
      <c r="AB103" s="147"/>
      <c r="AC103" s="147"/>
      <c r="AD103" s="147"/>
      <c r="AE103" s="147"/>
      <c r="AF103" s="147"/>
      <c r="AG103" s="147" t="s">
        <v>260</v>
      </c>
      <c r="AH103" s="147">
        <v>0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ht="33.75" outlineLevel="1" x14ac:dyDescent="0.2">
      <c r="A104" s="170">
        <v>35</v>
      </c>
      <c r="B104" s="171" t="s">
        <v>597</v>
      </c>
      <c r="C104" s="183" t="s">
        <v>598</v>
      </c>
      <c r="D104" s="172" t="s">
        <v>380</v>
      </c>
      <c r="E104" s="173">
        <v>69.2</v>
      </c>
      <c r="F104" s="174"/>
      <c r="G104" s="175">
        <f>ROUND(E104*F104,2)</f>
        <v>0</v>
      </c>
      <c r="H104" s="158"/>
      <c r="I104" s="157">
        <f>ROUND(E104*H104,2)</f>
        <v>0</v>
      </c>
      <c r="J104" s="158"/>
      <c r="K104" s="157">
        <f>ROUND(E104*J104,2)</f>
        <v>0</v>
      </c>
      <c r="L104" s="157">
        <v>12</v>
      </c>
      <c r="M104" s="157">
        <f>G104*(1+L104/100)</f>
        <v>0</v>
      </c>
      <c r="N104" s="156">
        <v>5.8599999999999998E-3</v>
      </c>
      <c r="O104" s="156">
        <f>ROUND(E104*N104,2)</f>
        <v>0.41</v>
      </c>
      <c r="P104" s="156">
        <v>0</v>
      </c>
      <c r="Q104" s="156">
        <f>ROUND(E104*P104,2)</f>
        <v>0</v>
      </c>
      <c r="R104" s="157"/>
      <c r="S104" s="157" t="s">
        <v>254</v>
      </c>
      <c r="T104" s="157" t="s">
        <v>255</v>
      </c>
      <c r="U104" s="157">
        <v>0.26600000000000001</v>
      </c>
      <c r="V104" s="157">
        <f>ROUND(E104*U104,2)</f>
        <v>18.41</v>
      </c>
      <c r="W104" s="157"/>
      <c r="X104" s="157" t="s">
        <v>256</v>
      </c>
      <c r="Y104" s="157" t="s">
        <v>257</v>
      </c>
      <c r="Z104" s="147"/>
      <c r="AA104" s="147"/>
      <c r="AB104" s="147"/>
      <c r="AC104" s="147"/>
      <c r="AD104" s="147"/>
      <c r="AE104" s="147"/>
      <c r="AF104" s="147"/>
      <c r="AG104" s="147" t="s">
        <v>258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2" x14ac:dyDescent="0.2">
      <c r="A105" s="154"/>
      <c r="B105" s="155"/>
      <c r="C105" s="184" t="s">
        <v>1175</v>
      </c>
      <c r="D105" s="159"/>
      <c r="E105" s="160">
        <v>69.2</v>
      </c>
      <c r="F105" s="157"/>
      <c r="G105" s="157"/>
      <c r="H105" s="157"/>
      <c r="I105" s="157"/>
      <c r="J105" s="157"/>
      <c r="K105" s="157"/>
      <c r="L105" s="157"/>
      <c r="M105" s="157"/>
      <c r="N105" s="156"/>
      <c r="O105" s="156"/>
      <c r="P105" s="156"/>
      <c r="Q105" s="156"/>
      <c r="R105" s="157"/>
      <c r="S105" s="157"/>
      <c r="T105" s="157"/>
      <c r="U105" s="157"/>
      <c r="V105" s="157"/>
      <c r="W105" s="157"/>
      <c r="X105" s="157"/>
      <c r="Y105" s="157"/>
      <c r="Z105" s="147"/>
      <c r="AA105" s="147"/>
      <c r="AB105" s="147"/>
      <c r="AC105" s="147"/>
      <c r="AD105" s="147"/>
      <c r="AE105" s="147"/>
      <c r="AF105" s="147"/>
      <c r="AG105" s="147" t="s">
        <v>260</v>
      </c>
      <c r="AH105" s="147">
        <v>0</v>
      </c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ht="22.5" outlineLevel="1" x14ac:dyDescent="0.2">
      <c r="A106" s="170">
        <v>36</v>
      </c>
      <c r="B106" s="171" t="s">
        <v>790</v>
      </c>
      <c r="C106" s="183" t="s">
        <v>791</v>
      </c>
      <c r="D106" s="172" t="s">
        <v>380</v>
      </c>
      <c r="E106" s="173">
        <v>10</v>
      </c>
      <c r="F106" s="174"/>
      <c r="G106" s="175">
        <f>ROUND(E106*F106,2)</f>
        <v>0</v>
      </c>
      <c r="H106" s="158"/>
      <c r="I106" s="157">
        <f>ROUND(E106*H106,2)</f>
        <v>0</v>
      </c>
      <c r="J106" s="158"/>
      <c r="K106" s="157">
        <f>ROUND(E106*J106,2)</f>
        <v>0</v>
      </c>
      <c r="L106" s="157">
        <v>12</v>
      </c>
      <c r="M106" s="157">
        <f>G106*(1+L106/100)</f>
        <v>0</v>
      </c>
      <c r="N106" s="156">
        <v>1.58E-3</v>
      </c>
      <c r="O106" s="156">
        <f>ROUND(E106*N106,2)</f>
        <v>0.02</v>
      </c>
      <c r="P106" s="156">
        <v>0</v>
      </c>
      <c r="Q106" s="156">
        <f>ROUND(E106*P106,2)</f>
        <v>0</v>
      </c>
      <c r="R106" s="157"/>
      <c r="S106" s="157" t="s">
        <v>254</v>
      </c>
      <c r="T106" s="157" t="s">
        <v>255</v>
      </c>
      <c r="U106" s="157">
        <v>0.26</v>
      </c>
      <c r="V106" s="157">
        <f>ROUND(E106*U106,2)</f>
        <v>2.6</v>
      </c>
      <c r="W106" s="157"/>
      <c r="X106" s="157" t="s">
        <v>256</v>
      </c>
      <c r="Y106" s="157" t="s">
        <v>257</v>
      </c>
      <c r="Z106" s="147"/>
      <c r="AA106" s="147"/>
      <c r="AB106" s="147"/>
      <c r="AC106" s="147"/>
      <c r="AD106" s="147"/>
      <c r="AE106" s="147"/>
      <c r="AF106" s="147"/>
      <c r="AG106" s="147" t="s">
        <v>258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2" x14ac:dyDescent="0.2">
      <c r="A107" s="154"/>
      <c r="B107" s="155"/>
      <c r="C107" s="388" t="s">
        <v>792</v>
      </c>
      <c r="D107" s="389"/>
      <c r="E107" s="389"/>
      <c r="F107" s="389"/>
      <c r="G107" s="389"/>
      <c r="H107" s="157"/>
      <c r="I107" s="157"/>
      <c r="J107" s="157"/>
      <c r="K107" s="157"/>
      <c r="L107" s="157"/>
      <c r="M107" s="157"/>
      <c r="N107" s="156"/>
      <c r="O107" s="156"/>
      <c r="P107" s="156"/>
      <c r="Q107" s="156"/>
      <c r="R107" s="157"/>
      <c r="S107" s="157"/>
      <c r="T107" s="157"/>
      <c r="U107" s="157"/>
      <c r="V107" s="157"/>
      <c r="W107" s="157"/>
      <c r="X107" s="157"/>
      <c r="Y107" s="157"/>
      <c r="Z107" s="147"/>
      <c r="AA107" s="147"/>
      <c r="AB107" s="147"/>
      <c r="AC107" s="147"/>
      <c r="AD107" s="147"/>
      <c r="AE107" s="147"/>
      <c r="AF107" s="147"/>
      <c r="AG107" s="147" t="s">
        <v>272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2" x14ac:dyDescent="0.2">
      <c r="A108" s="154"/>
      <c r="B108" s="155"/>
      <c r="C108" s="184" t="s">
        <v>67</v>
      </c>
      <c r="D108" s="159"/>
      <c r="E108" s="160">
        <v>10</v>
      </c>
      <c r="F108" s="157"/>
      <c r="G108" s="157"/>
      <c r="H108" s="157"/>
      <c r="I108" s="157"/>
      <c r="J108" s="157"/>
      <c r="K108" s="157"/>
      <c r="L108" s="157"/>
      <c r="M108" s="157"/>
      <c r="N108" s="156"/>
      <c r="O108" s="156"/>
      <c r="P108" s="156"/>
      <c r="Q108" s="156"/>
      <c r="R108" s="157"/>
      <c r="S108" s="157"/>
      <c r="T108" s="157"/>
      <c r="U108" s="157"/>
      <c r="V108" s="157"/>
      <c r="W108" s="157"/>
      <c r="X108" s="157"/>
      <c r="Y108" s="157"/>
      <c r="Z108" s="147"/>
      <c r="AA108" s="147"/>
      <c r="AB108" s="147"/>
      <c r="AC108" s="147"/>
      <c r="AD108" s="147"/>
      <c r="AE108" s="147"/>
      <c r="AF108" s="147"/>
      <c r="AG108" s="147" t="s">
        <v>260</v>
      </c>
      <c r="AH108" s="147">
        <v>0</v>
      </c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1" x14ac:dyDescent="0.2">
      <c r="A109" s="176">
        <v>37</v>
      </c>
      <c r="B109" s="177" t="s">
        <v>1179</v>
      </c>
      <c r="C109" s="185" t="s">
        <v>1180</v>
      </c>
      <c r="D109" s="178" t="s">
        <v>292</v>
      </c>
      <c r="E109" s="179">
        <v>2</v>
      </c>
      <c r="F109" s="180"/>
      <c r="G109" s="181">
        <f>ROUND(E109*F109,2)</f>
        <v>0</v>
      </c>
      <c r="H109" s="158"/>
      <c r="I109" s="157">
        <f>ROUND(E109*H109,2)</f>
        <v>0</v>
      </c>
      <c r="J109" s="158"/>
      <c r="K109" s="157">
        <f>ROUND(E109*J109,2)</f>
        <v>0</v>
      </c>
      <c r="L109" s="157">
        <v>12</v>
      </c>
      <c r="M109" s="157">
        <f>G109*(1+L109/100)</f>
        <v>0</v>
      </c>
      <c r="N109" s="156">
        <v>1.23E-3</v>
      </c>
      <c r="O109" s="156">
        <f>ROUND(E109*N109,2)</f>
        <v>0</v>
      </c>
      <c r="P109" s="156">
        <v>0</v>
      </c>
      <c r="Q109" s="156">
        <f>ROUND(E109*P109,2)</f>
        <v>0</v>
      </c>
      <c r="R109" s="157" t="s">
        <v>282</v>
      </c>
      <c r="S109" s="157" t="s">
        <v>254</v>
      </c>
      <c r="T109" s="157" t="s">
        <v>255</v>
      </c>
      <c r="U109" s="157">
        <v>0</v>
      </c>
      <c r="V109" s="157">
        <f>ROUND(E109*U109,2)</f>
        <v>0</v>
      </c>
      <c r="W109" s="157"/>
      <c r="X109" s="157" t="s">
        <v>283</v>
      </c>
      <c r="Y109" s="157" t="s">
        <v>257</v>
      </c>
      <c r="Z109" s="147"/>
      <c r="AA109" s="147"/>
      <c r="AB109" s="147"/>
      <c r="AC109" s="147"/>
      <c r="AD109" s="147"/>
      <c r="AE109" s="147"/>
      <c r="AF109" s="147"/>
      <c r="AG109" s="147" t="s">
        <v>284</v>
      </c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1" x14ac:dyDescent="0.2">
      <c r="A110" s="176">
        <v>38</v>
      </c>
      <c r="B110" s="177" t="s">
        <v>794</v>
      </c>
      <c r="C110" s="185" t="s">
        <v>795</v>
      </c>
      <c r="D110" s="178" t="s">
        <v>316</v>
      </c>
      <c r="E110" s="179">
        <v>1.7765299999999999</v>
      </c>
      <c r="F110" s="180"/>
      <c r="G110" s="181">
        <f>ROUND(E110*F110,2)</f>
        <v>0</v>
      </c>
      <c r="H110" s="158"/>
      <c r="I110" s="157">
        <f>ROUND(E110*H110,2)</f>
        <v>0</v>
      </c>
      <c r="J110" s="158"/>
      <c r="K110" s="157">
        <f>ROUND(E110*J110,2)</f>
        <v>0</v>
      </c>
      <c r="L110" s="157">
        <v>12</v>
      </c>
      <c r="M110" s="157">
        <f>G110*(1+L110/100)</f>
        <v>0</v>
      </c>
      <c r="N110" s="156">
        <v>0</v>
      </c>
      <c r="O110" s="156">
        <f>ROUND(E110*N110,2)</f>
        <v>0</v>
      </c>
      <c r="P110" s="156">
        <v>0</v>
      </c>
      <c r="Q110" s="156">
        <f>ROUND(E110*P110,2)</f>
        <v>0</v>
      </c>
      <c r="R110" s="157"/>
      <c r="S110" s="157" t="s">
        <v>254</v>
      </c>
      <c r="T110" s="157" t="s">
        <v>255</v>
      </c>
      <c r="U110" s="157">
        <v>1.5669999999999999</v>
      </c>
      <c r="V110" s="157">
        <f>ROUND(E110*U110,2)</f>
        <v>2.78</v>
      </c>
      <c r="W110" s="157"/>
      <c r="X110" s="157" t="s">
        <v>256</v>
      </c>
      <c r="Y110" s="157" t="s">
        <v>257</v>
      </c>
      <c r="Z110" s="147"/>
      <c r="AA110" s="147"/>
      <c r="AB110" s="147"/>
      <c r="AC110" s="147"/>
      <c r="AD110" s="147"/>
      <c r="AE110" s="147"/>
      <c r="AF110" s="147"/>
      <c r="AG110" s="147" t="s">
        <v>796</v>
      </c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x14ac:dyDescent="0.2">
      <c r="A111" s="163" t="s">
        <v>249</v>
      </c>
      <c r="B111" s="164" t="s">
        <v>176</v>
      </c>
      <c r="C111" s="182" t="s">
        <v>177</v>
      </c>
      <c r="D111" s="165"/>
      <c r="E111" s="166"/>
      <c r="F111" s="167"/>
      <c r="G111" s="168">
        <f>SUMIF(AG112:AG127,"&lt;&gt;NOR",G112:G127)</f>
        <v>0</v>
      </c>
      <c r="H111" s="162"/>
      <c r="I111" s="162">
        <f>SUM(I112:I127)</f>
        <v>0</v>
      </c>
      <c r="J111" s="162"/>
      <c r="K111" s="162">
        <f>SUM(K112:K127)</f>
        <v>0</v>
      </c>
      <c r="L111" s="162"/>
      <c r="M111" s="162">
        <f>SUM(M112:M127)</f>
        <v>0</v>
      </c>
      <c r="N111" s="161"/>
      <c r="O111" s="161">
        <f>SUM(O112:O127)</f>
        <v>0.1</v>
      </c>
      <c r="P111" s="161"/>
      <c r="Q111" s="161">
        <f>SUM(Q112:Q127)</f>
        <v>0</v>
      </c>
      <c r="R111" s="162"/>
      <c r="S111" s="162"/>
      <c r="T111" s="162"/>
      <c r="U111" s="162"/>
      <c r="V111" s="162">
        <f>SUM(V112:V127)</f>
        <v>13.810000000000002</v>
      </c>
      <c r="W111" s="162"/>
      <c r="X111" s="162"/>
      <c r="Y111" s="162"/>
      <c r="AG111" t="s">
        <v>250</v>
      </c>
    </row>
    <row r="112" spans="1:60" outlineLevel="1" x14ac:dyDescent="0.2">
      <c r="A112" s="170">
        <v>39</v>
      </c>
      <c r="B112" s="171" t="s">
        <v>815</v>
      </c>
      <c r="C112" s="183" t="s">
        <v>816</v>
      </c>
      <c r="D112" s="172" t="s">
        <v>817</v>
      </c>
      <c r="E112" s="173">
        <v>2</v>
      </c>
      <c r="F112" s="174"/>
      <c r="G112" s="175">
        <f>ROUND(E112*F112,2)</f>
        <v>0</v>
      </c>
      <c r="H112" s="158"/>
      <c r="I112" s="157">
        <f>ROUND(E112*H112,2)</f>
        <v>0</v>
      </c>
      <c r="J112" s="158"/>
      <c r="K112" s="157">
        <f>ROUND(E112*J112,2)</f>
        <v>0</v>
      </c>
      <c r="L112" s="157">
        <v>12</v>
      </c>
      <c r="M112" s="157">
        <f>G112*(1+L112/100)</f>
        <v>0</v>
      </c>
      <c r="N112" s="156">
        <v>1.2970000000000001E-2</v>
      </c>
      <c r="O112" s="156">
        <f>ROUND(E112*N112,2)</f>
        <v>0.03</v>
      </c>
      <c r="P112" s="156">
        <v>0</v>
      </c>
      <c r="Q112" s="156">
        <f>ROUND(E112*P112,2)</f>
        <v>0</v>
      </c>
      <c r="R112" s="157"/>
      <c r="S112" s="157" t="s">
        <v>254</v>
      </c>
      <c r="T112" s="157" t="s">
        <v>255</v>
      </c>
      <c r="U112" s="157">
        <v>1.9</v>
      </c>
      <c r="V112" s="157">
        <f>ROUND(E112*U112,2)</f>
        <v>3.8</v>
      </c>
      <c r="W112" s="157"/>
      <c r="X112" s="157" t="s">
        <v>256</v>
      </c>
      <c r="Y112" s="157" t="s">
        <v>257</v>
      </c>
      <c r="Z112" s="147"/>
      <c r="AA112" s="147"/>
      <c r="AB112" s="147"/>
      <c r="AC112" s="147"/>
      <c r="AD112" s="147"/>
      <c r="AE112" s="147"/>
      <c r="AF112" s="147"/>
      <c r="AG112" s="147" t="s">
        <v>258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2" x14ac:dyDescent="0.2">
      <c r="A113" s="154"/>
      <c r="B113" s="155"/>
      <c r="C113" s="388" t="s">
        <v>818</v>
      </c>
      <c r="D113" s="389"/>
      <c r="E113" s="389"/>
      <c r="F113" s="389"/>
      <c r="G113" s="389"/>
      <c r="H113" s="157"/>
      <c r="I113" s="157"/>
      <c r="J113" s="157"/>
      <c r="K113" s="157"/>
      <c r="L113" s="157"/>
      <c r="M113" s="157"/>
      <c r="N113" s="156"/>
      <c r="O113" s="156"/>
      <c r="P113" s="156"/>
      <c r="Q113" s="156"/>
      <c r="R113" s="157"/>
      <c r="S113" s="157"/>
      <c r="T113" s="157"/>
      <c r="U113" s="157"/>
      <c r="V113" s="157"/>
      <c r="W113" s="157"/>
      <c r="X113" s="157"/>
      <c r="Y113" s="157"/>
      <c r="Z113" s="147"/>
      <c r="AA113" s="147"/>
      <c r="AB113" s="147"/>
      <c r="AC113" s="147"/>
      <c r="AD113" s="147"/>
      <c r="AE113" s="147"/>
      <c r="AF113" s="147"/>
      <c r="AG113" s="147" t="s">
        <v>272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2" x14ac:dyDescent="0.2">
      <c r="A114" s="154"/>
      <c r="B114" s="155"/>
      <c r="C114" s="184" t="s">
        <v>56</v>
      </c>
      <c r="D114" s="159"/>
      <c r="E114" s="160">
        <v>2</v>
      </c>
      <c r="F114" s="157"/>
      <c r="G114" s="157"/>
      <c r="H114" s="157"/>
      <c r="I114" s="157"/>
      <c r="J114" s="157"/>
      <c r="K114" s="157"/>
      <c r="L114" s="157"/>
      <c r="M114" s="157"/>
      <c r="N114" s="156"/>
      <c r="O114" s="156"/>
      <c r="P114" s="156"/>
      <c r="Q114" s="156"/>
      <c r="R114" s="157"/>
      <c r="S114" s="157"/>
      <c r="T114" s="157"/>
      <c r="U114" s="157"/>
      <c r="V114" s="157"/>
      <c r="W114" s="157"/>
      <c r="X114" s="157"/>
      <c r="Y114" s="157"/>
      <c r="Z114" s="147"/>
      <c r="AA114" s="147"/>
      <c r="AB114" s="147"/>
      <c r="AC114" s="147"/>
      <c r="AD114" s="147"/>
      <c r="AE114" s="147"/>
      <c r="AF114" s="147"/>
      <c r="AG114" s="147" t="s">
        <v>260</v>
      </c>
      <c r="AH114" s="147">
        <v>0</v>
      </c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1" x14ac:dyDescent="0.2">
      <c r="A115" s="170">
        <v>40</v>
      </c>
      <c r="B115" s="171" t="s">
        <v>821</v>
      </c>
      <c r="C115" s="183" t="s">
        <v>822</v>
      </c>
      <c r="D115" s="172" t="s">
        <v>292</v>
      </c>
      <c r="E115" s="173">
        <v>2</v>
      </c>
      <c r="F115" s="174"/>
      <c r="G115" s="175">
        <f>ROUND(E115*F115,2)</f>
        <v>0</v>
      </c>
      <c r="H115" s="158"/>
      <c r="I115" s="157">
        <f>ROUND(E115*H115,2)</f>
        <v>0</v>
      </c>
      <c r="J115" s="158"/>
      <c r="K115" s="157">
        <f>ROUND(E115*J115,2)</f>
        <v>0</v>
      </c>
      <c r="L115" s="157">
        <v>12</v>
      </c>
      <c r="M115" s="157">
        <f>G115*(1+L115/100)</f>
        <v>0</v>
      </c>
      <c r="N115" s="156">
        <v>3.1800000000000001E-3</v>
      </c>
      <c r="O115" s="156">
        <f>ROUND(E115*N115,2)</f>
        <v>0.01</v>
      </c>
      <c r="P115" s="156">
        <v>0</v>
      </c>
      <c r="Q115" s="156">
        <f>ROUND(E115*P115,2)</f>
        <v>0</v>
      </c>
      <c r="R115" s="157"/>
      <c r="S115" s="157" t="s">
        <v>254</v>
      </c>
      <c r="T115" s="157" t="s">
        <v>255</v>
      </c>
      <c r="U115" s="157">
        <v>2.5339</v>
      </c>
      <c r="V115" s="157">
        <f>ROUND(E115*U115,2)</f>
        <v>5.07</v>
      </c>
      <c r="W115" s="157"/>
      <c r="X115" s="157" t="s">
        <v>309</v>
      </c>
      <c r="Y115" s="157" t="s">
        <v>257</v>
      </c>
      <c r="Z115" s="147"/>
      <c r="AA115" s="147"/>
      <c r="AB115" s="147"/>
      <c r="AC115" s="147"/>
      <c r="AD115" s="147"/>
      <c r="AE115" s="147"/>
      <c r="AF115" s="147"/>
      <c r="AG115" s="147" t="s">
        <v>310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2" x14ac:dyDescent="0.2">
      <c r="A116" s="154"/>
      <c r="B116" s="155"/>
      <c r="C116" s="388" t="s">
        <v>823</v>
      </c>
      <c r="D116" s="389"/>
      <c r="E116" s="389"/>
      <c r="F116" s="389"/>
      <c r="G116" s="389"/>
      <c r="H116" s="157"/>
      <c r="I116" s="157"/>
      <c r="J116" s="157"/>
      <c r="K116" s="157"/>
      <c r="L116" s="157"/>
      <c r="M116" s="157"/>
      <c r="N116" s="156"/>
      <c r="O116" s="156"/>
      <c r="P116" s="156"/>
      <c r="Q116" s="156"/>
      <c r="R116" s="157"/>
      <c r="S116" s="157"/>
      <c r="T116" s="157"/>
      <c r="U116" s="157"/>
      <c r="V116" s="157"/>
      <c r="W116" s="157"/>
      <c r="X116" s="157"/>
      <c r="Y116" s="157"/>
      <c r="Z116" s="147"/>
      <c r="AA116" s="147"/>
      <c r="AB116" s="147"/>
      <c r="AC116" s="147"/>
      <c r="AD116" s="147"/>
      <c r="AE116" s="147"/>
      <c r="AF116" s="147"/>
      <c r="AG116" s="147" t="s">
        <v>272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2" x14ac:dyDescent="0.2">
      <c r="A117" s="154"/>
      <c r="B117" s="155"/>
      <c r="C117" s="184" t="s">
        <v>56</v>
      </c>
      <c r="D117" s="159"/>
      <c r="E117" s="160">
        <v>2</v>
      </c>
      <c r="F117" s="157"/>
      <c r="G117" s="157"/>
      <c r="H117" s="157"/>
      <c r="I117" s="157"/>
      <c r="J117" s="157"/>
      <c r="K117" s="157"/>
      <c r="L117" s="157"/>
      <c r="M117" s="157"/>
      <c r="N117" s="156"/>
      <c r="O117" s="156"/>
      <c r="P117" s="156"/>
      <c r="Q117" s="156"/>
      <c r="R117" s="157"/>
      <c r="S117" s="157"/>
      <c r="T117" s="157"/>
      <c r="U117" s="157"/>
      <c r="V117" s="157"/>
      <c r="W117" s="157"/>
      <c r="X117" s="157"/>
      <c r="Y117" s="157"/>
      <c r="Z117" s="147"/>
      <c r="AA117" s="147"/>
      <c r="AB117" s="147"/>
      <c r="AC117" s="147"/>
      <c r="AD117" s="147"/>
      <c r="AE117" s="147"/>
      <c r="AF117" s="147"/>
      <c r="AG117" s="147" t="s">
        <v>260</v>
      </c>
      <c r="AH117" s="147">
        <v>0</v>
      </c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1" x14ac:dyDescent="0.2">
      <c r="A118" s="170">
        <v>41</v>
      </c>
      <c r="B118" s="171" t="s">
        <v>827</v>
      </c>
      <c r="C118" s="183" t="s">
        <v>828</v>
      </c>
      <c r="D118" s="172" t="s">
        <v>292</v>
      </c>
      <c r="E118" s="173">
        <v>1</v>
      </c>
      <c r="F118" s="174"/>
      <c r="G118" s="175">
        <f>ROUND(E118*F118,2)</f>
        <v>0</v>
      </c>
      <c r="H118" s="158"/>
      <c r="I118" s="157">
        <f>ROUND(E118*H118,2)</f>
        <v>0</v>
      </c>
      <c r="J118" s="158"/>
      <c r="K118" s="157">
        <f>ROUND(E118*J118,2)</f>
        <v>0</v>
      </c>
      <c r="L118" s="157">
        <v>12</v>
      </c>
      <c r="M118" s="157">
        <f>G118*(1+L118/100)</f>
        <v>0</v>
      </c>
      <c r="N118" s="156">
        <v>1.41E-3</v>
      </c>
      <c r="O118" s="156">
        <f>ROUND(E118*N118,2)</f>
        <v>0</v>
      </c>
      <c r="P118" s="156">
        <v>0</v>
      </c>
      <c r="Q118" s="156">
        <f>ROUND(E118*P118,2)</f>
        <v>0</v>
      </c>
      <c r="R118" s="157"/>
      <c r="S118" s="157" t="s">
        <v>254</v>
      </c>
      <c r="T118" s="157" t="s">
        <v>255</v>
      </c>
      <c r="U118" s="157">
        <v>2.46922</v>
      </c>
      <c r="V118" s="157">
        <f>ROUND(E118*U118,2)</f>
        <v>2.4700000000000002</v>
      </c>
      <c r="W118" s="157"/>
      <c r="X118" s="157" t="s">
        <v>309</v>
      </c>
      <c r="Y118" s="157" t="s">
        <v>257</v>
      </c>
      <c r="Z118" s="147"/>
      <c r="AA118" s="147"/>
      <c r="AB118" s="147"/>
      <c r="AC118" s="147"/>
      <c r="AD118" s="147"/>
      <c r="AE118" s="147"/>
      <c r="AF118" s="147"/>
      <c r="AG118" s="147" t="s">
        <v>310</v>
      </c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2" x14ac:dyDescent="0.2">
      <c r="A119" s="154"/>
      <c r="B119" s="155"/>
      <c r="C119" s="388" t="s">
        <v>829</v>
      </c>
      <c r="D119" s="389"/>
      <c r="E119" s="389"/>
      <c r="F119" s="389"/>
      <c r="G119" s="389"/>
      <c r="H119" s="157"/>
      <c r="I119" s="157"/>
      <c r="J119" s="157"/>
      <c r="K119" s="157"/>
      <c r="L119" s="157"/>
      <c r="M119" s="157"/>
      <c r="N119" s="156"/>
      <c r="O119" s="156"/>
      <c r="P119" s="156"/>
      <c r="Q119" s="156"/>
      <c r="R119" s="157"/>
      <c r="S119" s="157"/>
      <c r="T119" s="157"/>
      <c r="U119" s="157"/>
      <c r="V119" s="157"/>
      <c r="W119" s="157"/>
      <c r="X119" s="157"/>
      <c r="Y119" s="157"/>
      <c r="Z119" s="147"/>
      <c r="AA119" s="147"/>
      <c r="AB119" s="147"/>
      <c r="AC119" s="147"/>
      <c r="AD119" s="147"/>
      <c r="AE119" s="147"/>
      <c r="AF119" s="147"/>
      <c r="AG119" s="147" t="s">
        <v>272</v>
      </c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1" x14ac:dyDescent="0.2">
      <c r="A120" s="170">
        <v>42</v>
      </c>
      <c r="B120" s="171" t="s">
        <v>827</v>
      </c>
      <c r="C120" s="183" t="s">
        <v>828</v>
      </c>
      <c r="D120" s="172" t="s">
        <v>292</v>
      </c>
      <c r="E120" s="173">
        <v>1</v>
      </c>
      <c r="F120" s="174"/>
      <c r="G120" s="175">
        <f>ROUND(E120*F120,2)</f>
        <v>0</v>
      </c>
      <c r="H120" s="158"/>
      <c r="I120" s="157">
        <f>ROUND(E120*H120,2)</f>
        <v>0</v>
      </c>
      <c r="J120" s="158"/>
      <c r="K120" s="157">
        <f>ROUND(E120*J120,2)</f>
        <v>0</v>
      </c>
      <c r="L120" s="157">
        <v>12</v>
      </c>
      <c r="M120" s="157">
        <f>G120*(1+L120/100)</f>
        <v>0</v>
      </c>
      <c r="N120" s="156">
        <v>1.41E-3</v>
      </c>
      <c r="O120" s="156">
        <f>ROUND(E120*N120,2)</f>
        <v>0</v>
      </c>
      <c r="P120" s="156">
        <v>0</v>
      </c>
      <c r="Q120" s="156">
        <f>ROUND(E120*P120,2)</f>
        <v>0</v>
      </c>
      <c r="R120" s="157"/>
      <c r="S120" s="157" t="s">
        <v>254</v>
      </c>
      <c r="T120" s="157" t="s">
        <v>255</v>
      </c>
      <c r="U120" s="157">
        <v>2.46922</v>
      </c>
      <c r="V120" s="157">
        <f>ROUND(E120*U120,2)</f>
        <v>2.4700000000000002</v>
      </c>
      <c r="W120" s="157"/>
      <c r="X120" s="157" t="s">
        <v>309</v>
      </c>
      <c r="Y120" s="157" t="s">
        <v>257</v>
      </c>
      <c r="Z120" s="147"/>
      <c r="AA120" s="147"/>
      <c r="AB120" s="147"/>
      <c r="AC120" s="147"/>
      <c r="AD120" s="147"/>
      <c r="AE120" s="147"/>
      <c r="AF120" s="147"/>
      <c r="AG120" s="147" t="s">
        <v>310</v>
      </c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2" x14ac:dyDescent="0.2">
      <c r="A121" s="154"/>
      <c r="B121" s="155"/>
      <c r="C121" s="388" t="s">
        <v>829</v>
      </c>
      <c r="D121" s="389"/>
      <c r="E121" s="389"/>
      <c r="F121" s="389"/>
      <c r="G121" s="389"/>
      <c r="H121" s="157"/>
      <c r="I121" s="157"/>
      <c r="J121" s="157"/>
      <c r="K121" s="157"/>
      <c r="L121" s="157"/>
      <c r="M121" s="157"/>
      <c r="N121" s="156"/>
      <c r="O121" s="156"/>
      <c r="P121" s="156"/>
      <c r="Q121" s="156"/>
      <c r="R121" s="157"/>
      <c r="S121" s="157"/>
      <c r="T121" s="157"/>
      <c r="U121" s="157"/>
      <c r="V121" s="157"/>
      <c r="W121" s="157"/>
      <c r="X121" s="157"/>
      <c r="Y121" s="157"/>
      <c r="Z121" s="147"/>
      <c r="AA121" s="147"/>
      <c r="AB121" s="147"/>
      <c r="AC121" s="147"/>
      <c r="AD121" s="147"/>
      <c r="AE121" s="147"/>
      <c r="AF121" s="147"/>
      <c r="AG121" s="147" t="s">
        <v>272</v>
      </c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2" x14ac:dyDescent="0.2">
      <c r="A122" s="154"/>
      <c r="B122" s="155"/>
      <c r="C122" s="184" t="s">
        <v>52</v>
      </c>
      <c r="D122" s="159"/>
      <c r="E122" s="160">
        <v>1</v>
      </c>
      <c r="F122" s="157"/>
      <c r="G122" s="157"/>
      <c r="H122" s="157"/>
      <c r="I122" s="157"/>
      <c r="J122" s="157"/>
      <c r="K122" s="157"/>
      <c r="L122" s="157"/>
      <c r="M122" s="157"/>
      <c r="N122" s="156"/>
      <c r="O122" s="156"/>
      <c r="P122" s="156"/>
      <c r="Q122" s="156"/>
      <c r="R122" s="157"/>
      <c r="S122" s="157"/>
      <c r="T122" s="157"/>
      <c r="U122" s="157"/>
      <c r="V122" s="157"/>
      <c r="W122" s="157"/>
      <c r="X122" s="157"/>
      <c r="Y122" s="157"/>
      <c r="Z122" s="147"/>
      <c r="AA122" s="147"/>
      <c r="AB122" s="147"/>
      <c r="AC122" s="147"/>
      <c r="AD122" s="147"/>
      <c r="AE122" s="147"/>
      <c r="AF122" s="147"/>
      <c r="AG122" s="147" t="s">
        <v>260</v>
      </c>
      <c r="AH122" s="147">
        <v>0</v>
      </c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outlineLevel="1" x14ac:dyDescent="0.2">
      <c r="A123" s="170">
        <v>43</v>
      </c>
      <c r="B123" s="171" t="s">
        <v>832</v>
      </c>
      <c r="C123" s="183" t="s">
        <v>833</v>
      </c>
      <c r="D123" s="172" t="s">
        <v>292</v>
      </c>
      <c r="E123" s="173">
        <v>1</v>
      </c>
      <c r="F123" s="174"/>
      <c r="G123" s="175">
        <f>ROUND(E123*F123,2)</f>
        <v>0</v>
      </c>
      <c r="H123" s="158"/>
      <c r="I123" s="157">
        <f>ROUND(E123*H123,2)</f>
        <v>0</v>
      </c>
      <c r="J123" s="158"/>
      <c r="K123" s="157">
        <f>ROUND(E123*J123,2)</f>
        <v>0</v>
      </c>
      <c r="L123" s="157">
        <v>12</v>
      </c>
      <c r="M123" s="157">
        <f>G123*(1+L123/100)</f>
        <v>0</v>
      </c>
      <c r="N123" s="156">
        <v>1.9E-3</v>
      </c>
      <c r="O123" s="156">
        <f>ROUND(E123*N123,2)</f>
        <v>0</v>
      </c>
      <c r="P123" s="156">
        <v>0</v>
      </c>
      <c r="Q123" s="156">
        <f>ROUND(E123*P123,2)</f>
        <v>0</v>
      </c>
      <c r="R123" s="157" t="s">
        <v>282</v>
      </c>
      <c r="S123" s="157" t="s">
        <v>254</v>
      </c>
      <c r="T123" s="157" t="s">
        <v>255</v>
      </c>
      <c r="U123" s="157">
        <v>0</v>
      </c>
      <c r="V123" s="157">
        <f>ROUND(E123*U123,2)</f>
        <v>0</v>
      </c>
      <c r="W123" s="157"/>
      <c r="X123" s="157" t="s">
        <v>283</v>
      </c>
      <c r="Y123" s="157" t="s">
        <v>257</v>
      </c>
      <c r="Z123" s="147"/>
      <c r="AA123" s="147"/>
      <c r="AB123" s="147"/>
      <c r="AC123" s="147"/>
      <c r="AD123" s="147"/>
      <c r="AE123" s="147"/>
      <c r="AF123" s="147"/>
      <c r="AG123" s="147" t="s">
        <v>284</v>
      </c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2" x14ac:dyDescent="0.2">
      <c r="A124" s="154"/>
      <c r="B124" s="155"/>
      <c r="C124" s="184" t="s">
        <v>52</v>
      </c>
      <c r="D124" s="159"/>
      <c r="E124" s="160">
        <v>1</v>
      </c>
      <c r="F124" s="157"/>
      <c r="G124" s="157"/>
      <c r="H124" s="157"/>
      <c r="I124" s="157"/>
      <c r="J124" s="157"/>
      <c r="K124" s="157"/>
      <c r="L124" s="157"/>
      <c r="M124" s="157"/>
      <c r="N124" s="156"/>
      <c r="O124" s="156"/>
      <c r="P124" s="156"/>
      <c r="Q124" s="156"/>
      <c r="R124" s="157"/>
      <c r="S124" s="157"/>
      <c r="T124" s="157"/>
      <c r="U124" s="157"/>
      <c r="V124" s="157"/>
      <c r="W124" s="157"/>
      <c r="X124" s="157"/>
      <c r="Y124" s="157"/>
      <c r="Z124" s="147"/>
      <c r="AA124" s="147"/>
      <c r="AB124" s="147"/>
      <c r="AC124" s="147"/>
      <c r="AD124" s="147"/>
      <c r="AE124" s="147"/>
      <c r="AF124" s="147"/>
      <c r="AG124" s="147" t="s">
        <v>260</v>
      </c>
      <c r="AH124" s="147">
        <v>0</v>
      </c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outlineLevel="1" x14ac:dyDescent="0.2">
      <c r="A125" s="170">
        <v>44</v>
      </c>
      <c r="B125" s="171" t="s">
        <v>834</v>
      </c>
      <c r="C125" s="183" t="s">
        <v>835</v>
      </c>
      <c r="D125" s="172" t="s">
        <v>292</v>
      </c>
      <c r="E125" s="173">
        <v>1</v>
      </c>
      <c r="F125" s="174"/>
      <c r="G125" s="175">
        <f>ROUND(E125*F125,2)</f>
        <v>0</v>
      </c>
      <c r="H125" s="158"/>
      <c r="I125" s="157">
        <f>ROUND(E125*H125,2)</f>
        <v>0</v>
      </c>
      <c r="J125" s="158"/>
      <c r="K125" s="157">
        <f>ROUND(E125*J125,2)</f>
        <v>0</v>
      </c>
      <c r="L125" s="157">
        <v>12</v>
      </c>
      <c r="M125" s="157">
        <f>G125*(1+L125/100)</f>
        <v>0</v>
      </c>
      <c r="N125" s="156">
        <v>1.6E-2</v>
      </c>
      <c r="O125" s="156">
        <f>ROUND(E125*N125,2)</f>
        <v>0.02</v>
      </c>
      <c r="P125" s="156">
        <v>0</v>
      </c>
      <c r="Q125" s="156">
        <f>ROUND(E125*P125,2)</f>
        <v>0</v>
      </c>
      <c r="R125" s="157" t="s">
        <v>282</v>
      </c>
      <c r="S125" s="157" t="s">
        <v>254</v>
      </c>
      <c r="T125" s="157" t="s">
        <v>255</v>
      </c>
      <c r="U125" s="157">
        <v>0</v>
      </c>
      <c r="V125" s="157">
        <f>ROUND(E125*U125,2)</f>
        <v>0</v>
      </c>
      <c r="W125" s="157"/>
      <c r="X125" s="157" t="s">
        <v>283</v>
      </c>
      <c r="Y125" s="157" t="s">
        <v>257</v>
      </c>
      <c r="Z125" s="147"/>
      <c r="AA125" s="147"/>
      <c r="AB125" s="147"/>
      <c r="AC125" s="147"/>
      <c r="AD125" s="147"/>
      <c r="AE125" s="147"/>
      <c r="AF125" s="147"/>
      <c r="AG125" s="147" t="s">
        <v>284</v>
      </c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2" x14ac:dyDescent="0.2">
      <c r="A126" s="154"/>
      <c r="B126" s="155"/>
      <c r="C126" s="184" t="s">
        <v>52</v>
      </c>
      <c r="D126" s="159"/>
      <c r="E126" s="160">
        <v>1</v>
      </c>
      <c r="F126" s="157"/>
      <c r="G126" s="157"/>
      <c r="H126" s="157"/>
      <c r="I126" s="157"/>
      <c r="J126" s="157"/>
      <c r="K126" s="157"/>
      <c r="L126" s="157"/>
      <c r="M126" s="157"/>
      <c r="N126" s="156"/>
      <c r="O126" s="156"/>
      <c r="P126" s="156"/>
      <c r="Q126" s="156"/>
      <c r="R126" s="157"/>
      <c r="S126" s="157"/>
      <c r="T126" s="157"/>
      <c r="U126" s="157"/>
      <c r="V126" s="157"/>
      <c r="W126" s="157"/>
      <c r="X126" s="157"/>
      <c r="Y126" s="157"/>
      <c r="Z126" s="147"/>
      <c r="AA126" s="147"/>
      <c r="AB126" s="147"/>
      <c r="AC126" s="147"/>
      <c r="AD126" s="147"/>
      <c r="AE126" s="147"/>
      <c r="AF126" s="147"/>
      <c r="AG126" s="147" t="s">
        <v>260</v>
      </c>
      <c r="AH126" s="147">
        <v>0</v>
      </c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1" x14ac:dyDescent="0.2">
      <c r="A127" s="176">
        <v>45</v>
      </c>
      <c r="B127" s="177" t="s">
        <v>836</v>
      </c>
      <c r="C127" s="185" t="s">
        <v>837</v>
      </c>
      <c r="D127" s="178" t="s">
        <v>292</v>
      </c>
      <c r="E127" s="179">
        <v>2</v>
      </c>
      <c r="F127" s="180"/>
      <c r="G127" s="181">
        <f>ROUND(E127*F127,2)</f>
        <v>0</v>
      </c>
      <c r="H127" s="158"/>
      <c r="I127" s="157">
        <f>ROUND(E127*H127,2)</f>
        <v>0</v>
      </c>
      <c r="J127" s="158"/>
      <c r="K127" s="157">
        <f>ROUND(E127*J127,2)</f>
        <v>0</v>
      </c>
      <c r="L127" s="157">
        <v>12</v>
      </c>
      <c r="M127" s="157">
        <f>G127*(1+L127/100)</f>
        <v>0</v>
      </c>
      <c r="N127" s="156">
        <v>1.925E-2</v>
      </c>
      <c r="O127" s="156">
        <f>ROUND(E127*N127,2)</f>
        <v>0.04</v>
      </c>
      <c r="P127" s="156">
        <v>0</v>
      </c>
      <c r="Q127" s="156">
        <f>ROUND(E127*P127,2)</f>
        <v>0</v>
      </c>
      <c r="R127" s="157" t="s">
        <v>282</v>
      </c>
      <c r="S127" s="157" t="s">
        <v>254</v>
      </c>
      <c r="T127" s="157" t="s">
        <v>255</v>
      </c>
      <c r="U127" s="157">
        <v>0</v>
      </c>
      <c r="V127" s="157">
        <f>ROUND(E127*U127,2)</f>
        <v>0</v>
      </c>
      <c r="W127" s="157"/>
      <c r="X127" s="157" t="s">
        <v>283</v>
      </c>
      <c r="Y127" s="157" t="s">
        <v>257</v>
      </c>
      <c r="Z127" s="147"/>
      <c r="AA127" s="147"/>
      <c r="AB127" s="147"/>
      <c r="AC127" s="147"/>
      <c r="AD127" s="147"/>
      <c r="AE127" s="147"/>
      <c r="AF127" s="147"/>
      <c r="AG127" s="147" t="s">
        <v>284</v>
      </c>
      <c r="AH127" s="147"/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x14ac:dyDescent="0.2">
      <c r="A128" s="163" t="s">
        <v>249</v>
      </c>
      <c r="B128" s="164" t="s">
        <v>178</v>
      </c>
      <c r="C128" s="182" t="s">
        <v>179</v>
      </c>
      <c r="D128" s="165"/>
      <c r="E128" s="166"/>
      <c r="F128" s="167"/>
      <c r="G128" s="168">
        <f>SUMIF(AG129:AG134,"&lt;&gt;NOR",G129:G134)</f>
        <v>0</v>
      </c>
      <c r="H128" s="162"/>
      <c r="I128" s="162">
        <f>SUM(I129:I134)</f>
        <v>0</v>
      </c>
      <c r="J128" s="162"/>
      <c r="K128" s="162">
        <f>SUM(K129:K134)</f>
        <v>0</v>
      </c>
      <c r="L128" s="162"/>
      <c r="M128" s="162">
        <f>SUM(M129:M134)</f>
        <v>0</v>
      </c>
      <c r="N128" s="161"/>
      <c r="O128" s="161">
        <f>SUM(O129:O134)</f>
        <v>0.03</v>
      </c>
      <c r="P128" s="161"/>
      <c r="Q128" s="161">
        <f>SUM(Q129:Q134)</f>
        <v>0</v>
      </c>
      <c r="R128" s="162"/>
      <c r="S128" s="162"/>
      <c r="T128" s="162"/>
      <c r="U128" s="162"/>
      <c r="V128" s="162">
        <f>SUM(V129:V134)</f>
        <v>6</v>
      </c>
      <c r="W128" s="162"/>
      <c r="X128" s="162"/>
      <c r="Y128" s="162"/>
      <c r="AG128" t="s">
        <v>250</v>
      </c>
    </row>
    <row r="129" spans="1:60" outlineLevel="1" x14ac:dyDescent="0.2">
      <c r="A129" s="170">
        <v>46</v>
      </c>
      <c r="B129" s="171" t="s">
        <v>840</v>
      </c>
      <c r="C129" s="183" t="s">
        <v>841</v>
      </c>
      <c r="D129" s="172" t="s">
        <v>267</v>
      </c>
      <c r="E129" s="173">
        <v>4</v>
      </c>
      <c r="F129" s="174"/>
      <c r="G129" s="175">
        <f>ROUND(E129*F129,2)</f>
        <v>0</v>
      </c>
      <c r="H129" s="158"/>
      <c r="I129" s="157">
        <f>ROUND(E129*H129,2)</f>
        <v>0</v>
      </c>
      <c r="J129" s="158"/>
      <c r="K129" s="157">
        <f>ROUND(E129*J129,2)</f>
        <v>0</v>
      </c>
      <c r="L129" s="157">
        <v>12</v>
      </c>
      <c r="M129" s="157">
        <f>G129*(1+L129/100)</f>
        <v>0</v>
      </c>
      <c r="N129" s="156">
        <v>8.3199999999999993E-3</v>
      </c>
      <c r="O129" s="156">
        <f>ROUND(E129*N129,2)</f>
        <v>0.03</v>
      </c>
      <c r="P129" s="156">
        <v>0</v>
      </c>
      <c r="Q129" s="156">
        <f>ROUND(E129*P129,2)</f>
        <v>0</v>
      </c>
      <c r="R129" s="157"/>
      <c r="S129" s="157" t="s">
        <v>254</v>
      </c>
      <c r="T129" s="157" t="s">
        <v>255</v>
      </c>
      <c r="U129" s="157">
        <v>1.23</v>
      </c>
      <c r="V129" s="157">
        <f>ROUND(E129*U129,2)</f>
        <v>4.92</v>
      </c>
      <c r="W129" s="157"/>
      <c r="X129" s="157" t="s">
        <v>256</v>
      </c>
      <c r="Y129" s="157" t="s">
        <v>257</v>
      </c>
      <c r="Z129" s="147"/>
      <c r="AA129" s="147"/>
      <c r="AB129" s="147"/>
      <c r="AC129" s="147"/>
      <c r="AD129" s="147"/>
      <c r="AE129" s="147"/>
      <c r="AF129" s="147"/>
      <c r="AG129" s="147" t="s">
        <v>258</v>
      </c>
      <c r="AH129" s="147"/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outlineLevel="2" x14ac:dyDescent="0.2">
      <c r="A130" s="154"/>
      <c r="B130" s="155"/>
      <c r="C130" s="184" t="s">
        <v>133</v>
      </c>
      <c r="D130" s="159"/>
      <c r="E130" s="160">
        <v>4</v>
      </c>
      <c r="F130" s="157"/>
      <c r="G130" s="157"/>
      <c r="H130" s="157"/>
      <c r="I130" s="157"/>
      <c r="J130" s="157"/>
      <c r="K130" s="157"/>
      <c r="L130" s="157"/>
      <c r="M130" s="157"/>
      <c r="N130" s="156"/>
      <c r="O130" s="156"/>
      <c r="P130" s="156"/>
      <c r="Q130" s="156"/>
      <c r="R130" s="157"/>
      <c r="S130" s="157"/>
      <c r="T130" s="157"/>
      <c r="U130" s="157"/>
      <c r="V130" s="157"/>
      <c r="W130" s="157"/>
      <c r="X130" s="157"/>
      <c r="Y130" s="157"/>
      <c r="Z130" s="147"/>
      <c r="AA130" s="147"/>
      <c r="AB130" s="147"/>
      <c r="AC130" s="147"/>
      <c r="AD130" s="147"/>
      <c r="AE130" s="147"/>
      <c r="AF130" s="147"/>
      <c r="AG130" s="147" t="s">
        <v>260</v>
      </c>
      <c r="AH130" s="147">
        <v>0</v>
      </c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ht="22.5" outlineLevel="1" x14ac:dyDescent="0.2">
      <c r="A131" s="170">
        <v>47</v>
      </c>
      <c r="B131" s="171" t="s">
        <v>842</v>
      </c>
      <c r="C131" s="183" t="s">
        <v>843</v>
      </c>
      <c r="D131" s="172" t="s">
        <v>292</v>
      </c>
      <c r="E131" s="173">
        <v>2</v>
      </c>
      <c r="F131" s="174"/>
      <c r="G131" s="175">
        <f>ROUND(E131*F131,2)</f>
        <v>0</v>
      </c>
      <c r="H131" s="158"/>
      <c r="I131" s="157">
        <f>ROUND(E131*H131,2)</f>
        <v>0</v>
      </c>
      <c r="J131" s="158"/>
      <c r="K131" s="157">
        <f>ROUND(E131*J131,2)</f>
        <v>0</v>
      </c>
      <c r="L131" s="157">
        <v>12</v>
      </c>
      <c r="M131" s="157">
        <f>G131*(1+L131/100)</f>
        <v>0</v>
      </c>
      <c r="N131" s="156">
        <v>0</v>
      </c>
      <c r="O131" s="156">
        <f>ROUND(E131*N131,2)</f>
        <v>0</v>
      </c>
      <c r="P131" s="156">
        <v>0</v>
      </c>
      <c r="Q131" s="156">
        <f>ROUND(E131*P131,2)</f>
        <v>0</v>
      </c>
      <c r="R131" s="157"/>
      <c r="S131" s="157" t="s">
        <v>254</v>
      </c>
      <c r="T131" s="157" t="s">
        <v>255</v>
      </c>
      <c r="U131" s="157">
        <v>0.54</v>
      </c>
      <c r="V131" s="157">
        <f>ROUND(E131*U131,2)</f>
        <v>1.08</v>
      </c>
      <c r="W131" s="157"/>
      <c r="X131" s="157" t="s">
        <v>256</v>
      </c>
      <c r="Y131" s="157" t="s">
        <v>257</v>
      </c>
      <c r="Z131" s="147"/>
      <c r="AA131" s="147"/>
      <c r="AB131" s="147"/>
      <c r="AC131" s="147"/>
      <c r="AD131" s="147"/>
      <c r="AE131" s="147"/>
      <c r="AF131" s="147"/>
      <c r="AG131" s="147" t="s">
        <v>258</v>
      </c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outlineLevel="2" x14ac:dyDescent="0.2">
      <c r="A132" s="154"/>
      <c r="B132" s="155"/>
      <c r="C132" s="184" t="s">
        <v>56</v>
      </c>
      <c r="D132" s="159"/>
      <c r="E132" s="160">
        <v>2</v>
      </c>
      <c r="F132" s="157"/>
      <c r="G132" s="157"/>
      <c r="H132" s="157"/>
      <c r="I132" s="157"/>
      <c r="J132" s="157"/>
      <c r="K132" s="157"/>
      <c r="L132" s="157"/>
      <c r="M132" s="157"/>
      <c r="N132" s="156"/>
      <c r="O132" s="156"/>
      <c r="P132" s="156"/>
      <c r="Q132" s="156"/>
      <c r="R132" s="157"/>
      <c r="S132" s="157"/>
      <c r="T132" s="157"/>
      <c r="U132" s="157"/>
      <c r="V132" s="157"/>
      <c r="W132" s="157"/>
      <c r="X132" s="157"/>
      <c r="Y132" s="157"/>
      <c r="Z132" s="147"/>
      <c r="AA132" s="147"/>
      <c r="AB132" s="147"/>
      <c r="AC132" s="147"/>
      <c r="AD132" s="147"/>
      <c r="AE132" s="147"/>
      <c r="AF132" s="147"/>
      <c r="AG132" s="147" t="s">
        <v>260</v>
      </c>
      <c r="AH132" s="147">
        <v>0</v>
      </c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outlineLevel="1" x14ac:dyDescent="0.2">
      <c r="A133" s="170">
        <v>48</v>
      </c>
      <c r="B133" s="171" t="s">
        <v>599</v>
      </c>
      <c r="C133" s="183" t="s">
        <v>844</v>
      </c>
      <c r="D133" s="172" t="s">
        <v>292</v>
      </c>
      <c r="E133" s="173">
        <v>2</v>
      </c>
      <c r="F133" s="174"/>
      <c r="G133" s="175">
        <f>ROUND(E133*F133,2)</f>
        <v>0</v>
      </c>
      <c r="H133" s="158"/>
      <c r="I133" s="157">
        <f>ROUND(E133*H133,2)</f>
        <v>0</v>
      </c>
      <c r="J133" s="158"/>
      <c r="K133" s="157">
        <f>ROUND(E133*J133,2)</f>
        <v>0</v>
      </c>
      <c r="L133" s="157">
        <v>12</v>
      </c>
      <c r="M133" s="157">
        <f>G133*(1+L133/100)</f>
        <v>0</v>
      </c>
      <c r="N133" s="156">
        <v>9.3000000000000005E-4</v>
      </c>
      <c r="O133" s="156">
        <f>ROUND(E133*N133,2)</f>
        <v>0</v>
      </c>
      <c r="P133" s="156">
        <v>0</v>
      </c>
      <c r="Q133" s="156">
        <f>ROUND(E133*P133,2)</f>
        <v>0</v>
      </c>
      <c r="R133" s="157" t="s">
        <v>282</v>
      </c>
      <c r="S133" s="157" t="s">
        <v>254</v>
      </c>
      <c r="T133" s="157" t="s">
        <v>255</v>
      </c>
      <c r="U133" s="157">
        <v>0</v>
      </c>
      <c r="V133" s="157">
        <f>ROUND(E133*U133,2)</f>
        <v>0</v>
      </c>
      <c r="W133" s="157"/>
      <c r="X133" s="157" t="s">
        <v>283</v>
      </c>
      <c r="Y133" s="157" t="s">
        <v>257</v>
      </c>
      <c r="Z133" s="147"/>
      <c r="AA133" s="147"/>
      <c r="AB133" s="147"/>
      <c r="AC133" s="147"/>
      <c r="AD133" s="147"/>
      <c r="AE133" s="147"/>
      <c r="AF133" s="147"/>
      <c r="AG133" s="147" t="s">
        <v>284</v>
      </c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outlineLevel="2" x14ac:dyDescent="0.2">
      <c r="A134" s="154"/>
      <c r="B134" s="155"/>
      <c r="C134" s="184" t="s">
        <v>56</v>
      </c>
      <c r="D134" s="159"/>
      <c r="E134" s="160">
        <v>2</v>
      </c>
      <c r="F134" s="157"/>
      <c r="G134" s="157"/>
      <c r="H134" s="157"/>
      <c r="I134" s="157"/>
      <c r="J134" s="157"/>
      <c r="K134" s="157"/>
      <c r="L134" s="157"/>
      <c r="M134" s="157"/>
      <c r="N134" s="156"/>
      <c r="O134" s="156"/>
      <c r="P134" s="156"/>
      <c r="Q134" s="156"/>
      <c r="R134" s="157"/>
      <c r="S134" s="157"/>
      <c r="T134" s="157"/>
      <c r="U134" s="157"/>
      <c r="V134" s="157"/>
      <c r="W134" s="157"/>
      <c r="X134" s="157"/>
      <c r="Y134" s="157"/>
      <c r="Z134" s="147"/>
      <c r="AA134" s="147"/>
      <c r="AB134" s="147"/>
      <c r="AC134" s="147"/>
      <c r="AD134" s="147"/>
      <c r="AE134" s="147"/>
      <c r="AF134" s="147"/>
      <c r="AG134" s="147" t="s">
        <v>260</v>
      </c>
      <c r="AH134" s="147">
        <v>0</v>
      </c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x14ac:dyDescent="0.2">
      <c r="A135" s="163" t="s">
        <v>249</v>
      </c>
      <c r="B135" s="164" t="s">
        <v>182</v>
      </c>
      <c r="C135" s="182" t="s">
        <v>183</v>
      </c>
      <c r="D135" s="165"/>
      <c r="E135" s="166"/>
      <c r="F135" s="167"/>
      <c r="G135" s="168">
        <f>SUMIF(AG136:AG139,"&lt;&gt;NOR",G136:G139)</f>
        <v>0</v>
      </c>
      <c r="H135" s="162"/>
      <c r="I135" s="162">
        <f>SUM(I136:I139)</f>
        <v>0</v>
      </c>
      <c r="J135" s="162"/>
      <c r="K135" s="162">
        <f>SUM(K136:K139)</f>
        <v>0</v>
      </c>
      <c r="L135" s="162"/>
      <c r="M135" s="162">
        <f>SUM(M136:M139)</f>
        <v>0</v>
      </c>
      <c r="N135" s="161"/>
      <c r="O135" s="161">
        <f>SUM(O136:O139)</f>
        <v>0.78</v>
      </c>
      <c r="P135" s="161"/>
      <c r="Q135" s="161">
        <f>SUM(Q136:Q139)</f>
        <v>0</v>
      </c>
      <c r="R135" s="162"/>
      <c r="S135" s="162"/>
      <c r="T135" s="162"/>
      <c r="U135" s="162"/>
      <c r="V135" s="162">
        <f>SUM(V136:V139)</f>
        <v>34.79</v>
      </c>
      <c r="W135" s="162"/>
      <c r="X135" s="162"/>
      <c r="Y135" s="162"/>
      <c r="AG135" t="s">
        <v>250</v>
      </c>
    </row>
    <row r="136" spans="1:60" ht="22.5" outlineLevel="1" x14ac:dyDescent="0.2">
      <c r="A136" s="170">
        <v>49</v>
      </c>
      <c r="B136" s="171" t="s">
        <v>1181</v>
      </c>
      <c r="C136" s="183" t="s">
        <v>1182</v>
      </c>
      <c r="D136" s="172" t="s">
        <v>380</v>
      </c>
      <c r="E136" s="173">
        <v>138.6</v>
      </c>
      <c r="F136" s="174"/>
      <c r="G136" s="175">
        <f>ROUND(E136*F136,2)</f>
        <v>0</v>
      </c>
      <c r="H136" s="158"/>
      <c r="I136" s="157">
        <f>ROUND(E136*H136,2)</f>
        <v>0</v>
      </c>
      <c r="J136" s="158"/>
      <c r="K136" s="157">
        <f>ROUND(E136*J136,2)</f>
        <v>0</v>
      </c>
      <c r="L136" s="157">
        <v>12</v>
      </c>
      <c r="M136" s="157">
        <f>G136*(1+L136/100)</f>
        <v>0</v>
      </c>
      <c r="N136" s="156">
        <v>4.0299999999999997E-3</v>
      </c>
      <c r="O136" s="156">
        <f>ROUND(E136*N136,2)</f>
        <v>0.56000000000000005</v>
      </c>
      <c r="P136" s="156">
        <v>0</v>
      </c>
      <c r="Q136" s="156">
        <f>ROUND(E136*P136,2)</f>
        <v>0</v>
      </c>
      <c r="R136" s="157"/>
      <c r="S136" s="157" t="s">
        <v>254</v>
      </c>
      <c r="T136" s="157" t="s">
        <v>255</v>
      </c>
      <c r="U136" s="157">
        <v>0.156</v>
      </c>
      <c r="V136" s="157">
        <f>ROUND(E136*U136,2)</f>
        <v>21.62</v>
      </c>
      <c r="W136" s="157"/>
      <c r="X136" s="157" t="s">
        <v>256</v>
      </c>
      <c r="Y136" s="157" t="s">
        <v>257</v>
      </c>
      <c r="Z136" s="147"/>
      <c r="AA136" s="147"/>
      <c r="AB136" s="147"/>
      <c r="AC136" s="147"/>
      <c r="AD136" s="147"/>
      <c r="AE136" s="147"/>
      <c r="AF136" s="147"/>
      <c r="AG136" s="147" t="s">
        <v>258</v>
      </c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2" x14ac:dyDescent="0.2">
      <c r="A137" s="154"/>
      <c r="B137" s="155"/>
      <c r="C137" s="184" t="s">
        <v>1183</v>
      </c>
      <c r="D137" s="159"/>
      <c r="E137" s="160">
        <v>138.6</v>
      </c>
      <c r="F137" s="157"/>
      <c r="G137" s="157"/>
      <c r="H137" s="157"/>
      <c r="I137" s="157"/>
      <c r="J137" s="157"/>
      <c r="K137" s="157"/>
      <c r="L137" s="157"/>
      <c r="M137" s="157"/>
      <c r="N137" s="156"/>
      <c r="O137" s="156"/>
      <c r="P137" s="156"/>
      <c r="Q137" s="156"/>
      <c r="R137" s="157"/>
      <c r="S137" s="157"/>
      <c r="T137" s="157"/>
      <c r="U137" s="157"/>
      <c r="V137" s="157"/>
      <c r="W137" s="157"/>
      <c r="X137" s="157"/>
      <c r="Y137" s="157"/>
      <c r="Z137" s="147"/>
      <c r="AA137" s="147"/>
      <c r="AB137" s="147"/>
      <c r="AC137" s="147"/>
      <c r="AD137" s="147"/>
      <c r="AE137" s="147"/>
      <c r="AF137" s="147"/>
      <c r="AG137" s="147" t="s">
        <v>260</v>
      </c>
      <c r="AH137" s="147">
        <v>0</v>
      </c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ht="22.5" outlineLevel="1" x14ac:dyDescent="0.2">
      <c r="A138" s="170">
        <v>50</v>
      </c>
      <c r="B138" s="171" t="s">
        <v>1184</v>
      </c>
      <c r="C138" s="183" t="s">
        <v>1185</v>
      </c>
      <c r="D138" s="172" t="s">
        <v>380</v>
      </c>
      <c r="E138" s="173">
        <v>138.6</v>
      </c>
      <c r="F138" s="174"/>
      <c r="G138" s="175">
        <f>ROUND(E138*F138,2)</f>
        <v>0</v>
      </c>
      <c r="H138" s="158"/>
      <c r="I138" s="157">
        <f>ROUND(E138*H138,2)</f>
        <v>0</v>
      </c>
      <c r="J138" s="158"/>
      <c r="K138" s="157">
        <f>ROUND(E138*J138,2)</f>
        <v>0</v>
      </c>
      <c r="L138" s="157">
        <v>12</v>
      </c>
      <c r="M138" s="157">
        <f>G138*(1+L138/100)</f>
        <v>0</v>
      </c>
      <c r="N138" s="156">
        <v>1.58E-3</v>
      </c>
      <c r="O138" s="156">
        <f>ROUND(E138*N138,2)</f>
        <v>0.22</v>
      </c>
      <c r="P138" s="156">
        <v>0</v>
      </c>
      <c r="Q138" s="156">
        <f>ROUND(E138*P138,2)</f>
        <v>0</v>
      </c>
      <c r="R138" s="157"/>
      <c r="S138" s="157" t="s">
        <v>254</v>
      </c>
      <c r="T138" s="157" t="s">
        <v>255</v>
      </c>
      <c r="U138" s="157">
        <v>9.5000000000000001E-2</v>
      </c>
      <c r="V138" s="157">
        <f>ROUND(E138*U138,2)</f>
        <v>13.17</v>
      </c>
      <c r="W138" s="157"/>
      <c r="X138" s="157" t="s">
        <v>256</v>
      </c>
      <c r="Y138" s="157" t="s">
        <v>257</v>
      </c>
      <c r="Z138" s="147"/>
      <c r="AA138" s="147"/>
      <c r="AB138" s="147"/>
      <c r="AC138" s="147"/>
      <c r="AD138" s="147"/>
      <c r="AE138" s="147"/>
      <c r="AF138" s="147"/>
      <c r="AG138" s="147" t="s">
        <v>258</v>
      </c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outlineLevel="2" x14ac:dyDescent="0.2">
      <c r="A139" s="154"/>
      <c r="B139" s="155"/>
      <c r="C139" s="184" t="s">
        <v>1183</v>
      </c>
      <c r="D139" s="159"/>
      <c r="E139" s="160">
        <v>138.6</v>
      </c>
      <c r="F139" s="157"/>
      <c r="G139" s="157"/>
      <c r="H139" s="157"/>
      <c r="I139" s="157"/>
      <c r="J139" s="157"/>
      <c r="K139" s="157"/>
      <c r="L139" s="157"/>
      <c r="M139" s="157"/>
      <c r="N139" s="156"/>
      <c r="O139" s="156"/>
      <c r="P139" s="156"/>
      <c r="Q139" s="156"/>
      <c r="R139" s="157"/>
      <c r="S139" s="157"/>
      <c r="T139" s="157"/>
      <c r="U139" s="157"/>
      <c r="V139" s="157"/>
      <c r="W139" s="157"/>
      <c r="X139" s="157"/>
      <c r="Y139" s="157"/>
      <c r="Z139" s="147"/>
      <c r="AA139" s="147"/>
      <c r="AB139" s="147"/>
      <c r="AC139" s="147"/>
      <c r="AD139" s="147"/>
      <c r="AE139" s="147"/>
      <c r="AF139" s="147"/>
      <c r="AG139" s="147" t="s">
        <v>260</v>
      </c>
      <c r="AH139" s="147">
        <v>0</v>
      </c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x14ac:dyDescent="0.2">
      <c r="A140" s="163" t="s">
        <v>249</v>
      </c>
      <c r="B140" s="164" t="s">
        <v>184</v>
      </c>
      <c r="C140" s="182" t="s">
        <v>185</v>
      </c>
      <c r="D140" s="165"/>
      <c r="E140" s="166"/>
      <c r="F140" s="167"/>
      <c r="G140" s="168">
        <f>SUMIF(AG141:AG142,"&lt;&gt;NOR",G141:G142)</f>
        <v>0</v>
      </c>
      <c r="H140" s="162"/>
      <c r="I140" s="162">
        <f>SUM(I141:I142)</f>
        <v>0</v>
      </c>
      <c r="J140" s="162"/>
      <c r="K140" s="162">
        <f>SUM(K141:K142)</f>
        <v>0</v>
      </c>
      <c r="L140" s="162"/>
      <c r="M140" s="162">
        <f>SUM(M141:M142)</f>
        <v>0</v>
      </c>
      <c r="N140" s="161"/>
      <c r="O140" s="161">
        <f>SUM(O141:O142)</f>
        <v>3.52</v>
      </c>
      <c r="P140" s="161"/>
      <c r="Q140" s="161">
        <f>SUM(Q141:Q142)</f>
        <v>0</v>
      </c>
      <c r="R140" s="162"/>
      <c r="S140" s="162"/>
      <c r="T140" s="162"/>
      <c r="U140" s="162"/>
      <c r="V140" s="162">
        <f>SUM(V141:V142)</f>
        <v>224.71</v>
      </c>
      <c r="W140" s="162"/>
      <c r="X140" s="162"/>
      <c r="Y140" s="162"/>
      <c r="AG140" t="s">
        <v>250</v>
      </c>
    </row>
    <row r="141" spans="1:60" ht="22.5" outlineLevel="1" x14ac:dyDescent="0.2">
      <c r="A141" s="170">
        <v>51</v>
      </c>
      <c r="B141" s="171" t="s">
        <v>1186</v>
      </c>
      <c r="C141" s="183" t="s">
        <v>1187</v>
      </c>
      <c r="D141" s="172" t="s">
        <v>267</v>
      </c>
      <c r="E141" s="173">
        <v>144.755</v>
      </c>
      <c r="F141" s="174"/>
      <c r="G141" s="175">
        <f>ROUND(E141*F141,2)</f>
        <v>0</v>
      </c>
      <c r="H141" s="158"/>
      <c r="I141" s="157">
        <f>ROUND(E141*H141,2)</f>
        <v>0</v>
      </c>
      <c r="J141" s="158"/>
      <c r="K141" s="157">
        <f>ROUND(E141*J141,2)</f>
        <v>0</v>
      </c>
      <c r="L141" s="157">
        <v>12</v>
      </c>
      <c r="M141" s="157">
        <f>G141*(1+L141/100)</f>
        <v>0</v>
      </c>
      <c r="N141" s="156">
        <v>2.4330000000000001E-2</v>
      </c>
      <c r="O141" s="156">
        <f>ROUND(E141*N141,2)</f>
        <v>3.52</v>
      </c>
      <c r="P141" s="156">
        <v>0</v>
      </c>
      <c r="Q141" s="156">
        <f>ROUND(E141*P141,2)</f>
        <v>0</v>
      </c>
      <c r="R141" s="157"/>
      <c r="S141" s="157" t="s">
        <v>254</v>
      </c>
      <c r="T141" s="157" t="s">
        <v>255</v>
      </c>
      <c r="U141" s="157">
        <v>1.55233</v>
      </c>
      <c r="V141" s="157">
        <f>ROUND(E141*U141,2)</f>
        <v>224.71</v>
      </c>
      <c r="W141" s="157"/>
      <c r="X141" s="157" t="s">
        <v>309</v>
      </c>
      <c r="Y141" s="157" t="s">
        <v>257</v>
      </c>
      <c r="Z141" s="147"/>
      <c r="AA141" s="147"/>
      <c r="AB141" s="147"/>
      <c r="AC141" s="147"/>
      <c r="AD141" s="147"/>
      <c r="AE141" s="147"/>
      <c r="AF141" s="147"/>
      <c r="AG141" s="147" t="s">
        <v>310</v>
      </c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outlineLevel="2" x14ac:dyDescent="0.2">
      <c r="A142" s="154"/>
      <c r="B142" s="155"/>
      <c r="C142" s="184" t="s">
        <v>1188</v>
      </c>
      <c r="D142" s="159"/>
      <c r="E142" s="160">
        <v>144.75</v>
      </c>
      <c r="F142" s="157"/>
      <c r="G142" s="157"/>
      <c r="H142" s="157"/>
      <c r="I142" s="157"/>
      <c r="J142" s="157"/>
      <c r="K142" s="157"/>
      <c r="L142" s="157"/>
      <c r="M142" s="157"/>
      <c r="N142" s="156"/>
      <c r="O142" s="156"/>
      <c r="P142" s="156"/>
      <c r="Q142" s="156"/>
      <c r="R142" s="157"/>
      <c r="S142" s="157"/>
      <c r="T142" s="157"/>
      <c r="U142" s="157"/>
      <c r="V142" s="157"/>
      <c r="W142" s="157"/>
      <c r="X142" s="157"/>
      <c r="Y142" s="157"/>
      <c r="Z142" s="147"/>
      <c r="AA142" s="147"/>
      <c r="AB142" s="147"/>
      <c r="AC142" s="147"/>
      <c r="AD142" s="147"/>
      <c r="AE142" s="147"/>
      <c r="AF142" s="147"/>
      <c r="AG142" s="147" t="s">
        <v>260</v>
      </c>
      <c r="AH142" s="147">
        <v>0</v>
      </c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x14ac:dyDescent="0.2">
      <c r="A143" s="163" t="s">
        <v>249</v>
      </c>
      <c r="B143" s="164" t="s">
        <v>186</v>
      </c>
      <c r="C143" s="182" t="s">
        <v>187</v>
      </c>
      <c r="D143" s="165"/>
      <c r="E143" s="166"/>
      <c r="F143" s="167"/>
      <c r="G143" s="168">
        <f>SUMIF(AG144:AG158,"&lt;&gt;NOR",G144:G158)</f>
        <v>0</v>
      </c>
      <c r="H143" s="162"/>
      <c r="I143" s="162">
        <f>SUM(I144:I158)</f>
        <v>0</v>
      </c>
      <c r="J143" s="162"/>
      <c r="K143" s="162">
        <f>SUM(K144:K158)</f>
        <v>0</v>
      </c>
      <c r="L143" s="162"/>
      <c r="M143" s="162">
        <f>SUM(M144:M158)</f>
        <v>0</v>
      </c>
      <c r="N143" s="161"/>
      <c r="O143" s="161">
        <f>SUM(O144:O158)</f>
        <v>0.24000000000000002</v>
      </c>
      <c r="P143" s="161"/>
      <c r="Q143" s="161">
        <f>SUM(Q144:Q158)</f>
        <v>0</v>
      </c>
      <c r="R143" s="162"/>
      <c r="S143" s="162"/>
      <c r="T143" s="162"/>
      <c r="U143" s="162"/>
      <c r="V143" s="162">
        <f>SUM(V144:V158)</f>
        <v>30.73</v>
      </c>
      <c r="W143" s="162"/>
      <c r="X143" s="162"/>
      <c r="Y143" s="162"/>
      <c r="AG143" t="s">
        <v>250</v>
      </c>
    </row>
    <row r="144" spans="1:60" outlineLevel="1" x14ac:dyDescent="0.2">
      <c r="A144" s="170">
        <v>52</v>
      </c>
      <c r="B144" s="171" t="s">
        <v>611</v>
      </c>
      <c r="C144" s="183" t="s">
        <v>612</v>
      </c>
      <c r="D144" s="172" t="s">
        <v>267</v>
      </c>
      <c r="E144" s="173">
        <v>1</v>
      </c>
      <c r="F144" s="174"/>
      <c r="G144" s="175">
        <f>ROUND(E144*F144,2)</f>
        <v>0</v>
      </c>
      <c r="H144" s="158"/>
      <c r="I144" s="157">
        <f>ROUND(E144*H144,2)</f>
        <v>0</v>
      </c>
      <c r="J144" s="158"/>
      <c r="K144" s="157">
        <f>ROUND(E144*J144,2)</f>
        <v>0</v>
      </c>
      <c r="L144" s="157">
        <v>12</v>
      </c>
      <c r="M144" s="157">
        <f>G144*(1+L144/100)</f>
        <v>0</v>
      </c>
      <c r="N144" s="156">
        <v>3.2799999999999999E-3</v>
      </c>
      <c r="O144" s="156">
        <f>ROUND(E144*N144,2)</f>
        <v>0</v>
      </c>
      <c r="P144" s="156">
        <v>0</v>
      </c>
      <c r="Q144" s="156">
        <f>ROUND(E144*P144,2)</f>
        <v>0</v>
      </c>
      <c r="R144" s="157"/>
      <c r="S144" s="157" t="s">
        <v>254</v>
      </c>
      <c r="T144" s="157" t="s">
        <v>255</v>
      </c>
      <c r="U144" s="157">
        <v>0.47899999999999998</v>
      </c>
      <c r="V144" s="157">
        <f>ROUND(E144*U144,2)</f>
        <v>0.48</v>
      </c>
      <c r="W144" s="157"/>
      <c r="X144" s="157" t="s">
        <v>256</v>
      </c>
      <c r="Y144" s="157" t="s">
        <v>257</v>
      </c>
      <c r="Z144" s="147"/>
      <c r="AA144" s="147"/>
      <c r="AB144" s="147"/>
      <c r="AC144" s="147"/>
      <c r="AD144" s="147"/>
      <c r="AE144" s="147"/>
      <c r="AF144" s="147"/>
      <c r="AG144" s="147" t="s">
        <v>258</v>
      </c>
      <c r="AH144" s="147"/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outlineLevel="2" x14ac:dyDescent="0.2">
      <c r="A145" s="154"/>
      <c r="B145" s="155"/>
      <c r="C145" s="388" t="s">
        <v>613</v>
      </c>
      <c r="D145" s="389"/>
      <c r="E145" s="389"/>
      <c r="F145" s="389"/>
      <c r="G145" s="389"/>
      <c r="H145" s="157"/>
      <c r="I145" s="157"/>
      <c r="J145" s="157"/>
      <c r="K145" s="157"/>
      <c r="L145" s="157"/>
      <c r="M145" s="157"/>
      <c r="N145" s="156"/>
      <c r="O145" s="156"/>
      <c r="P145" s="156"/>
      <c r="Q145" s="156"/>
      <c r="R145" s="157"/>
      <c r="S145" s="157"/>
      <c r="T145" s="157"/>
      <c r="U145" s="157"/>
      <c r="V145" s="157"/>
      <c r="W145" s="157"/>
      <c r="X145" s="157"/>
      <c r="Y145" s="157"/>
      <c r="Z145" s="147"/>
      <c r="AA145" s="147"/>
      <c r="AB145" s="147"/>
      <c r="AC145" s="147"/>
      <c r="AD145" s="147"/>
      <c r="AE145" s="147"/>
      <c r="AF145" s="147"/>
      <c r="AG145" s="147" t="s">
        <v>272</v>
      </c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2" x14ac:dyDescent="0.2">
      <c r="A146" s="154"/>
      <c r="B146" s="155"/>
      <c r="C146" s="184" t="s">
        <v>52</v>
      </c>
      <c r="D146" s="159"/>
      <c r="E146" s="160">
        <v>1</v>
      </c>
      <c r="F146" s="157"/>
      <c r="G146" s="157"/>
      <c r="H146" s="157"/>
      <c r="I146" s="157"/>
      <c r="J146" s="157"/>
      <c r="K146" s="157"/>
      <c r="L146" s="157"/>
      <c r="M146" s="157"/>
      <c r="N146" s="156"/>
      <c r="O146" s="156"/>
      <c r="P146" s="156"/>
      <c r="Q146" s="156"/>
      <c r="R146" s="157"/>
      <c r="S146" s="157"/>
      <c r="T146" s="157"/>
      <c r="U146" s="157"/>
      <c r="V146" s="157"/>
      <c r="W146" s="157"/>
      <c r="X146" s="157"/>
      <c r="Y146" s="157"/>
      <c r="Z146" s="147"/>
      <c r="AA146" s="147"/>
      <c r="AB146" s="147"/>
      <c r="AC146" s="147"/>
      <c r="AD146" s="147"/>
      <c r="AE146" s="147"/>
      <c r="AF146" s="147"/>
      <c r="AG146" s="147" t="s">
        <v>260</v>
      </c>
      <c r="AH146" s="147">
        <v>0</v>
      </c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outlineLevel="1" x14ac:dyDescent="0.2">
      <c r="A147" s="170">
        <v>53</v>
      </c>
      <c r="B147" s="171" t="s">
        <v>615</v>
      </c>
      <c r="C147" s="183" t="s">
        <v>616</v>
      </c>
      <c r="D147" s="172" t="s">
        <v>292</v>
      </c>
      <c r="E147" s="173">
        <v>4</v>
      </c>
      <c r="F147" s="174"/>
      <c r="G147" s="175">
        <f>ROUND(E147*F147,2)</f>
        <v>0</v>
      </c>
      <c r="H147" s="158"/>
      <c r="I147" s="157">
        <f>ROUND(E147*H147,2)</f>
        <v>0</v>
      </c>
      <c r="J147" s="158"/>
      <c r="K147" s="157">
        <f>ROUND(E147*J147,2)</f>
        <v>0</v>
      </c>
      <c r="L147" s="157">
        <v>12</v>
      </c>
      <c r="M147" s="157">
        <f>G147*(1+L147/100)</f>
        <v>0</v>
      </c>
      <c r="N147" s="156">
        <v>3.3E-4</v>
      </c>
      <c r="O147" s="156">
        <f>ROUND(E147*N147,2)</f>
        <v>0</v>
      </c>
      <c r="P147" s="156">
        <v>0</v>
      </c>
      <c r="Q147" s="156">
        <f>ROUND(E147*P147,2)</f>
        <v>0</v>
      </c>
      <c r="R147" s="157"/>
      <c r="S147" s="157" t="s">
        <v>254</v>
      </c>
      <c r="T147" s="157" t="s">
        <v>255</v>
      </c>
      <c r="U147" s="157">
        <v>0.39600000000000002</v>
      </c>
      <c r="V147" s="157">
        <f>ROUND(E147*U147,2)</f>
        <v>1.58</v>
      </c>
      <c r="W147" s="157"/>
      <c r="X147" s="157" t="s">
        <v>256</v>
      </c>
      <c r="Y147" s="157" t="s">
        <v>257</v>
      </c>
      <c r="Z147" s="147"/>
      <c r="AA147" s="147"/>
      <c r="AB147" s="147"/>
      <c r="AC147" s="147"/>
      <c r="AD147" s="147"/>
      <c r="AE147" s="147"/>
      <c r="AF147" s="147"/>
      <c r="AG147" s="147" t="s">
        <v>258</v>
      </c>
      <c r="AH147" s="147"/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2" x14ac:dyDescent="0.2">
      <c r="A148" s="154"/>
      <c r="B148" s="155"/>
      <c r="C148" s="388" t="s">
        <v>617</v>
      </c>
      <c r="D148" s="389"/>
      <c r="E148" s="389"/>
      <c r="F148" s="389"/>
      <c r="G148" s="389"/>
      <c r="H148" s="157"/>
      <c r="I148" s="157"/>
      <c r="J148" s="157"/>
      <c r="K148" s="157"/>
      <c r="L148" s="157"/>
      <c r="M148" s="157"/>
      <c r="N148" s="156"/>
      <c r="O148" s="156"/>
      <c r="P148" s="156"/>
      <c r="Q148" s="156"/>
      <c r="R148" s="157"/>
      <c r="S148" s="157"/>
      <c r="T148" s="157"/>
      <c r="U148" s="157"/>
      <c r="V148" s="157"/>
      <c r="W148" s="157"/>
      <c r="X148" s="157"/>
      <c r="Y148" s="157"/>
      <c r="Z148" s="147"/>
      <c r="AA148" s="147"/>
      <c r="AB148" s="147"/>
      <c r="AC148" s="147"/>
      <c r="AD148" s="147"/>
      <c r="AE148" s="147"/>
      <c r="AF148" s="147"/>
      <c r="AG148" s="147" t="s">
        <v>272</v>
      </c>
      <c r="AH148" s="147"/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outlineLevel="2" x14ac:dyDescent="0.2">
      <c r="A149" s="154"/>
      <c r="B149" s="155"/>
      <c r="C149" s="184" t="s">
        <v>133</v>
      </c>
      <c r="D149" s="159"/>
      <c r="E149" s="160">
        <v>4</v>
      </c>
      <c r="F149" s="157"/>
      <c r="G149" s="157"/>
      <c r="H149" s="157"/>
      <c r="I149" s="157"/>
      <c r="J149" s="157"/>
      <c r="K149" s="157"/>
      <c r="L149" s="157"/>
      <c r="M149" s="157"/>
      <c r="N149" s="156"/>
      <c r="O149" s="156"/>
      <c r="P149" s="156"/>
      <c r="Q149" s="156"/>
      <c r="R149" s="157"/>
      <c r="S149" s="157"/>
      <c r="T149" s="157"/>
      <c r="U149" s="157"/>
      <c r="V149" s="157"/>
      <c r="W149" s="157"/>
      <c r="X149" s="157"/>
      <c r="Y149" s="157"/>
      <c r="Z149" s="147"/>
      <c r="AA149" s="147"/>
      <c r="AB149" s="147"/>
      <c r="AC149" s="147"/>
      <c r="AD149" s="147"/>
      <c r="AE149" s="147"/>
      <c r="AF149" s="147"/>
      <c r="AG149" s="147" t="s">
        <v>260</v>
      </c>
      <c r="AH149" s="147">
        <v>0</v>
      </c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outlineLevel="1" x14ac:dyDescent="0.2">
      <c r="A150" s="170">
        <v>54</v>
      </c>
      <c r="B150" s="171" t="s">
        <v>618</v>
      </c>
      <c r="C150" s="183" t="s">
        <v>619</v>
      </c>
      <c r="D150" s="172" t="s">
        <v>292</v>
      </c>
      <c r="E150" s="173">
        <v>4</v>
      </c>
      <c r="F150" s="174"/>
      <c r="G150" s="175">
        <f>ROUND(E150*F150,2)</f>
        <v>0</v>
      </c>
      <c r="H150" s="158"/>
      <c r="I150" s="157">
        <f>ROUND(E150*H150,2)</f>
        <v>0</v>
      </c>
      <c r="J150" s="158"/>
      <c r="K150" s="157">
        <f>ROUND(E150*J150,2)</f>
        <v>0</v>
      </c>
      <c r="L150" s="157">
        <v>12</v>
      </c>
      <c r="M150" s="157">
        <f>G150*(1+L150/100)</f>
        <v>0</v>
      </c>
      <c r="N150" s="156">
        <v>7.2999999999999996E-4</v>
      </c>
      <c r="O150" s="156">
        <f>ROUND(E150*N150,2)</f>
        <v>0</v>
      </c>
      <c r="P150" s="156">
        <v>0</v>
      </c>
      <c r="Q150" s="156">
        <f>ROUND(E150*P150,2)</f>
        <v>0</v>
      </c>
      <c r="R150" s="157"/>
      <c r="S150" s="157" t="s">
        <v>254</v>
      </c>
      <c r="T150" s="157" t="s">
        <v>255</v>
      </c>
      <c r="U150" s="157">
        <v>0.23799999999999999</v>
      </c>
      <c r="V150" s="157">
        <f>ROUND(E150*U150,2)</f>
        <v>0.95</v>
      </c>
      <c r="W150" s="157"/>
      <c r="X150" s="157" t="s">
        <v>256</v>
      </c>
      <c r="Y150" s="157" t="s">
        <v>257</v>
      </c>
      <c r="Z150" s="147"/>
      <c r="AA150" s="147"/>
      <c r="AB150" s="147"/>
      <c r="AC150" s="147"/>
      <c r="AD150" s="147"/>
      <c r="AE150" s="147"/>
      <c r="AF150" s="147"/>
      <c r="AG150" s="147" t="s">
        <v>258</v>
      </c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outlineLevel="2" x14ac:dyDescent="0.2">
      <c r="A151" s="154"/>
      <c r="B151" s="155"/>
      <c r="C151" s="184" t="s">
        <v>133</v>
      </c>
      <c r="D151" s="159"/>
      <c r="E151" s="160">
        <v>4</v>
      </c>
      <c r="F151" s="157"/>
      <c r="G151" s="157"/>
      <c r="H151" s="157"/>
      <c r="I151" s="157"/>
      <c r="J151" s="157"/>
      <c r="K151" s="157"/>
      <c r="L151" s="157"/>
      <c r="M151" s="157"/>
      <c r="N151" s="156"/>
      <c r="O151" s="156"/>
      <c r="P151" s="156"/>
      <c r="Q151" s="156"/>
      <c r="R151" s="157"/>
      <c r="S151" s="157"/>
      <c r="T151" s="157"/>
      <c r="U151" s="157"/>
      <c r="V151" s="157"/>
      <c r="W151" s="157"/>
      <c r="X151" s="157"/>
      <c r="Y151" s="157"/>
      <c r="Z151" s="147"/>
      <c r="AA151" s="147"/>
      <c r="AB151" s="147"/>
      <c r="AC151" s="147"/>
      <c r="AD151" s="147"/>
      <c r="AE151" s="147"/>
      <c r="AF151" s="147"/>
      <c r="AG151" s="147" t="s">
        <v>260</v>
      </c>
      <c r="AH151" s="147">
        <v>0</v>
      </c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outlineLevel="1" x14ac:dyDescent="0.2">
      <c r="A152" s="170">
        <v>55</v>
      </c>
      <c r="B152" s="171" t="s">
        <v>623</v>
      </c>
      <c r="C152" s="183" t="s">
        <v>624</v>
      </c>
      <c r="D152" s="172" t="s">
        <v>267</v>
      </c>
      <c r="E152" s="173">
        <v>7</v>
      </c>
      <c r="F152" s="174"/>
      <c r="G152" s="175">
        <f>ROUND(E152*F152,2)</f>
        <v>0</v>
      </c>
      <c r="H152" s="158"/>
      <c r="I152" s="157">
        <f>ROUND(E152*H152,2)</f>
        <v>0</v>
      </c>
      <c r="J152" s="158"/>
      <c r="K152" s="157">
        <f>ROUND(E152*J152,2)</f>
        <v>0</v>
      </c>
      <c r="L152" s="157">
        <v>12</v>
      </c>
      <c r="M152" s="157">
        <f>G152*(1+L152/100)</f>
        <v>0</v>
      </c>
      <c r="N152" s="156">
        <v>5.5100000000000001E-3</v>
      </c>
      <c r="O152" s="156">
        <f>ROUND(E152*N152,2)</f>
        <v>0.04</v>
      </c>
      <c r="P152" s="156">
        <v>0</v>
      </c>
      <c r="Q152" s="156">
        <f>ROUND(E152*P152,2)</f>
        <v>0</v>
      </c>
      <c r="R152" s="157"/>
      <c r="S152" s="157" t="s">
        <v>254</v>
      </c>
      <c r="T152" s="157" t="s">
        <v>255</v>
      </c>
      <c r="U152" s="157">
        <v>1.319</v>
      </c>
      <c r="V152" s="157">
        <f>ROUND(E152*U152,2)</f>
        <v>9.23</v>
      </c>
      <c r="W152" s="157"/>
      <c r="X152" s="157" t="s">
        <v>256</v>
      </c>
      <c r="Y152" s="157" t="s">
        <v>257</v>
      </c>
      <c r="Z152" s="147"/>
      <c r="AA152" s="147"/>
      <c r="AB152" s="147"/>
      <c r="AC152" s="147"/>
      <c r="AD152" s="147"/>
      <c r="AE152" s="147"/>
      <c r="AF152" s="147"/>
      <c r="AG152" s="147" t="s">
        <v>258</v>
      </c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outlineLevel="2" x14ac:dyDescent="0.2">
      <c r="A153" s="154"/>
      <c r="B153" s="155"/>
      <c r="C153" s="184" t="s">
        <v>1031</v>
      </c>
      <c r="D153" s="159"/>
      <c r="E153" s="160">
        <v>7</v>
      </c>
      <c r="F153" s="157"/>
      <c r="G153" s="157"/>
      <c r="H153" s="157"/>
      <c r="I153" s="157"/>
      <c r="J153" s="157"/>
      <c r="K153" s="157"/>
      <c r="L153" s="157"/>
      <c r="M153" s="157"/>
      <c r="N153" s="156"/>
      <c r="O153" s="156"/>
      <c r="P153" s="156"/>
      <c r="Q153" s="156"/>
      <c r="R153" s="157"/>
      <c r="S153" s="157"/>
      <c r="T153" s="157"/>
      <c r="U153" s="157"/>
      <c r="V153" s="157"/>
      <c r="W153" s="157"/>
      <c r="X153" s="157"/>
      <c r="Y153" s="157"/>
      <c r="Z153" s="147"/>
      <c r="AA153" s="147"/>
      <c r="AB153" s="147"/>
      <c r="AC153" s="147"/>
      <c r="AD153" s="147"/>
      <c r="AE153" s="147"/>
      <c r="AF153" s="147"/>
      <c r="AG153" s="147" t="s">
        <v>260</v>
      </c>
      <c r="AH153" s="147">
        <v>0</v>
      </c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outlineLevel="1" x14ac:dyDescent="0.2">
      <c r="A154" s="170">
        <v>56</v>
      </c>
      <c r="B154" s="171" t="s">
        <v>626</v>
      </c>
      <c r="C154" s="183" t="s">
        <v>627</v>
      </c>
      <c r="D154" s="172" t="s">
        <v>267</v>
      </c>
      <c r="E154" s="173">
        <v>16</v>
      </c>
      <c r="F154" s="174"/>
      <c r="G154" s="175">
        <f>ROUND(E154*F154,2)</f>
        <v>0</v>
      </c>
      <c r="H154" s="158"/>
      <c r="I154" s="157">
        <f>ROUND(E154*H154,2)</f>
        <v>0</v>
      </c>
      <c r="J154" s="158"/>
      <c r="K154" s="157">
        <f>ROUND(E154*J154,2)</f>
        <v>0</v>
      </c>
      <c r="L154" s="157">
        <v>12</v>
      </c>
      <c r="M154" s="157">
        <f>G154*(1+L154/100)</f>
        <v>0</v>
      </c>
      <c r="N154" s="156">
        <v>2.0300000000000001E-3</v>
      </c>
      <c r="O154" s="156">
        <f>ROUND(E154*N154,2)</f>
        <v>0.03</v>
      </c>
      <c r="P154" s="156">
        <v>0</v>
      </c>
      <c r="Q154" s="156">
        <f>ROUND(E154*P154,2)</f>
        <v>0</v>
      </c>
      <c r="R154" s="157"/>
      <c r="S154" s="157" t="s">
        <v>254</v>
      </c>
      <c r="T154" s="157" t="s">
        <v>255</v>
      </c>
      <c r="U154" s="157">
        <v>0.36454999999999999</v>
      </c>
      <c r="V154" s="157">
        <f>ROUND(E154*U154,2)</f>
        <v>5.83</v>
      </c>
      <c r="W154" s="157"/>
      <c r="X154" s="157" t="s">
        <v>256</v>
      </c>
      <c r="Y154" s="157" t="s">
        <v>257</v>
      </c>
      <c r="Z154" s="147"/>
      <c r="AA154" s="147"/>
      <c r="AB154" s="147"/>
      <c r="AC154" s="147"/>
      <c r="AD154" s="147"/>
      <c r="AE154" s="147"/>
      <c r="AF154" s="147"/>
      <c r="AG154" s="147" t="s">
        <v>258</v>
      </c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outlineLevel="2" x14ac:dyDescent="0.2">
      <c r="A155" s="154"/>
      <c r="B155" s="155"/>
      <c r="C155" s="388" t="s">
        <v>628</v>
      </c>
      <c r="D155" s="389"/>
      <c r="E155" s="389"/>
      <c r="F155" s="389"/>
      <c r="G155" s="389"/>
      <c r="H155" s="157"/>
      <c r="I155" s="157"/>
      <c r="J155" s="157"/>
      <c r="K155" s="157"/>
      <c r="L155" s="157"/>
      <c r="M155" s="157"/>
      <c r="N155" s="156"/>
      <c r="O155" s="156"/>
      <c r="P155" s="156"/>
      <c r="Q155" s="156"/>
      <c r="R155" s="157"/>
      <c r="S155" s="157"/>
      <c r="T155" s="157"/>
      <c r="U155" s="157"/>
      <c r="V155" s="157"/>
      <c r="W155" s="157"/>
      <c r="X155" s="157"/>
      <c r="Y155" s="157"/>
      <c r="Z155" s="147"/>
      <c r="AA155" s="147"/>
      <c r="AB155" s="147"/>
      <c r="AC155" s="147"/>
      <c r="AD155" s="147"/>
      <c r="AE155" s="147"/>
      <c r="AF155" s="147"/>
      <c r="AG155" s="147" t="s">
        <v>272</v>
      </c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outlineLevel="2" x14ac:dyDescent="0.2">
      <c r="A156" s="154"/>
      <c r="B156" s="155"/>
      <c r="C156" s="184" t="s">
        <v>1189</v>
      </c>
      <c r="D156" s="159"/>
      <c r="E156" s="160">
        <v>16</v>
      </c>
      <c r="F156" s="157"/>
      <c r="G156" s="157"/>
      <c r="H156" s="157"/>
      <c r="I156" s="157"/>
      <c r="J156" s="157"/>
      <c r="K156" s="157"/>
      <c r="L156" s="157"/>
      <c r="M156" s="157"/>
      <c r="N156" s="156"/>
      <c r="O156" s="156"/>
      <c r="P156" s="156"/>
      <c r="Q156" s="156"/>
      <c r="R156" s="157"/>
      <c r="S156" s="157"/>
      <c r="T156" s="157"/>
      <c r="U156" s="157"/>
      <c r="V156" s="157"/>
      <c r="W156" s="157"/>
      <c r="X156" s="157"/>
      <c r="Y156" s="157"/>
      <c r="Z156" s="147"/>
      <c r="AA156" s="147"/>
      <c r="AB156" s="147"/>
      <c r="AC156" s="147"/>
      <c r="AD156" s="147"/>
      <c r="AE156" s="147"/>
      <c r="AF156" s="147"/>
      <c r="AG156" s="147" t="s">
        <v>260</v>
      </c>
      <c r="AH156" s="147">
        <v>0</v>
      </c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outlineLevel="1" x14ac:dyDescent="0.2">
      <c r="A157" s="170">
        <v>57</v>
      </c>
      <c r="B157" s="171" t="s">
        <v>1190</v>
      </c>
      <c r="C157" s="183" t="s">
        <v>1191</v>
      </c>
      <c r="D157" s="172" t="s">
        <v>267</v>
      </c>
      <c r="E157" s="173">
        <v>21.5</v>
      </c>
      <c r="F157" s="174"/>
      <c r="G157" s="175">
        <f>ROUND(E157*F157,2)</f>
        <v>0</v>
      </c>
      <c r="H157" s="158"/>
      <c r="I157" s="157">
        <f>ROUND(E157*H157,2)</f>
        <v>0</v>
      </c>
      <c r="J157" s="158"/>
      <c r="K157" s="157">
        <f>ROUND(E157*J157,2)</f>
        <v>0</v>
      </c>
      <c r="L157" s="157">
        <v>12</v>
      </c>
      <c r="M157" s="157">
        <f>G157*(1+L157/100)</f>
        <v>0</v>
      </c>
      <c r="N157" s="156">
        <v>7.9500000000000005E-3</v>
      </c>
      <c r="O157" s="156">
        <f>ROUND(E157*N157,2)</f>
        <v>0.17</v>
      </c>
      <c r="P157" s="156">
        <v>0</v>
      </c>
      <c r="Q157" s="156">
        <f>ROUND(E157*P157,2)</f>
        <v>0</v>
      </c>
      <c r="R157" s="157"/>
      <c r="S157" s="157" t="s">
        <v>254</v>
      </c>
      <c r="T157" s="157" t="s">
        <v>255</v>
      </c>
      <c r="U157" s="157">
        <v>0.58875</v>
      </c>
      <c r="V157" s="157">
        <f>ROUND(E157*U157,2)</f>
        <v>12.66</v>
      </c>
      <c r="W157" s="157"/>
      <c r="X157" s="157" t="s">
        <v>256</v>
      </c>
      <c r="Y157" s="157" t="s">
        <v>257</v>
      </c>
      <c r="Z157" s="147"/>
      <c r="AA157" s="147"/>
      <c r="AB157" s="147"/>
      <c r="AC157" s="147"/>
      <c r="AD157" s="147"/>
      <c r="AE157" s="147"/>
      <c r="AF157" s="147"/>
      <c r="AG157" s="147" t="s">
        <v>258</v>
      </c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outlineLevel="2" x14ac:dyDescent="0.2">
      <c r="A158" s="154"/>
      <c r="B158" s="155"/>
      <c r="C158" s="184" t="s">
        <v>1192</v>
      </c>
      <c r="D158" s="159"/>
      <c r="E158" s="160">
        <v>21.5</v>
      </c>
      <c r="F158" s="157"/>
      <c r="G158" s="157"/>
      <c r="H158" s="157"/>
      <c r="I158" s="157"/>
      <c r="J158" s="157"/>
      <c r="K158" s="157"/>
      <c r="L158" s="157"/>
      <c r="M158" s="157"/>
      <c r="N158" s="156"/>
      <c r="O158" s="156"/>
      <c r="P158" s="156"/>
      <c r="Q158" s="156"/>
      <c r="R158" s="157"/>
      <c r="S158" s="157"/>
      <c r="T158" s="157"/>
      <c r="U158" s="157"/>
      <c r="V158" s="157"/>
      <c r="W158" s="157"/>
      <c r="X158" s="157"/>
      <c r="Y158" s="157"/>
      <c r="Z158" s="147"/>
      <c r="AA158" s="147"/>
      <c r="AB158" s="147"/>
      <c r="AC158" s="147"/>
      <c r="AD158" s="147"/>
      <c r="AE158" s="147"/>
      <c r="AF158" s="147"/>
      <c r="AG158" s="147" t="s">
        <v>260</v>
      </c>
      <c r="AH158" s="147">
        <v>0</v>
      </c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x14ac:dyDescent="0.2">
      <c r="A159" s="163" t="s">
        <v>249</v>
      </c>
      <c r="B159" s="164" t="s">
        <v>188</v>
      </c>
      <c r="C159" s="182" t="s">
        <v>189</v>
      </c>
      <c r="D159" s="165"/>
      <c r="E159" s="166"/>
      <c r="F159" s="167"/>
      <c r="G159" s="168">
        <f>SUMIF(AG160:AG164,"&lt;&gt;NOR",G160:G164)</f>
        <v>0</v>
      </c>
      <c r="H159" s="162"/>
      <c r="I159" s="162">
        <f>SUM(I160:I164)</f>
        <v>0</v>
      </c>
      <c r="J159" s="162"/>
      <c r="K159" s="162">
        <f>SUM(K160:K164)</f>
        <v>0</v>
      </c>
      <c r="L159" s="162"/>
      <c r="M159" s="162">
        <f>SUM(M160:M164)</f>
        <v>0</v>
      </c>
      <c r="N159" s="161"/>
      <c r="O159" s="161">
        <f>SUM(O160:O164)</f>
        <v>6.46</v>
      </c>
      <c r="P159" s="161"/>
      <c r="Q159" s="161">
        <f>SUM(Q160:Q164)</f>
        <v>0</v>
      </c>
      <c r="R159" s="162"/>
      <c r="S159" s="162"/>
      <c r="T159" s="162"/>
      <c r="U159" s="162"/>
      <c r="V159" s="162">
        <f>SUM(V160:V164)</f>
        <v>109.6</v>
      </c>
      <c r="W159" s="162"/>
      <c r="X159" s="162"/>
      <c r="Y159" s="162"/>
      <c r="AG159" t="s">
        <v>250</v>
      </c>
    </row>
    <row r="160" spans="1:60" ht="22.5" outlineLevel="1" x14ac:dyDescent="0.2">
      <c r="A160" s="170">
        <v>58</v>
      </c>
      <c r="B160" s="171" t="s">
        <v>1193</v>
      </c>
      <c r="C160" s="183" t="s">
        <v>1194</v>
      </c>
      <c r="D160" s="172" t="s">
        <v>380</v>
      </c>
      <c r="E160" s="173">
        <v>138</v>
      </c>
      <c r="F160" s="174"/>
      <c r="G160" s="175">
        <f>ROUND(E160*F160,2)</f>
        <v>0</v>
      </c>
      <c r="H160" s="158"/>
      <c r="I160" s="157">
        <f>ROUND(E160*H160,2)</f>
        <v>0</v>
      </c>
      <c r="J160" s="158"/>
      <c r="K160" s="157">
        <f>ROUND(E160*J160,2)</f>
        <v>0</v>
      </c>
      <c r="L160" s="157">
        <v>12</v>
      </c>
      <c r="M160" s="157">
        <f>G160*(1+L160/100)</f>
        <v>0</v>
      </c>
      <c r="N160" s="156">
        <v>2.0000000000000001E-4</v>
      </c>
      <c r="O160" s="156">
        <f>ROUND(E160*N160,2)</f>
        <v>0.03</v>
      </c>
      <c r="P160" s="156">
        <v>0</v>
      </c>
      <c r="Q160" s="156">
        <f>ROUND(E160*P160,2)</f>
        <v>0</v>
      </c>
      <c r="R160" s="157"/>
      <c r="S160" s="157" t="s">
        <v>254</v>
      </c>
      <c r="T160" s="157" t="s">
        <v>255</v>
      </c>
      <c r="U160" s="157">
        <v>0.14000000000000001</v>
      </c>
      <c r="V160" s="157">
        <f>ROUND(E160*U160,2)</f>
        <v>19.32</v>
      </c>
      <c r="W160" s="157"/>
      <c r="X160" s="157" t="s">
        <v>256</v>
      </c>
      <c r="Y160" s="157" t="s">
        <v>257</v>
      </c>
      <c r="Z160" s="147"/>
      <c r="AA160" s="147"/>
      <c r="AB160" s="147"/>
      <c r="AC160" s="147"/>
      <c r="AD160" s="147"/>
      <c r="AE160" s="147"/>
      <c r="AF160" s="147"/>
      <c r="AG160" s="147" t="s">
        <v>258</v>
      </c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outlineLevel="2" x14ac:dyDescent="0.2">
      <c r="A161" s="154"/>
      <c r="B161" s="155"/>
      <c r="C161" s="388" t="s">
        <v>1195</v>
      </c>
      <c r="D161" s="389"/>
      <c r="E161" s="389"/>
      <c r="F161" s="389"/>
      <c r="G161" s="389"/>
      <c r="H161" s="157"/>
      <c r="I161" s="157"/>
      <c r="J161" s="157"/>
      <c r="K161" s="157"/>
      <c r="L161" s="157"/>
      <c r="M161" s="157"/>
      <c r="N161" s="156"/>
      <c r="O161" s="156"/>
      <c r="P161" s="156"/>
      <c r="Q161" s="156"/>
      <c r="R161" s="157"/>
      <c r="S161" s="157"/>
      <c r="T161" s="157"/>
      <c r="U161" s="157"/>
      <c r="V161" s="157"/>
      <c r="W161" s="157"/>
      <c r="X161" s="157"/>
      <c r="Y161" s="157"/>
      <c r="Z161" s="147"/>
      <c r="AA161" s="147"/>
      <c r="AB161" s="147"/>
      <c r="AC161" s="147"/>
      <c r="AD161" s="147"/>
      <c r="AE161" s="147"/>
      <c r="AF161" s="147"/>
      <c r="AG161" s="147" t="s">
        <v>272</v>
      </c>
      <c r="AH161" s="147"/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outlineLevel="2" x14ac:dyDescent="0.2">
      <c r="A162" s="154"/>
      <c r="B162" s="155"/>
      <c r="C162" s="184" t="s">
        <v>1196</v>
      </c>
      <c r="D162" s="159"/>
      <c r="E162" s="160">
        <v>138</v>
      </c>
      <c r="F162" s="157"/>
      <c r="G162" s="157"/>
      <c r="H162" s="157"/>
      <c r="I162" s="157"/>
      <c r="J162" s="157"/>
      <c r="K162" s="157"/>
      <c r="L162" s="157"/>
      <c r="M162" s="157"/>
      <c r="N162" s="156"/>
      <c r="O162" s="156"/>
      <c r="P162" s="156"/>
      <c r="Q162" s="156"/>
      <c r="R162" s="157"/>
      <c r="S162" s="157"/>
      <c r="T162" s="157"/>
      <c r="U162" s="157"/>
      <c r="V162" s="157"/>
      <c r="W162" s="157"/>
      <c r="X162" s="157"/>
      <c r="Y162" s="157"/>
      <c r="Z162" s="147"/>
      <c r="AA162" s="147"/>
      <c r="AB162" s="147"/>
      <c r="AC162" s="147"/>
      <c r="AD162" s="147"/>
      <c r="AE162" s="147"/>
      <c r="AF162" s="147"/>
      <c r="AG162" s="147" t="s">
        <v>260</v>
      </c>
      <c r="AH162" s="147">
        <v>0</v>
      </c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outlineLevel="1" x14ac:dyDescent="0.2">
      <c r="A163" s="170">
        <v>59</v>
      </c>
      <c r="B163" s="171" t="s">
        <v>1197</v>
      </c>
      <c r="C163" s="183" t="s">
        <v>1198</v>
      </c>
      <c r="D163" s="172" t="s">
        <v>380</v>
      </c>
      <c r="E163" s="173">
        <v>138.6</v>
      </c>
      <c r="F163" s="174"/>
      <c r="G163" s="175">
        <f>ROUND(E163*F163,2)</f>
        <v>0</v>
      </c>
      <c r="H163" s="158"/>
      <c r="I163" s="157">
        <f>ROUND(E163*H163,2)</f>
        <v>0</v>
      </c>
      <c r="J163" s="158"/>
      <c r="K163" s="157">
        <f>ROUND(E163*J163,2)</f>
        <v>0</v>
      </c>
      <c r="L163" s="157">
        <v>12</v>
      </c>
      <c r="M163" s="157">
        <f>G163*(1+L163/100)</f>
        <v>0</v>
      </c>
      <c r="N163" s="156">
        <v>4.6370000000000001E-2</v>
      </c>
      <c r="O163" s="156">
        <f>ROUND(E163*N163,2)</f>
        <v>6.43</v>
      </c>
      <c r="P163" s="156">
        <v>0</v>
      </c>
      <c r="Q163" s="156">
        <f>ROUND(E163*P163,2)</f>
        <v>0</v>
      </c>
      <c r="R163" s="157"/>
      <c r="S163" s="157" t="s">
        <v>254</v>
      </c>
      <c r="T163" s="157" t="s">
        <v>255</v>
      </c>
      <c r="U163" s="157">
        <v>0.65134000000000003</v>
      </c>
      <c r="V163" s="157">
        <f>ROUND(E163*U163,2)</f>
        <v>90.28</v>
      </c>
      <c r="W163" s="157"/>
      <c r="X163" s="157" t="s">
        <v>309</v>
      </c>
      <c r="Y163" s="157" t="s">
        <v>257</v>
      </c>
      <c r="Z163" s="147"/>
      <c r="AA163" s="147"/>
      <c r="AB163" s="147"/>
      <c r="AC163" s="147"/>
      <c r="AD163" s="147"/>
      <c r="AE163" s="147"/>
      <c r="AF163" s="147"/>
      <c r="AG163" s="147" t="s">
        <v>310</v>
      </c>
      <c r="AH163" s="147"/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outlineLevel="2" x14ac:dyDescent="0.2">
      <c r="A164" s="154"/>
      <c r="B164" s="155"/>
      <c r="C164" s="184" t="s">
        <v>1183</v>
      </c>
      <c r="D164" s="159"/>
      <c r="E164" s="160">
        <v>138.6</v>
      </c>
      <c r="F164" s="157"/>
      <c r="G164" s="157"/>
      <c r="H164" s="157"/>
      <c r="I164" s="157"/>
      <c r="J164" s="157"/>
      <c r="K164" s="157"/>
      <c r="L164" s="157"/>
      <c r="M164" s="157"/>
      <c r="N164" s="156"/>
      <c r="O164" s="156"/>
      <c r="P164" s="156"/>
      <c r="Q164" s="156"/>
      <c r="R164" s="157"/>
      <c r="S164" s="157"/>
      <c r="T164" s="157"/>
      <c r="U164" s="157"/>
      <c r="V164" s="157"/>
      <c r="W164" s="157"/>
      <c r="X164" s="157"/>
      <c r="Y164" s="157"/>
      <c r="Z164" s="147"/>
      <c r="AA164" s="147"/>
      <c r="AB164" s="147"/>
      <c r="AC164" s="147"/>
      <c r="AD164" s="147"/>
      <c r="AE164" s="147"/>
      <c r="AF164" s="147"/>
      <c r="AG164" s="147" t="s">
        <v>260</v>
      </c>
      <c r="AH164" s="147">
        <v>0</v>
      </c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x14ac:dyDescent="0.2">
      <c r="A165" s="163" t="s">
        <v>249</v>
      </c>
      <c r="B165" s="164" t="s">
        <v>191</v>
      </c>
      <c r="C165" s="182" t="s">
        <v>192</v>
      </c>
      <c r="D165" s="165"/>
      <c r="E165" s="166"/>
      <c r="F165" s="167"/>
      <c r="G165" s="168">
        <f>SUMIF(AG166:AG169,"&lt;&gt;NOR",G166:G169)</f>
        <v>0</v>
      </c>
      <c r="H165" s="162"/>
      <c r="I165" s="162">
        <f>SUM(I166:I169)</f>
        <v>0</v>
      </c>
      <c r="J165" s="162"/>
      <c r="K165" s="162">
        <f>SUM(K166:K169)</f>
        <v>0</v>
      </c>
      <c r="L165" s="162"/>
      <c r="M165" s="162">
        <f>SUM(M166:M169)</f>
        <v>0</v>
      </c>
      <c r="N165" s="161"/>
      <c r="O165" s="161">
        <f>SUM(O166:O169)</f>
        <v>7.0000000000000007E-2</v>
      </c>
      <c r="P165" s="161"/>
      <c r="Q165" s="161">
        <f>SUM(Q166:Q169)</f>
        <v>0</v>
      </c>
      <c r="R165" s="162"/>
      <c r="S165" s="162"/>
      <c r="T165" s="162"/>
      <c r="U165" s="162"/>
      <c r="V165" s="162">
        <f>SUM(V166:V169)</f>
        <v>0</v>
      </c>
      <c r="W165" s="162"/>
      <c r="X165" s="162"/>
      <c r="Y165" s="162"/>
      <c r="AG165" t="s">
        <v>250</v>
      </c>
    </row>
    <row r="166" spans="1:60" outlineLevel="1" x14ac:dyDescent="0.2">
      <c r="A166" s="170">
        <v>60</v>
      </c>
      <c r="B166" s="171" t="s">
        <v>860</v>
      </c>
      <c r="C166" s="183" t="s">
        <v>861</v>
      </c>
      <c r="D166" s="172" t="s">
        <v>292</v>
      </c>
      <c r="E166" s="173">
        <v>1</v>
      </c>
      <c r="F166" s="174"/>
      <c r="G166" s="175">
        <f>ROUND(E166*F166,2)</f>
        <v>0</v>
      </c>
      <c r="H166" s="158"/>
      <c r="I166" s="157">
        <f>ROUND(E166*H166,2)</f>
        <v>0</v>
      </c>
      <c r="J166" s="158"/>
      <c r="K166" s="157">
        <f>ROUND(E166*J166,2)</f>
        <v>0</v>
      </c>
      <c r="L166" s="157">
        <v>12</v>
      </c>
      <c r="M166" s="157">
        <f>G166*(1+L166/100)</f>
        <v>0</v>
      </c>
      <c r="N166" s="156">
        <v>0.02</v>
      </c>
      <c r="O166" s="156">
        <f>ROUND(E166*N166,2)</f>
        <v>0.02</v>
      </c>
      <c r="P166" s="156">
        <v>0</v>
      </c>
      <c r="Q166" s="156">
        <f>ROUND(E166*P166,2)</f>
        <v>0</v>
      </c>
      <c r="R166" s="157" t="s">
        <v>282</v>
      </c>
      <c r="S166" s="157" t="s">
        <v>254</v>
      </c>
      <c r="T166" s="157" t="s">
        <v>255</v>
      </c>
      <c r="U166" s="157">
        <v>0</v>
      </c>
      <c r="V166" s="157">
        <f>ROUND(E166*U166,2)</f>
        <v>0</v>
      </c>
      <c r="W166" s="157"/>
      <c r="X166" s="157" t="s">
        <v>283</v>
      </c>
      <c r="Y166" s="157" t="s">
        <v>257</v>
      </c>
      <c r="Z166" s="147"/>
      <c r="AA166" s="147"/>
      <c r="AB166" s="147"/>
      <c r="AC166" s="147"/>
      <c r="AD166" s="147"/>
      <c r="AE166" s="147"/>
      <c r="AF166" s="147"/>
      <c r="AG166" s="147" t="s">
        <v>862</v>
      </c>
      <c r="AH166" s="147"/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</row>
    <row r="167" spans="1:60" outlineLevel="2" x14ac:dyDescent="0.2">
      <c r="A167" s="154"/>
      <c r="B167" s="155"/>
      <c r="C167" s="184" t="s">
        <v>52</v>
      </c>
      <c r="D167" s="159"/>
      <c r="E167" s="160">
        <v>1</v>
      </c>
      <c r="F167" s="157"/>
      <c r="G167" s="157"/>
      <c r="H167" s="157"/>
      <c r="I167" s="157"/>
      <c r="J167" s="157"/>
      <c r="K167" s="157"/>
      <c r="L167" s="157"/>
      <c r="M167" s="157"/>
      <c r="N167" s="156"/>
      <c r="O167" s="156"/>
      <c r="P167" s="156"/>
      <c r="Q167" s="156"/>
      <c r="R167" s="157"/>
      <c r="S167" s="157"/>
      <c r="T167" s="157"/>
      <c r="U167" s="157"/>
      <c r="V167" s="157"/>
      <c r="W167" s="157"/>
      <c r="X167" s="157"/>
      <c r="Y167" s="157"/>
      <c r="Z167" s="147"/>
      <c r="AA167" s="147"/>
      <c r="AB167" s="147"/>
      <c r="AC167" s="147"/>
      <c r="AD167" s="147"/>
      <c r="AE167" s="147"/>
      <c r="AF167" s="147"/>
      <c r="AG167" s="147" t="s">
        <v>260</v>
      </c>
      <c r="AH167" s="147">
        <v>0</v>
      </c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outlineLevel="1" x14ac:dyDescent="0.2">
      <c r="A168" s="170">
        <v>61</v>
      </c>
      <c r="B168" s="171" t="s">
        <v>863</v>
      </c>
      <c r="C168" s="183" t="s">
        <v>864</v>
      </c>
      <c r="D168" s="172" t="s">
        <v>292</v>
      </c>
      <c r="E168" s="173">
        <v>1</v>
      </c>
      <c r="F168" s="174"/>
      <c r="G168" s="175">
        <f>ROUND(E168*F168,2)</f>
        <v>0</v>
      </c>
      <c r="H168" s="158"/>
      <c r="I168" s="157">
        <f>ROUND(E168*H168,2)</f>
        <v>0</v>
      </c>
      <c r="J168" s="158"/>
      <c r="K168" s="157">
        <f>ROUND(E168*J168,2)</f>
        <v>0</v>
      </c>
      <c r="L168" s="157">
        <v>12</v>
      </c>
      <c r="M168" s="157">
        <f>G168*(1+L168/100)</f>
        <v>0</v>
      </c>
      <c r="N168" s="156">
        <v>4.4999999999999998E-2</v>
      </c>
      <c r="O168" s="156">
        <f>ROUND(E168*N168,2)</f>
        <v>0.05</v>
      </c>
      <c r="P168" s="156">
        <v>0</v>
      </c>
      <c r="Q168" s="156">
        <f>ROUND(E168*P168,2)</f>
        <v>0</v>
      </c>
      <c r="R168" s="157" t="s">
        <v>282</v>
      </c>
      <c r="S168" s="157" t="s">
        <v>254</v>
      </c>
      <c r="T168" s="157" t="s">
        <v>255</v>
      </c>
      <c r="U168" s="157">
        <v>0</v>
      </c>
      <c r="V168" s="157">
        <f>ROUND(E168*U168,2)</f>
        <v>0</v>
      </c>
      <c r="W168" s="157"/>
      <c r="X168" s="157" t="s">
        <v>283</v>
      </c>
      <c r="Y168" s="157" t="s">
        <v>257</v>
      </c>
      <c r="Z168" s="147"/>
      <c r="AA168" s="147"/>
      <c r="AB168" s="147"/>
      <c r="AC168" s="147"/>
      <c r="AD168" s="147"/>
      <c r="AE168" s="147"/>
      <c r="AF168" s="147"/>
      <c r="AG168" s="147" t="s">
        <v>284</v>
      </c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outlineLevel="2" x14ac:dyDescent="0.2">
      <c r="A169" s="154"/>
      <c r="B169" s="155"/>
      <c r="C169" s="184" t="s">
        <v>52</v>
      </c>
      <c r="D169" s="159"/>
      <c r="E169" s="160">
        <v>1</v>
      </c>
      <c r="F169" s="157"/>
      <c r="G169" s="157"/>
      <c r="H169" s="157"/>
      <c r="I169" s="157"/>
      <c r="J169" s="157"/>
      <c r="K169" s="157"/>
      <c r="L169" s="157"/>
      <c r="M169" s="157"/>
      <c r="N169" s="156"/>
      <c r="O169" s="156"/>
      <c r="P169" s="156"/>
      <c r="Q169" s="156"/>
      <c r="R169" s="157"/>
      <c r="S169" s="157"/>
      <c r="T169" s="157"/>
      <c r="U169" s="157"/>
      <c r="V169" s="157"/>
      <c r="W169" s="157"/>
      <c r="X169" s="157"/>
      <c r="Y169" s="157"/>
      <c r="Z169" s="147"/>
      <c r="AA169" s="147"/>
      <c r="AB169" s="147"/>
      <c r="AC169" s="147"/>
      <c r="AD169" s="147"/>
      <c r="AE169" s="147"/>
      <c r="AF169" s="147"/>
      <c r="AG169" s="147" t="s">
        <v>260</v>
      </c>
      <c r="AH169" s="147">
        <v>0</v>
      </c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x14ac:dyDescent="0.2">
      <c r="A170" s="163" t="s">
        <v>249</v>
      </c>
      <c r="B170" s="164" t="s">
        <v>193</v>
      </c>
      <c r="C170" s="182" t="s">
        <v>194</v>
      </c>
      <c r="D170" s="165"/>
      <c r="E170" s="166"/>
      <c r="F170" s="167"/>
      <c r="G170" s="168">
        <f>SUMIF(AG171:AG172,"&lt;&gt;NOR",G171:G172)</f>
        <v>0</v>
      </c>
      <c r="H170" s="162"/>
      <c r="I170" s="162">
        <f>SUM(I171:I172)</f>
        <v>0</v>
      </c>
      <c r="J170" s="162"/>
      <c r="K170" s="162">
        <f>SUM(K171:K172)</f>
        <v>0</v>
      </c>
      <c r="L170" s="162"/>
      <c r="M170" s="162">
        <f>SUM(M171:M172)</f>
        <v>0</v>
      </c>
      <c r="N170" s="161"/>
      <c r="O170" s="161">
        <f>SUM(O171:O172)</f>
        <v>0.12</v>
      </c>
      <c r="P170" s="161"/>
      <c r="Q170" s="161">
        <f>SUM(Q171:Q172)</f>
        <v>0</v>
      </c>
      <c r="R170" s="162"/>
      <c r="S170" s="162"/>
      <c r="T170" s="162"/>
      <c r="U170" s="162"/>
      <c r="V170" s="162">
        <f>SUM(V171:V172)</f>
        <v>0</v>
      </c>
      <c r="W170" s="162"/>
      <c r="X170" s="162"/>
      <c r="Y170" s="162"/>
      <c r="AG170" t="s">
        <v>250</v>
      </c>
    </row>
    <row r="171" spans="1:60" outlineLevel="1" x14ac:dyDescent="0.2">
      <c r="A171" s="170">
        <v>62</v>
      </c>
      <c r="B171" s="171" t="s">
        <v>1199</v>
      </c>
      <c r="C171" s="183" t="s">
        <v>1200</v>
      </c>
      <c r="D171" s="172" t="s">
        <v>292</v>
      </c>
      <c r="E171" s="173">
        <v>3</v>
      </c>
      <c r="F171" s="174"/>
      <c r="G171" s="175">
        <f>ROUND(E171*F171,2)</f>
        <v>0</v>
      </c>
      <c r="H171" s="158"/>
      <c r="I171" s="157">
        <f>ROUND(E171*H171,2)</f>
        <v>0</v>
      </c>
      <c r="J171" s="158"/>
      <c r="K171" s="157">
        <f>ROUND(E171*J171,2)</f>
        <v>0</v>
      </c>
      <c r="L171" s="157">
        <v>12</v>
      </c>
      <c r="M171" s="157">
        <f>G171*(1+L171/100)</f>
        <v>0</v>
      </c>
      <c r="N171" s="156">
        <v>3.9660000000000001E-2</v>
      </c>
      <c r="O171" s="156">
        <f>ROUND(E171*N171,2)</f>
        <v>0.12</v>
      </c>
      <c r="P171" s="156">
        <v>0</v>
      </c>
      <c r="Q171" s="156">
        <f>ROUND(E171*P171,2)</f>
        <v>0</v>
      </c>
      <c r="R171" s="157" t="s">
        <v>282</v>
      </c>
      <c r="S171" s="157" t="s">
        <v>254</v>
      </c>
      <c r="T171" s="157" t="s">
        <v>255</v>
      </c>
      <c r="U171" s="157">
        <v>0</v>
      </c>
      <c r="V171" s="157">
        <f>ROUND(E171*U171,2)</f>
        <v>0</v>
      </c>
      <c r="W171" s="157"/>
      <c r="X171" s="157" t="s">
        <v>283</v>
      </c>
      <c r="Y171" s="157" t="s">
        <v>257</v>
      </c>
      <c r="Z171" s="147"/>
      <c r="AA171" s="147"/>
      <c r="AB171" s="147"/>
      <c r="AC171" s="147"/>
      <c r="AD171" s="147"/>
      <c r="AE171" s="147"/>
      <c r="AF171" s="147"/>
      <c r="AG171" s="147" t="s">
        <v>284</v>
      </c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outlineLevel="2" x14ac:dyDescent="0.2">
      <c r="A172" s="154"/>
      <c r="B172" s="155"/>
      <c r="C172" s="184" t="s">
        <v>60</v>
      </c>
      <c r="D172" s="159"/>
      <c r="E172" s="160">
        <v>3</v>
      </c>
      <c r="F172" s="157"/>
      <c r="G172" s="157"/>
      <c r="H172" s="157"/>
      <c r="I172" s="157"/>
      <c r="J172" s="157"/>
      <c r="K172" s="157"/>
      <c r="L172" s="157"/>
      <c r="M172" s="157"/>
      <c r="N172" s="156"/>
      <c r="O172" s="156"/>
      <c r="P172" s="156"/>
      <c r="Q172" s="156"/>
      <c r="R172" s="157"/>
      <c r="S172" s="157"/>
      <c r="T172" s="157"/>
      <c r="U172" s="157"/>
      <c r="V172" s="157"/>
      <c r="W172" s="157"/>
      <c r="X172" s="157"/>
      <c r="Y172" s="157"/>
      <c r="Z172" s="147"/>
      <c r="AA172" s="147"/>
      <c r="AB172" s="147"/>
      <c r="AC172" s="147"/>
      <c r="AD172" s="147"/>
      <c r="AE172" s="147"/>
      <c r="AF172" s="147"/>
      <c r="AG172" s="147" t="s">
        <v>260</v>
      </c>
      <c r="AH172" s="147">
        <v>0</v>
      </c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x14ac:dyDescent="0.2">
      <c r="A173" s="163" t="s">
        <v>249</v>
      </c>
      <c r="B173" s="164" t="s">
        <v>195</v>
      </c>
      <c r="C173" s="182" t="s">
        <v>196</v>
      </c>
      <c r="D173" s="165"/>
      <c r="E173" s="166"/>
      <c r="F173" s="167"/>
      <c r="G173" s="168">
        <f>SUMIF(AG174:AG183,"&lt;&gt;NOR",G174:G183)</f>
        <v>0</v>
      </c>
      <c r="H173" s="162"/>
      <c r="I173" s="162">
        <f>SUM(I174:I183)</f>
        <v>0</v>
      </c>
      <c r="J173" s="162"/>
      <c r="K173" s="162">
        <f>SUM(K174:K183)</f>
        <v>0</v>
      </c>
      <c r="L173" s="162"/>
      <c r="M173" s="162">
        <f>SUM(M174:M183)</f>
        <v>0</v>
      </c>
      <c r="N173" s="161"/>
      <c r="O173" s="161">
        <f>SUM(O174:O183)</f>
        <v>0.12000000000000001</v>
      </c>
      <c r="P173" s="161"/>
      <c r="Q173" s="161">
        <f>SUM(Q174:Q183)</f>
        <v>0</v>
      </c>
      <c r="R173" s="162"/>
      <c r="S173" s="162"/>
      <c r="T173" s="162"/>
      <c r="U173" s="162"/>
      <c r="V173" s="162">
        <f>SUM(V174:V183)</f>
        <v>4.7799999999999994</v>
      </c>
      <c r="W173" s="162"/>
      <c r="X173" s="162"/>
      <c r="Y173" s="162"/>
      <c r="AG173" t="s">
        <v>250</v>
      </c>
    </row>
    <row r="174" spans="1:60" outlineLevel="1" x14ac:dyDescent="0.2">
      <c r="A174" s="170">
        <v>63</v>
      </c>
      <c r="B174" s="171" t="s">
        <v>868</v>
      </c>
      <c r="C174" s="183" t="s">
        <v>869</v>
      </c>
      <c r="D174" s="172" t="s">
        <v>380</v>
      </c>
      <c r="E174" s="173">
        <v>4.0999999999999996</v>
      </c>
      <c r="F174" s="174"/>
      <c r="G174" s="175">
        <f>ROUND(E174*F174,2)</f>
        <v>0</v>
      </c>
      <c r="H174" s="158"/>
      <c r="I174" s="157">
        <f>ROUND(E174*H174,2)</f>
        <v>0</v>
      </c>
      <c r="J174" s="158"/>
      <c r="K174" s="157">
        <f>ROUND(E174*J174,2)</f>
        <v>0</v>
      </c>
      <c r="L174" s="157">
        <v>12</v>
      </c>
      <c r="M174" s="157">
        <f>G174*(1+L174/100)</f>
        <v>0</v>
      </c>
      <c r="N174" s="156">
        <v>2.1000000000000001E-4</v>
      </c>
      <c r="O174" s="156">
        <f>ROUND(E174*N174,2)</f>
        <v>0</v>
      </c>
      <c r="P174" s="156">
        <v>0</v>
      </c>
      <c r="Q174" s="156">
        <f>ROUND(E174*P174,2)</f>
        <v>0</v>
      </c>
      <c r="R174" s="157"/>
      <c r="S174" s="157" t="s">
        <v>254</v>
      </c>
      <c r="T174" s="157" t="s">
        <v>255</v>
      </c>
      <c r="U174" s="157">
        <v>0.05</v>
      </c>
      <c r="V174" s="157">
        <f>ROUND(E174*U174,2)</f>
        <v>0.21</v>
      </c>
      <c r="W174" s="157"/>
      <c r="X174" s="157" t="s">
        <v>256</v>
      </c>
      <c r="Y174" s="157" t="s">
        <v>257</v>
      </c>
      <c r="Z174" s="147"/>
      <c r="AA174" s="147"/>
      <c r="AB174" s="147"/>
      <c r="AC174" s="147"/>
      <c r="AD174" s="147"/>
      <c r="AE174" s="147"/>
      <c r="AF174" s="147"/>
      <c r="AG174" s="147" t="s">
        <v>258</v>
      </c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outlineLevel="2" x14ac:dyDescent="0.2">
      <c r="A175" s="154"/>
      <c r="B175" s="155"/>
      <c r="C175" s="184" t="s">
        <v>1201</v>
      </c>
      <c r="D175" s="159"/>
      <c r="E175" s="160">
        <v>4.0999999999999996</v>
      </c>
      <c r="F175" s="157"/>
      <c r="G175" s="157"/>
      <c r="H175" s="157"/>
      <c r="I175" s="157"/>
      <c r="J175" s="157"/>
      <c r="K175" s="157"/>
      <c r="L175" s="157"/>
      <c r="M175" s="157"/>
      <c r="N175" s="156"/>
      <c r="O175" s="156"/>
      <c r="P175" s="156"/>
      <c r="Q175" s="156"/>
      <c r="R175" s="157"/>
      <c r="S175" s="157"/>
      <c r="T175" s="157"/>
      <c r="U175" s="157"/>
      <c r="V175" s="157"/>
      <c r="W175" s="157"/>
      <c r="X175" s="157"/>
      <c r="Y175" s="157"/>
      <c r="Z175" s="147"/>
      <c r="AA175" s="147"/>
      <c r="AB175" s="147"/>
      <c r="AC175" s="147"/>
      <c r="AD175" s="147"/>
      <c r="AE175" s="147"/>
      <c r="AF175" s="147"/>
      <c r="AG175" s="147" t="s">
        <v>260</v>
      </c>
      <c r="AH175" s="147">
        <v>0</v>
      </c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outlineLevel="1" x14ac:dyDescent="0.2">
      <c r="A176" s="170">
        <v>64</v>
      </c>
      <c r="B176" s="171" t="s">
        <v>871</v>
      </c>
      <c r="C176" s="183" t="s">
        <v>872</v>
      </c>
      <c r="D176" s="172" t="s">
        <v>380</v>
      </c>
      <c r="E176" s="173">
        <v>4.0999999999999996</v>
      </c>
      <c r="F176" s="174"/>
      <c r="G176" s="175">
        <f>ROUND(E176*F176,2)</f>
        <v>0</v>
      </c>
      <c r="H176" s="158"/>
      <c r="I176" s="157">
        <f>ROUND(E176*H176,2)</f>
        <v>0</v>
      </c>
      <c r="J176" s="158"/>
      <c r="K176" s="157">
        <f>ROUND(E176*J176,2)</f>
        <v>0</v>
      </c>
      <c r="L176" s="157">
        <v>12</v>
      </c>
      <c r="M176" s="157">
        <f>G176*(1+L176/100)</f>
        <v>0</v>
      </c>
      <c r="N176" s="156">
        <v>5.0400000000000002E-3</v>
      </c>
      <c r="O176" s="156">
        <f>ROUND(E176*N176,2)</f>
        <v>0.02</v>
      </c>
      <c r="P176" s="156">
        <v>0</v>
      </c>
      <c r="Q176" s="156">
        <f>ROUND(E176*P176,2)</f>
        <v>0</v>
      </c>
      <c r="R176" s="157"/>
      <c r="S176" s="157" t="s">
        <v>254</v>
      </c>
      <c r="T176" s="157" t="s">
        <v>255</v>
      </c>
      <c r="U176" s="157">
        <v>0.97799999999999998</v>
      </c>
      <c r="V176" s="157">
        <f>ROUND(E176*U176,2)</f>
        <v>4.01</v>
      </c>
      <c r="W176" s="157"/>
      <c r="X176" s="157" t="s">
        <v>256</v>
      </c>
      <c r="Y176" s="157" t="s">
        <v>257</v>
      </c>
      <c r="Z176" s="147"/>
      <c r="AA176" s="147"/>
      <c r="AB176" s="147"/>
      <c r="AC176" s="147"/>
      <c r="AD176" s="147"/>
      <c r="AE176" s="147"/>
      <c r="AF176" s="147"/>
      <c r="AG176" s="147" t="s">
        <v>258</v>
      </c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</row>
    <row r="177" spans="1:60" outlineLevel="2" x14ac:dyDescent="0.2">
      <c r="A177" s="154"/>
      <c r="B177" s="155"/>
      <c r="C177" s="184" t="s">
        <v>1201</v>
      </c>
      <c r="D177" s="159"/>
      <c r="E177" s="160">
        <v>4.0999999999999996</v>
      </c>
      <c r="F177" s="157"/>
      <c r="G177" s="157"/>
      <c r="H177" s="157"/>
      <c r="I177" s="157"/>
      <c r="J177" s="157"/>
      <c r="K177" s="157"/>
      <c r="L177" s="157"/>
      <c r="M177" s="157"/>
      <c r="N177" s="156"/>
      <c r="O177" s="156"/>
      <c r="P177" s="156"/>
      <c r="Q177" s="156"/>
      <c r="R177" s="157"/>
      <c r="S177" s="157"/>
      <c r="T177" s="157"/>
      <c r="U177" s="157"/>
      <c r="V177" s="157"/>
      <c r="W177" s="157"/>
      <c r="X177" s="157"/>
      <c r="Y177" s="157"/>
      <c r="Z177" s="147"/>
      <c r="AA177" s="147"/>
      <c r="AB177" s="147"/>
      <c r="AC177" s="147"/>
      <c r="AD177" s="147"/>
      <c r="AE177" s="147"/>
      <c r="AF177" s="147"/>
      <c r="AG177" s="147" t="s">
        <v>260</v>
      </c>
      <c r="AH177" s="147">
        <v>0</v>
      </c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outlineLevel="1" x14ac:dyDescent="0.2">
      <c r="A178" s="170">
        <v>65</v>
      </c>
      <c r="B178" s="171" t="s">
        <v>873</v>
      </c>
      <c r="C178" s="183" t="s">
        <v>874</v>
      </c>
      <c r="D178" s="172" t="s">
        <v>267</v>
      </c>
      <c r="E178" s="173">
        <v>8</v>
      </c>
      <c r="F178" s="174"/>
      <c r="G178" s="175">
        <f>ROUND(E178*F178,2)</f>
        <v>0</v>
      </c>
      <c r="H178" s="158"/>
      <c r="I178" s="157">
        <f>ROUND(E178*H178,2)</f>
        <v>0</v>
      </c>
      <c r="J178" s="158"/>
      <c r="K178" s="157">
        <f>ROUND(E178*J178,2)</f>
        <v>0</v>
      </c>
      <c r="L178" s="157">
        <v>12</v>
      </c>
      <c r="M178" s="157">
        <f>G178*(1+L178/100)</f>
        <v>0</v>
      </c>
      <c r="N178" s="156">
        <v>4.0000000000000003E-5</v>
      </c>
      <c r="O178" s="156">
        <f>ROUND(E178*N178,2)</f>
        <v>0</v>
      </c>
      <c r="P178" s="156">
        <v>0</v>
      </c>
      <c r="Q178" s="156">
        <f>ROUND(E178*P178,2)</f>
        <v>0</v>
      </c>
      <c r="R178" s="157"/>
      <c r="S178" s="157" t="s">
        <v>254</v>
      </c>
      <c r="T178" s="157" t="s">
        <v>255</v>
      </c>
      <c r="U178" s="157">
        <v>7.0000000000000007E-2</v>
      </c>
      <c r="V178" s="157">
        <f>ROUND(E178*U178,2)</f>
        <v>0.56000000000000005</v>
      </c>
      <c r="W178" s="157"/>
      <c r="X178" s="157" t="s">
        <v>256</v>
      </c>
      <c r="Y178" s="157" t="s">
        <v>257</v>
      </c>
      <c r="Z178" s="147"/>
      <c r="AA178" s="147"/>
      <c r="AB178" s="147"/>
      <c r="AC178" s="147"/>
      <c r="AD178" s="147"/>
      <c r="AE178" s="147"/>
      <c r="AF178" s="147"/>
      <c r="AG178" s="147" t="s">
        <v>258</v>
      </c>
      <c r="AH178" s="147"/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outlineLevel="2" x14ac:dyDescent="0.2">
      <c r="A179" s="154"/>
      <c r="B179" s="155"/>
      <c r="C179" s="388" t="s">
        <v>875</v>
      </c>
      <c r="D179" s="389"/>
      <c r="E179" s="389"/>
      <c r="F179" s="389"/>
      <c r="G179" s="389"/>
      <c r="H179" s="157"/>
      <c r="I179" s="157"/>
      <c r="J179" s="157"/>
      <c r="K179" s="157"/>
      <c r="L179" s="157"/>
      <c r="M179" s="157"/>
      <c r="N179" s="156"/>
      <c r="O179" s="156"/>
      <c r="P179" s="156"/>
      <c r="Q179" s="156"/>
      <c r="R179" s="157"/>
      <c r="S179" s="157"/>
      <c r="T179" s="157"/>
      <c r="U179" s="157"/>
      <c r="V179" s="157"/>
      <c r="W179" s="157"/>
      <c r="X179" s="157"/>
      <c r="Y179" s="157"/>
      <c r="Z179" s="147"/>
      <c r="AA179" s="147"/>
      <c r="AB179" s="147"/>
      <c r="AC179" s="147"/>
      <c r="AD179" s="147"/>
      <c r="AE179" s="147"/>
      <c r="AF179" s="147"/>
      <c r="AG179" s="147" t="s">
        <v>272</v>
      </c>
      <c r="AH179" s="147"/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outlineLevel="2" x14ac:dyDescent="0.2">
      <c r="A180" s="154"/>
      <c r="B180" s="155"/>
      <c r="C180" s="184" t="s">
        <v>151</v>
      </c>
      <c r="D180" s="159"/>
      <c r="E180" s="160">
        <v>8</v>
      </c>
      <c r="F180" s="157"/>
      <c r="G180" s="157"/>
      <c r="H180" s="157"/>
      <c r="I180" s="157"/>
      <c r="J180" s="157"/>
      <c r="K180" s="157"/>
      <c r="L180" s="157"/>
      <c r="M180" s="157"/>
      <c r="N180" s="156"/>
      <c r="O180" s="156"/>
      <c r="P180" s="156"/>
      <c r="Q180" s="156"/>
      <c r="R180" s="157"/>
      <c r="S180" s="157"/>
      <c r="T180" s="157"/>
      <c r="U180" s="157"/>
      <c r="V180" s="157"/>
      <c r="W180" s="157"/>
      <c r="X180" s="157"/>
      <c r="Y180" s="157"/>
      <c r="Z180" s="147"/>
      <c r="AA180" s="147"/>
      <c r="AB180" s="147"/>
      <c r="AC180" s="147"/>
      <c r="AD180" s="147"/>
      <c r="AE180" s="147"/>
      <c r="AF180" s="147"/>
      <c r="AG180" s="147" t="s">
        <v>260</v>
      </c>
      <c r="AH180" s="147">
        <v>0</v>
      </c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</row>
    <row r="181" spans="1:60" outlineLevel="1" x14ac:dyDescent="0.2">
      <c r="A181" s="170">
        <v>66</v>
      </c>
      <c r="B181" s="171" t="s">
        <v>877</v>
      </c>
      <c r="C181" s="183" t="s">
        <v>878</v>
      </c>
      <c r="D181" s="172" t="s">
        <v>380</v>
      </c>
      <c r="E181" s="173">
        <v>5.5</v>
      </c>
      <c r="F181" s="174"/>
      <c r="G181" s="175">
        <f>ROUND(E181*F181,2)</f>
        <v>0</v>
      </c>
      <c r="H181" s="158"/>
      <c r="I181" s="157">
        <f>ROUND(E181*H181,2)</f>
        <v>0</v>
      </c>
      <c r="J181" s="158"/>
      <c r="K181" s="157">
        <f>ROUND(E181*J181,2)</f>
        <v>0</v>
      </c>
      <c r="L181" s="157">
        <v>12</v>
      </c>
      <c r="M181" s="157">
        <f>G181*(1+L181/100)</f>
        <v>0</v>
      </c>
      <c r="N181" s="156">
        <v>1.7999999999999999E-2</v>
      </c>
      <c r="O181" s="156">
        <f>ROUND(E181*N181,2)</f>
        <v>0.1</v>
      </c>
      <c r="P181" s="156">
        <v>0</v>
      </c>
      <c r="Q181" s="156">
        <f>ROUND(E181*P181,2)</f>
        <v>0</v>
      </c>
      <c r="R181" s="157" t="s">
        <v>282</v>
      </c>
      <c r="S181" s="157" t="s">
        <v>254</v>
      </c>
      <c r="T181" s="157" t="s">
        <v>255</v>
      </c>
      <c r="U181" s="157">
        <v>0</v>
      </c>
      <c r="V181" s="157">
        <f>ROUND(E181*U181,2)</f>
        <v>0</v>
      </c>
      <c r="W181" s="157"/>
      <c r="X181" s="157" t="s">
        <v>283</v>
      </c>
      <c r="Y181" s="157" t="s">
        <v>257</v>
      </c>
      <c r="Z181" s="147"/>
      <c r="AA181" s="147"/>
      <c r="AB181" s="147"/>
      <c r="AC181" s="147"/>
      <c r="AD181" s="147"/>
      <c r="AE181" s="147"/>
      <c r="AF181" s="147"/>
      <c r="AG181" s="147" t="s">
        <v>284</v>
      </c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outlineLevel="2" x14ac:dyDescent="0.2">
      <c r="A182" s="154"/>
      <c r="B182" s="155"/>
      <c r="C182" s="184" t="s">
        <v>1202</v>
      </c>
      <c r="D182" s="159"/>
      <c r="E182" s="160">
        <v>5.5</v>
      </c>
      <c r="F182" s="157"/>
      <c r="G182" s="157"/>
      <c r="H182" s="157"/>
      <c r="I182" s="157"/>
      <c r="J182" s="157"/>
      <c r="K182" s="157"/>
      <c r="L182" s="157"/>
      <c r="M182" s="157"/>
      <c r="N182" s="156"/>
      <c r="O182" s="156"/>
      <c r="P182" s="156"/>
      <c r="Q182" s="156"/>
      <c r="R182" s="157"/>
      <c r="S182" s="157"/>
      <c r="T182" s="157"/>
      <c r="U182" s="157"/>
      <c r="V182" s="157"/>
      <c r="W182" s="157"/>
      <c r="X182" s="157"/>
      <c r="Y182" s="157"/>
      <c r="Z182" s="147"/>
      <c r="AA182" s="147"/>
      <c r="AB182" s="147"/>
      <c r="AC182" s="147"/>
      <c r="AD182" s="147"/>
      <c r="AE182" s="147"/>
      <c r="AF182" s="147"/>
      <c r="AG182" s="147" t="s">
        <v>260</v>
      </c>
      <c r="AH182" s="147">
        <v>0</v>
      </c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outlineLevel="1" x14ac:dyDescent="0.2">
      <c r="A183" s="176">
        <v>67</v>
      </c>
      <c r="B183" s="177" t="s">
        <v>879</v>
      </c>
      <c r="C183" s="185" t="s">
        <v>880</v>
      </c>
      <c r="D183" s="178" t="s">
        <v>0</v>
      </c>
      <c r="E183" s="179">
        <v>83.661900000000003</v>
      </c>
      <c r="F183" s="180"/>
      <c r="G183" s="181">
        <f>ROUND(E183*F183,2)</f>
        <v>0</v>
      </c>
      <c r="H183" s="158"/>
      <c r="I183" s="157">
        <f>ROUND(E183*H183,2)</f>
        <v>0</v>
      </c>
      <c r="J183" s="158"/>
      <c r="K183" s="157">
        <f>ROUND(E183*J183,2)</f>
        <v>0</v>
      </c>
      <c r="L183" s="157">
        <v>12</v>
      </c>
      <c r="M183" s="157">
        <f>G183*(1+L183/100)</f>
        <v>0</v>
      </c>
      <c r="N183" s="156">
        <v>0</v>
      </c>
      <c r="O183" s="156">
        <f>ROUND(E183*N183,2)</f>
        <v>0</v>
      </c>
      <c r="P183" s="156">
        <v>0</v>
      </c>
      <c r="Q183" s="156">
        <f>ROUND(E183*P183,2)</f>
        <v>0</v>
      </c>
      <c r="R183" s="157"/>
      <c r="S183" s="157" t="s">
        <v>254</v>
      </c>
      <c r="T183" s="157" t="s">
        <v>255</v>
      </c>
      <c r="U183" s="157">
        <v>0</v>
      </c>
      <c r="V183" s="157">
        <f>ROUND(E183*U183,2)</f>
        <v>0</v>
      </c>
      <c r="W183" s="157"/>
      <c r="X183" s="157" t="s">
        <v>256</v>
      </c>
      <c r="Y183" s="157" t="s">
        <v>257</v>
      </c>
      <c r="Z183" s="147"/>
      <c r="AA183" s="147"/>
      <c r="AB183" s="147"/>
      <c r="AC183" s="147"/>
      <c r="AD183" s="147"/>
      <c r="AE183" s="147"/>
      <c r="AF183" s="147"/>
      <c r="AG183" s="147" t="s">
        <v>796</v>
      </c>
      <c r="AH183" s="147"/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x14ac:dyDescent="0.2">
      <c r="A184" s="163" t="s">
        <v>249</v>
      </c>
      <c r="B184" s="164" t="s">
        <v>197</v>
      </c>
      <c r="C184" s="182" t="s">
        <v>198</v>
      </c>
      <c r="D184" s="165"/>
      <c r="E184" s="166"/>
      <c r="F184" s="167"/>
      <c r="G184" s="168">
        <f>SUMIF(AG185:AG186,"&lt;&gt;NOR",G185:G186)</f>
        <v>0</v>
      </c>
      <c r="H184" s="162"/>
      <c r="I184" s="162">
        <f>SUM(I185:I186)</f>
        <v>0</v>
      </c>
      <c r="J184" s="162"/>
      <c r="K184" s="162">
        <f>SUM(K185:K186)</f>
        <v>0</v>
      </c>
      <c r="L184" s="162"/>
      <c r="M184" s="162">
        <f>SUM(M185:M186)</f>
        <v>0</v>
      </c>
      <c r="N184" s="161"/>
      <c r="O184" s="161">
        <f>SUM(O185:O186)</f>
        <v>1.94</v>
      </c>
      <c r="P184" s="161"/>
      <c r="Q184" s="161">
        <f>SUM(Q185:Q186)</f>
        <v>0</v>
      </c>
      <c r="R184" s="162"/>
      <c r="S184" s="162"/>
      <c r="T184" s="162"/>
      <c r="U184" s="162"/>
      <c r="V184" s="162">
        <f>SUM(V185:V186)</f>
        <v>88.92</v>
      </c>
      <c r="W184" s="162"/>
      <c r="X184" s="162"/>
      <c r="Y184" s="162"/>
      <c r="AG184" t="s">
        <v>250</v>
      </c>
    </row>
    <row r="185" spans="1:60" outlineLevel="1" x14ac:dyDescent="0.2">
      <c r="A185" s="170">
        <v>68</v>
      </c>
      <c r="B185" s="171" t="s">
        <v>1203</v>
      </c>
      <c r="C185" s="183" t="s">
        <v>1204</v>
      </c>
      <c r="D185" s="172" t="s">
        <v>380</v>
      </c>
      <c r="E185" s="173">
        <v>115</v>
      </c>
      <c r="F185" s="174"/>
      <c r="G185" s="175">
        <f>ROUND(E185*F185,2)</f>
        <v>0</v>
      </c>
      <c r="H185" s="158"/>
      <c r="I185" s="157">
        <f>ROUND(E185*H185,2)</f>
        <v>0</v>
      </c>
      <c r="J185" s="158"/>
      <c r="K185" s="157">
        <f>ROUND(E185*J185,2)</f>
        <v>0</v>
      </c>
      <c r="L185" s="157">
        <v>12</v>
      </c>
      <c r="M185" s="157">
        <f>G185*(1+L185/100)</f>
        <v>0</v>
      </c>
      <c r="N185" s="156">
        <v>1.6840000000000001E-2</v>
      </c>
      <c r="O185" s="156">
        <f>ROUND(E185*N185,2)</f>
        <v>1.94</v>
      </c>
      <c r="P185" s="156">
        <v>0</v>
      </c>
      <c r="Q185" s="156">
        <f>ROUND(E185*P185,2)</f>
        <v>0</v>
      </c>
      <c r="R185" s="157"/>
      <c r="S185" s="157" t="s">
        <v>254</v>
      </c>
      <c r="T185" s="157" t="s">
        <v>255</v>
      </c>
      <c r="U185" s="157">
        <v>0.77324000000000004</v>
      </c>
      <c r="V185" s="157">
        <f>ROUND(E185*U185,2)</f>
        <v>88.92</v>
      </c>
      <c r="W185" s="157"/>
      <c r="X185" s="157" t="s">
        <v>309</v>
      </c>
      <c r="Y185" s="157" t="s">
        <v>257</v>
      </c>
      <c r="Z185" s="147"/>
      <c r="AA185" s="147"/>
      <c r="AB185" s="147"/>
      <c r="AC185" s="147"/>
      <c r="AD185" s="147"/>
      <c r="AE185" s="147"/>
      <c r="AF185" s="147"/>
      <c r="AG185" s="147" t="s">
        <v>310</v>
      </c>
      <c r="AH185" s="147"/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outlineLevel="2" x14ac:dyDescent="0.2">
      <c r="A186" s="154"/>
      <c r="B186" s="155"/>
      <c r="C186" s="184" t="s">
        <v>1151</v>
      </c>
      <c r="D186" s="159"/>
      <c r="E186" s="160">
        <v>115</v>
      </c>
      <c r="F186" s="157"/>
      <c r="G186" s="157"/>
      <c r="H186" s="157"/>
      <c r="I186" s="157"/>
      <c r="J186" s="157"/>
      <c r="K186" s="157"/>
      <c r="L186" s="157"/>
      <c r="M186" s="157"/>
      <c r="N186" s="156"/>
      <c r="O186" s="156"/>
      <c r="P186" s="156"/>
      <c r="Q186" s="156"/>
      <c r="R186" s="157"/>
      <c r="S186" s="157"/>
      <c r="T186" s="157"/>
      <c r="U186" s="157"/>
      <c r="V186" s="157"/>
      <c r="W186" s="157"/>
      <c r="X186" s="157"/>
      <c r="Y186" s="157"/>
      <c r="Z186" s="147"/>
      <c r="AA186" s="147"/>
      <c r="AB186" s="147"/>
      <c r="AC186" s="147"/>
      <c r="AD186" s="147"/>
      <c r="AE186" s="147"/>
      <c r="AF186" s="147"/>
      <c r="AG186" s="147" t="s">
        <v>260</v>
      </c>
      <c r="AH186" s="147">
        <v>0</v>
      </c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x14ac:dyDescent="0.2">
      <c r="A187" s="163" t="s">
        <v>249</v>
      </c>
      <c r="B187" s="164" t="s">
        <v>199</v>
      </c>
      <c r="C187" s="182" t="s">
        <v>200</v>
      </c>
      <c r="D187" s="165"/>
      <c r="E187" s="166"/>
      <c r="F187" s="167"/>
      <c r="G187" s="168">
        <f>SUMIF(AG188:AG197,"&lt;&gt;NOR",G188:G197)</f>
        <v>0</v>
      </c>
      <c r="H187" s="162"/>
      <c r="I187" s="162">
        <f>SUM(I188:I197)</f>
        <v>0</v>
      </c>
      <c r="J187" s="162"/>
      <c r="K187" s="162">
        <f>SUM(K188:K197)</f>
        <v>0</v>
      </c>
      <c r="L187" s="162"/>
      <c r="M187" s="162">
        <f>SUM(M188:M197)</f>
        <v>0</v>
      </c>
      <c r="N187" s="161"/>
      <c r="O187" s="161">
        <f>SUM(O188:O197)</f>
        <v>0.31</v>
      </c>
      <c r="P187" s="161"/>
      <c r="Q187" s="161">
        <f>SUM(Q188:Q197)</f>
        <v>0</v>
      </c>
      <c r="R187" s="162"/>
      <c r="S187" s="162"/>
      <c r="T187" s="162"/>
      <c r="U187" s="162"/>
      <c r="V187" s="162">
        <f>SUM(V188:V197)</f>
        <v>12.950000000000001</v>
      </c>
      <c r="W187" s="162"/>
      <c r="X187" s="162"/>
      <c r="Y187" s="162"/>
      <c r="AG187" t="s">
        <v>250</v>
      </c>
    </row>
    <row r="188" spans="1:60" outlineLevel="1" x14ac:dyDescent="0.2">
      <c r="A188" s="170">
        <v>69</v>
      </c>
      <c r="B188" s="171" t="s">
        <v>868</v>
      </c>
      <c r="C188" s="183" t="s">
        <v>869</v>
      </c>
      <c r="D188" s="172" t="s">
        <v>380</v>
      </c>
      <c r="E188" s="173">
        <v>12.6</v>
      </c>
      <c r="F188" s="174"/>
      <c r="G188" s="175">
        <f>ROUND(E188*F188,2)</f>
        <v>0</v>
      </c>
      <c r="H188" s="158"/>
      <c r="I188" s="157">
        <f>ROUND(E188*H188,2)</f>
        <v>0</v>
      </c>
      <c r="J188" s="158"/>
      <c r="K188" s="157">
        <f>ROUND(E188*J188,2)</f>
        <v>0</v>
      </c>
      <c r="L188" s="157">
        <v>12</v>
      </c>
      <c r="M188" s="157">
        <f>G188*(1+L188/100)</f>
        <v>0</v>
      </c>
      <c r="N188" s="156">
        <v>2.1000000000000001E-4</v>
      </c>
      <c r="O188" s="156">
        <f>ROUND(E188*N188,2)</f>
        <v>0</v>
      </c>
      <c r="P188" s="156">
        <v>0</v>
      </c>
      <c r="Q188" s="156">
        <f>ROUND(E188*P188,2)</f>
        <v>0</v>
      </c>
      <c r="R188" s="157"/>
      <c r="S188" s="157" t="s">
        <v>254</v>
      </c>
      <c r="T188" s="157" t="s">
        <v>255</v>
      </c>
      <c r="U188" s="157">
        <v>0.05</v>
      </c>
      <c r="V188" s="157">
        <f>ROUND(E188*U188,2)</f>
        <v>0.63</v>
      </c>
      <c r="W188" s="157"/>
      <c r="X188" s="157" t="s">
        <v>256</v>
      </c>
      <c r="Y188" s="157" t="s">
        <v>257</v>
      </c>
      <c r="Z188" s="147"/>
      <c r="AA188" s="147"/>
      <c r="AB188" s="147"/>
      <c r="AC188" s="147"/>
      <c r="AD188" s="147"/>
      <c r="AE188" s="147"/>
      <c r="AF188" s="147"/>
      <c r="AG188" s="147" t="s">
        <v>258</v>
      </c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outlineLevel="2" x14ac:dyDescent="0.2">
      <c r="A189" s="154"/>
      <c r="B189" s="155"/>
      <c r="C189" s="184" t="s">
        <v>1154</v>
      </c>
      <c r="D189" s="159"/>
      <c r="E189" s="160">
        <v>12.6</v>
      </c>
      <c r="F189" s="157"/>
      <c r="G189" s="157"/>
      <c r="H189" s="157"/>
      <c r="I189" s="157"/>
      <c r="J189" s="157"/>
      <c r="K189" s="157"/>
      <c r="L189" s="157"/>
      <c r="M189" s="157"/>
      <c r="N189" s="156"/>
      <c r="O189" s="156"/>
      <c r="P189" s="156"/>
      <c r="Q189" s="156"/>
      <c r="R189" s="157"/>
      <c r="S189" s="157"/>
      <c r="T189" s="157"/>
      <c r="U189" s="157"/>
      <c r="V189" s="157"/>
      <c r="W189" s="157"/>
      <c r="X189" s="157"/>
      <c r="Y189" s="157"/>
      <c r="Z189" s="147"/>
      <c r="AA189" s="147"/>
      <c r="AB189" s="147"/>
      <c r="AC189" s="147"/>
      <c r="AD189" s="147"/>
      <c r="AE189" s="147"/>
      <c r="AF189" s="147"/>
      <c r="AG189" s="147" t="s">
        <v>260</v>
      </c>
      <c r="AH189" s="147">
        <v>0</v>
      </c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ht="22.5" outlineLevel="1" x14ac:dyDescent="0.2">
      <c r="A190" s="170">
        <v>70</v>
      </c>
      <c r="B190" s="171" t="s">
        <v>881</v>
      </c>
      <c r="C190" s="183" t="s">
        <v>882</v>
      </c>
      <c r="D190" s="172" t="s">
        <v>380</v>
      </c>
      <c r="E190" s="173">
        <v>12.6</v>
      </c>
      <c r="F190" s="174"/>
      <c r="G190" s="175">
        <f>ROUND(E190*F190,2)</f>
        <v>0</v>
      </c>
      <c r="H190" s="158"/>
      <c r="I190" s="157">
        <f>ROUND(E190*H190,2)</f>
        <v>0</v>
      </c>
      <c r="J190" s="158"/>
      <c r="K190" s="157">
        <f>ROUND(E190*J190,2)</f>
        <v>0</v>
      </c>
      <c r="L190" s="157">
        <v>12</v>
      </c>
      <c r="M190" s="157">
        <f>G190*(1+L190/100)</f>
        <v>0</v>
      </c>
      <c r="N190" s="156">
        <v>5.2399999999999999E-3</v>
      </c>
      <c r="O190" s="156">
        <f>ROUND(E190*N190,2)</f>
        <v>7.0000000000000007E-2</v>
      </c>
      <c r="P190" s="156">
        <v>0</v>
      </c>
      <c r="Q190" s="156">
        <f>ROUND(E190*P190,2)</f>
        <v>0</v>
      </c>
      <c r="R190" s="157"/>
      <c r="S190" s="157" t="s">
        <v>254</v>
      </c>
      <c r="T190" s="157" t="s">
        <v>255</v>
      </c>
      <c r="U190" s="157">
        <v>0.95840000000000003</v>
      </c>
      <c r="V190" s="157">
        <f>ROUND(E190*U190,2)</f>
        <v>12.08</v>
      </c>
      <c r="W190" s="157"/>
      <c r="X190" s="157" t="s">
        <v>256</v>
      </c>
      <c r="Y190" s="157" t="s">
        <v>257</v>
      </c>
      <c r="Z190" s="147"/>
      <c r="AA190" s="147"/>
      <c r="AB190" s="147"/>
      <c r="AC190" s="147"/>
      <c r="AD190" s="147"/>
      <c r="AE190" s="147"/>
      <c r="AF190" s="147"/>
      <c r="AG190" s="147" t="s">
        <v>258</v>
      </c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</row>
    <row r="191" spans="1:60" outlineLevel="2" x14ac:dyDescent="0.2">
      <c r="A191" s="154"/>
      <c r="B191" s="155"/>
      <c r="C191" s="184" t="s">
        <v>1154</v>
      </c>
      <c r="D191" s="159"/>
      <c r="E191" s="160">
        <v>12.6</v>
      </c>
      <c r="F191" s="157"/>
      <c r="G191" s="157"/>
      <c r="H191" s="157"/>
      <c r="I191" s="157"/>
      <c r="J191" s="157"/>
      <c r="K191" s="157"/>
      <c r="L191" s="157"/>
      <c r="M191" s="157"/>
      <c r="N191" s="156"/>
      <c r="O191" s="156"/>
      <c r="P191" s="156"/>
      <c r="Q191" s="156"/>
      <c r="R191" s="157"/>
      <c r="S191" s="157"/>
      <c r="T191" s="157"/>
      <c r="U191" s="157"/>
      <c r="V191" s="157"/>
      <c r="W191" s="157"/>
      <c r="X191" s="157"/>
      <c r="Y191" s="157"/>
      <c r="Z191" s="147"/>
      <c r="AA191" s="147"/>
      <c r="AB191" s="147"/>
      <c r="AC191" s="147"/>
      <c r="AD191" s="147"/>
      <c r="AE191" s="147"/>
      <c r="AF191" s="147"/>
      <c r="AG191" s="147" t="s">
        <v>260</v>
      </c>
      <c r="AH191" s="147">
        <v>0</v>
      </c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</row>
    <row r="192" spans="1:60" ht="22.5" outlineLevel="1" x14ac:dyDescent="0.2">
      <c r="A192" s="170">
        <v>71</v>
      </c>
      <c r="B192" s="171" t="s">
        <v>883</v>
      </c>
      <c r="C192" s="183" t="s">
        <v>884</v>
      </c>
      <c r="D192" s="172" t="s">
        <v>267</v>
      </c>
      <c r="E192" s="173">
        <v>2</v>
      </c>
      <c r="F192" s="174"/>
      <c r="G192" s="175">
        <f>ROUND(E192*F192,2)</f>
        <v>0</v>
      </c>
      <c r="H192" s="158"/>
      <c r="I192" s="157">
        <f>ROUND(E192*H192,2)</f>
        <v>0</v>
      </c>
      <c r="J192" s="158"/>
      <c r="K192" s="157">
        <f>ROUND(E192*J192,2)</f>
        <v>0</v>
      </c>
      <c r="L192" s="157">
        <v>12</v>
      </c>
      <c r="M192" s="157">
        <f>G192*(1+L192/100)</f>
        <v>0</v>
      </c>
      <c r="N192" s="156">
        <v>1.7000000000000001E-4</v>
      </c>
      <c r="O192" s="156">
        <f>ROUND(E192*N192,2)</f>
        <v>0</v>
      </c>
      <c r="P192" s="156">
        <v>0</v>
      </c>
      <c r="Q192" s="156">
        <f>ROUND(E192*P192,2)</f>
        <v>0</v>
      </c>
      <c r="R192" s="157"/>
      <c r="S192" s="157" t="s">
        <v>254</v>
      </c>
      <c r="T192" s="157" t="s">
        <v>255</v>
      </c>
      <c r="U192" s="157">
        <v>0.12</v>
      </c>
      <c r="V192" s="157">
        <f>ROUND(E192*U192,2)</f>
        <v>0.24</v>
      </c>
      <c r="W192" s="157"/>
      <c r="X192" s="157" t="s">
        <v>256</v>
      </c>
      <c r="Y192" s="157" t="s">
        <v>257</v>
      </c>
      <c r="Z192" s="147"/>
      <c r="AA192" s="147"/>
      <c r="AB192" s="147"/>
      <c r="AC192" s="147"/>
      <c r="AD192" s="147"/>
      <c r="AE192" s="147"/>
      <c r="AF192" s="147"/>
      <c r="AG192" s="147" t="s">
        <v>258</v>
      </c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</row>
    <row r="193" spans="1:60" outlineLevel="2" x14ac:dyDescent="0.2">
      <c r="A193" s="154"/>
      <c r="B193" s="155"/>
      <c r="C193" s="184" t="s">
        <v>56</v>
      </c>
      <c r="D193" s="159"/>
      <c r="E193" s="160">
        <v>2</v>
      </c>
      <c r="F193" s="157"/>
      <c r="G193" s="157"/>
      <c r="H193" s="157"/>
      <c r="I193" s="157"/>
      <c r="J193" s="157"/>
      <c r="K193" s="157"/>
      <c r="L193" s="157"/>
      <c r="M193" s="157"/>
      <c r="N193" s="156"/>
      <c r="O193" s="156"/>
      <c r="P193" s="156"/>
      <c r="Q193" s="156"/>
      <c r="R193" s="157"/>
      <c r="S193" s="157"/>
      <c r="T193" s="157"/>
      <c r="U193" s="157"/>
      <c r="V193" s="157"/>
      <c r="W193" s="157"/>
      <c r="X193" s="157"/>
      <c r="Y193" s="157"/>
      <c r="Z193" s="147"/>
      <c r="AA193" s="147"/>
      <c r="AB193" s="147"/>
      <c r="AC193" s="147"/>
      <c r="AD193" s="147"/>
      <c r="AE193" s="147"/>
      <c r="AF193" s="147"/>
      <c r="AG193" s="147" t="s">
        <v>260</v>
      </c>
      <c r="AH193" s="147">
        <v>0</v>
      </c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</row>
    <row r="194" spans="1:60" outlineLevel="1" x14ac:dyDescent="0.2">
      <c r="A194" s="170">
        <v>72</v>
      </c>
      <c r="B194" s="171" t="s">
        <v>885</v>
      </c>
      <c r="C194" s="183" t="s">
        <v>886</v>
      </c>
      <c r="D194" s="172" t="s">
        <v>380</v>
      </c>
      <c r="E194" s="173">
        <v>13.23</v>
      </c>
      <c r="F194" s="174"/>
      <c r="G194" s="175">
        <f>ROUND(E194*F194,2)</f>
        <v>0</v>
      </c>
      <c r="H194" s="158"/>
      <c r="I194" s="157">
        <f>ROUND(E194*H194,2)</f>
        <v>0</v>
      </c>
      <c r="J194" s="158"/>
      <c r="K194" s="157">
        <f>ROUND(E194*J194,2)</f>
        <v>0</v>
      </c>
      <c r="L194" s="157">
        <v>12</v>
      </c>
      <c r="M194" s="157">
        <f>G194*(1+L194/100)</f>
        <v>0</v>
      </c>
      <c r="N194" s="156">
        <v>1.7999999999999999E-2</v>
      </c>
      <c r="O194" s="156">
        <f>ROUND(E194*N194,2)</f>
        <v>0.24</v>
      </c>
      <c r="P194" s="156">
        <v>0</v>
      </c>
      <c r="Q194" s="156">
        <f>ROUND(E194*P194,2)</f>
        <v>0</v>
      </c>
      <c r="R194" s="157" t="s">
        <v>282</v>
      </c>
      <c r="S194" s="157" t="s">
        <v>254</v>
      </c>
      <c r="T194" s="157" t="s">
        <v>255</v>
      </c>
      <c r="U194" s="157">
        <v>0</v>
      </c>
      <c r="V194" s="157">
        <f>ROUND(E194*U194,2)</f>
        <v>0</v>
      </c>
      <c r="W194" s="157"/>
      <c r="X194" s="157" t="s">
        <v>283</v>
      </c>
      <c r="Y194" s="157" t="s">
        <v>257</v>
      </c>
      <c r="Z194" s="147"/>
      <c r="AA194" s="147"/>
      <c r="AB194" s="147"/>
      <c r="AC194" s="147"/>
      <c r="AD194" s="147"/>
      <c r="AE194" s="147"/>
      <c r="AF194" s="147"/>
      <c r="AG194" s="147" t="s">
        <v>284</v>
      </c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</row>
    <row r="195" spans="1:60" outlineLevel="2" x14ac:dyDescent="0.2">
      <c r="A195" s="154"/>
      <c r="B195" s="155"/>
      <c r="C195" s="184" t="s">
        <v>1154</v>
      </c>
      <c r="D195" s="159"/>
      <c r="E195" s="160">
        <v>12.6</v>
      </c>
      <c r="F195" s="157"/>
      <c r="G195" s="157"/>
      <c r="H195" s="157"/>
      <c r="I195" s="157"/>
      <c r="J195" s="157"/>
      <c r="K195" s="157"/>
      <c r="L195" s="157"/>
      <c r="M195" s="157"/>
      <c r="N195" s="156"/>
      <c r="O195" s="156"/>
      <c r="P195" s="156"/>
      <c r="Q195" s="156"/>
      <c r="R195" s="157"/>
      <c r="S195" s="157"/>
      <c r="T195" s="157"/>
      <c r="U195" s="157"/>
      <c r="V195" s="157"/>
      <c r="W195" s="157"/>
      <c r="X195" s="157"/>
      <c r="Y195" s="157"/>
      <c r="Z195" s="147"/>
      <c r="AA195" s="147"/>
      <c r="AB195" s="147"/>
      <c r="AC195" s="147"/>
      <c r="AD195" s="147"/>
      <c r="AE195" s="147"/>
      <c r="AF195" s="147"/>
      <c r="AG195" s="147" t="s">
        <v>260</v>
      </c>
      <c r="AH195" s="147">
        <v>0</v>
      </c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</row>
    <row r="196" spans="1:60" outlineLevel="3" x14ac:dyDescent="0.2">
      <c r="A196" s="154"/>
      <c r="B196" s="155"/>
      <c r="C196" s="195" t="s">
        <v>467</v>
      </c>
      <c r="D196" s="193"/>
      <c r="E196" s="194">
        <v>0.63</v>
      </c>
      <c r="F196" s="157"/>
      <c r="G196" s="157"/>
      <c r="H196" s="157"/>
      <c r="I196" s="157"/>
      <c r="J196" s="157"/>
      <c r="K196" s="157"/>
      <c r="L196" s="157"/>
      <c r="M196" s="157"/>
      <c r="N196" s="156"/>
      <c r="O196" s="156"/>
      <c r="P196" s="156"/>
      <c r="Q196" s="156"/>
      <c r="R196" s="157"/>
      <c r="S196" s="157"/>
      <c r="T196" s="157"/>
      <c r="U196" s="157"/>
      <c r="V196" s="157"/>
      <c r="W196" s="157"/>
      <c r="X196" s="157"/>
      <c r="Y196" s="157"/>
      <c r="Z196" s="147"/>
      <c r="AA196" s="147"/>
      <c r="AB196" s="147"/>
      <c r="AC196" s="147"/>
      <c r="AD196" s="147"/>
      <c r="AE196" s="147"/>
      <c r="AF196" s="147"/>
      <c r="AG196" s="147" t="s">
        <v>260</v>
      </c>
      <c r="AH196" s="147">
        <v>4</v>
      </c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</row>
    <row r="197" spans="1:60" outlineLevel="1" x14ac:dyDescent="0.2">
      <c r="A197" s="176">
        <v>73</v>
      </c>
      <c r="B197" s="177" t="s">
        <v>887</v>
      </c>
      <c r="C197" s="185" t="s">
        <v>888</v>
      </c>
      <c r="D197" s="178" t="s">
        <v>0</v>
      </c>
      <c r="E197" s="179">
        <v>234.43369999999999</v>
      </c>
      <c r="F197" s="180"/>
      <c r="G197" s="181">
        <f>ROUND(E197*F197,2)</f>
        <v>0</v>
      </c>
      <c r="H197" s="158"/>
      <c r="I197" s="157">
        <f>ROUND(E197*H197,2)</f>
        <v>0</v>
      </c>
      <c r="J197" s="158"/>
      <c r="K197" s="157">
        <f>ROUND(E197*J197,2)</f>
        <v>0</v>
      </c>
      <c r="L197" s="157">
        <v>12</v>
      </c>
      <c r="M197" s="157">
        <f>G197*(1+L197/100)</f>
        <v>0</v>
      </c>
      <c r="N197" s="156">
        <v>0</v>
      </c>
      <c r="O197" s="156">
        <f>ROUND(E197*N197,2)</f>
        <v>0</v>
      </c>
      <c r="P197" s="156">
        <v>0</v>
      </c>
      <c r="Q197" s="156">
        <f>ROUND(E197*P197,2)</f>
        <v>0</v>
      </c>
      <c r="R197" s="157"/>
      <c r="S197" s="157" t="s">
        <v>254</v>
      </c>
      <c r="T197" s="157" t="s">
        <v>255</v>
      </c>
      <c r="U197" s="157">
        <v>0</v>
      </c>
      <c r="V197" s="157">
        <f>ROUND(E197*U197,2)</f>
        <v>0</v>
      </c>
      <c r="W197" s="157"/>
      <c r="X197" s="157" t="s">
        <v>256</v>
      </c>
      <c r="Y197" s="157" t="s">
        <v>257</v>
      </c>
      <c r="Z197" s="147"/>
      <c r="AA197" s="147"/>
      <c r="AB197" s="147"/>
      <c r="AC197" s="147"/>
      <c r="AD197" s="147"/>
      <c r="AE197" s="147"/>
      <c r="AF197" s="147"/>
      <c r="AG197" s="147" t="s">
        <v>796</v>
      </c>
      <c r="AH197" s="147"/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47"/>
      <c r="BH197" s="147"/>
    </row>
    <row r="198" spans="1:60" x14ac:dyDescent="0.2">
      <c r="A198" s="163" t="s">
        <v>249</v>
      </c>
      <c r="B198" s="164" t="s">
        <v>203</v>
      </c>
      <c r="C198" s="182" t="s">
        <v>204</v>
      </c>
      <c r="D198" s="165"/>
      <c r="E198" s="166"/>
      <c r="F198" s="167"/>
      <c r="G198" s="168">
        <f>SUMIF(AG199:AG202,"&lt;&gt;NOR",G199:G202)</f>
        <v>0</v>
      </c>
      <c r="H198" s="162"/>
      <c r="I198" s="162">
        <f>SUM(I199:I202)</f>
        <v>0</v>
      </c>
      <c r="J198" s="162"/>
      <c r="K198" s="162">
        <f>SUM(K199:K202)</f>
        <v>0</v>
      </c>
      <c r="L198" s="162"/>
      <c r="M198" s="162">
        <f>SUM(M199:M202)</f>
        <v>0</v>
      </c>
      <c r="N198" s="161"/>
      <c r="O198" s="161">
        <f>SUM(O199:O202)</f>
        <v>0.06</v>
      </c>
      <c r="P198" s="161"/>
      <c r="Q198" s="161">
        <f>SUM(Q199:Q202)</f>
        <v>0</v>
      </c>
      <c r="R198" s="162"/>
      <c r="S198" s="162"/>
      <c r="T198" s="162"/>
      <c r="U198" s="162"/>
      <c r="V198" s="162">
        <f>SUM(V199:V202)</f>
        <v>34.53</v>
      </c>
      <c r="W198" s="162"/>
      <c r="X198" s="162"/>
      <c r="Y198" s="162"/>
      <c r="AG198" t="s">
        <v>250</v>
      </c>
    </row>
    <row r="199" spans="1:60" outlineLevel="1" x14ac:dyDescent="0.2">
      <c r="A199" s="170">
        <v>74</v>
      </c>
      <c r="B199" s="171" t="s">
        <v>635</v>
      </c>
      <c r="C199" s="183" t="s">
        <v>636</v>
      </c>
      <c r="D199" s="172" t="s">
        <v>380</v>
      </c>
      <c r="E199" s="173">
        <v>244</v>
      </c>
      <c r="F199" s="174"/>
      <c r="G199" s="175">
        <f>ROUND(E199*F199,2)</f>
        <v>0</v>
      </c>
      <c r="H199" s="158"/>
      <c r="I199" s="157">
        <f>ROUND(E199*H199,2)</f>
        <v>0</v>
      </c>
      <c r="J199" s="158"/>
      <c r="K199" s="157">
        <f>ROUND(E199*J199,2)</f>
        <v>0</v>
      </c>
      <c r="L199" s="157">
        <v>12</v>
      </c>
      <c r="M199" s="157">
        <f>G199*(1+L199/100)</f>
        <v>0</v>
      </c>
      <c r="N199" s="156">
        <v>6.9999999999999994E-5</v>
      </c>
      <c r="O199" s="156">
        <f>ROUND(E199*N199,2)</f>
        <v>0.02</v>
      </c>
      <c r="P199" s="156">
        <v>0</v>
      </c>
      <c r="Q199" s="156">
        <f>ROUND(E199*P199,2)</f>
        <v>0</v>
      </c>
      <c r="R199" s="157"/>
      <c r="S199" s="157" t="s">
        <v>254</v>
      </c>
      <c r="T199" s="157" t="s">
        <v>255</v>
      </c>
      <c r="U199" s="157">
        <v>3.2480000000000002E-2</v>
      </c>
      <c r="V199" s="157">
        <f>ROUND(E199*U199,2)</f>
        <v>7.93</v>
      </c>
      <c r="W199" s="157"/>
      <c r="X199" s="157" t="s">
        <v>256</v>
      </c>
      <c r="Y199" s="157" t="s">
        <v>257</v>
      </c>
      <c r="Z199" s="147"/>
      <c r="AA199" s="147"/>
      <c r="AB199" s="147"/>
      <c r="AC199" s="147"/>
      <c r="AD199" s="147"/>
      <c r="AE199" s="147"/>
      <c r="AF199" s="147"/>
      <c r="AG199" s="147" t="s">
        <v>258</v>
      </c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</row>
    <row r="200" spans="1:60" outlineLevel="2" x14ac:dyDescent="0.2">
      <c r="A200" s="154"/>
      <c r="B200" s="155"/>
      <c r="C200" s="184" t="s">
        <v>1205</v>
      </c>
      <c r="D200" s="159"/>
      <c r="E200" s="160">
        <v>244</v>
      </c>
      <c r="F200" s="157"/>
      <c r="G200" s="157"/>
      <c r="H200" s="157"/>
      <c r="I200" s="157"/>
      <c r="J200" s="157"/>
      <c r="K200" s="157"/>
      <c r="L200" s="157"/>
      <c r="M200" s="157"/>
      <c r="N200" s="156"/>
      <c r="O200" s="156"/>
      <c r="P200" s="156"/>
      <c r="Q200" s="156"/>
      <c r="R200" s="157"/>
      <c r="S200" s="157"/>
      <c r="T200" s="157"/>
      <c r="U200" s="157"/>
      <c r="V200" s="157"/>
      <c r="W200" s="157"/>
      <c r="X200" s="157"/>
      <c r="Y200" s="157"/>
      <c r="Z200" s="147"/>
      <c r="AA200" s="147"/>
      <c r="AB200" s="147"/>
      <c r="AC200" s="147"/>
      <c r="AD200" s="147"/>
      <c r="AE200" s="147"/>
      <c r="AF200" s="147"/>
      <c r="AG200" s="147" t="s">
        <v>260</v>
      </c>
      <c r="AH200" s="147">
        <v>0</v>
      </c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47"/>
      <c r="BH200" s="147"/>
    </row>
    <row r="201" spans="1:60" outlineLevel="1" x14ac:dyDescent="0.2">
      <c r="A201" s="170">
        <v>75</v>
      </c>
      <c r="B201" s="171" t="s">
        <v>637</v>
      </c>
      <c r="C201" s="183" t="s">
        <v>638</v>
      </c>
      <c r="D201" s="172" t="s">
        <v>380</v>
      </c>
      <c r="E201" s="173">
        <v>244</v>
      </c>
      <c r="F201" s="174"/>
      <c r="G201" s="175">
        <f>ROUND(E201*F201,2)</f>
        <v>0</v>
      </c>
      <c r="H201" s="158"/>
      <c r="I201" s="157">
        <f>ROUND(E201*H201,2)</f>
        <v>0</v>
      </c>
      <c r="J201" s="158"/>
      <c r="K201" s="157">
        <f>ROUND(E201*J201,2)</f>
        <v>0</v>
      </c>
      <c r="L201" s="157">
        <v>12</v>
      </c>
      <c r="M201" s="157">
        <f>G201*(1+L201/100)</f>
        <v>0</v>
      </c>
      <c r="N201" s="156">
        <v>1.6000000000000001E-4</v>
      </c>
      <c r="O201" s="156">
        <f>ROUND(E201*N201,2)</f>
        <v>0.04</v>
      </c>
      <c r="P201" s="156">
        <v>0</v>
      </c>
      <c r="Q201" s="156">
        <f>ROUND(E201*P201,2)</f>
        <v>0</v>
      </c>
      <c r="R201" s="157"/>
      <c r="S201" s="157" t="s">
        <v>254</v>
      </c>
      <c r="T201" s="157" t="s">
        <v>255</v>
      </c>
      <c r="U201" s="157">
        <v>0.10902000000000001</v>
      </c>
      <c r="V201" s="157">
        <f>ROUND(E201*U201,2)</f>
        <v>26.6</v>
      </c>
      <c r="W201" s="157"/>
      <c r="X201" s="157" t="s">
        <v>256</v>
      </c>
      <c r="Y201" s="157" t="s">
        <v>257</v>
      </c>
      <c r="Z201" s="147"/>
      <c r="AA201" s="147"/>
      <c r="AB201" s="147"/>
      <c r="AC201" s="147"/>
      <c r="AD201" s="147"/>
      <c r="AE201" s="147"/>
      <c r="AF201" s="147"/>
      <c r="AG201" s="147" t="s">
        <v>258</v>
      </c>
      <c r="AH201" s="147"/>
      <c r="AI201" s="147"/>
      <c r="AJ201" s="147"/>
      <c r="AK201" s="147"/>
      <c r="AL201" s="147"/>
      <c r="AM201" s="147"/>
      <c r="AN201" s="147"/>
      <c r="AO201" s="147"/>
      <c r="AP201" s="147"/>
      <c r="AQ201" s="147"/>
      <c r="AR201" s="147"/>
      <c r="AS201" s="147"/>
      <c r="AT201" s="147"/>
      <c r="AU201" s="147"/>
      <c r="AV201" s="147"/>
      <c r="AW201" s="147"/>
      <c r="AX201" s="147"/>
      <c r="AY201" s="147"/>
      <c r="AZ201" s="147"/>
      <c r="BA201" s="147"/>
      <c r="BB201" s="147"/>
      <c r="BC201" s="147"/>
      <c r="BD201" s="147"/>
      <c r="BE201" s="147"/>
      <c r="BF201" s="147"/>
      <c r="BG201" s="147"/>
      <c r="BH201" s="147"/>
    </row>
    <row r="202" spans="1:60" outlineLevel="2" x14ac:dyDescent="0.2">
      <c r="A202" s="154"/>
      <c r="B202" s="155"/>
      <c r="C202" s="184" t="s">
        <v>1205</v>
      </c>
      <c r="D202" s="159"/>
      <c r="E202" s="160">
        <v>244</v>
      </c>
      <c r="F202" s="157"/>
      <c r="G202" s="157"/>
      <c r="H202" s="157"/>
      <c r="I202" s="157"/>
      <c r="J202" s="157"/>
      <c r="K202" s="157"/>
      <c r="L202" s="157"/>
      <c r="M202" s="157"/>
      <c r="N202" s="156"/>
      <c r="O202" s="156"/>
      <c r="P202" s="156"/>
      <c r="Q202" s="156"/>
      <c r="R202" s="157"/>
      <c r="S202" s="157"/>
      <c r="T202" s="157"/>
      <c r="U202" s="157"/>
      <c r="V202" s="157"/>
      <c r="W202" s="157"/>
      <c r="X202" s="157"/>
      <c r="Y202" s="157"/>
      <c r="Z202" s="147"/>
      <c r="AA202" s="147"/>
      <c r="AB202" s="147"/>
      <c r="AC202" s="147"/>
      <c r="AD202" s="147"/>
      <c r="AE202" s="147"/>
      <c r="AF202" s="147"/>
      <c r="AG202" s="147" t="s">
        <v>260</v>
      </c>
      <c r="AH202" s="147">
        <v>0</v>
      </c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AV202" s="147"/>
      <c r="AW202" s="147"/>
      <c r="AX202" s="147"/>
      <c r="AY202" s="147"/>
      <c r="AZ202" s="147"/>
      <c r="BA202" s="147"/>
      <c r="BB202" s="147"/>
      <c r="BC202" s="147"/>
      <c r="BD202" s="147"/>
      <c r="BE202" s="147"/>
      <c r="BF202" s="147"/>
      <c r="BG202" s="147"/>
      <c r="BH202" s="147"/>
    </row>
    <row r="203" spans="1:60" x14ac:dyDescent="0.2">
      <c r="A203" s="163" t="s">
        <v>249</v>
      </c>
      <c r="B203" s="164" t="s">
        <v>205</v>
      </c>
      <c r="C203" s="182" t="s">
        <v>206</v>
      </c>
      <c r="D203" s="165"/>
      <c r="E203" s="166"/>
      <c r="F203" s="167"/>
      <c r="G203" s="168">
        <f>SUMIF(AG204:AG204,"&lt;&gt;NOR",G204:G204)</f>
        <v>0</v>
      </c>
      <c r="H203" s="162"/>
      <c r="I203" s="162">
        <f>SUM(I204:I204)</f>
        <v>0</v>
      </c>
      <c r="J203" s="162"/>
      <c r="K203" s="162">
        <f>SUM(K204:K204)</f>
        <v>0</v>
      </c>
      <c r="L203" s="162"/>
      <c r="M203" s="162">
        <f>SUM(M204:M204)</f>
        <v>0</v>
      </c>
      <c r="N203" s="161"/>
      <c r="O203" s="161">
        <f>SUM(O204:O204)</f>
        <v>0.03</v>
      </c>
      <c r="P203" s="161"/>
      <c r="Q203" s="161">
        <f>SUM(Q204:Q204)</f>
        <v>0</v>
      </c>
      <c r="R203" s="162"/>
      <c r="S203" s="162"/>
      <c r="T203" s="162"/>
      <c r="U203" s="162"/>
      <c r="V203" s="162">
        <f>SUM(V204:V204)</f>
        <v>0</v>
      </c>
      <c r="W203" s="162"/>
      <c r="X203" s="162"/>
      <c r="Y203" s="162"/>
      <c r="AG203" t="s">
        <v>250</v>
      </c>
    </row>
    <row r="204" spans="1:60" outlineLevel="1" x14ac:dyDescent="0.2">
      <c r="A204" s="176">
        <v>76</v>
      </c>
      <c r="B204" s="177" t="s">
        <v>830</v>
      </c>
      <c r="C204" s="185" t="s">
        <v>1206</v>
      </c>
      <c r="D204" s="178" t="s">
        <v>292</v>
      </c>
      <c r="E204" s="179">
        <v>1</v>
      </c>
      <c r="F204" s="180"/>
      <c r="G204" s="181">
        <f>ROUND(E204*F204,2)</f>
        <v>0</v>
      </c>
      <c r="H204" s="158"/>
      <c r="I204" s="157">
        <f>ROUND(E204*H204,2)</f>
        <v>0</v>
      </c>
      <c r="J204" s="158"/>
      <c r="K204" s="157">
        <f>ROUND(E204*J204,2)</f>
        <v>0</v>
      </c>
      <c r="L204" s="157">
        <v>12</v>
      </c>
      <c r="M204" s="157">
        <f>G204*(1+L204/100)</f>
        <v>0</v>
      </c>
      <c r="N204" s="156">
        <v>3.3000000000000002E-2</v>
      </c>
      <c r="O204" s="156">
        <f>ROUND(E204*N204,2)</f>
        <v>0.03</v>
      </c>
      <c r="P204" s="156">
        <v>0</v>
      </c>
      <c r="Q204" s="156">
        <f>ROUND(E204*P204,2)</f>
        <v>0</v>
      </c>
      <c r="R204" s="157" t="s">
        <v>282</v>
      </c>
      <c r="S204" s="157" t="s">
        <v>254</v>
      </c>
      <c r="T204" s="157" t="s">
        <v>255</v>
      </c>
      <c r="U204" s="157">
        <v>0</v>
      </c>
      <c r="V204" s="157">
        <f>ROUND(E204*U204,2)</f>
        <v>0</v>
      </c>
      <c r="W204" s="157"/>
      <c r="X204" s="157" t="s">
        <v>283</v>
      </c>
      <c r="Y204" s="157" t="s">
        <v>257</v>
      </c>
      <c r="Z204" s="147"/>
      <c r="AA204" s="147"/>
      <c r="AB204" s="147"/>
      <c r="AC204" s="147"/>
      <c r="AD204" s="147"/>
      <c r="AE204" s="147"/>
      <c r="AF204" s="147"/>
      <c r="AG204" s="147" t="s">
        <v>284</v>
      </c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</row>
    <row r="205" spans="1:60" x14ac:dyDescent="0.2">
      <c r="A205" s="163" t="s">
        <v>249</v>
      </c>
      <c r="B205" s="164" t="s">
        <v>207</v>
      </c>
      <c r="C205" s="182" t="s">
        <v>208</v>
      </c>
      <c r="D205" s="165"/>
      <c r="E205" s="166"/>
      <c r="F205" s="167"/>
      <c r="G205" s="168">
        <f>SUMIF(AG206:AG210,"&lt;&gt;NOR",G206:G210)</f>
        <v>0</v>
      </c>
      <c r="H205" s="162"/>
      <c r="I205" s="162">
        <f>SUM(I206:I210)</f>
        <v>0</v>
      </c>
      <c r="J205" s="162"/>
      <c r="K205" s="162">
        <f>SUM(K206:K210)</f>
        <v>0</v>
      </c>
      <c r="L205" s="162"/>
      <c r="M205" s="162">
        <f>SUM(M206:M210)</f>
        <v>0</v>
      </c>
      <c r="N205" s="161"/>
      <c r="O205" s="161">
        <f>SUM(O206:O210)</f>
        <v>0.14000000000000001</v>
      </c>
      <c r="P205" s="161"/>
      <c r="Q205" s="161">
        <f>SUM(Q206:Q210)</f>
        <v>0</v>
      </c>
      <c r="R205" s="162"/>
      <c r="S205" s="162"/>
      <c r="T205" s="162"/>
      <c r="U205" s="162"/>
      <c r="V205" s="162">
        <f>SUM(V206:V210)</f>
        <v>17.489999999999998</v>
      </c>
      <c r="W205" s="162"/>
      <c r="X205" s="162"/>
      <c r="Y205" s="162"/>
      <c r="AG205" t="s">
        <v>250</v>
      </c>
    </row>
    <row r="206" spans="1:60" ht="22.5" outlineLevel="1" x14ac:dyDescent="0.2">
      <c r="A206" s="170">
        <v>77</v>
      </c>
      <c r="B206" s="171" t="s">
        <v>987</v>
      </c>
      <c r="C206" s="183" t="s">
        <v>988</v>
      </c>
      <c r="D206" s="172" t="s">
        <v>267</v>
      </c>
      <c r="E206" s="173">
        <v>133</v>
      </c>
      <c r="F206" s="174"/>
      <c r="G206" s="175">
        <f>ROUND(E206*F206,2)</f>
        <v>0</v>
      </c>
      <c r="H206" s="158"/>
      <c r="I206" s="157">
        <f>ROUND(E206*H206,2)</f>
        <v>0</v>
      </c>
      <c r="J206" s="158"/>
      <c r="K206" s="157">
        <f>ROUND(E206*J206,2)</f>
        <v>0</v>
      </c>
      <c r="L206" s="157">
        <v>12</v>
      </c>
      <c r="M206" s="157">
        <f>G206*(1+L206/100)</f>
        <v>0</v>
      </c>
      <c r="N206" s="156">
        <v>9.8999999999999999E-4</v>
      </c>
      <c r="O206" s="156">
        <f>ROUND(E206*N206,2)</f>
        <v>0.13</v>
      </c>
      <c r="P206" s="156">
        <v>0</v>
      </c>
      <c r="Q206" s="156">
        <f>ROUND(E206*P206,2)</f>
        <v>0</v>
      </c>
      <c r="R206" s="157"/>
      <c r="S206" s="157" t="s">
        <v>254</v>
      </c>
      <c r="T206" s="157" t="s">
        <v>255</v>
      </c>
      <c r="U206" s="157">
        <v>0.13</v>
      </c>
      <c r="V206" s="157">
        <f>ROUND(E206*U206,2)</f>
        <v>17.29</v>
      </c>
      <c r="W206" s="157"/>
      <c r="X206" s="157" t="s">
        <v>256</v>
      </c>
      <c r="Y206" s="157" t="s">
        <v>257</v>
      </c>
      <c r="Z206" s="147"/>
      <c r="AA206" s="147"/>
      <c r="AB206" s="147"/>
      <c r="AC206" s="147"/>
      <c r="AD206" s="147"/>
      <c r="AE206" s="147"/>
      <c r="AF206" s="147"/>
      <c r="AG206" s="147" t="s">
        <v>258</v>
      </c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</row>
    <row r="207" spans="1:60" outlineLevel="2" x14ac:dyDescent="0.2">
      <c r="A207" s="154"/>
      <c r="B207" s="155"/>
      <c r="C207" s="388" t="s">
        <v>989</v>
      </c>
      <c r="D207" s="389"/>
      <c r="E207" s="389"/>
      <c r="F207" s="389"/>
      <c r="G207" s="389"/>
      <c r="H207" s="157"/>
      <c r="I207" s="157"/>
      <c r="J207" s="157"/>
      <c r="K207" s="157"/>
      <c r="L207" s="157"/>
      <c r="M207" s="157"/>
      <c r="N207" s="156"/>
      <c r="O207" s="156"/>
      <c r="P207" s="156"/>
      <c r="Q207" s="156"/>
      <c r="R207" s="157"/>
      <c r="S207" s="157"/>
      <c r="T207" s="157"/>
      <c r="U207" s="157"/>
      <c r="V207" s="157"/>
      <c r="W207" s="157"/>
      <c r="X207" s="157"/>
      <c r="Y207" s="157"/>
      <c r="Z207" s="147"/>
      <c r="AA207" s="147"/>
      <c r="AB207" s="147"/>
      <c r="AC207" s="147"/>
      <c r="AD207" s="147"/>
      <c r="AE207" s="147"/>
      <c r="AF207" s="147"/>
      <c r="AG207" s="147" t="s">
        <v>272</v>
      </c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</row>
    <row r="208" spans="1:60" outlineLevel="2" x14ac:dyDescent="0.2">
      <c r="A208" s="154"/>
      <c r="B208" s="155"/>
      <c r="C208" s="184" t="s">
        <v>1207</v>
      </c>
      <c r="D208" s="159"/>
      <c r="E208" s="160">
        <v>133</v>
      </c>
      <c r="F208" s="157"/>
      <c r="G208" s="157"/>
      <c r="H208" s="157"/>
      <c r="I208" s="157"/>
      <c r="J208" s="157"/>
      <c r="K208" s="157"/>
      <c r="L208" s="157"/>
      <c r="M208" s="157"/>
      <c r="N208" s="156"/>
      <c r="O208" s="156"/>
      <c r="P208" s="156"/>
      <c r="Q208" s="156"/>
      <c r="R208" s="157"/>
      <c r="S208" s="157"/>
      <c r="T208" s="157"/>
      <c r="U208" s="157"/>
      <c r="V208" s="157"/>
      <c r="W208" s="157"/>
      <c r="X208" s="157"/>
      <c r="Y208" s="157"/>
      <c r="Z208" s="147"/>
      <c r="AA208" s="147"/>
      <c r="AB208" s="147"/>
      <c r="AC208" s="147"/>
      <c r="AD208" s="147"/>
      <c r="AE208" s="147"/>
      <c r="AF208" s="147"/>
      <c r="AG208" s="147" t="s">
        <v>260</v>
      </c>
      <c r="AH208" s="147">
        <v>0</v>
      </c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</row>
    <row r="209" spans="1:60" outlineLevel="1" x14ac:dyDescent="0.2">
      <c r="A209" s="170">
        <v>78</v>
      </c>
      <c r="B209" s="171" t="s">
        <v>1208</v>
      </c>
      <c r="C209" s="183" t="s">
        <v>1209</v>
      </c>
      <c r="D209" s="172" t="s">
        <v>267</v>
      </c>
      <c r="E209" s="173">
        <v>6</v>
      </c>
      <c r="F209" s="174"/>
      <c r="G209" s="175">
        <f>ROUND(E209*F209,2)</f>
        <v>0</v>
      </c>
      <c r="H209" s="158"/>
      <c r="I209" s="157">
        <f>ROUND(E209*H209,2)</f>
        <v>0</v>
      </c>
      <c r="J209" s="158"/>
      <c r="K209" s="157">
        <f>ROUND(E209*J209,2)</f>
        <v>0</v>
      </c>
      <c r="L209" s="157">
        <v>12</v>
      </c>
      <c r="M209" s="157">
        <f>G209*(1+L209/100)</f>
        <v>0</v>
      </c>
      <c r="N209" s="156">
        <v>1.5900000000000001E-3</v>
      </c>
      <c r="O209" s="156">
        <f>ROUND(E209*N209,2)</f>
        <v>0.01</v>
      </c>
      <c r="P209" s="156">
        <v>0</v>
      </c>
      <c r="Q209" s="156">
        <f>ROUND(E209*P209,2)</f>
        <v>0</v>
      </c>
      <c r="R209" s="157"/>
      <c r="S209" s="157" t="s">
        <v>254</v>
      </c>
      <c r="T209" s="157" t="s">
        <v>255</v>
      </c>
      <c r="U209" s="157">
        <v>3.39E-2</v>
      </c>
      <c r="V209" s="157">
        <f>ROUND(E209*U209,2)</f>
        <v>0.2</v>
      </c>
      <c r="W209" s="157"/>
      <c r="X209" s="157" t="s">
        <v>256</v>
      </c>
      <c r="Y209" s="157" t="s">
        <v>257</v>
      </c>
      <c r="Z209" s="147"/>
      <c r="AA209" s="147"/>
      <c r="AB209" s="147"/>
      <c r="AC209" s="147"/>
      <c r="AD209" s="147"/>
      <c r="AE209" s="147"/>
      <c r="AF209" s="147"/>
      <c r="AG209" s="147" t="s">
        <v>258</v>
      </c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</row>
    <row r="210" spans="1:60" outlineLevel="2" x14ac:dyDescent="0.2">
      <c r="A210" s="154"/>
      <c r="B210" s="155"/>
      <c r="C210" s="184" t="s">
        <v>1210</v>
      </c>
      <c r="D210" s="159"/>
      <c r="E210" s="160">
        <v>6</v>
      </c>
      <c r="F210" s="157"/>
      <c r="G210" s="157"/>
      <c r="H210" s="157"/>
      <c r="I210" s="157"/>
      <c r="J210" s="157"/>
      <c r="K210" s="157"/>
      <c r="L210" s="157"/>
      <c r="M210" s="157"/>
      <c r="N210" s="156"/>
      <c r="O210" s="156"/>
      <c r="P210" s="156"/>
      <c r="Q210" s="156"/>
      <c r="R210" s="157"/>
      <c r="S210" s="157"/>
      <c r="T210" s="157"/>
      <c r="U210" s="157"/>
      <c r="V210" s="157"/>
      <c r="W210" s="157"/>
      <c r="X210" s="157"/>
      <c r="Y210" s="157"/>
      <c r="Z210" s="147"/>
      <c r="AA210" s="147"/>
      <c r="AB210" s="147"/>
      <c r="AC210" s="147"/>
      <c r="AD210" s="147"/>
      <c r="AE210" s="147"/>
      <c r="AF210" s="147"/>
      <c r="AG210" s="147" t="s">
        <v>260</v>
      </c>
      <c r="AH210" s="147">
        <v>0</v>
      </c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</row>
    <row r="211" spans="1:60" x14ac:dyDescent="0.2">
      <c r="A211" s="3"/>
      <c r="B211" s="4"/>
      <c r="C211" s="186"/>
      <c r="D211" s="6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AE211">
        <v>12</v>
      </c>
      <c r="AF211">
        <v>21</v>
      </c>
      <c r="AG211" t="s">
        <v>235</v>
      </c>
    </row>
    <row r="212" spans="1:60" x14ac:dyDescent="0.2">
      <c r="A212" s="150"/>
      <c r="B212" s="151" t="s">
        <v>31</v>
      </c>
      <c r="C212" s="187"/>
      <c r="D212" s="152"/>
      <c r="E212" s="153"/>
      <c r="F212" s="153"/>
      <c r="G212" s="169">
        <f>G8+G23+G37+G44+G49+G53+G56+G62+G71+G82+G89+G91+G111+G128+G135+G140+G143+G159+G165+G170+G173+G184+G187+G198+G203+G205</f>
        <v>0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AE212">
        <f>SUMIF(L7:L210,AE211,G7:G210)</f>
        <v>0</v>
      </c>
      <c r="AF212">
        <f>SUMIF(L7:L210,AF211,G7:G210)</f>
        <v>0</v>
      </c>
      <c r="AG212" t="s">
        <v>346</v>
      </c>
    </row>
    <row r="213" spans="1:60" x14ac:dyDescent="0.2">
      <c r="A213" s="3"/>
      <c r="B213" s="4"/>
      <c r="C213" s="186"/>
      <c r="D213" s="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60" x14ac:dyDescent="0.2">
      <c r="A214" s="3"/>
      <c r="B214" s="4"/>
      <c r="C214" s="186"/>
      <c r="D214" s="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60" x14ac:dyDescent="0.2">
      <c r="A215" s="374" t="s">
        <v>347</v>
      </c>
      <c r="B215" s="374"/>
      <c r="C215" s="375"/>
      <c r="D215" s="6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60" x14ac:dyDescent="0.2">
      <c r="A216" s="376"/>
      <c r="B216" s="377"/>
      <c r="C216" s="378"/>
      <c r="D216" s="377"/>
      <c r="E216" s="377"/>
      <c r="F216" s="377"/>
      <c r="G216" s="379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AG216" t="s">
        <v>348</v>
      </c>
    </row>
    <row r="217" spans="1:60" x14ac:dyDescent="0.2">
      <c r="A217" s="380"/>
      <c r="B217" s="381"/>
      <c r="C217" s="382"/>
      <c r="D217" s="381"/>
      <c r="E217" s="381"/>
      <c r="F217" s="381"/>
      <c r="G217" s="38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60" x14ac:dyDescent="0.2">
      <c r="A218" s="380"/>
      <c r="B218" s="381"/>
      <c r="C218" s="382"/>
      <c r="D218" s="381"/>
      <c r="E218" s="381"/>
      <c r="F218" s="381"/>
      <c r="G218" s="38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60" x14ac:dyDescent="0.2">
      <c r="A219" s="380"/>
      <c r="B219" s="381"/>
      <c r="C219" s="382"/>
      <c r="D219" s="381"/>
      <c r="E219" s="381"/>
      <c r="F219" s="381"/>
      <c r="G219" s="38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60" x14ac:dyDescent="0.2">
      <c r="A220" s="384"/>
      <c r="B220" s="385"/>
      <c r="C220" s="386"/>
      <c r="D220" s="385"/>
      <c r="E220" s="385"/>
      <c r="F220" s="385"/>
      <c r="G220" s="387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60" x14ac:dyDescent="0.2">
      <c r="A221" s="3"/>
      <c r="B221" s="4"/>
      <c r="C221" s="186"/>
      <c r="D221" s="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60" x14ac:dyDescent="0.2">
      <c r="C222" s="188"/>
      <c r="D222" s="10"/>
      <c r="AG222" t="s">
        <v>349</v>
      </c>
    </row>
    <row r="223" spans="1:60" x14ac:dyDescent="0.2">
      <c r="D223" s="10"/>
    </row>
    <row r="224" spans="1:60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</sheetData>
  <mergeCells count="29">
    <mergeCell ref="A216:G220"/>
    <mergeCell ref="C15:G15"/>
    <mergeCell ref="C39:G39"/>
    <mergeCell ref="C40:G40"/>
    <mergeCell ref="C41:G41"/>
    <mergeCell ref="C116:G116"/>
    <mergeCell ref="C179:G179"/>
    <mergeCell ref="C207:G207"/>
    <mergeCell ref="C121:G121"/>
    <mergeCell ref="C145:G145"/>
    <mergeCell ref="C148:G148"/>
    <mergeCell ref="C155:G155"/>
    <mergeCell ref="C161:G161"/>
    <mergeCell ref="A1:G1"/>
    <mergeCell ref="C2:G2"/>
    <mergeCell ref="C3:G3"/>
    <mergeCell ref="C4:G4"/>
    <mergeCell ref="A215:C215"/>
    <mergeCell ref="C119:G119"/>
    <mergeCell ref="C42:G42"/>
    <mergeCell ref="C51:G51"/>
    <mergeCell ref="C64:G64"/>
    <mergeCell ref="C65:G65"/>
    <mergeCell ref="C68:G68"/>
    <mergeCell ref="C79:G79"/>
    <mergeCell ref="C99:G99"/>
    <mergeCell ref="C102:G102"/>
    <mergeCell ref="C107:G107"/>
    <mergeCell ref="C113:G113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4999"/>
  <sheetViews>
    <sheetView workbookViewId="0">
      <pane ySplit="7" topLeftCell="A128" activePane="bottomLeft" state="frozen"/>
      <selection pane="bottomLeft" activeCell="A67" sqref="A67:XFD67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65</v>
      </c>
      <c r="C3" s="368" t="s">
        <v>66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60</v>
      </c>
      <c r="C4" s="371" t="s">
        <v>47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52</v>
      </c>
      <c r="C8" s="182" t="s">
        <v>113</v>
      </c>
      <c r="D8" s="165"/>
      <c r="E8" s="166"/>
      <c r="F8" s="167"/>
      <c r="G8" s="168">
        <f>SUMIF(AG9:AG19,"&lt;&gt;NOR",G9:G19)</f>
        <v>0</v>
      </c>
      <c r="H8" s="162"/>
      <c r="I8" s="162">
        <f>SUM(I9:I19)</f>
        <v>0</v>
      </c>
      <c r="J8" s="162"/>
      <c r="K8" s="162">
        <f>SUM(K9:K19)</f>
        <v>0</v>
      </c>
      <c r="L8" s="162"/>
      <c r="M8" s="162">
        <f>SUM(M9:M19)</f>
        <v>0</v>
      </c>
      <c r="N8" s="161"/>
      <c r="O8" s="161">
        <f>SUM(O9:O19)</f>
        <v>7.65</v>
      </c>
      <c r="P8" s="161"/>
      <c r="Q8" s="161">
        <f>SUM(Q9:Q19)</f>
        <v>0</v>
      </c>
      <c r="R8" s="162"/>
      <c r="S8" s="162"/>
      <c r="T8" s="162"/>
      <c r="U8" s="162"/>
      <c r="V8" s="162">
        <f>SUM(V9:V19)</f>
        <v>27.55</v>
      </c>
      <c r="W8" s="162"/>
      <c r="X8" s="162"/>
      <c r="Y8" s="162"/>
      <c r="AG8" t="s">
        <v>250</v>
      </c>
    </row>
    <row r="9" spans="1:60" outlineLevel="1" x14ac:dyDescent="0.2">
      <c r="A9" s="170">
        <v>1</v>
      </c>
      <c r="B9" s="171" t="s">
        <v>251</v>
      </c>
      <c r="C9" s="183" t="s">
        <v>252</v>
      </c>
      <c r="D9" s="172" t="s">
        <v>253</v>
      </c>
      <c r="E9" s="173">
        <v>36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12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0.36499999999999999</v>
      </c>
      <c r="V9" s="157">
        <f>ROUND(E9*U9,2)</f>
        <v>13.14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1211</v>
      </c>
      <c r="D10" s="159"/>
      <c r="E10" s="160">
        <v>36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70">
        <v>2</v>
      </c>
      <c r="B11" s="171" t="s">
        <v>269</v>
      </c>
      <c r="C11" s="183" t="s">
        <v>270</v>
      </c>
      <c r="D11" s="172" t="s">
        <v>253</v>
      </c>
      <c r="E11" s="173">
        <v>36</v>
      </c>
      <c r="F11" s="174"/>
      <c r="G11" s="175">
        <f>ROUND(E11*F11,2)</f>
        <v>0</v>
      </c>
      <c r="H11" s="158"/>
      <c r="I11" s="157">
        <f>ROUND(E11*H11,2)</f>
        <v>0</v>
      </c>
      <c r="J11" s="158"/>
      <c r="K11" s="157">
        <f>ROUND(E11*J11,2)</f>
        <v>0</v>
      </c>
      <c r="L11" s="157">
        <v>12</v>
      </c>
      <c r="M11" s="157">
        <f>G11*(1+L11/100)</f>
        <v>0</v>
      </c>
      <c r="N11" s="156">
        <v>0</v>
      </c>
      <c r="O11" s="156">
        <f>ROUND(E11*N11,2)</f>
        <v>0</v>
      </c>
      <c r="P11" s="156">
        <v>0</v>
      </c>
      <c r="Q11" s="156">
        <f>ROUND(E11*P11,2)</f>
        <v>0</v>
      </c>
      <c r="R11" s="157"/>
      <c r="S11" s="157" t="s">
        <v>254</v>
      </c>
      <c r="T11" s="157" t="s">
        <v>255</v>
      </c>
      <c r="U11" s="157">
        <v>0.20200000000000001</v>
      </c>
      <c r="V11" s="157">
        <f>ROUND(E11*U11,2)</f>
        <v>7.27</v>
      </c>
      <c r="W11" s="157"/>
      <c r="X11" s="157" t="s">
        <v>256</v>
      </c>
      <c r="Y11" s="157" t="s">
        <v>257</v>
      </c>
      <c r="Z11" s="147"/>
      <c r="AA11" s="147"/>
      <c r="AB11" s="147"/>
      <c r="AC11" s="147"/>
      <c r="AD11" s="147"/>
      <c r="AE11" s="147"/>
      <c r="AF11" s="147"/>
      <c r="AG11" s="147" t="s">
        <v>258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2" x14ac:dyDescent="0.2">
      <c r="A12" s="154"/>
      <c r="B12" s="155"/>
      <c r="C12" s="388" t="s">
        <v>271</v>
      </c>
      <c r="D12" s="389"/>
      <c r="E12" s="389"/>
      <c r="F12" s="389"/>
      <c r="G12" s="389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57"/>
      <c r="Z12" s="147"/>
      <c r="AA12" s="147"/>
      <c r="AB12" s="147"/>
      <c r="AC12" s="147"/>
      <c r="AD12" s="147"/>
      <c r="AE12" s="147"/>
      <c r="AF12" s="147"/>
      <c r="AG12" s="147" t="s">
        <v>272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">
      <c r="A13" s="154"/>
      <c r="B13" s="155"/>
      <c r="C13" s="184" t="s">
        <v>1212</v>
      </c>
      <c r="D13" s="159"/>
      <c r="E13" s="160">
        <v>36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260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22.5" outlineLevel="1" x14ac:dyDescent="0.2">
      <c r="A14" s="170">
        <v>3</v>
      </c>
      <c r="B14" s="171" t="s">
        <v>275</v>
      </c>
      <c r="C14" s="183" t="s">
        <v>276</v>
      </c>
      <c r="D14" s="172" t="s">
        <v>253</v>
      </c>
      <c r="E14" s="173">
        <v>4.5</v>
      </c>
      <c r="F14" s="174"/>
      <c r="G14" s="175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12</v>
      </c>
      <c r="M14" s="157">
        <f>G14*(1+L14/100)</f>
        <v>0</v>
      </c>
      <c r="N14" s="156">
        <v>1.7</v>
      </c>
      <c r="O14" s="156">
        <f>ROUND(E14*N14,2)</f>
        <v>7.65</v>
      </c>
      <c r="P14" s="156">
        <v>0</v>
      </c>
      <c r="Q14" s="156">
        <f>ROUND(E14*P14,2)</f>
        <v>0</v>
      </c>
      <c r="R14" s="157"/>
      <c r="S14" s="157" t="s">
        <v>254</v>
      </c>
      <c r="T14" s="157" t="s">
        <v>255</v>
      </c>
      <c r="U14" s="157">
        <v>1.587</v>
      </c>
      <c r="V14" s="157">
        <f>ROUND(E14*U14,2)</f>
        <v>7.14</v>
      </c>
      <c r="W14" s="157"/>
      <c r="X14" s="157" t="s">
        <v>256</v>
      </c>
      <c r="Y14" s="157" t="s">
        <v>257</v>
      </c>
      <c r="Z14" s="147"/>
      <c r="AA14" s="147"/>
      <c r="AB14" s="147"/>
      <c r="AC14" s="147"/>
      <c r="AD14" s="147"/>
      <c r="AE14" s="147"/>
      <c r="AF14" s="147"/>
      <c r="AG14" s="147" t="s">
        <v>258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2" x14ac:dyDescent="0.2">
      <c r="A15" s="154"/>
      <c r="B15" s="155"/>
      <c r="C15" s="184" t="s">
        <v>1213</v>
      </c>
      <c r="D15" s="159"/>
      <c r="E15" s="160">
        <v>4.5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260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70">
        <v>4</v>
      </c>
      <c r="B16" s="171" t="s">
        <v>280</v>
      </c>
      <c r="C16" s="183" t="s">
        <v>281</v>
      </c>
      <c r="D16" s="172" t="s">
        <v>267</v>
      </c>
      <c r="E16" s="173">
        <v>4</v>
      </c>
      <c r="F16" s="174"/>
      <c r="G16" s="175">
        <f>ROUND(E16*F16,2)</f>
        <v>0</v>
      </c>
      <c r="H16" s="158"/>
      <c r="I16" s="157">
        <f>ROUND(E16*H16,2)</f>
        <v>0</v>
      </c>
      <c r="J16" s="158"/>
      <c r="K16" s="157">
        <f>ROUND(E16*J16,2)</f>
        <v>0</v>
      </c>
      <c r="L16" s="157">
        <v>12</v>
      </c>
      <c r="M16" s="157">
        <f>G16*(1+L16/100)</f>
        <v>0</v>
      </c>
      <c r="N16" s="156">
        <v>2.7999999999999998E-4</v>
      </c>
      <c r="O16" s="156">
        <f>ROUND(E16*N16,2)</f>
        <v>0</v>
      </c>
      <c r="P16" s="156">
        <v>0</v>
      </c>
      <c r="Q16" s="156">
        <f>ROUND(E16*P16,2)</f>
        <v>0</v>
      </c>
      <c r="R16" s="157" t="s">
        <v>282</v>
      </c>
      <c r="S16" s="157" t="s">
        <v>254</v>
      </c>
      <c r="T16" s="157" t="s">
        <v>255</v>
      </c>
      <c r="U16" s="157">
        <v>0</v>
      </c>
      <c r="V16" s="157">
        <f>ROUND(E16*U16,2)</f>
        <v>0</v>
      </c>
      <c r="W16" s="157"/>
      <c r="X16" s="157" t="s">
        <v>283</v>
      </c>
      <c r="Y16" s="157" t="s">
        <v>257</v>
      </c>
      <c r="Z16" s="147"/>
      <c r="AA16" s="147"/>
      <c r="AB16" s="147"/>
      <c r="AC16" s="147"/>
      <c r="AD16" s="147"/>
      <c r="AE16" s="147"/>
      <c r="AF16" s="147"/>
      <c r="AG16" s="147" t="s">
        <v>284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2" x14ac:dyDescent="0.2">
      <c r="A17" s="154"/>
      <c r="B17" s="155"/>
      <c r="C17" s="184" t="s">
        <v>133</v>
      </c>
      <c r="D17" s="159"/>
      <c r="E17" s="160">
        <v>4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260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70">
        <v>5</v>
      </c>
      <c r="B18" s="171" t="s">
        <v>895</v>
      </c>
      <c r="C18" s="183" t="s">
        <v>896</v>
      </c>
      <c r="D18" s="172" t="s">
        <v>267</v>
      </c>
      <c r="E18" s="173">
        <v>5</v>
      </c>
      <c r="F18" s="174"/>
      <c r="G18" s="175">
        <f>ROUND(E18*F18,2)</f>
        <v>0</v>
      </c>
      <c r="H18" s="158"/>
      <c r="I18" s="157">
        <f>ROUND(E18*H18,2)</f>
        <v>0</v>
      </c>
      <c r="J18" s="158"/>
      <c r="K18" s="157">
        <f>ROUND(E18*J18,2)</f>
        <v>0</v>
      </c>
      <c r="L18" s="157">
        <v>12</v>
      </c>
      <c r="M18" s="157">
        <f>G18*(1+L18/100)</f>
        <v>0</v>
      </c>
      <c r="N18" s="156">
        <v>3.6999999999999999E-4</v>
      </c>
      <c r="O18" s="156">
        <f>ROUND(E18*N18,2)</f>
        <v>0</v>
      </c>
      <c r="P18" s="156">
        <v>0</v>
      </c>
      <c r="Q18" s="156">
        <f>ROUND(E18*P18,2)</f>
        <v>0</v>
      </c>
      <c r="R18" s="157" t="s">
        <v>282</v>
      </c>
      <c r="S18" s="157" t="s">
        <v>254</v>
      </c>
      <c r="T18" s="157" t="s">
        <v>255</v>
      </c>
      <c r="U18" s="157">
        <v>0</v>
      </c>
      <c r="V18" s="157">
        <f>ROUND(E18*U18,2)</f>
        <v>0</v>
      </c>
      <c r="W18" s="157"/>
      <c r="X18" s="157" t="s">
        <v>283</v>
      </c>
      <c r="Y18" s="157" t="s">
        <v>257</v>
      </c>
      <c r="Z18" s="147"/>
      <c r="AA18" s="147"/>
      <c r="AB18" s="147"/>
      <c r="AC18" s="147"/>
      <c r="AD18" s="147"/>
      <c r="AE18" s="147"/>
      <c r="AF18" s="147"/>
      <c r="AG18" s="147" t="s">
        <v>284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2" x14ac:dyDescent="0.2">
      <c r="A19" s="154"/>
      <c r="B19" s="155"/>
      <c r="C19" s="184" t="s">
        <v>139</v>
      </c>
      <c r="D19" s="159"/>
      <c r="E19" s="160">
        <v>5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260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x14ac:dyDescent="0.2">
      <c r="A20" s="163" t="s">
        <v>249</v>
      </c>
      <c r="B20" s="164" t="s">
        <v>131</v>
      </c>
      <c r="C20" s="182" t="s">
        <v>132</v>
      </c>
      <c r="D20" s="165"/>
      <c r="E20" s="166"/>
      <c r="F20" s="167"/>
      <c r="G20" s="168">
        <f>SUMIF(AG21:AG27,"&lt;&gt;NOR",G21:G27)</f>
        <v>0</v>
      </c>
      <c r="H20" s="162"/>
      <c r="I20" s="162">
        <f>SUM(I21:I27)</f>
        <v>0</v>
      </c>
      <c r="J20" s="162"/>
      <c r="K20" s="162">
        <f>SUM(K21:K27)</f>
        <v>0</v>
      </c>
      <c r="L20" s="162"/>
      <c r="M20" s="162">
        <f>SUM(M21:M27)</f>
        <v>0</v>
      </c>
      <c r="N20" s="161"/>
      <c r="O20" s="161">
        <f>SUM(O21:O27)</f>
        <v>0.01</v>
      </c>
      <c r="P20" s="161"/>
      <c r="Q20" s="161">
        <f>SUM(Q21:Q27)</f>
        <v>0</v>
      </c>
      <c r="R20" s="162"/>
      <c r="S20" s="162"/>
      <c r="T20" s="162"/>
      <c r="U20" s="162"/>
      <c r="V20" s="162">
        <f>SUM(V21:V27)</f>
        <v>6.58</v>
      </c>
      <c r="W20" s="162"/>
      <c r="X20" s="162"/>
      <c r="Y20" s="162"/>
      <c r="AG20" t="s">
        <v>250</v>
      </c>
    </row>
    <row r="21" spans="1:60" outlineLevel="1" x14ac:dyDescent="0.2">
      <c r="A21" s="170">
        <v>6</v>
      </c>
      <c r="B21" s="171" t="s">
        <v>897</v>
      </c>
      <c r="C21" s="183" t="s">
        <v>898</v>
      </c>
      <c r="D21" s="172" t="s">
        <v>292</v>
      </c>
      <c r="E21" s="173">
        <v>7</v>
      </c>
      <c r="F21" s="174"/>
      <c r="G21" s="175">
        <f>ROUND(E21*F21,2)</f>
        <v>0</v>
      </c>
      <c r="H21" s="158"/>
      <c r="I21" s="157">
        <f>ROUND(E21*H21,2)</f>
        <v>0</v>
      </c>
      <c r="J21" s="158"/>
      <c r="K21" s="157">
        <f>ROUND(E21*J21,2)</f>
        <v>0</v>
      </c>
      <c r="L21" s="157">
        <v>12</v>
      </c>
      <c r="M21" s="157">
        <f>G21*(1+L21/100)</f>
        <v>0</v>
      </c>
      <c r="N21" s="156">
        <v>1.6000000000000001E-4</v>
      </c>
      <c r="O21" s="156">
        <f>ROUND(E21*N21,2)</f>
        <v>0</v>
      </c>
      <c r="P21" s="156">
        <v>0</v>
      </c>
      <c r="Q21" s="156">
        <f>ROUND(E21*P21,2)</f>
        <v>0</v>
      </c>
      <c r="R21" s="157"/>
      <c r="S21" s="157" t="s">
        <v>254</v>
      </c>
      <c r="T21" s="157" t="s">
        <v>255</v>
      </c>
      <c r="U21" s="157">
        <v>0.94</v>
      </c>
      <c r="V21" s="157">
        <f>ROUND(E21*U21,2)</f>
        <v>6.58</v>
      </c>
      <c r="W21" s="157"/>
      <c r="X21" s="157" t="s">
        <v>256</v>
      </c>
      <c r="Y21" s="157" t="s">
        <v>257</v>
      </c>
      <c r="Z21" s="147"/>
      <c r="AA21" s="147"/>
      <c r="AB21" s="147"/>
      <c r="AC21" s="147"/>
      <c r="AD21" s="147"/>
      <c r="AE21" s="147"/>
      <c r="AF21" s="147"/>
      <c r="AG21" s="147" t="s">
        <v>258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2" x14ac:dyDescent="0.2">
      <c r="A22" s="154"/>
      <c r="B22" s="155"/>
      <c r="C22" s="388" t="s">
        <v>899</v>
      </c>
      <c r="D22" s="389"/>
      <c r="E22" s="389"/>
      <c r="F22" s="389"/>
      <c r="G22" s="389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272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2" x14ac:dyDescent="0.2">
      <c r="A23" s="154"/>
      <c r="B23" s="155"/>
      <c r="C23" s="184" t="s">
        <v>1031</v>
      </c>
      <c r="D23" s="159"/>
      <c r="E23" s="160">
        <v>7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260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70">
        <v>7</v>
      </c>
      <c r="B24" s="171" t="s">
        <v>1214</v>
      </c>
      <c r="C24" s="183" t="s">
        <v>1215</v>
      </c>
      <c r="D24" s="172" t="s">
        <v>292</v>
      </c>
      <c r="E24" s="173">
        <v>1</v>
      </c>
      <c r="F24" s="174"/>
      <c r="G24" s="175">
        <f>ROUND(E24*F24,2)</f>
        <v>0</v>
      </c>
      <c r="H24" s="158"/>
      <c r="I24" s="157">
        <f>ROUND(E24*H24,2)</f>
        <v>0</v>
      </c>
      <c r="J24" s="158"/>
      <c r="K24" s="157">
        <f>ROUND(E24*J24,2)</f>
        <v>0</v>
      </c>
      <c r="L24" s="157">
        <v>12</v>
      </c>
      <c r="M24" s="157">
        <f>G24*(1+L24/100)</f>
        <v>0</v>
      </c>
      <c r="N24" s="156">
        <v>3.5999999999999999E-3</v>
      </c>
      <c r="O24" s="156">
        <f>ROUND(E24*N24,2)</f>
        <v>0</v>
      </c>
      <c r="P24" s="156">
        <v>0</v>
      </c>
      <c r="Q24" s="156">
        <f>ROUND(E24*P24,2)</f>
        <v>0</v>
      </c>
      <c r="R24" s="157" t="s">
        <v>282</v>
      </c>
      <c r="S24" s="157" t="s">
        <v>254</v>
      </c>
      <c r="T24" s="157" t="s">
        <v>255</v>
      </c>
      <c r="U24" s="157">
        <v>0</v>
      </c>
      <c r="V24" s="157">
        <f>ROUND(E24*U24,2)</f>
        <v>0</v>
      </c>
      <c r="W24" s="157"/>
      <c r="X24" s="157" t="s">
        <v>283</v>
      </c>
      <c r="Y24" s="157" t="s">
        <v>257</v>
      </c>
      <c r="Z24" s="147"/>
      <c r="AA24" s="147"/>
      <c r="AB24" s="147"/>
      <c r="AC24" s="147"/>
      <c r="AD24" s="147"/>
      <c r="AE24" s="147"/>
      <c r="AF24" s="147"/>
      <c r="AG24" s="147" t="s">
        <v>284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2" x14ac:dyDescent="0.2">
      <c r="A25" s="154"/>
      <c r="B25" s="155"/>
      <c r="C25" s="184" t="s">
        <v>52</v>
      </c>
      <c r="D25" s="159"/>
      <c r="E25" s="160">
        <v>1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260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">
      <c r="A26" s="170">
        <v>8</v>
      </c>
      <c r="B26" s="171" t="s">
        <v>900</v>
      </c>
      <c r="C26" s="183" t="s">
        <v>901</v>
      </c>
      <c r="D26" s="172" t="s">
        <v>292</v>
      </c>
      <c r="E26" s="173">
        <v>10</v>
      </c>
      <c r="F26" s="174"/>
      <c r="G26" s="175">
        <f>ROUND(E26*F26,2)</f>
        <v>0</v>
      </c>
      <c r="H26" s="158"/>
      <c r="I26" s="157">
        <f>ROUND(E26*H26,2)</f>
        <v>0</v>
      </c>
      <c r="J26" s="158"/>
      <c r="K26" s="157">
        <f>ROUND(E26*J26,2)</f>
        <v>0</v>
      </c>
      <c r="L26" s="157">
        <v>12</v>
      </c>
      <c r="M26" s="157">
        <f>G26*(1+L26/100)</f>
        <v>0</v>
      </c>
      <c r="N26" s="156">
        <v>7.2000000000000005E-4</v>
      </c>
      <c r="O26" s="156">
        <f>ROUND(E26*N26,2)</f>
        <v>0.01</v>
      </c>
      <c r="P26" s="156">
        <v>0</v>
      </c>
      <c r="Q26" s="156">
        <f>ROUND(E26*P26,2)</f>
        <v>0</v>
      </c>
      <c r="R26" s="157" t="s">
        <v>282</v>
      </c>
      <c r="S26" s="157" t="s">
        <v>254</v>
      </c>
      <c r="T26" s="157" t="s">
        <v>255</v>
      </c>
      <c r="U26" s="157">
        <v>0</v>
      </c>
      <c r="V26" s="157">
        <f>ROUND(E26*U26,2)</f>
        <v>0</v>
      </c>
      <c r="W26" s="157"/>
      <c r="X26" s="157" t="s">
        <v>283</v>
      </c>
      <c r="Y26" s="157" t="s">
        <v>257</v>
      </c>
      <c r="Z26" s="147"/>
      <c r="AA26" s="147"/>
      <c r="AB26" s="147"/>
      <c r="AC26" s="147"/>
      <c r="AD26" s="147"/>
      <c r="AE26" s="147"/>
      <c r="AF26" s="147"/>
      <c r="AG26" s="147" t="s">
        <v>284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2" x14ac:dyDescent="0.2">
      <c r="A27" s="154"/>
      <c r="B27" s="155"/>
      <c r="C27" s="184" t="s">
        <v>67</v>
      </c>
      <c r="D27" s="159"/>
      <c r="E27" s="160">
        <v>10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7"/>
      <c r="AA27" s="147"/>
      <c r="AB27" s="147"/>
      <c r="AC27" s="147"/>
      <c r="AD27" s="147"/>
      <c r="AE27" s="147"/>
      <c r="AF27" s="147"/>
      <c r="AG27" s="147" t="s">
        <v>260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x14ac:dyDescent="0.2">
      <c r="A28" s="163" t="s">
        <v>249</v>
      </c>
      <c r="B28" s="164" t="s">
        <v>151</v>
      </c>
      <c r="C28" s="182" t="s">
        <v>152</v>
      </c>
      <c r="D28" s="165"/>
      <c r="E28" s="166"/>
      <c r="F28" s="167"/>
      <c r="G28" s="168">
        <f>SUMIF(AG29:AG30,"&lt;&gt;NOR",G29:G30)</f>
        <v>0</v>
      </c>
      <c r="H28" s="162"/>
      <c r="I28" s="162">
        <f>SUM(I29:I30)</f>
        <v>0</v>
      </c>
      <c r="J28" s="162"/>
      <c r="K28" s="162">
        <f>SUM(K29:K30)</f>
        <v>0</v>
      </c>
      <c r="L28" s="162"/>
      <c r="M28" s="162">
        <f>SUM(M29:M30)</f>
        <v>0</v>
      </c>
      <c r="N28" s="161"/>
      <c r="O28" s="161">
        <f>SUM(O29:O30)</f>
        <v>0</v>
      </c>
      <c r="P28" s="161"/>
      <c r="Q28" s="161">
        <f>SUM(Q29:Q30)</f>
        <v>0</v>
      </c>
      <c r="R28" s="162"/>
      <c r="S28" s="162"/>
      <c r="T28" s="162"/>
      <c r="U28" s="162"/>
      <c r="V28" s="162">
        <f>SUM(V29:V30)</f>
        <v>4.9000000000000004</v>
      </c>
      <c r="W28" s="162"/>
      <c r="X28" s="162"/>
      <c r="Y28" s="162"/>
      <c r="AG28" t="s">
        <v>250</v>
      </c>
    </row>
    <row r="29" spans="1:60" outlineLevel="1" x14ac:dyDescent="0.2">
      <c r="A29" s="170">
        <v>9</v>
      </c>
      <c r="B29" s="171" t="s">
        <v>902</v>
      </c>
      <c r="C29" s="183" t="s">
        <v>903</v>
      </c>
      <c r="D29" s="172" t="s">
        <v>267</v>
      </c>
      <c r="E29" s="173">
        <v>83</v>
      </c>
      <c r="F29" s="174"/>
      <c r="G29" s="175">
        <f>ROUND(E29*F29,2)</f>
        <v>0</v>
      </c>
      <c r="H29" s="158"/>
      <c r="I29" s="157">
        <f>ROUND(E29*H29,2)</f>
        <v>0</v>
      </c>
      <c r="J29" s="158"/>
      <c r="K29" s="157">
        <f>ROUND(E29*J29,2)</f>
        <v>0</v>
      </c>
      <c r="L29" s="157">
        <v>12</v>
      </c>
      <c r="M29" s="157">
        <f>G29*(1+L29/100)</f>
        <v>0</v>
      </c>
      <c r="N29" s="156">
        <v>0</v>
      </c>
      <c r="O29" s="156">
        <f>ROUND(E29*N29,2)</f>
        <v>0</v>
      </c>
      <c r="P29" s="156">
        <v>0</v>
      </c>
      <c r="Q29" s="156">
        <f>ROUND(E29*P29,2)</f>
        <v>0</v>
      </c>
      <c r="R29" s="157"/>
      <c r="S29" s="157" t="s">
        <v>254</v>
      </c>
      <c r="T29" s="157" t="s">
        <v>255</v>
      </c>
      <c r="U29" s="157">
        <v>5.8999999999999997E-2</v>
      </c>
      <c r="V29" s="157">
        <f>ROUND(E29*U29,2)</f>
        <v>4.9000000000000004</v>
      </c>
      <c r="W29" s="157"/>
      <c r="X29" s="157" t="s">
        <v>256</v>
      </c>
      <c r="Y29" s="157" t="s">
        <v>257</v>
      </c>
      <c r="Z29" s="147"/>
      <c r="AA29" s="147"/>
      <c r="AB29" s="147"/>
      <c r="AC29" s="147"/>
      <c r="AD29" s="147"/>
      <c r="AE29" s="147"/>
      <c r="AF29" s="147"/>
      <c r="AG29" s="147" t="s">
        <v>258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2" x14ac:dyDescent="0.2">
      <c r="A30" s="154"/>
      <c r="B30" s="155"/>
      <c r="C30" s="184" t="s">
        <v>1216</v>
      </c>
      <c r="D30" s="159"/>
      <c r="E30" s="160">
        <v>83</v>
      </c>
      <c r="F30" s="157"/>
      <c r="G30" s="15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57"/>
      <c r="Z30" s="147"/>
      <c r="AA30" s="147"/>
      <c r="AB30" s="147"/>
      <c r="AC30" s="147"/>
      <c r="AD30" s="147"/>
      <c r="AE30" s="147"/>
      <c r="AF30" s="147"/>
      <c r="AG30" s="147" t="s">
        <v>260</v>
      </c>
      <c r="AH30" s="147">
        <v>0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x14ac:dyDescent="0.2">
      <c r="A31" s="163" t="s">
        <v>249</v>
      </c>
      <c r="B31" s="164" t="s">
        <v>160</v>
      </c>
      <c r="C31" s="182" t="s">
        <v>161</v>
      </c>
      <c r="D31" s="165"/>
      <c r="E31" s="166"/>
      <c r="F31" s="167"/>
      <c r="G31" s="168">
        <f>SUMIF(AG32:AG32,"&lt;&gt;NOR",G32:G32)</f>
        <v>0</v>
      </c>
      <c r="H31" s="162"/>
      <c r="I31" s="162">
        <f>SUM(I32:I32)</f>
        <v>0</v>
      </c>
      <c r="J31" s="162"/>
      <c r="K31" s="162">
        <f>SUM(K32:K32)</f>
        <v>0</v>
      </c>
      <c r="L31" s="162"/>
      <c r="M31" s="162">
        <f>SUM(M32:M32)</f>
        <v>0</v>
      </c>
      <c r="N31" s="161"/>
      <c r="O31" s="161">
        <f>SUM(O32:O32)</f>
        <v>0</v>
      </c>
      <c r="P31" s="161"/>
      <c r="Q31" s="161">
        <f>SUM(Q32:Q32)</f>
        <v>0</v>
      </c>
      <c r="R31" s="162"/>
      <c r="S31" s="162"/>
      <c r="T31" s="162"/>
      <c r="U31" s="162"/>
      <c r="V31" s="162">
        <f>SUM(V32:V32)</f>
        <v>6.53</v>
      </c>
      <c r="W31" s="162"/>
      <c r="X31" s="162"/>
      <c r="Y31" s="162"/>
      <c r="AG31" t="s">
        <v>250</v>
      </c>
    </row>
    <row r="32" spans="1:60" outlineLevel="1" x14ac:dyDescent="0.2">
      <c r="A32" s="176">
        <v>10</v>
      </c>
      <c r="B32" s="177" t="s">
        <v>314</v>
      </c>
      <c r="C32" s="185" t="s">
        <v>315</v>
      </c>
      <c r="D32" s="178" t="s">
        <v>316</v>
      </c>
      <c r="E32" s="179">
        <v>7.6648899999999998</v>
      </c>
      <c r="F32" s="180"/>
      <c r="G32" s="181">
        <f>ROUND(E32*F32,2)</f>
        <v>0</v>
      </c>
      <c r="H32" s="158"/>
      <c r="I32" s="157">
        <f>ROUND(E32*H32,2)</f>
        <v>0</v>
      </c>
      <c r="J32" s="158"/>
      <c r="K32" s="157">
        <f>ROUND(E32*J32,2)</f>
        <v>0</v>
      </c>
      <c r="L32" s="157">
        <v>12</v>
      </c>
      <c r="M32" s="157">
        <f>G32*(1+L32/100)</f>
        <v>0</v>
      </c>
      <c r="N32" s="156">
        <v>0</v>
      </c>
      <c r="O32" s="156">
        <f>ROUND(E32*N32,2)</f>
        <v>0</v>
      </c>
      <c r="P32" s="156">
        <v>0</v>
      </c>
      <c r="Q32" s="156">
        <f>ROUND(E32*P32,2)</f>
        <v>0</v>
      </c>
      <c r="R32" s="157"/>
      <c r="S32" s="157" t="s">
        <v>254</v>
      </c>
      <c r="T32" s="157" t="s">
        <v>255</v>
      </c>
      <c r="U32" s="157">
        <v>0.85199999999999998</v>
      </c>
      <c r="V32" s="157">
        <f>ROUND(E32*U32,2)</f>
        <v>6.53</v>
      </c>
      <c r="W32" s="157"/>
      <c r="X32" s="157" t="s">
        <v>256</v>
      </c>
      <c r="Y32" s="157" t="s">
        <v>257</v>
      </c>
      <c r="Z32" s="147"/>
      <c r="AA32" s="147"/>
      <c r="AB32" s="147"/>
      <c r="AC32" s="147"/>
      <c r="AD32" s="147"/>
      <c r="AE32" s="147"/>
      <c r="AF32" s="147"/>
      <c r="AG32" s="147" t="s">
        <v>317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x14ac:dyDescent="0.2">
      <c r="A33" s="163" t="s">
        <v>249</v>
      </c>
      <c r="B33" s="164" t="s">
        <v>168</v>
      </c>
      <c r="C33" s="182" t="s">
        <v>169</v>
      </c>
      <c r="D33" s="165"/>
      <c r="E33" s="166"/>
      <c r="F33" s="167"/>
      <c r="G33" s="168">
        <f>SUMIF(AG34:AG73,"&lt;&gt;NOR",G34:G73)</f>
        <v>0</v>
      </c>
      <c r="H33" s="162"/>
      <c r="I33" s="162">
        <f>SUM(I34:I73)</f>
        <v>0</v>
      </c>
      <c r="J33" s="162"/>
      <c r="K33" s="162">
        <f>SUM(K34:K73)</f>
        <v>0</v>
      </c>
      <c r="L33" s="162"/>
      <c r="M33" s="162">
        <f>SUM(M34:M73)</f>
        <v>0</v>
      </c>
      <c r="N33" s="161"/>
      <c r="O33" s="161">
        <f>SUM(O34:O73)</f>
        <v>0.3</v>
      </c>
      <c r="P33" s="161"/>
      <c r="Q33" s="161">
        <f>SUM(Q34:Q73)</f>
        <v>0.69</v>
      </c>
      <c r="R33" s="162"/>
      <c r="S33" s="162"/>
      <c r="T33" s="162"/>
      <c r="U33" s="162"/>
      <c r="V33" s="162">
        <f>SUM(V34:V73)</f>
        <v>122.04999999999998</v>
      </c>
      <c r="W33" s="162"/>
      <c r="X33" s="162"/>
      <c r="Y33" s="162"/>
      <c r="AG33" t="s">
        <v>250</v>
      </c>
    </row>
    <row r="34" spans="1:60" outlineLevel="1" x14ac:dyDescent="0.2">
      <c r="A34" s="170">
        <v>11</v>
      </c>
      <c r="B34" s="171" t="s">
        <v>1217</v>
      </c>
      <c r="C34" s="183" t="s">
        <v>1218</v>
      </c>
      <c r="D34" s="172" t="s">
        <v>267</v>
      </c>
      <c r="E34" s="173">
        <v>4</v>
      </c>
      <c r="F34" s="174"/>
      <c r="G34" s="175">
        <f>ROUND(E34*F34,2)</f>
        <v>0</v>
      </c>
      <c r="H34" s="158"/>
      <c r="I34" s="157">
        <f>ROUND(E34*H34,2)</f>
        <v>0</v>
      </c>
      <c r="J34" s="158"/>
      <c r="K34" s="157">
        <f>ROUND(E34*J34,2)</f>
        <v>0</v>
      </c>
      <c r="L34" s="157">
        <v>12</v>
      </c>
      <c r="M34" s="157">
        <f>G34*(1+L34/100)</f>
        <v>0</v>
      </c>
      <c r="N34" s="156">
        <v>3.8000000000000002E-4</v>
      </c>
      <c r="O34" s="156">
        <f>ROUND(E34*N34,2)</f>
        <v>0</v>
      </c>
      <c r="P34" s="156">
        <v>0</v>
      </c>
      <c r="Q34" s="156">
        <f>ROUND(E34*P34,2)</f>
        <v>0</v>
      </c>
      <c r="R34" s="157"/>
      <c r="S34" s="157" t="s">
        <v>254</v>
      </c>
      <c r="T34" s="157" t="s">
        <v>255</v>
      </c>
      <c r="U34" s="157">
        <v>0.32</v>
      </c>
      <c r="V34" s="157">
        <f>ROUND(E34*U34,2)</f>
        <v>1.28</v>
      </c>
      <c r="W34" s="157"/>
      <c r="X34" s="157" t="s">
        <v>256</v>
      </c>
      <c r="Y34" s="157" t="s">
        <v>257</v>
      </c>
      <c r="Z34" s="147"/>
      <c r="AA34" s="147"/>
      <c r="AB34" s="147"/>
      <c r="AC34" s="147"/>
      <c r="AD34" s="147"/>
      <c r="AE34" s="147"/>
      <c r="AF34" s="147"/>
      <c r="AG34" s="147" t="s">
        <v>258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2" x14ac:dyDescent="0.2">
      <c r="A35" s="154"/>
      <c r="B35" s="155"/>
      <c r="C35" s="388" t="s">
        <v>320</v>
      </c>
      <c r="D35" s="389"/>
      <c r="E35" s="389"/>
      <c r="F35" s="389"/>
      <c r="G35" s="389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57"/>
      <c r="Z35" s="147"/>
      <c r="AA35" s="147"/>
      <c r="AB35" s="147"/>
      <c r="AC35" s="147"/>
      <c r="AD35" s="147"/>
      <c r="AE35" s="147"/>
      <c r="AF35" s="147"/>
      <c r="AG35" s="147" t="s">
        <v>272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2" x14ac:dyDescent="0.2">
      <c r="A36" s="154"/>
      <c r="B36" s="155"/>
      <c r="C36" s="184" t="s">
        <v>133</v>
      </c>
      <c r="D36" s="159"/>
      <c r="E36" s="160">
        <v>4</v>
      </c>
      <c r="F36" s="157"/>
      <c r="G36" s="15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260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">
      <c r="A37" s="170">
        <v>12</v>
      </c>
      <c r="B37" s="171" t="s">
        <v>911</v>
      </c>
      <c r="C37" s="183" t="s">
        <v>912</v>
      </c>
      <c r="D37" s="172" t="s">
        <v>267</v>
      </c>
      <c r="E37" s="173">
        <v>6</v>
      </c>
      <c r="F37" s="174"/>
      <c r="G37" s="175">
        <f>ROUND(E37*F37,2)</f>
        <v>0</v>
      </c>
      <c r="H37" s="158"/>
      <c r="I37" s="157">
        <f>ROUND(E37*H37,2)</f>
        <v>0</v>
      </c>
      <c r="J37" s="158"/>
      <c r="K37" s="157">
        <f>ROUND(E37*J37,2)</f>
        <v>0</v>
      </c>
      <c r="L37" s="157">
        <v>12</v>
      </c>
      <c r="M37" s="157">
        <f>G37*(1+L37/100)</f>
        <v>0</v>
      </c>
      <c r="N37" s="156">
        <v>4.6999999999999999E-4</v>
      </c>
      <c r="O37" s="156">
        <f>ROUND(E37*N37,2)</f>
        <v>0</v>
      </c>
      <c r="P37" s="156">
        <v>0</v>
      </c>
      <c r="Q37" s="156">
        <f>ROUND(E37*P37,2)</f>
        <v>0</v>
      </c>
      <c r="R37" s="157"/>
      <c r="S37" s="157" t="s">
        <v>254</v>
      </c>
      <c r="T37" s="157" t="s">
        <v>255</v>
      </c>
      <c r="U37" s="157">
        <v>0.35899999999999999</v>
      </c>
      <c r="V37" s="157">
        <f>ROUND(E37*U37,2)</f>
        <v>2.15</v>
      </c>
      <c r="W37" s="157"/>
      <c r="X37" s="157" t="s">
        <v>256</v>
      </c>
      <c r="Y37" s="157" t="s">
        <v>257</v>
      </c>
      <c r="Z37" s="147"/>
      <c r="AA37" s="147"/>
      <c r="AB37" s="147"/>
      <c r="AC37" s="147"/>
      <c r="AD37" s="147"/>
      <c r="AE37" s="147"/>
      <c r="AF37" s="147"/>
      <c r="AG37" s="147" t="s">
        <v>258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2" x14ac:dyDescent="0.2">
      <c r="A38" s="154"/>
      <c r="B38" s="155"/>
      <c r="C38" s="388" t="s">
        <v>320</v>
      </c>
      <c r="D38" s="389"/>
      <c r="E38" s="389"/>
      <c r="F38" s="389"/>
      <c r="G38" s="389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272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2" x14ac:dyDescent="0.2">
      <c r="A39" s="154"/>
      <c r="B39" s="155"/>
      <c r="C39" s="184" t="s">
        <v>1096</v>
      </c>
      <c r="D39" s="159"/>
      <c r="E39" s="160">
        <v>6</v>
      </c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7"/>
      <c r="AA39" s="147"/>
      <c r="AB39" s="147"/>
      <c r="AC39" s="147"/>
      <c r="AD39" s="147"/>
      <c r="AE39" s="147"/>
      <c r="AF39" s="147"/>
      <c r="AG39" s="147" t="s">
        <v>260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">
      <c r="A40" s="170">
        <v>13</v>
      </c>
      <c r="B40" s="171" t="s">
        <v>913</v>
      </c>
      <c r="C40" s="183" t="s">
        <v>914</v>
      </c>
      <c r="D40" s="172" t="s">
        <v>267</v>
      </c>
      <c r="E40" s="173">
        <v>12</v>
      </c>
      <c r="F40" s="174"/>
      <c r="G40" s="175">
        <f>ROUND(E40*F40,2)</f>
        <v>0</v>
      </c>
      <c r="H40" s="158"/>
      <c r="I40" s="157">
        <f>ROUND(E40*H40,2)</f>
        <v>0</v>
      </c>
      <c r="J40" s="158"/>
      <c r="K40" s="157">
        <f>ROUND(E40*J40,2)</f>
        <v>0</v>
      </c>
      <c r="L40" s="157">
        <v>12</v>
      </c>
      <c r="M40" s="157">
        <f>G40*(1+L40/100)</f>
        <v>0</v>
      </c>
      <c r="N40" s="156">
        <v>1.5200000000000001E-3</v>
      </c>
      <c r="O40" s="156">
        <f>ROUND(E40*N40,2)</f>
        <v>0.02</v>
      </c>
      <c r="P40" s="156">
        <v>0</v>
      </c>
      <c r="Q40" s="156">
        <f>ROUND(E40*P40,2)</f>
        <v>0</v>
      </c>
      <c r="R40" s="157"/>
      <c r="S40" s="157" t="s">
        <v>254</v>
      </c>
      <c r="T40" s="157" t="s">
        <v>255</v>
      </c>
      <c r="U40" s="157">
        <v>1.173</v>
      </c>
      <c r="V40" s="157">
        <f>ROUND(E40*U40,2)</f>
        <v>14.08</v>
      </c>
      <c r="W40" s="157"/>
      <c r="X40" s="157" t="s">
        <v>256</v>
      </c>
      <c r="Y40" s="157" t="s">
        <v>257</v>
      </c>
      <c r="Z40" s="147"/>
      <c r="AA40" s="147"/>
      <c r="AB40" s="147"/>
      <c r="AC40" s="147"/>
      <c r="AD40" s="147"/>
      <c r="AE40" s="147"/>
      <c r="AF40" s="147"/>
      <c r="AG40" s="147" t="s">
        <v>258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2" x14ac:dyDescent="0.2">
      <c r="A41" s="154"/>
      <c r="B41" s="155"/>
      <c r="C41" s="388" t="s">
        <v>320</v>
      </c>
      <c r="D41" s="389"/>
      <c r="E41" s="389"/>
      <c r="F41" s="389"/>
      <c r="G41" s="389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57"/>
      <c r="Z41" s="147"/>
      <c r="AA41" s="147"/>
      <c r="AB41" s="147"/>
      <c r="AC41" s="147"/>
      <c r="AD41" s="147"/>
      <c r="AE41" s="147"/>
      <c r="AF41" s="147"/>
      <c r="AG41" s="147" t="s">
        <v>272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2" x14ac:dyDescent="0.2">
      <c r="A42" s="154"/>
      <c r="B42" s="155"/>
      <c r="C42" s="184" t="s">
        <v>73</v>
      </c>
      <c r="D42" s="159"/>
      <c r="E42" s="160">
        <v>12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260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">
      <c r="A43" s="170">
        <v>14</v>
      </c>
      <c r="B43" s="171" t="s">
        <v>915</v>
      </c>
      <c r="C43" s="183" t="s">
        <v>916</v>
      </c>
      <c r="D43" s="172" t="s">
        <v>267</v>
      </c>
      <c r="E43" s="173">
        <v>8</v>
      </c>
      <c r="F43" s="174"/>
      <c r="G43" s="175">
        <f>ROUND(E43*F43,2)</f>
        <v>0</v>
      </c>
      <c r="H43" s="158"/>
      <c r="I43" s="157">
        <f>ROUND(E43*H43,2)</f>
        <v>0</v>
      </c>
      <c r="J43" s="158"/>
      <c r="K43" s="157">
        <f>ROUND(E43*J43,2)</f>
        <v>0</v>
      </c>
      <c r="L43" s="157">
        <v>12</v>
      </c>
      <c r="M43" s="157">
        <f>G43*(1+L43/100)</f>
        <v>0</v>
      </c>
      <c r="N43" s="156">
        <v>7.7999999999999999E-4</v>
      </c>
      <c r="O43" s="156">
        <f>ROUND(E43*N43,2)</f>
        <v>0.01</v>
      </c>
      <c r="P43" s="156">
        <v>0</v>
      </c>
      <c r="Q43" s="156">
        <f>ROUND(E43*P43,2)</f>
        <v>0</v>
      </c>
      <c r="R43" s="157"/>
      <c r="S43" s="157" t="s">
        <v>254</v>
      </c>
      <c r="T43" s="157" t="s">
        <v>255</v>
      </c>
      <c r="U43" s="157">
        <v>0.81899999999999995</v>
      </c>
      <c r="V43" s="157">
        <f>ROUND(E43*U43,2)</f>
        <v>6.55</v>
      </c>
      <c r="W43" s="157"/>
      <c r="X43" s="157" t="s">
        <v>256</v>
      </c>
      <c r="Y43" s="157" t="s">
        <v>257</v>
      </c>
      <c r="Z43" s="147"/>
      <c r="AA43" s="147"/>
      <c r="AB43" s="147"/>
      <c r="AC43" s="147"/>
      <c r="AD43" s="147"/>
      <c r="AE43" s="147"/>
      <c r="AF43" s="147"/>
      <c r="AG43" s="147" t="s">
        <v>258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2" x14ac:dyDescent="0.2">
      <c r="A44" s="154"/>
      <c r="B44" s="155"/>
      <c r="C44" s="388" t="s">
        <v>917</v>
      </c>
      <c r="D44" s="389"/>
      <c r="E44" s="389"/>
      <c r="F44" s="389"/>
      <c r="G44" s="389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7"/>
      <c r="AA44" s="147"/>
      <c r="AB44" s="147"/>
      <c r="AC44" s="147"/>
      <c r="AD44" s="147"/>
      <c r="AE44" s="147"/>
      <c r="AF44" s="147"/>
      <c r="AG44" s="147" t="s">
        <v>272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3" x14ac:dyDescent="0.2">
      <c r="A45" s="154"/>
      <c r="B45" s="155"/>
      <c r="C45" s="396" t="s">
        <v>918</v>
      </c>
      <c r="D45" s="397"/>
      <c r="E45" s="397"/>
      <c r="F45" s="397"/>
      <c r="G45" s="397"/>
      <c r="H45" s="157"/>
      <c r="I45" s="157"/>
      <c r="J45" s="157"/>
      <c r="K45" s="157"/>
      <c r="L45" s="157"/>
      <c r="M45" s="157"/>
      <c r="N45" s="156"/>
      <c r="O45" s="156"/>
      <c r="P45" s="156"/>
      <c r="Q45" s="156"/>
      <c r="R45" s="157"/>
      <c r="S45" s="157"/>
      <c r="T45" s="157"/>
      <c r="U45" s="157"/>
      <c r="V45" s="157"/>
      <c r="W45" s="157"/>
      <c r="X45" s="157"/>
      <c r="Y45" s="157"/>
      <c r="Z45" s="147"/>
      <c r="AA45" s="147"/>
      <c r="AB45" s="147"/>
      <c r="AC45" s="147"/>
      <c r="AD45" s="147"/>
      <c r="AE45" s="147"/>
      <c r="AF45" s="147"/>
      <c r="AG45" s="147" t="s">
        <v>272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2" x14ac:dyDescent="0.2">
      <c r="A46" s="154"/>
      <c r="B46" s="155"/>
      <c r="C46" s="184" t="s">
        <v>151</v>
      </c>
      <c r="D46" s="159"/>
      <c r="E46" s="160">
        <v>8</v>
      </c>
      <c r="F46" s="157"/>
      <c r="G46" s="15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7"/>
      <c r="AA46" s="147"/>
      <c r="AB46" s="147"/>
      <c r="AC46" s="147"/>
      <c r="AD46" s="147"/>
      <c r="AE46" s="147"/>
      <c r="AF46" s="147"/>
      <c r="AG46" s="147" t="s">
        <v>260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70">
        <v>15</v>
      </c>
      <c r="B47" s="171" t="s">
        <v>920</v>
      </c>
      <c r="C47" s="183" t="s">
        <v>921</v>
      </c>
      <c r="D47" s="172" t="s">
        <v>267</v>
      </c>
      <c r="E47" s="173">
        <v>18</v>
      </c>
      <c r="F47" s="174"/>
      <c r="G47" s="175">
        <f>ROUND(E47*F47,2)</f>
        <v>0</v>
      </c>
      <c r="H47" s="158"/>
      <c r="I47" s="157">
        <f>ROUND(E47*H47,2)</f>
        <v>0</v>
      </c>
      <c r="J47" s="158"/>
      <c r="K47" s="157">
        <f>ROUND(E47*J47,2)</f>
        <v>0</v>
      </c>
      <c r="L47" s="157">
        <v>12</v>
      </c>
      <c r="M47" s="157">
        <f>G47*(1+L47/100)</f>
        <v>0</v>
      </c>
      <c r="N47" s="156">
        <v>1.31E-3</v>
      </c>
      <c r="O47" s="156">
        <f>ROUND(E47*N47,2)</f>
        <v>0.02</v>
      </c>
      <c r="P47" s="156">
        <v>0</v>
      </c>
      <c r="Q47" s="156">
        <f>ROUND(E47*P47,2)</f>
        <v>0</v>
      </c>
      <c r="R47" s="157"/>
      <c r="S47" s="157" t="s">
        <v>254</v>
      </c>
      <c r="T47" s="157" t="s">
        <v>255</v>
      </c>
      <c r="U47" s="157">
        <v>0.79700000000000004</v>
      </c>
      <c r="V47" s="157">
        <f>ROUND(E47*U47,2)</f>
        <v>14.35</v>
      </c>
      <c r="W47" s="157"/>
      <c r="X47" s="157" t="s">
        <v>256</v>
      </c>
      <c r="Y47" s="157" t="s">
        <v>257</v>
      </c>
      <c r="Z47" s="147"/>
      <c r="AA47" s="147"/>
      <c r="AB47" s="147"/>
      <c r="AC47" s="147"/>
      <c r="AD47" s="147"/>
      <c r="AE47" s="147"/>
      <c r="AF47" s="147"/>
      <c r="AG47" s="147" t="s">
        <v>258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2" x14ac:dyDescent="0.2">
      <c r="A48" s="154"/>
      <c r="B48" s="155"/>
      <c r="C48" s="388" t="s">
        <v>917</v>
      </c>
      <c r="D48" s="389"/>
      <c r="E48" s="389"/>
      <c r="F48" s="389"/>
      <c r="G48" s="389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7"/>
      <c r="AA48" s="147"/>
      <c r="AB48" s="147"/>
      <c r="AC48" s="147"/>
      <c r="AD48" s="147"/>
      <c r="AE48" s="147"/>
      <c r="AF48" s="147"/>
      <c r="AG48" s="147" t="s">
        <v>272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3" x14ac:dyDescent="0.2">
      <c r="A49" s="154"/>
      <c r="B49" s="155"/>
      <c r="C49" s="396" t="s">
        <v>918</v>
      </c>
      <c r="D49" s="397"/>
      <c r="E49" s="397"/>
      <c r="F49" s="397"/>
      <c r="G49" s="397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57"/>
      <c r="Z49" s="147"/>
      <c r="AA49" s="147"/>
      <c r="AB49" s="147"/>
      <c r="AC49" s="147"/>
      <c r="AD49" s="147"/>
      <c r="AE49" s="147"/>
      <c r="AF49" s="147"/>
      <c r="AG49" s="147" t="s">
        <v>272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2" x14ac:dyDescent="0.2">
      <c r="A50" s="154"/>
      <c r="B50" s="155"/>
      <c r="C50" s="184" t="s">
        <v>687</v>
      </c>
      <c r="D50" s="159"/>
      <c r="E50" s="160">
        <v>18</v>
      </c>
      <c r="F50" s="157"/>
      <c r="G50" s="157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57"/>
      <c r="Z50" s="147"/>
      <c r="AA50" s="147"/>
      <c r="AB50" s="147"/>
      <c r="AC50" s="147"/>
      <c r="AD50" s="147"/>
      <c r="AE50" s="147"/>
      <c r="AF50" s="147"/>
      <c r="AG50" s="147" t="s">
        <v>260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">
      <c r="A51" s="170">
        <v>16</v>
      </c>
      <c r="B51" s="171" t="s">
        <v>1219</v>
      </c>
      <c r="C51" s="183" t="s">
        <v>1220</v>
      </c>
      <c r="D51" s="172" t="s">
        <v>267</v>
      </c>
      <c r="E51" s="173">
        <v>10</v>
      </c>
      <c r="F51" s="174"/>
      <c r="G51" s="175">
        <f>ROUND(E51*F51,2)</f>
        <v>0</v>
      </c>
      <c r="H51" s="158"/>
      <c r="I51" s="157">
        <f>ROUND(E51*H51,2)</f>
        <v>0</v>
      </c>
      <c r="J51" s="158"/>
      <c r="K51" s="157">
        <f>ROUND(E51*J51,2)</f>
        <v>0</v>
      </c>
      <c r="L51" s="157">
        <v>12</v>
      </c>
      <c r="M51" s="157">
        <f>G51*(1+L51/100)</f>
        <v>0</v>
      </c>
      <c r="N51" s="156">
        <v>1.6100000000000001E-3</v>
      </c>
      <c r="O51" s="156">
        <f>ROUND(E51*N51,2)</f>
        <v>0.02</v>
      </c>
      <c r="P51" s="156">
        <v>0</v>
      </c>
      <c r="Q51" s="156">
        <f>ROUND(E51*P51,2)</f>
        <v>0</v>
      </c>
      <c r="R51" s="157"/>
      <c r="S51" s="157" t="s">
        <v>254</v>
      </c>
      <c r="T51" s="157" t="s">
        <v>255</v>
      </c>
      <c r="U51" s="157">
        <v>0.73899999999999999</v>
      </c>
      <c r="V51" s="157">
        <f>ROUND(E51*U51,2)</f>
        <v>7.39</v>
      </c>
      <c r="W51" s="157"/>
      <c r="X51" s="157" t="s">
        <v>256</v>
      </c>
      <c r="Y51" s="157" t="s">
        <v>257</v>
      </c>
      <c r="Z51" s="147"/>
      <c r="AA51" s="147"/>
      <c r="AB51" s="147"/>
      <c r="AC51" s="147"/>
      <c r="AD51" s="147"/>
      <c r="AE51" s="147"/>
      <c r="AF51" s="147"/>
      <c r="AG51" s="147" t="s">
        <v>258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2" x14ac:dyDescent="0.2">
      <c r="A52" s="154"/>
      <c r="B52" s="155"/>
      <c r="C52" s="388" t="s">
        <v>917</v>
      </c>
      <c r="D52" s="389"/>
      <c r="E52" s="389"/>
      <c r="F52" s="389"/>
      <c r="G52" s="389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57"/>
      <c r="Z52" s="147"/>
      <c r="AA52" s="147"/>
      <c r="AB52" s="147"/>
      <c r="AC52" s="147"/>
      <c r="AD52" s="147"/>
      <c r="AE52" s="147"/>
      <c r="AF52" s="147"/>
      <c r="AG52" s="147" t="s">
        <v>272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3" x14ac:dyDescent="0.2">
      <c r="A53" s="154"/>
      <c r="B53" s="155"/>
      <c r="C53" s="396" t="s">
        <v>918</v>
      </c>
      <c r="D53" s="397"/>
      <c r="E53" s="397"/>
      <c r="F53" s="397"/>
      <c r="G53" s="397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Z53" s="147"/>
      <c r="AA53" s="147"/>
      <c r="AB53" s="147"/>
      <c r="AC53" s="147"/>
      <c r="AD53" s="147"/>
      <c r="AE53" s="147"/>
      <c r="AF53" s="147"/>
      <c r="AG53" s="147" t="s">
        <v>272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2" x14ac:dyDescent="0.2">
      <c r="A54" s="154"/>
      <c r="B54" s="155"/>
      <c r="C54" s="184" t="s">
        <v>67</v>
      </c>
      <c r="D54" s="159"/>
      <c r="E54" s="160">
        <v>10</v>
      </c>
      <c r="F54" s="157"/>
      <c r="G54" s="157"/>
      <c r="H54" s="157"/>
      <c r="I54" s="157"/>
      <c r="J54" s="157"/>
      <c r="K54" s="157"/>
      <c r="L54" s="157"/>
      <c r="M54" s="157"/>
      <c r="N54" s="156"/>
      <c r="O54" s="156"/>
      <c r="P54" s="156"/>
      <c r="Q54" s="156"/>
      <c r="R54" s="157"/>
      <c r="S54" s="157"/>
      <c r="T54" s="157"/>
      <c r="U54" s="157"/>
      <c r="V54" s="157"/>
      <c r="W54" s="157"/>
      <c r="X54" s="157"/>
      <c r="Y54" s="157"/>
      <c r="Z54" s="147"/>
      <c r="AA54" s="147"/>
      <c r="AB54" s="147"/>
      <c r="AC54" s="147"/>
      <c r="AD54" s="147"/>
      <c r="AE54" s="147"/>
      <c r="AF54" s="147"/>
      <c r="AG54" s="147" t="s">
        <v>260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">
      <c r="A55" s="170">
        <v>17</v>
      </c>
      <c r="B55" s="171" t="s">
        <v>923</v>
      </c>
      <c r="C55" s="183" t="s">
        <v>924</v>
      </c>
      <c r="D55" s="172" t="s">
        <v>267</v>
      </c>
      <c r="E55" s="173">
        <v>6</v>
      </c>
      <c r="F55" s="174"/>
      <c r="G55" s="175">
        <f>ROUND(E55*F55,2)</f>
        <v>0</v>
      </c>
      <c r="H55" s="158"/>
      <c r="I55" s="157">
        <f>ROUND(E55*H55,2)</f>
        <v>0</v>
      </c>
      <c r="J55" s="158"/>
      <c r="K55" s="157">
        <f>ROUND(E55*J55,2)</f>
        <v>0</v>
      </c>
      <c r="L55" s="157">
        <v>12</v>
      </c>
      <c r="M55" s="157">
        <f>G55*(1+L55/100)</f>
        <v>0</v>
      </c>
      <c r="N55" s="156">
        <v>2.0999999999999999E-3</v>
      </c>
      <c r="O55" s="156">
        <f>ROUND(E55*N55,2)</f>
        <v>0.01</v>
      </c>
      <c r="P55" s="156">
        <v>0</v>
      </c>
      <c r="Q55" s="156">
        <f>ROUND(E55*P55,2)</f>
        <v>0</v>
      </c>
      <c r="R55" s="157"/>
      <c r="S55" s="157" t="s">
        <v>254</v>
      </c>
      <c r="T55" s="157" t="s">
        <v>255</v>
      </c>
      <c r="U55" s="157">
        <v>0.8</v>
      </c>
      <c r="V55" s="157">
        <f>ROUND(E55*U55,2)</f>
        <v>4.8</v>
      </c>
      <c r="W55" s="157"/>
      <c r="X55" s="157" t="s">
        <v>256</v>
      </c>
      <c r="Y55" s="157" t="s">
        <v>257</v>
      </c>
      <c r="Z55" s="147"/>
      <c r="AA55" s="147"/>
      <c r="AB55" s="147"/>
      <c r="AC55" s="147"/>
      <c r="AD55" s="147"/>
      <c r="AE55" s="147"/>
      <c r="AF55" s="147"/>
      <c r="AG55" s="147" t="s">
        <v>258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2" x14ac:dyDescent="0.2">
      <c r="A56" s="154"/>
      <c r="B56" s="155"/>
      <c r="C56" s="388" t="s">
        <v>320</v>
      </c>
      <c r="D56" s="389"/>
      <c r="E56" s="389"/>
      <c r="F56" s="389"/>
      <c r="G56" s="389"/>
      <c r="H56" s="157"/>
      <c r="I56" s="157"/>
      <c r="J56" s="157"/>
      <c r="K56" s="157"/>
      <c r="L56" s="157"/>
      <c r="M56" s="157"/>
      <c r="N56" s="156"/>
      <c r="O56" s="156"/>
      <c r="P56" s="156"/>
      <c r="Q56" s="156"/>
      <c r="R56" s="157"/>
      <c r="S56" s="157"/>
      <c r="T56" s="157"/>
      <c r="U56" s="157"/>
      <c r="V56" s="157"/>
      <c r="W56" s="157"/>
      <c r="X56" s="157"/>
      <c r="Y56" s="157"/>
      <c r="Z56" s="147"/>
      <c r="AA56" s="147"/>
      <c r="AB56" s="147"/>
      <c r="AC56" s="147"/>
      <c r="AD56" s="147"/>
      <c r="AE56" s="147"/>
      <c r="AF56" s="147"/>
      <c r="AG56" s="147" t="s">
        <v>272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2" x14ac:dyDescent="0.2">
      <c r="A57" s="154"/>
      <c r="B57" s="155"/>
      <c r="C57" s="184" t="s">
        <v>1096</v>
      </c>
      <c r="D57" s="159"/>
      <c r="E57" s="160">
        <v>6</v>
      </c>
      <c r="F57" s="157"/>
      <c r="G57" s="157"/>
      <c r="H57" s="157"/>
      <c r="I57" s="157"/>
      <c r="J57" s="157"/>
      <c r="K57" s="157"/>
      <c r="L57" s="157"/>
      <c r="M57" s="157"/>
      <c r="N57" s="156"/>
      <c r="O57" s="156"/>
      <c r="P57" s="156"/>
      <c r="Q57" s="156"/>
      <c r="R57" s="157"/>
      <c r="S57" s="157"/>
      <c r="T57" s="157"/>
      <c r="U57" s="157"/>
      <c r="V57" s="157"/>
      <c r="W57" s="157"/>
      <c r="X57" s="157"/>
      <c r="Y57" s="157"/>
      <c r="Z57" s="147"/>
      <c r="AA57" s="147"/>
      <c r="AB57" s="147"/>
      <c r="AC57" s="147"/>
      <c r="AD57" s="147"/>
      <c r="AE57" s="147"/>
      <c r="AF57" s="147"/>
      <c r="AG57" s="147" t="s">
        <v>260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">
      <c r="A58" s="170">
        <v>18</v>
      </c>
      <c r="B58" s="171" t="s">
        <v>318</v>
      </c>
      <c r="C58" s="183" t="s">
        <v>925</v>
      </c>
      <c r="D58" s="172" t="s">
        <v>267</v>
      </c>
      <c r="E58" s="173">
        <v>65</v>
      </c>
      <c r="F58" s="174"/>
      <c r="G58" s="175">
        <f>ROUND(E58*F58,2)</f>
        <v>0</v>
      </c>
      <c r="H58" s="158"/>
      <c r="I58" s="157">
        <f>ROUND(E58*H58,2)</f>
        <v>0</v>
      </c>
      <c r="J58" s="158"/>
      <c r="K58" s="157">
        <f>ROUND(E58*J58,2)</f>
        <v>0</v>
      </c>
      <c r="L58" s="157">
        <v>12</v>
      </c>
      <c r="M58" s="157">
        <f>G58*(1+L58/100)</f>
        <v>0</v>
      </c>
      <c r="N58" s="156">
        <v>2.5200000000000001E-3</v>
      </c>
      <c r="O58" s="156">
        <f>ROUND(E58*N58,2)</f>
        <v>0.16</v>
      </c>
      <c r="P58" s="156">
        <v>0</v>
      </c>
      <c r="Q58" s="156">
        <f>ROUND(E58*P58,2)</f>
        <v>0</v>
      </c>
      <c r="R58" s="157"/>
      <c r="S58" s="157" t="s">
        <v>254</v>
      </c>
      <c r="T58" s="157" t="s">
        <v>255</v>
      </c>
      <c r="U58" s="157">
        <v>0.8</v>
      </c>
      <c r="V58" s="157">
        <f>ROUND(E58*U58,2)</f>
        <v>52</v>
      </c>
      <c r="W58" s="157"/>
      <c r="X58" s="157" t="s">
        <v>256</v>
      </c>
      <c r="Y58" s="157" t="s">
        <v>257</v>
      </c>
      <c r="Z58" s="147"/>
      <c r="AA58" s="147"/>
      <c r="AB58" s="147"/>
      <c r="AC58" s="147"/>
      <c r="AD58" s="147"/>
      <c r="AE58" s="147"/>
      <c r="AF58" s="147"/>
      <c r="AG58" s="147" t="s">
        <v>258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2" x14ac:dyDescent="0.2">
      <c r="A59" s="154"/>
      <c r="B59" s="155"/>
      <c r="C59" s="388" t="s">
        <v>320</v>
      </c>
      <c r="D59" s="389"/>
      <c r="E59" s="389"/>
      <c r="F59" s="389"/>
      <c r="G59" s="389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7"/>
      <c r="AA59" s="147"/>
      <c r="AB59" s="147"/>
      <c r="AC59" s="147"/>
      <c r="AD59" s="147"/>
      <c r="AE59" s="147"/>
      <c r="AF59" s="147"/>
      <c r="AG59" s="147" t="s">
        <v>272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2" x14ac:dyDescent="0.2">
      <c r="A60" s="154"/>
      <c r="B60" s="155"/>
      <c r="C60" s="184" t="s">
        <v>1221</v>
      </c>
      <c r="D60" s="159"/>
      <c r="E60" s="160">
        <v>65</v>
      </c>
      <c r="F60" s="157"/>
      <c r="G60" s="157"/>
      <c r="H60" s="157"/>
      <c r="I60" s="157"/>
      <c r="J60" s="157"/>
      <c r="K60" s="157"/>
      <c r="L60" s="157"/>
      <c r="M60" s="157"/>
      <c r="N60" s="156"/>
      <c r="O60" s="156"/>
      <c r="P60" s="156"/>
      <c r="Q60" s="156"/>
      <c r="R60" s="157"/>
      <c r="S60" s="157"/>
      <c r="T60" s="157"/>
      <c r="U60" s="157"/>
      <c r="V60" s="157"/>
      <c r="W60" s="157"/>
      <c r="X60" s="157"/>
      <c r="Y60" s="157"/>
      <c r="Z60" s="147"/>
      <c r="AA60" s="147"/>
      <c r="AB60" s="147"/>
      <c r="AC60" s="147"/>
      <c r="AD60" s="147"/>
      <c r="AE60" s="147"/>
      <c r="AF60" s="147"/>
      <c r="AG60" s="147" t="s">
        <v>260</v>
      </c>
      <c r="AH60" s="147">
        <v>0</v>
      </c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">
      <c r="A61" s="170">
        <v>19</v>
      </c>
      <c r="B61" s="171" t="s">
        <v>322</v>
      </c>
      <c r="C61" s="183" t="s">
        <v>323</v>
      </c>
      <c r="D61" s="172" t="s">
        <v>267</v>
      </c>
      <c r="E61" s="173">
        <v>12</v>
      </c>
      <c r="F61" s="174"/>
      <c r="G61" s="175">
        <f>ROUND(E61*F61,2)</f>
        <v>0</v>
      </c>
      <c r="H61" s="158"/>
      <c r="I61" s="157">
        <f>ROUND(E61*H61,2)</f>
        <v>0</v>
      </c>
      <c r="J61" s="158"/>
      <c r="K61" s="157">
        <f>ROUND(E61*J61,2)</f>
        <v>0</v>
      </c>
      <c r="L61" s="157">
        <v>12</v>
      </c>
      <c r="M61" s="157">
        <f>G61*(1+L61/100)</f>
        <v>0</v>
      </c>
      <c r="N61" s="156">
        <v>3.5699999999999998E-3</v>
      </c>
      <c r="O61" s="156">
        <f>ROUND(E61*N61,2)</f>
        <v>0.04</v>
      </c>
      <c r="P61" s="156">
        <v>0</v>
      </c>
      <c r="Q61" s="156">
        <f>ROUND(E61*P61,2)</f>
        <v>0</v>
      </c>
      <c r="R61" s="157"/>
      <c r="S61" s="157" t="s">
        <v>254</v>
      </c>
      <c r="T61" s="157" t="s">
        <v>255</v>
      </c>
      <c r="U61" s="157">
        <v>0.55000000000000004</v>
      </c>
      <c r="V61" s="157">
        <f>ROUND(E61*U61,2)</f>
        <v>6.6</v>
      </c>
      <c r="W61" s="157"/>
      <c r="X61" s="157" t="s">
        <v>256</v>
      </c>
      <c r="Y61" s="157" t="s">
        <v>257</v>
      </c>
      <c r="Z61" s="147"/>
      <c r="AA61" s="147"/>
      <c r="AB61" s="147"/>
      <c r="AC61" s="147"/>
      <c r="AD61" s="147"/>
      <c r="AE61" s="147"/>
      <c r="AF61" s="147"/>
      <c r="AG61" s="147" t="s">
        <v>258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2" x14ac:dyDescent="0.2">
      <c r="A62" s="154"/>
      <c r="B62" s="155"/>
      <c r="C62" s="388" t="s">
        <v>320</v>
      </c>
      <c r="D62" s="389"/>
      <c r="E62" s="389"/>
      <c r="F62" s="389"/>
      <c r="G62" s="389"/>
      <c r="H62" s="157"/>
      <c r="I62" s="157"/>
      <c r="J62" s="157"/>
      <c r="K62" s="157"/>
      <c r="L62" s="157"/>
      <c r="M62" s="157"/>
      <c r="N62" s="156"/>
      <c r="O62" s="156"/>
      <c r="P62" s="156"/>
      <c r="Q62" s="156"/>
      <c r="R62" s="157"/>
      <c r="S62" s="157"/>
      <c r="T62" s="157"/>
      <c r="U62" s="157"/>
      <c r="V62" s="157"/>
      <c r="W62" s="157"/>
      <c r="X62" s="157"/>
      <c r="Y62" s="157"/>
      <c r="Z62" s="147"/>
      <c r="AA62" s="147"/>
      <c r="AB62" s="147"/>
      <c r="AC62" s="147"/>
      <c r="AD62" s="147"/>
      <c r="AE62" s="147"/>
      <c r="AF62" s="147"/>
      <c r="AG62" s="147" t="s">
        <v>272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2" x14ac:dyDescent="0.2">
      <c r="A63" s="154"/>
      <c r="B63" s="155"/>
      <c r="C63" s="184" t="s">
        <v>73</v>
      </c>
      <c r="D63" s="159"/>
      <c r="E63" s="160">
        <v>12</v>
      </c>
      <c r="F63" s="157"/>
      <c r="G63" s="157"/>
      <c r="H63" s="157"/>
      <c r="I63" s="157"/>
      <c r="J63" s="157"/>
      <c r="K63" s="157"/>
      <c r="L63" s="157"/>
      <c r="M63" s="157"/>
      <c r="N63" s="156"/>
      <c r="O63" s="156"/>
      <c r="P63" s="156"/>
      <c r="Q63" s="156"/>
      <c r="R63" s="157"/>
      <c r="S63" s="157"/>
      <c r="T63" s="157"/>
      <c r="U63" s="157"/>
      <c r="V63" s="157"/>
      <c r="W63" s="157"/>
      <c r="X63" s="157"/>
      <c r="Y63" s="157"/>
      <c r="Z63" s="147"/>
      <c r="AA63" s="147"/>
      <c r="AB63" s="147"/>
      <c r="AC63" s="147"/>
      <c r="AD63" s="147"/>
      <c r="AE63" s="147"/>
      <c r="AF63" s="147"/>
      <c r="AG63" s="147" t="s">
        <v>260</v>
      </c>
      <c r="AH63" s="147">
        <v>0</v>
      </c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ht="22.5" outlineLevel="1" x14ac:dyDescent="0.2">
      <c r="A64" s="170">
        <v>20</v>
      </c>
      <c r="B64" s="171" t="s">
        <v>926</v>
      </c>
      <c r="C64" s="183" t="s">
        <v>927</v>
      </c>
      <c r="D64" s="172" t="s">
        <v>292</v>
      </c>
      <c r="E64" s="173">
        <v>4</v>
      </c>
      <c r="F64" s="174"/>
      <c r="G64" s="175">
        <f>ROUND(E64*F64,2)</f>
        <v>0</v>
      </c>
      <c r="H64" s="158"/>
      <c r="I64" s="157">
        <f>ROUND(E64*H64,2)</f>
        <v>0</v>
      </c>
      <c r="J64" s="158"/>
      <c r="K64" s="157">
        <f>ROUND(E64*J64,2)</f>
        <v>0</v>
      </c>
      <c r="L64" s="157">
        <v>12</v>
      </c>
      <c r="M64" s="157">
        <f>G64*(1+L64/100)</f>
        <v>0</v>
      </c>
      <c r="N64" s="156">
        <v>2.7E-4</v>
      </c>
      <c r="O64" s="156">
        <f>ROUND(E64*N64,2)</f>
        <v>0</v>
      </c>
      <c r="P64" s="156">
        <v>0</v>
      </c>
      <c r="Q64" s="156">
        <f>ROUND(E64*P64,2)</f>
        <v>0</v>
      </c>
      <c r="R64" s="157"/>
      <c r="S64" s="157" t="s">
        <v>254</v>
      </c>
      <c r="T64" s="157" t="s">
        <v>255</v>
      </c>
      <c r="U64" s="157">
        <v>0.33300000000000002</v>
      </c>
      <c r="V64" s="157">
        <f>ROUND(E64*U64,2)</f>
        <v>1.33</v>
      </c>
      <c r="W64" s="157"/>
      <c r="X64" s="157" t="s">
        <v>256</v>
      </c>
      <c r="Y64" s="157" t="s">
        <v>257</v>
      </c>
      <c r="Z64" s="147"/>
      <c r="AA64" s="147"/>
      <c r="AB64" s="147"/>
      <c r="AC64" s="147"/>
      <c r="AD64" s="147"/>
      <c r="AE64" s="147"/>
      <c r="AF64" s="147"/>
      <c r="AG64" s="147" t="s">
        <v>258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2" x14ac:dyDescent="0.2">
      <c r="A65" s="154"/>
      <c r="B65" s="155"/>
      <c r="C65" s="184" t="s">
        <v>133</v>
      </c>
      <c r="D65" s="159"/>
      <c r="E65" s="160">
        <v>4</v>
      </c>
      <c r="F65" s="157"/>
      <c r="G65" s="157"/>
      <c r="H65" s="157"/>
      <c r="I65" s="157"/>
      <c r="J65" s="157"/>
      <c r="K65" s="157"/>
      <c r="L65" s="157"/>
      <c r="M65" s="157"/>
      <c r="N65" s="156"/>
      <c r="O65" s="156"/>
      <c r="P65" s="156"/>
      <c r="Q65" s="156"/>
      <c r="R65" s="157"/>
      <c r="S65" s="157"/>
      <c r="T65" s="157"/>
      <c r="U65" s="157"/>
      <c r="V65" s="157"/>
      <c r="W65" s="157"/>
      <c r="X65" s="157"/>
      <c r="Y65" s="157"/>
      <c r="Z65" s="147"/>
      <c r="AA65" s="147"/>
      <c r="AB65" s="147"/>
      <c r="AC65" s="147"/>
      <c r="AD65" s="147"/>
      <c r="AE65" s="147"/>
      <c r="AF65" s="147"/>
      <c r="AG65" s="147" t="s">
        <v>260</v>
      </c>
      <c r="AH65" s="147">
        <v>0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">
      <c r="A66" s="170">
        <v>21</v>
      </c>
      <c r="B66" s="171" t="s">
        <v>1222</v>
      </c>
      <c r="C66" s="183" t="s">
        <v>1223</v>
      </c>
      <c r="D66" s="172" t="s">
        <v>267</v>
      </c>
      <c r="E66" s="173">
        <v>3</v>
      </c>
      <c r="F66" s="174"/>
      <c r="G66" s="175">
        <f>ROUND(E66*F66,2)</f>
        <v>0</v>
      </c>
      <c r="H66" s="158"/>
      <c r="I66" s="157">
        <f>ROUND(E66*H66,2)</f>
        <v>0</v>
      </c>
      <c r="J66" s="158"/>
      <c r="K66" s="157">
        <f>ROUND(E66*J66,2)</f>
        <v>0</v>
      </c>
      <c r="L66" s="157">
        <v>12</v>
      </c>
      <c r="M66" s="157">
        <f>G66*(1+L66/100)</f>
        <v>0</v>
      </c>
      <c r="N66" s="156">
        <v>0</v>
      </c>
      <c r="O66" s="156">
        <f>ROUND(E66*N66,2)</f>
        <v>0</v>
      </c>
      <c r="P66" s="156">
        <v>0.22966</v>
      </c>
      <c r="Q66" s="156">
        <f>ROUND(E66*P66,2)</f>
        <v>0.69</v>
      </c>
      <c r="R66" s="157"/>
      <c r="S66" s="157" t="s">
        <v>254</v>
      </c>
      <c r="T66" s="157" t="s">
        <v>255</v>
      </c>
      <c r="U66" s="157">
        <v>3.8405499999999999</v>
      </c>
      <c r="V66" s="157">
        <f>ROUND(E66*U66,2)</f>
        <v>11.52</v>
      </c>
      <c r="W66" s="157"/>
      <c r="X66" s="157" t="s">
        <v>309</v>
      </c>
      <c r="Y66" s="157" t="s">
        <v>257</v>
      </c>
      <c r="Z66" s="147"/>
      <c r="AA66" s="147"/>
      <c r="AB66" s="147"/>
      <c r="AC66" s="147"/>
      <c r="AD66" s="147"/>
      <c r="AE66" s="147"/>
      <c r="AF66" s="147"/>
      <c r="AG66" s="147" t="s">
        <v>310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">
      <c r="A67" s="170">
        <v>22</v>
      </c>
      <c r="B67" s="171" t="s">
        <v>928</v>
      </c>
      <c r="C67" s="183" t="s">
        <v>929</v>
      </c>
      <c r="D67" s="172" t="s">
        <v>292</v>
      </c>
      <c r="E67" s="173">
        <v>6</v>
      </c>
      <c r="F67" s="174"/>
      <c r="G67" s="175">
        <f>ROUND(E67*F67,2)</f>
        <v>0</v>
      </c>
      <c r="H67" s="158"/>
      <c r="I67" s="157">
        <f>ROUND(E67*H67,2)</f>
        <v>0</v>
      </c>
      <c r="J67" s="158"/>
      <c r="K67" s="157">
        <f>ROUND(E67*J67,2)</f>
        <v>0</v>
      </c>
      <c r="L67" s="157">
        <v>12</v>
      </c>
      <c r="M67" s="157">
        <f>G67*(1+L67/100)</f>
        <v>0</v>
      </c>
      <c r="N67" s="156">
        <v>0</v>
      </c>
      <c r="O67" s="156">
        <f>ROUND(E67*N67,2)</f>
        <v>0</v>
      </c>
      <c r="P67" s="156">
        <v>0</v>
      </c>
      <c r="Q67" s="156">
        <f>ROUND(E67*P67,2)</f>
        <v>0</v>
      </c>
      <c r="R67" s="157" t="s">
        <v>282</v>
      </c>
      <c r="S67" s="157" t="s">
        <v>254</v>
      </c>
      <c r="T67" s="157" t="s">
        <v>255</v>
      </c>
      <c r="U67" s="157">
        <v>0</v>
      </c>
      <c r="V67" s="157">
        <f>ROUND(E67*U67,2)</f>
        <v>0</v>
      </c>
      <c r="W67" s="157"/>
      <c r="X67" s="157" t="s">
        <v>283</v>
      </c>
      <c r="Y67" s="157" t="s">
        <v>257</v>
      </c>
      <c r="Z67" s="147"/>
      <c r="AA67" s="147"/>
      <c r="AB67" s="147"/>
      <c r="AC67" s="147"/>
      <c r="AD67" s="147"/>
      <c r="AE67" s="147"/>
      <c r="AF67" s="147"/>
      <c r="AG67" s="147" t="s">
        <v>284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2" x14ac:dyDescent="0.2">
      <c r="A68" s="154"/>
      <c r="B68" s="155"/>
      <c r="C68" s="184" t="s">
        <v>1096</v>
      </c>
      <c r="D68" s="159"/>
      <c r="E68" s="160">
        <v>6</v>
      </c>
      <c r="F68" s="157"/>
      <c r="G68" s="157"/>
      <c r="H68" s="157"/>
      <c r="I68" s="157"/>
      <c r="J68" s="157"/>
      <c r="K68" s="157"/>
      <c r="L68" s="157"/>
      <c r="M68" s="157"/>
      <c r="N68" s="156"/>
      <c r="O68" s="156"/>
      <c r="P68" s="156"/>
      <c r="Q68" s="156"/>
      <c r="R68" s="157"/>
      <c r="S68" s="157"/>
      <c r="T68" s="157"/>
      <c r="U68" s="157"/>
      <c r="V68" s="157"/>
      <c r="W68" s="157"/>
      <c r="X68" s="157"/>
      <c r="Y68" s="157"/>
      <c r="Z68" s="147"/>
      <c r="AA68" s="147"/>
      <c r="AB68" s="147"/>
      <c r="AC68" s="147"/>
      <c r="AD68" s="147"/>
      <c r="AE68" s="147"/>
      <c r="AF68" s="147"/>
      <c r="AG68" s="147" t="s">
        <v>260</v>
      </c>
      <c r="AH68" s="147">
        <v>0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">
      <c r="A69" s="170">
        <v>23</v>
      </c>
      <c r="B69" s="171" t="s">
        <v>930</v>
      </c>
      <c r="C69" s="183" t="s">
        <v>931</v>
      </c>
      <c r="D69" s="172" t="s">
        <v>292</v>
      </c>
      <c r="E69" s="173">
        <v>45</v>
      </c>
      <c r="F69" s="174"/>
      <c r="G69" s="175">
        <f>ROUND(E69*F69,2)</f>
        <v>0</v>
      </c>
      <c r="H69" s="158"/>
      <c r="I69" s="157">
        <f>ROUND(E69*H69,2)</f>
        <v>0</v>
      </c>
      <c r="J69" s="158"/>
      <c r="K69" s="157">
        <f>ROUND(E69*J69,2)</f>
        <v>0</v>
      </c>
      <c r="L69" s="157">
        <v>12</v>
      </c>
      <c r="M69" s="157">
        <f>G69*(1+L69/100)</f>
        <v>0</v>
      </c>
      <c r="N69" s="156">
        <v>0</v>
      </c>
      <c r="O69" s="156">
        <f>ROUND(E69*N69,2)</f>
        <v>0</v>
      </c>
      <c r="P69" s="156">
        <v>0</v>
      </c>
      <c r="Q69" s="156">
        <f>ROUND(E69*P69,2)</f>
        <v>0</v>
      </c>
      <c r="R69" s="157" t="s">
        <v>282</v>
      </c>
      <c r="S69" s="157" t="s">
        <v>254</v>
      </c>
      <c r="T69" s="157" t="s">
        <v>255</v>
      </c>
      <c r="U69" s="157">
        <v>0</v>
      </c>
      <c r="V69" s="157">
        <f>ROUND(E69*U69,2)</f>
        <v>0</v>
      </c>
      <c r="W69" s="157"/>
      <c r="X69" s="157" t="s">
        <v>283</v>
      </c>
      <c r="Y69" s="157" t="s">
        <v>257</v>
      </c>
      <c r="Z69" s="147"/>
      <c r="AA69" s="147"/>
      <c r="AB69" s="147"/>
      <c r="AC69" s="147"/>
      <c r="AD69" s="147"/>
      <c r="AE69" s="147"/>
      <c r="AF69" s="147"/>
      <c r="AG69" s="147" t="s">
        <v>284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2" x14ac:dyDescent="0.2">
      <c r="A70" s="154"/>
      <c r="B70" s="155"/>
      <c r="C70" s="184" t="s">
        <v>127</v>
      </c>
      <c r="D70" s="159"/>
      <c r="E70" s="160">
        <v>27</v>
      </c>
      <c r="F70" s="157"/>
      <c r="G70" s="157"/>
      <c r="H70" s="157"/>
      <c r="I70" s="157"/>
      <c r="J70" s="157"/>
      <c r="K70" s="157"/>
      <c r="L70" s="157"/>
      <c r="M70" s="157"/>
      <c r="N70" s="156"/>
      <c r="O70" s="156"/>
      <c r="P70" s="156"/>
      <c r="Q70" s="156"/>
      <c r="R70" s="157"/>
      <c r="S70" s="157"/>
      <c r="T70" s="157"/>
      <c r="U70" s="157"/>
      <c r="V70" s="157"/>
      <c r="W70" s="157"/>
      <c r="X70" s="157"/>
      <c r="Y70" s="157"/>
      <c r="Z70" s="147"/>
      <c r="AA70" s="147"/>
      <c r="AB70" s="147"/>
      <c r="AC70" s="147"/>
      <c r="AD70" s="147"/>
      <c r="AE70" s="147"/>
      <c r="AF70" s="147"/>
      <c r="AG70" s="147" t="s">
        <v>260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3" x14ac:dyDescent="0.2">
      <c r="A71" s="154"/>
      <c r="B71" s="155"/>
      <c r="C71" s="184" t="s">
        <v>687</v>
      </c>
      <c r="D71" s="159"/>
      <c r="E71" s="160">
        <v>18</v>
      </c>
      <c r="F71" s="157"/>
      <c r="G71" s="157"/>
      <c r="H71" s="157"/>
      <c r="I71" s="157"/>
      <c r="J71" s="157"/>
      <c r="K71" s="157"/>
      <c r="L71" s="157"/>
      <c r="M71" s="157"/>
      <c r="N71" s="156"/>
      <c r="O71" s="156"/>
      <c r="P71" s="156"/>
      <c r="Q71" s="156"/>
      <c r="R71" s="157"/>
      <c r="S71" s="157"/>
      <c r="T71" s="157"/>
      <c r="U71" s="157"/>
      <c r="V71" s="157"/>
      <c r="W71" s="157"/>
      <c r="X71" s="157"/>
      <c r="Y71" s="157"/>
      <c r="Z71" s="147"/>
      <c r="AA71" s="147"/>
      <c r="AB71" s="147"/>
      <c r="AC71" s="147"/>
      <c r="AD71" s="147"/>
      <c r="AE71" s="147"/>
      <c r="AF71" s="147"/>
      <c r="AG71" s="147" t="s">
        <v>260</v>
      </c>
      <c r="AH71" s="147">
        <v>0</v>
      </c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ht="22.5" outlineLevel="1" x14ac:dyDescent="0.2">
      <c r="A72" s="170">
        <v>24</v>
      </c>
      <c r="B72" s="171" t="s">
        <v>933</v>
      </c>
      <c r="C72" s="183" t="s">
        <v>934</v>
      </c>
      <c r="D72" s="172" t="s">
        <v>292</v>
      </c>
      <c r="E72" s="173">
        <v>7</v>
      </c>
      <c r="F72" s="174"/>
      <c r="G72" s="175">
        <f>ROUND(E72*F72,2)</f>
        <v>0</v>
      </c>
      <c r="H72" s="158"/>
      <c r="I72" s="157">
        <f>ROUND(E72*H72,2)</f>
        <v>0</v>
      </c>
      <c r="J72" s="158"/>
      <c r="K72" s="157">
        <f>ROUND(E72*J72,2)</f>
        <v>0</v>
      </c>
      <c r="L72" s="157">
        <v>12</v>
      </c>
      <c r="M72" s="157">
        <f>G72*(1+L72/100)</f>
        <v>0</v>
      </c>
      <c r="N72" s="156">
        <v>3.3E-3</v>
      </c>
      <c r="O72" s="156">
        <f>ROUND(E72*N72,2)</f>
        <v>0.02</v>
      </c>
      <c r="P72" s="156">
        <v>0</v>
      </c>
      <c r="Q72" s="156">
        <f>ROUND(E72*P72,2)</f>
        <v>0</v>
      </c>
      <c r="R72" s="157" t="s">
        <v>282</v>
      </c>
      <c r="S72" s="157" t="s">
        <v>254</v>
      </c>
      <c r="T72" s="157" t="s">
        <v>255</v>
      </c>
      <c r="U72" s="157">
        <v>0</v>
      </c>
      <c r="V72" s="157">
        <f>ROUND(E72*U72,2)</f>
        <v>0</v>
      </c>
      <c r="W72" s="157"/>
      <c r="X72" s="157" t="s">
        <v>283</v>
      </c>
      <c r="Y72" s="157" t="s">
        <v>257</v>
      </c>
      <c r="Z72" s="147"/>
      <c r="AA72" s="147"/>
      <c r="AB72" s="147"/>
      <c r="AC72" s="147"/>
      <c r="AD72" s="147"/>
      <c r="AE72" s="147"/>
      <c r="AF72" s="147"/>
      <c r="AG72" s="147" t="s">
        <v>284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2" x14ac:dyDescent="0.2">
      <c r="A73" s="154"/>
      <c r="B73" s="155"/>
      <c r="C73" s="184" t="s">
        <v>1031</v>
      </c>
      <c r="D73" s="159"/>
      <c r="E73" s="160">
        <v>7</v>
      </c>
      <c r="F73" s="157"/>
      <c r="G73" s="157"/>
      <c r="H73" s="157"/>
      <c r="I73" s="157"/>
      <c r="J73" s="157"/>
      <c r="K73" s="157"/>
      <c r="L73" s="157"/>
      <c r="M73" s="157"/>
      <c r="N73" s="156"/>
      <c r="O73" s="156"/>
      <c r="P73" s="156"/>
      <c r="Q73" s="156"/>
      <c r="R73" s="157"/>
      <c r="S73" s="157"/>
      <c r="T73" s="157"/>
      <c r="U73" s="157"/>
      <c r="V73" s="157"/>
      <c r="W73" s="157"/>
      <c r="X73" s="157"/>
      <c r="Y73" s="157"/>
      <c r="Z73" s="147"/>
      <c r="AA73" s="147"/>
      <c r="AB73" s="147"/>
      <c r="AC73" s="147"/>
      <c r="AD73" s="147"/>
      <c r="AE73" s="147"/>
      <c r="AF73" s="147"/>
      <c r="AG73" s="147" t="s">
        <v>260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x14ac:dyDescent="0.2">
      <c r="A74" s="163" t="s">
        <v>249</v>
      </c>
      <c r="B74" s="164" t="s">
        <v>170</v>
      </c>
      <c r="C74" s="182" t="s">
        <v>171</v>
      </c>
      <c r="D74" s="165"/>
      <c r="E74" s="166"/>
      <c r="F74" s="167"/>
      <c r="G74" s="168">
        <f>SUMIF(AG75:AG88,"&lt;&gt;NOR",G75:G88)</f>
        <v>0</v>
      </c>
      <c r="H74" s="162"/>
      <c r="I74" s="162">
        <f>SUM(I75:I88)</f>
        <v>0</v>
      </c>
      <c r="J74" s="162"/>
      <c r="K74" s="162">
        <f>SUM(K75:K88)</f>
        <v>0</v>
      </c>
      <c r="L74" s="162"/>
      <c r="M74" s="162">
        <f>SUM(M75:M88)</f>
        <v>0</v>
      </c>
      <c r="N74" s="161"/>
      <c r="O74" s="161">
        <f>SUM(O75:O88)</f>
        <v>0.4</v>
      </c>
      <c r="P74" s="161"/>
      <c r="Q74" s="161">
        <f>SUM(Q75:Q88)</f>
        <v>0</v>
      </c>
      <c r="R74" s="162"/>
      <c r="S74" s="162"/>
      <c r="T74" s="162"/>
      <c r="U74" s="162"/>
      <c r="V74" s="162">
        <f>SUM(V75:V88)</f>
        <v>85.57</v>
      </c>
      <c r="W74" s="162"/>
      <c r="X74" s="162"/>
      <c r="Y74" s="162"/>
      <c r="AG74" t="s">
        <v>250</v>
      </c>
    </row>
    <row r="75" spans="1:60" ht="22.5" outlineLevel="1" x14ac:dyDescent="0.2">
      <c r="A75" s="170">
        <v>25</v>
      </c>
      <c r="B75" s="171" t="s">
        <v>935</v>
      </c>
      <c r="C75" s="183" t="s">
        <v>936</v>
      </c>
      <c r="D75" s="172" t="s">
        <v>267</v>
      </c>
      <c r="E75" s="173">
        <v>59</v>
      </c>
      <c r="F75" s="174"/>
      <c r="G75" s="175">
        <f>ROUND(E75*F75,2)</f>
        <v>0</v>
      </c>
      <c r="H75" s="158"/>
      <c r="I75" s="157">
        <f>ROUND(E75*H75,2)</f>
        <v>0</v>
      </c>
      <c r="J75" s="158"/>
      <c r="K75" s="157">
        <f>ROUND(E75*J75,2)</f>
        <v>0</v>
      </c>
      <c r="L75" s="157">
        <v>12</v>
      </c>
      <c r="M75" s="157">
        <f>G75*(1+L75/100)</f>
        <v>0</v>
      </c>
      <c r="N75" s="156">
        <v>3.0000000000000001E-5</v>
      </c>
      <c r="O75" s="156">
        <f>ROUND(E75*N75,2)</f>
        <v>0</v>
      </c>
      <c r="P75" s="156">
        <v>0</v>
      </c>
      <c r="Q75" s="156">
        <f>ROUND(E75*P75,2)</f>
        <v>0</v>
      </c>
      <c r="R75" s="157"/>
      <c r="S75" s="157" t="s">
        <v>254</v>
      </c>
      <c r="T75" s="157" t="s">
        <v>255</v>
      </c>
      <c r="U75" s="157">
        <v>0.13500000000000001</v>
      </c>
      <c r="V75" s="157">
        <f>ROUND(E75*U75,2)</f>
        <v>7.97</v>
      </c>
      <c r="W75" s="157"/>
      <c r="X75" s="157" t="s">
        <v>256</v>
      </c>
      <c r="Y75" s="157" t="s">
        <v>257</v>
      </c>
      <c r="Z75" s="147"/>
      <c r="AA75" s="147"/>
      <c r="AB75" s="147"/>
      <c r="AC75" s="147"/>
      <c r="AD75" s="147"/>
      <c r="AE75" s="147"/>
      <c r="AF75" s="147"/>
      <c r="AG75" s="147" t="s">
        <v>258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2" x14ac:dyDescent="0.2">
      <c r="A76" s="154"/>
      <c r="B76" s="155"/>
      <c r="C76" s="388" t="s">
        <v>937</v>
      </c>
      <c r="D76" s="389"/>
      <c r="E76" s="389"/>
      <c r="F76" s="389"/>
      <c r="G76" s="389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57"/>
      <c r="Z76" s="147"/>
      <c r="AA76" s="147"/>
      <c r="AB76" s="147"/>
      <c r="AC76" s="147"/>
      <c r="AD76" s="147"/>
      <c r="AE76" s="147"/>
      <c r="AF76" s="147"/>
      <c r="AG76" s="147" t="s">
        <v>272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2" x14ac:dyDescent="0.2">
      <c r="A77" s="154"/>
      <c r="B77" s="155"/>
      <c r="C77" s="184" t="s">
        <v>1224</v>
      </c>
      <c r="D77" s="159"/>
      <c r="E77" s="160">
        <v>59</v>
      </c>
      <c r="F77" s="157"/>
      <c r="G77" s="157"/>
      <c r="H77" s="157"/>
      <c r="I77" s="157"/>
      <c r="J77" s="157"/>
      <c r="K77" s="157"/>
      <c r="L77" s="157"/>
      <c r="M77" s="157"/>
      <c r="N77" s="156"/>
      <c r="O77" s="156"/>
      <c r="P77" s="156"/>
      <c r="Q77" s="156"/>
      <c r="R77" s="157"/>
      <c r="S77" s="157"/>
      <c r="T77" s="157"/>
      <c r="U77" s="157"/>
      <c r="V77" s="157"/>
      <c r="W77" s="157"/>
      <c r="X77" s="157"/>
      <c r="Y77" s="157"/>
      <c r="Z77" s="147"/>
      <c r="AA77" s="147"/>
      <c r="AB77" s="147"/>
      <c r="AC77" s="147"/>
      <c r="AD77" s="147"/>
      <c r="AE77" s="147"/>
      <c r="AF77" s="147"/>
      <c r="AG77" s="147" t="s">
        <v>260</v>
      </c>
      <c r="AH77" s="147">
        <v>0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ht="22.5" outlineLevel="1" x14ac:dyDescent="0.2">
      <c r="A78" s="170">
        <v>26</v>
      </c>
      <c r="B78" s="171" t="s">
        <v>939</v>
      </c>
      <c r="C78" s="183" t="s">
        <v>940</v>
      </c>
      <c r="D78" s="172" t="s">
        <v>267</v>
      </c>
      <c r="E78" s="173">
        <v>2</v>
      </c>
      <c r="F78" s="174"/>
      <c r="G78" s="175">
        <f>ROUND(E78*F78,2)</f>
        <v>0</v>
      </c>
      <c r="H78" s="158"/>
      <c r="I78" s="157">
        <f>ROUND(E78*H78,2)</f>
        <v>0</v>
      </c>
      <c r="J78" s="158"/>
      <c r="K78" s="157">
        <f>ROUND(E78*J78,2)</f>
        <v>0</v>
      </c>
      <c r="L78" s="157">
        <v>12</v>
      </c>
      <c r="M78" s="157">
        <f>G78*(1+L78/100)</f>
        <v>0</v>
      </c>
      <c r="N78" s="156">
        <v>6.9999999999999994E-5</v>
      </c>
      <c r="O78" s="156">
        <f>ROUND(E78*N78,2)</f>
        <v>0</v>
      </c>
      <c r="P78" s="156">
        <v>0</v>
      </c>
      <c r="Q78" s="156">
        <f>ROUND(E78*P78,2)</f>
        <v>0</v>
      </c>
      <c r="R78" s="157"/>
      <c r="S78" s="157" t="s">
        <v>254</v>
      </c>
      <c r="T78" s="157" t="s">
        <v>255</v>
      </c>
      <c r="U78" s="157">
        <v>0.14199999999999999</v>
      </c>
      <c r="V78" s="157">
        <f>ROUND(E78*U78,2)</f>
        <v>0.28000000000000003</v>
      </c>
      <c r="W78" s="157"/>
      <c r="X78" s="157" t="s">
        <v>256</v>
      </c>
      <c r="Y78" s="157" t="s">
        <v>257</v>
      </c>
      <c r="Z78" s="147"/>
      <c r="AA78" s="147"/>
      <c r="AB78" s="147"/>
      <c r="AC78" s="147"/>
      <c r="AD78" s="147"/>
      <c r="AE78" s="147"/>
      <c r="AF78" s="147"/>
      <c r="AG78" s="147" t="s">
        <v>258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2" x14ac:dyDescent="0.2">
      <c r="A79" s="154"/>
      <c r="B79" s="155"/>
      <c r="C79" s="388" t="s">
        <v>937</v>
      </c>
      <c r="D79" s="389"/>
      <c r="E79" s="389"/>
      <c r="F79" s="389"/>
      <c r="G79" s="389"/>
      <c r="H79" s="157"/>
      <c r="I79" s="157"/>
      <c r="J79" s="157"/>
      <c r="K79" s="157"/>
      <c r="L79" s="157"/>
      <c r="M79" s="157"/>
      <c r="N79" s="156"/>
      <c r="O79" s="156"/>
      <c r="P79" s="156"/>
      <c r="Q79" s="156"/>
      <c r="R79" s="157"/>
      <c r="S79" s="157"/>
      <c r="T79" s="157"/>
      <c r="U79" s="157"/>
      <c r="V79" s="157"/>
      <c r="W79" s="157"/>
      <c r="X79" s="157"/>
      <c r="Y79" s="157"/>
      <c r="Z79" s="147"/>
      <c r="AA79" s="147"/>
      <c r="AB79" s="147"/>
      <c r="AC79" s="147"/>
      <c r="AD79" s="147"/>
      <c r="AE79" s="147"/>
      <c r="AF79" s="147"/>
      <c r="AG79" s="147" t="s">
        <v>272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2" x14ac:dyDescent="0.2">
      <c r="A80" s="154"/>
      <c r="B80" s="155"/>
      <c r="C80" s="184" t="s">
        <v>56</v>
      </c>
      <c r="D80" s="159"/>
      <c r="E80" s="160">
        <v>2</v>
      </c>
      <c r="F80" s="157"/>
      <c r="G80" s="157"/>
      <c r="H80" s="157"/>
      <c r="I80" s="157"/>
      <c r="J80" s="157"/>
      <c r="K80" s="157"/>
      <c r="L80" s="157"/>
      <c r="M80" s="157"/>
      <c r="N80" s="156"/>
      <c r="O80" s="156"/>
      <c r="P80" s="156"/>
      <c r="Q80" s="156"/>
      <c r="R80" s="157"/>
      <c r="S80" s="157"/>
      <c r="T80" s="157"/>
      <c r="U80" s="157"/>
      <c r="V80" s="157"/>
      <c r="W80" s="157"/>
      <c r="X80" s="157"/>
      <c r="Y80" s="157"/>
      <c r="Z80" s="147"/>
      <c r="AA80" s="147"/>
      <c r="AB80" s="147"/>
      <c r="AC80" s="147"/>
      <c r="AD80" s="147"/>
      <c r="AE80" s="147"/>
      <c r="AF80" s="147"/>
      <c r="AG80" s="147" t="s">
        <v>260</v>
      </c>
      <c r="AH80" s="147">
        <v>0</v>
      </c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ht="22.5" outlineLevel="1" x14ac:dyDescent="0.2">
      <c r="A81" s="170">
        <v>27</v>
      </c>
      <c r="B81" s="171" t="s">
        <v>942</v>
      </c>
      <c r="C81" s="183" t="s">
        <v>943</v>
      </c>
      <c r="D81" s="172" t="s">
        <v>292</v>
      </c>
      <c r="E81" s="173">
        <v>1</v>
      </c>
      <c r="F81" s="174"/>
      <c r="G81" s="175">
        <f>ROUND(E81*F81,2)</f>
        <v>0</v>
      </c>
      <c r="H81" s="158"/>
      <c r="I81" s="157">
        <f>ROUND(E81*H81,2)</f>
        <v>0</v>
      </c>
      <c r="J81" s="158"/>
      <c r="K81" s="157">
        <f>ROUND(E81*J81,2)</f>
        <v>0</v>
      </c>
      <c r="L81" s="157">
        <v>12</v>
      </c>
      <c r="M81" s="157">
        <f>G81*(1+L81/100)</f>
        <v>0</v>
      </c>
      <c r="N81" s="156">
        <v>3.3800000000000002E-3</v>
      </c>
      <c r="O81" s="156">
        <f>ROUND(E81*N81,2)</f>
        <v>0</v>
      </c>
      <c r="P81" s="156">
        <v>0</v>
      </c>
      <c r="Q81" s="156">
        <f>ROUND(E81*P81,2)</f>
        <v>0</v>
      </c>
      <c r="R81" s="157"/>
      <c r="S81" s="157" t="s">
        <v>254</v>
      </c>
      <c r="T81" s="157" t="s">
        <v>255</v>
      </c>
      <c r="U81" s="157">
        <v>0.42299999999999999</v>
      </c>
      <c r="V81" s="157">
        <f>ROUND(E81*U81,2)</f>
        <v>0.42</v>
      </c>
      <c r="W81" s="157"/>
      <c r="X81" s="157" t="s">
        <v>256</v>
      </c>
      <c r="Y81" s="157" t="s">
        <v>257</v>
      </c>
      <c r="Z81" s="147"/>
      <c r="AA81" s="147"/>
      <c r="AB81" s="147"/>
      <c r="AC81" s="147"/>
      <c r="AD81" s="147"/>
      <c r="AE81" s="147"/>
      <c r="AF81" s="147"/>
      <c r="AG81" s="147" t="s">
        <v>258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2" x14ac:dyDescent="0.2">
      <c r="A82" s="154"/>
      <c r="B82" s="155"/>
      <c r="C82" s="184" t="s">
        <v>52</v>
      </c>
      <c r="D82" s="159"/>
      <c r="E82" s="160">
        <v>1</v>
      </c>
      <c r="F82" s="157"/>
      <c r="G82" s="157"/>
      <c r="H82" s="157"/>
      <c r="I82" s="157"/>
      <c r="J82" s="157"/>
      <c r="K82" s="157"/>
      <c r="L82" s="157"/>
      <c r="M82" s="157"/>
      <c r="N82" s="156"/>
      <c r="O82" s="156"/>
      <c r="P82" s="156"/>
      <c r="Q82" s="156"/>
      <c r="R82" s="157"/>
      <c r="S82" s="157"/>
      <c r="T82" s="157"/>
      <c r="U82" s="157"/>
      <c r="V82" s="157"/>
      <c r="W82" s="157"/>
      <c r="X82" s="157"/>
      <c r="Y82" s="157"/>
      <c r="Z82" s="147"/>
      <c r="AA82" s="147"/>
      <c r="AB82" s="147"/>
      <c r="AC82" s="147"/>
      <c r="AD82" s="147"/>
      <c r="AE82" s="147"/>
      <c r="AF82" s="147"/>
      <c r="AG82" s="147" t="s">
        <v>260</v>
      </c>
      <c r="AH82" s="147">
        <v>0</v>
      </c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">
      <c r="A83" s="170">
        <v>28</v>
      </c>
      <c r="B83" s="171" t="s">
        <v>947</v>
      </c>
      <c r="C83" s="183" t="s">
        <v>948</v>
      </c>
      <c r="D83" s="172" t="s">
        <v>267</v>
      </c>
      <c r="E83" s="173">
        <v>15</v>
      </c>
      <c r="F83" s="174"/>
      <c r="G83" s="175">
        <f>ROUND(E83*F83,2)</f>
        <v>0</v>
      </c>
      <c r="H83" s="158"/>
      <c r="I83" s="157">
        <f>ROUND(E83*H83,2)</f>
        <v>0</v>
      </c>
      <c r="J83" s="158"/>
      <c r="K83" s="157">
        <f>ROUND(E83*J83,2)</f>
        <v>0</v>
      </c>
      <c r="L83" s="157">
        <v>12</v>
      </c>
      <c r="M83" s="157">
        <f>G83*(1+L83/100)</f>
        <v>0</v>
      </c>
      <c r="N83" s="156">
        <v>4.3299999999999996E-3</v>
      </c>
      <c r="O83" s="156">
        <f>ROUND(E83*N83,2)</f>
        <v>0.06</v>
      </c>
      <c r="P83" s="156">
        <v>0</v>
      </c>
      <c r="Q83" s="156">
        <f>ROUND(E83*P83,2)</f>
        <v>0</v>
      </c>
      <c r="R83" s="157"/>
      <c r="S83" s="157" t="s">
        <v>254</v>
      </c>
      <c r="T83" s="157" t="s">
        <v>255</v>
      </c>
      <c r="U83" s="157">
        <v>0.74019999999999997</v>
      </c>
      <c r="V83" s="157">
        <f>ROUND(E83*U83,2)</f>
        <v>11.1</v>
      </c>
      <c r="W83" s="157"/>
      <c r="X83" s="157" t="s">
        <v>309</v>
      </c>
      <c r="Y83" s="157" t="s">
        <v>257</v>
      </c>
      <c r="Z83" s="147"/>
      <c r="AA83" s="147"/>
      <c r="AB83" s="147"/>
      <c r="AC83" s="147"/>
      <c r="AD83" s="147"/>
      <c r="AE83" s="147"/>
      <c r="AF83" s="147"/>
      <c r="AG83" s="147" t="s">
        <v>310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2" x14ac:dyDescent="0.2">
      <c r="A84" s="154"/>
      <c r="B84" s="155"/>
      <c r="C84" s="184" t="s">
        <v>622</v>
      </c>
      <c r="D84" s="159"/>
      <c r="E84" s="160">
        <v>15</v>
      </c>
      <c r="F84" s="157"/>
      <c r="G84" s="157"/>
      <c r="H84" s="157"/>
      <c r="I84" s="157"/>
      <c r="J84" s="157"/>
      <c r="K84" s="157"/>
      <c r="L84" s="157"/>
      <c r="M84" s="157"/>
      <c r="N84" s="156"/>
      <c r="O84" s="156"/>
      <c r="P84" s="156"/>
      <c r="Q84" s="156"/>
      <c r="R84" s="157"/>
      <c r="S84" s="157"/>
      <c r="T84" s="157"/>
      <c r="U84" s="157"/>
      <c r="V84" s="157"/>
      <c r="W84" s="157"/>
      <c r="X84" s="157"/>
      <c r="Y84" s="157"/>
      <c r="Z84" s="147"/>
      <c r="AA84" s="147"/>
      <c r="AB84" s="147"/>
      <c r="AC84" s="147"/>
      <c r="AD84" s="147"/>
      <c r="AE84" s="147"/>
      <c r="AF84" s="147"/>
      <c r="AG84" s="147" t="s">
        <v>260</v>
      </c>
      <c r="AH84" s="147">
        <v>0</v>
      </c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 x14ac:dyDescent="0.2">
      <c r="A85" s="170">
        <v>29</v>
      </c>
      <c r="B85" s="171" t="s">
        <v>326</v>
      </c>
      <c r="C85" s="183" t="s">
        <v>327</v>
      </c>
      <c r="D85" s="172" t="s">
        <v>267</v>
      </c>
      <c r="E85" s="173">
        <v>44</v>
      </c>
      <c r="F85" s="174"/>
      <c r="G85" s="175">
        <f>ROUND(E85*F85,2)</f>
        <v>0</v>
      </c>
      <c r="H85" s="158"/>
      <c r="I85" s="157">
        <f>ROUND(E85*H85,2)</f>
        <v>0</v>
      </c>
      <c r="J85" s="158"/>
      <c r="K85" s="157">
        <f>ROUND(E85*J85,2)</f>
        <v>0</v>
      </c>
      <c r="L85" s="157">
        <v>12</v>
      </c>
      <c r="M85" s="157">
        <f>G85*(1+L85/100)</f>
        <v>0</v>
      </c>
      <c r="N85" s="156">
        <v>6.1700000000000001E-3</v>
      </c>
      <c r="O85" s="156">
        <f>ROUND(E85*N85,2)</f>
        <v>0.27</v>
      </c>
      <c r="P85" s="156">
        <v>0</v>
      </c>
      <c r="Q85" s="156">
        <f>ROUND(E85*P85,2)</f>
        <v>0</v>
      </c>
      <c r="R85" s="157"/>
      <c r="S85" s="157" t="s">
        <v>254</v>
      </c>
      <c r="T85" s="157" t="s">
        <v>255</v>
      </c>
      <c r="U85" s="157">
        <v>1.05217</v>
      </c>
      <c r="V85" s="157">
        <f>ROUND(E85*U85,2)</f>
        <v>46.3</v>
      </c>
      <c r="W85" s="157"/>
      <c r="X85" s="157" t="s">
        <v>309</v>
      </c>
      <c r="Y85" s="157" t="s">
        <v>257</v>
      </c>
      <c r="Z85" s="147"/>
      <c r="AA85" s="147"/>
      <c r="AB85" s="147"/>
      <c r="AC85" s="147"/>
      <c r="AD85" s="147"/>
      <c r="AE85" s="147"/>
      <c r="AF85" s="147"/>
      <c r="AG85" s="147" t="s">
        <v>310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2" x14ac:dyDescent="0.2">
      <c r="A86" s="154"/>
      <c r="B86" s="155"/>
      <c r="C86" s="184" t="s">
        <v>1225</v>
      </c>
      <c r="D86" s="159"/>
      <c r="E86" s="160">
        <v>44</v>
      </c>
      <c r="F86" s="157"/>
      <c r="G86" s="157"/>
      <c r="H86" s="157"/>
      <c r="I86" s="157"/>
      <c r="J86" s="157"/>
      <c r="K86" s="157"/>
      <c r="L86" s="157"/>
      <c r="M86" s="157"/>
      <c r="N86" s="156"/>
      <c r="O86" s="156"/>
      <c r="P86" s="156"/>
      <c r="Q86" s="156"/>
      <c r="R86" s="157"/>
      <c r="S86" s="157"/>
      <c r="T86" s="157"/>
      <c r="U86" s="157"/>
      <c r="V86" s="157"/>
      <c r="W86" s="157"/>
      <c r="X86" s="157"/>
      <c r="Y86" s="157"/>
      <c r="Z86" s="147"/>
      <c r="AA86" s="147"/>
      <c r="AB86" s="147"/>
      <c r="AC86" s="147"/>
      <c r="AD86" s="147"/>
      <c r="AE86" s="147"/>
      <c r="AF86" s="147"/>
      <c r="AG86" s="147" t="s">
        <v>260</v>
      </c>
      <c r="AH86" s="147">
        <v>0</v>
      </c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ht="22.5" outlineLevel="1" x14ac:dyDescent="0.2">
      <c r="A87" s="170">
        <v>30</v>
      </c>
      <c r="B87" s="171" t="s">
        <v>953</v>
      </c>
      <c r="C87" s="183" t="s">
        <v>954</v>
      </c>
      <c r="D87" s="172" t="s">
        <v>267</v>
      </c>
      <c r="E87" s="173">
        <v>12</v>
      </c>
      <c r="F87" s="174"/>
      <c r="G87" s="175">
        <f>ROUND(E87*F87,2)</f>
        <v>0</v>
      </c>
      <c r="H87" s="158"/>
      <c r="I87" s="157">
        <f>ROUND(E87*H87,2)</f>
        <v>0</v>
      </c>
      <c r="J87" s="158"/>
      <c r="K87" s="157">
        <f>ROUND(E87*J87,2)</f>
        <v>0</v>
      </c>
      <c r="L87" s="157">
        <v>12</v>
      </c>
      <c r="M87" s="157">
        <f>G87*(1+L87/100)</f>
        <v>0</v>
      </c>
      <c r="N87" s="156">
        <v>5.79E-3</v>
      </c>
      <c r="O87" s="156">
        <f>ROUND(E87*N87,2)</f>
        <v>7.0000000000000007E-2</v>
      </c>
      <c r="P87" s="156">
        <v>0</v>
      </c>
      <c r="Q87" s="156">
        <f>ROUND(E87*P87,2)</f>
        <v>0</v>
      </c>
      <c r="R87" s="157"/>
      <c r="S87" s="157" t="s">
        <v>646</v>
      </c>
      <c r="T87" s="157" t="s">
        <v>255</v>
      </c>
      <c r="U87" s="157">
        <v>1.625</v>
      </c>
      <c r="V87" s="157">
        <f>ROUND(E87*U87,2)</f>
        <v>19.5</v>
      </c>
      <c r="W87" s="157"/>
      <c r="X87" s="157" t="s">
        <v>309</v>
      </c>
      <c r="Y87" s="157" t="s">
        <v>257</v>
      </c>
      <c r="Z87" s="147"/>
      <c r="AA87" s="147"/>
      <c r="AB87" s="147"/>
      <c r="AC87" s="147"/>
      <c r="AD87" s="147"/>
      <c r="AE87" s="147"/>
      <c r="AF87" s="147"/>
      <c r="AG87" s="147" t="s">
        <v>310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2" x14ac:dyDescent="0.2">
      <c r="A88" s="154"/>
      <c r="B88" s="155"/>
      <c r="C88" s="184" t="s">
        <v>73</v>
      </c>
      <c r="D88" s="159"/>
      <c r="E88" s="160">
        <v>12</v>
      </c>
      <c r="F88" s="157"/>
      <c r="G88" s="157"/>
      <c r="H88" s="157"/>
      <c r="I88" s="157"/>
      <c r="J88" s="157"/>
      <c r="K88" s="157"/>
      <c r="L88" s="157"/>
      <c r="M88" s="157"/>
      <c r="N88" s="156"/>
      <c r="O88" s="156"/>
      <c r="P88" s="156"/>
      <c r="Q88" s="156"/>
      <c r="R88" s="157"/>
      <c r="S88" s="157"/>
      <c r="T88" s="157"/>
      <c r="U88" s="157"/>
      <c r="V88" s="157"/>
      <c r="W88" s="157"/>
      <c r="X88" s="157"/>
      <c r="Y88" s="157"/>
      <c r="Z88" s="147"/>
      <c r="AA88" s="147"/>
      <c r="AB88" s="147"/>
      <c r="AC88" s="147"/>
      <c r="AD88" s="147"/>
      <c r="AE88" s="147"/>
      <c r="AF88" s="147"/>
      <c r="AG88" s="147" t="s">
        <v>260</v>
      </c>
      <c r="AH88" s="147">
        <v>0</v>
      </c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x14ac:dyDescent="0.2">
      <c r="A89" s="163" t="s">
        <v>249</v>
      </c>
      <c r="B89" s="164" t="s">
        <v>180</v>
      </c>
      <c r="C89" s="182" t="s">
        <v>181</v>
      </c>
      <c r="D89" s="165"/>
      <c r="E89" s="166"/>
      <c r="F89" s="167"/>
      <c r="G89" s="168">
        <f>SUMIF(AG90:AG93,"&lt;&gt;NOR",G90:G93)</f>
        <v>0</v>
      </c>
      <c r="H89" s="162"/>
      <c r="I89" s="162">
        <f>SUM(I90:I93)</f>
        <v>0</v>
      </c>
      <c r="J89" s="162"/>
      <c r="K89" s="162">
        <f>SUM(K90:K93)</f>
        <v>0</v>
      </c>
      <c r="L89" s="162"/>
      <c r="M89" s="162">
        <f>SUM(M90:M93)</f>
        <v>0</v>
      </c>
      <c r="N89" s="161"/>
      <c r="O89" s="161">
        <f>SUM(O90:O93)</f>
        <v>0</v>
      </c>
      <c r="P89" s="161"/>
      <c r="Q89" s="161">
        <f>SUM(Q90:Q93)</f>
        <v>0</v>
      </c>
      <c r="R89" s="162"/>
      <c r="S89" s="162"/>
      <c r="T89" s="162"/>
      <c r="U89" s="162"/>
      <c r="V89" s="162">
        <f>SUM(V90:V93)</f>
        <v>0.23</v>
      </c>
      <c r="W89" s="162"/>
      <c r="X89" s="162"/>
      <c r="Y89" s="162"/>
      <c r="AG89" t="s">
        <v>250</v>
      </c>
    </row>
    <row r="90" spans="1:60" outlineLevel="1" x14ac:dyDescent="0.2">
      <c r="A90" s="170">
        <v>31</v>
      </c>
      <c r="B90" s="171" t="s">
        <v>960</v>
      </c>
      <c r="C90" s="183" t="s">
        <v>961</v>
      </c>
      <c r="D90" s="172" t="s">
        <v>292</v>
      </c>
      <c r="E90" s="173">
        <v>1</v>
      </c>
      <c r="F90" s="174"/>
      <c r="G90" s="175">
        <f>ROUND(E90*F90,2)</f>
        <v>0</v>
      </c>
      <c r="H90" s="158"/>
      <c r="I90" s="157">
        <f>ROUND(E90*H90,2)</f>
        <v>0</v>
      </c>
      <c r="J90" s="158"/>
      <c r="K90" s="157">
        <f>ROUND(E90*J90,2)</f>
        <v>0</v>
      </c>
      <c r="L90" s="157">
        <v>12</v>
      </c>
      <c r="M90" s="157">
        <f>G90*(1+L90/100)</f>
        <v>0</v>
      </c>
      <c r="N90" s="156">
        <v>4.8000000000000001E-4</v>
      </c>
      <c r="O90" s="156">
        <f>ROUND(E90*N90,2)</f>
        <v>0</v>
      </c>
      <c r="P90" s="156">
        <v>0</v>
      </c>
      <c r="Q90" s="156">
        <f>ROUND(E90*P90,2)</f>
        <v>0</v>
      </c>
      <c r="R90" s="157"/>
      <c r="S90" s="157" t="s">
        <v>254</v>
      </c>
      <c r="T90" s="157" t="s">
        <v>255</v>
      </c>
      <c r="U90" s="157">
        <v>0.22700000000000001</v>
      </c>
      <c r="V90" s="157">
        <f>ROUND(E90*U90,2)</f>
        <v>0.23</v>
      </c>
      <c r="W90" s="157"/>
      <c r="X90" s="157" t="s">
        <v>256</v>
      </c>
      <c r="Y90" s="157" t="s">
        <v>257</v>
      </c>
      <c r="Z90" s="147"/>
      <c r="AA90" s="147"/>
      <c r="AB90" s="147"/>
      <c r="AC90" s="147"/>
      <c r="AD90" s="147"/>
      <c r="AE90" s="147"/>
      <c r="AF90" s="147"/>
      <c r="AG90" s="147" t="s">
        <v>258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2" x14ac:dyDescent="0.2">
      <c r="A91" s="154"/>
      <c r="B91" s="155"/>
      <c r="C91" s="184" t="s">
        <v>52</v>
      </c>
      <c r="D91" s="159"/>
      <c r="E91" s="160">
        <v>1</v>
      </c>
      <c r="F91" s="157"/>
      <c r="G91" s="157"/>
      <c r="H91" s="157"/>
      <c r="I91" s="157"/>
      <c r="J91" s="157"/>
      <c r="K91" s="157"/>
      <c r="L91" s="157"/>
      <c r="M91" s="157"/>
      <c r="N91" s="156"/>
      <c r="O91" s="156"/>
      <c r="P91" s="156"/>
      <c r="Q91" s="156"/>
      <c r="R91" s="157"/>
      <c r="S91" s="157"/>
      <c r="T91" s="157"/>
      <c r="U91" s="157"/>
      <c r="V91" s="157"/>
      <c r="W91" s="157"/>
      <c r="X91" s="157"/>
      <c r="Y91" s="157"/>
      <c r="Z91" s="147"/>
      <c r="AA91" s="147"/>
      <c r="AB91" s="147"/>
      <c r="AC91" s="147"/>
      <c r="AD91" s="147"/>
      <c r="AE91" s="147"/>
      <c r="AF91" s="147"/>
      <c r="AG91" s="147" t="s">
        <v>260</v>
      </c>
      <c r="AH91" s="147">
        <v>0</v>
      </c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">
      <c r="A92" s="170">
        <v>32</v>
      </c>
      <c r="B92" s="171" t="s">
        <v>973</v>
      </c>
      <c r="C92" s="183" t="s">
        <v>974</v>
      </c>
      <c r="D92" s="172" t="s">
        <v>292</v>
      </c>
      <c r="E92" s="173">
        <v>16</v>
      </c>
      <c r="F92" s="174"/>
      <c r="G92" s="175">
        <f>ROUND(E92*F92,2)</f>
        <v>0</v>
      </c>
      <c r="H92" s="158"/>
      <c r="I92" s="157">
        <f>ROUND(E92*H92,2)</f>
        <v>0</v>
      </c>
      <c r="J92" s="158"/>
      <c r="K92" s="157">
        <f>ROUND(E92*J92,2)</f>
        <v>0</v>
      </c>
      <c r="L92" s="157">
        <v>12</v>
      </c>
      <c r="M92" s="157">
        <f>G92*(1+L92/100)</f>
        <v>0</v>
      </c>
      <c r="N92" s="156">
        <v>2.0000000000000002E-5</v>
      </c>
      <c r="O92" s="156">
        <f>ROUND(E92*N92,2)</f>
        <v>0</v>
      </c>
      <c r="P92" s="156">
        <v>0</v>
      </c>
      <c r="Q92" s="156">
        <f>ROUND(E92*P92,2)</f>
        <v>0</v>
      </c>
      <c r="R92" s="157" t="s">
        <v>282</v>
      </c>
      <c r="S92" s="157" t="s">
        <v>254</v>
      </c>
      <c r="T92" s="157" t="s">
        <v>255</v>
      </c>
      <c r="U92" s="157">
        <v>0</v>
      </c>
      <c r="V92" s="157">
        <f>ROUND(E92*U92,2)</f>
        <v>0</v>
      </c>
      <c r="W92" s="157"/>
      <c r="X92" s="157" t="s">
        <v>283</v>
      </c>
      <c r="Y92" s="157" t="s">
        <v>257</v>
      </c>
      <c r="Z92" s="147"/>
      <c r="AA92" s="147"/>
      <c r="AB92" s="147"/>
      <c r="AC92" s="147"/>
      <c r="AD92" s="147"/>
      <c r="AE92" s="147"/>
      <c r="AF92" s="147"/>
      <c r="AG92" s="147" t="s">
        <v>284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2" x14ac:dyDescent="0.2">
      <c r="A93" s="154"/>
      <c r="B93" s="155"/>
      <c r="C93" s="184" t="s">
        <v>1226</v>
      </c>
      <c r="D93" s="159"/>
      <c r="E93" s="160">
        <v>16</v>
      </c>
      <c r="F93" s="157"/>
      <c r="G93" s="157"/>
      <c r="H93" s="157"/>
      <c r="I93" s="157"/>
      <c r="J93" s="157"/>
      <c r="K93" s="157"/>
      <c r="L93" s="157"/>
      <c r="M93" s="157"/>
      <c r="N93" s="156"/>
      <c r="O93" s="156"/>
      <c r="P93" s="156"/>
      <c r="Q93" s="156"/>
      <c r="R93" s="157"/>
      <c r="S93" s="157"/>
      <c r="T93" s="157"/>
      <c r="U93" s="157"/>
      <c r="V93" s="157"/>
      <c r="W93" s="157"/>
      <c r="X93" s="157"/>
      <c r="Y93" s="157"/>
      <c r="Z93" s="147"/>
      <c r="AA93" s="147"/>
      <c r="AB93" s="147"/>
      <c r="AC93" s="147"/>
      <c r="AD93" s="147"/>
      <c r="AE93" s="147"/>
      <c r="AF93" s="147"/>
      <c r="AG93" s="147" t="s">
        <v>260</v>
      </c>
      <c r="AH93" s="147">
        <v>0</v>
      </c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x14ac:dyDescent="0.2">
      <c r="A94" s="163" t="s">
        <v>249</v>
      </c>
      <c r="B94" s="164" t="s">
        <v>205</v>
      </c>
      <c r="C94" s="182" t="s">
        <v>206</v>
      </c>
      <c r="D94" s="165"/>
      <c r="E94" s="166"/>
      <c r="F94" s="167"/>
      <c r="G94" s="168">
        <f>SUMIF(AG95:AG103,"&lt;&gt;NOR",G95:G103)</f>
        <v>0</v>
      </c>
      <c r="H94" s="162"/>
      <c r="I94" s="162">
        <f>SUM(I95:I103)</f>
        <v>0</v>
      </c>
      <c r="J94" s="162"/>
      <c r="K94" s="162">
        <f>SUM(K95:K103)</f>
        <v>0</v>
      </c>
      <c r="L94" s="162"/>
      <c r="M94" s="162">
        <f>SUM(M95:M103)</f>
        <v>0</v>
      </c>
      <c r="N94" s="161"/>
      <c r="O94" s="161">
        <f>SUM(O95:O103)</f>
        <v>0.45999999999999996</v>
      </c>
      <c r="P94" s="161"/>
      <c r="Q94" s="161">
        <f>SUM(Q95:Q103)</f>
        <v>0</v>
      </c>
      <c r="R94" s="162"/>
      <c r="S94" s="162"/>
      <c r="T94" s="162"/>
      <c r="U94" s="162"/>
      <c r="V94" s="162">
        <f>SUM(V95:V103)</f>
        <v>16.509999999999998</v>
      </c>
      <c r="W94" s="162"/>
      <c r="X94" s="162"/>
      <c r="Y94" s="162"/>
      <c r="AG94" t="s">
        <v>250</v>
      </c>
    </row>
    <row r="95" spans="1:60" ht="22.5" outlineLevel="1" x14ac:dyDescent="0.2">
      <c r="A95" s="170">
        <v>33</v>
      </c>
      <c r="B95" s="171" t="s">
        <v>975</v>
      </c>
      <c r="C95" s="183" t="s">
        <v>976</v>
      </c>
      <c r="D95" s="172" t="s">
        <v>267</v>
      </c>
      <c r="E95" s="173">
        <v>44.4</v>
      </c>
      <c r="F95" s="174"/>
      <c r="G95" s="175">
        <f>ROUND(E95*F95,2)</f>
        <v>0</v>
      </c>
      <c r="H95" s="158"/>
      <c r="I95" s="157">
        <f>ROUND(E95*H95,2)</f>
        <v>0</v>
      </c>
      <c r="J95" s="158"/>
      <c r="K95" s="157">
        <f>ROUND(E95*J95,2)</f>
        <v>0</v>
      </c>
      <c r="L95" s="157">
        <v>12</v>
      </c>
      <c r="M95" s="157">
        <f>G95*(1+L95/100)</f>
        <v>0</v>
      </c>
      <c r="N95" s="156">
        <v>9.1E-4</v>
      </c>
      <c r="O95" s="156">
        <f>ROUND(E95*N95,2)</f>
        <v>0.04</v>
      </c>
      <c r="P95" s="156">
        <v>0</v>
      </c>
      <c r="Q95" s="156">
        <f>ROUND(E95*P95,2)</f>
        <v>0</v>
      </c>
      <c r="R95" s="157"/>
      <c r="S95" s="157" t="s">
        <v>254</v>
      </c>
      <c r="T95" s="157" t="s">
        <v>255</v>
      </c>
      <c r="U95" s="157">
        <v>0.27400000000000002</v>
      </c>
      <c r="V95" s="157">
        <f>ROUND(E95*U95,2)</f>
        <v>12.17</v>
      </c>
      <c r="W95" s="157"/>
      <c r="X95" s="157" t="s">
        <v>256</v>
      </c>
      <c r="Y95" s="157" t="s">
        <v>257</v>
      </c>
      <c r="Z95" s="147"/>
      <c r="AA95" s="147"/>
      <c r="AB95" s="147"/>
      <c r="AC95" s="147"/>
      <c r="AD95" s="147"/>
      <c r="AE95" s="147"/>
      <c r="AF95" s="147"/>
      <c r="AG95" s="147" t="s">
        <v>258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2" x14ac:dyDescent="0.2">
      <c r="A96" s="154"/>
      <c r="B96" s="155"/>
      <c r="C96" s="388" t="s">
        <v>977</v>
      </c>
      <c r="D96" s="389"/>
      <c r="E96" s="389"/>
      <c r="F96" s="389"/>
      <c r="G96" s="389"/>
      <c r="H96" s="157"/>
      <c r="I96" s="157"/>
      <c r="J96" s="157"/>
      <c r="K96" s="157"/>
      <c r="L96" s="157"/>
      <c r="M96" s="157"/>
      <c r="N96" s="156"/>
      <c r="O96" s="156"/>
      <c r="P96" s="156"/>
      <c r="Q96" s="156"/>
      <c r="R96" s="157"/>
      <c r="S96" s="157"/>
      <c r="T96" s="157"/>
      <c r="U96" s="157"/>
      <c r="V96" s="157"/>
      <c r="W96" s="157"/>
      <c r="X96" s="157"/>
      <c r="Y96" s="157"/>
      <c r="Z96" s="147"/>
      <c r="AA96" s="147"/>
      <c r="AB96" s="147"/>
      <c r="AC96" s="147"/>
      <c r="AD96" s="147"/>
      <c r="AE96" s="147"/>
      <c r="AF96" s="147"/>
      <c r="AG96" s="147" t="s">
        <v>272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2" x14ac:dyDescent="0.2">
      <c r="A97" s="154"/>
      <c r="B97" s="155"/>
      <c r="C97" s="184" t="s">
        <v>1227</v>
      </c>
      <c r="D97" s="159"/>
      <c r="E97" s="160">
        <v>44.4</v>
      </c>
      <c r="F97" s="157"/>
      <c r="G97" s="157"/>
      <c r="H97" s="157"/>
      <c r="I97" s="157"/>
      <c r="J97" s="157"/>
      <c r="K97" s="157"/>
      <c r="L97" s="157"/>
      <c r="M97" s="157"/>
      <c r="N97" s="156"/>
      <c r="O97" s="156"/>
      <c r="P97" s="156"/>
      <c r="Q97" s="156"/>
      <c r="R97" s="157"/>
      <c r="S97" s="157"/>
      <c r="T97" s="157"/>
      <c r="U97" s="157"/>
      <c r="V97" s="157"/>
      <c r="W97" s="157"/>
      <c r="X97" s="157"/>
      <c r="Y97" s="157"/>
      <c r="Z97" s="147"/>
      <c r="AA97" s="147"/>
      <c r="AB97" s="147"/>
      <c r="AC97" s="147"/>
      <c r="AD97" s="147"/>
      <c r="AE97" s="147"/>
      <c r="AF97" s="147"/>
      <c r="AG97" s="147" t="s">
        <v>260</v>
      </c>
      <c r="AH97" s="147">
        <v>0</v>
      </c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 x14ac:dyDescent="0.2">
      <c r="A98" s="170">
        <v>34</v>
      </c>
      <c r="B98" s="171" t="s">
        <v>979</v>
      </c>
      <c r="C98" s="183" t="s">
        <v>980</v>
      </c>
      <c r="D98" s="172" t="s">
        <v>292</v>
      </c>
      <c r="E98" s="173">
        <v>5</v>
      </c>
      <c r="F98" s="174"/>
      <c r="G98" s="175">
        <f>ROUND(E98*F98,2)</f>
        <v>0</v>
      </c>
      <c r="H98" s="158"/>
      <c r="I98" s="157">
        <f>ROUND(E98*H98,2)</f>
        <v>0</v>
      </c>
      <c r="J98" s="158"/>
      <c r="K98" s="157">
        <f>ROUND(E98*J98,2)</f>
        <v>0</v>
      </c>
      <c r="L98" s="157">
        <v>12</v>
      </c>
      <c r="M98" s="157">
        <f>G98*(1+L98/100)</f>
        <v>0</v>
      </c>
      <c r="N98" s="156">
        <v>0</v>
      </c>
      <c r="O98" s="156">
        <f>ROUND(E98*N98,2)</f>
        <v>0</v>
      </c>
      <c r="P98" s="156">
        <v>0</v>
      </c>
      <c r="Q98" s="156">
        <f>ROUND(E98*P98,2)</f>
        <v>0</v>
      </c>
      <c r="R98" s="157"/>
      <c r="S98" s="157" t="s">
        <v>254</v>
      </c>
      <c r="T98" s="157" t="s">
        <v>255</v>
      </c>
      <c r="U98" s="157">
        <v>0.86799999999999999</v>
      </c>
      <c r="V98" s="157">
        <f>ROUND(E98*U98,2)</f>
        <v>4.34</v>
      </c>
      <c r="W98" s="157"/>
      <c r="X98" s="157" t="s">
        <v>256</v>
      </c>
      <c r="Y98" s="157" t="s">
        <v>257</v>
      </c>
      <c r="Z98" s="147"/>
      <c r="AA98" s="147"/>
      <c r="AB98" s="147"/>
      <c r="AC98" s="147"/>
      <c r="AD98" s="147"/>
      <c r="AE98" s="147"/>
      <c r="AF98" s="147"/>
      <c r="AG98" s="147" t="s">
        <v>258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2" x14ac:dyDescent="0.2">
      <c r="A99" s="154"/>
      <c r="B99" s="155"/>
      <c r="C99" s="184" t="s">
        <v>139</v>
      </c>
      <c r="D99" s="159"/>
      <c r="E99" s="160">
        <v>5</v>
      </c>
      <c r="F99" s="157"/>
      <c r="G99" s="157"/>
      <c r="H99" s="157"/>
      <c r="I99" s="157"/>
      <c r="J99" s="157"/>
      <c r="K99" s="157"/>
      <c r="L99" s="157"/>
      <c r="M99" s="157"/>
      <c r="N99" s="156"/>
      <c r="O99" s="156"/>
      <c r="P99" s="156"/>
      <c r="Q99" s="156"/>
      <c r="R99" s="157"/>
      <c r="S99" s="157"/>
      <c r="T99" s="157"/>
      <c r="U99" s="157"/>
      <c r="V99" s="157"/>
      <c r="W99" s="157"/>
      <c r="X99" s="157"/>
      <c r="Y99" s="157"/>
      <c r="Z99" s="147"/>
      <c r="AA99" s="147"/>
      <c r="AB99" s="147"/>
      <c r="AC99" s="147"/>
      <c r="AD99" s="147"/>
      <c r="AE99" s="147"/>
      <c r="AF99" s="147"/>
      <c r="AG99" s="147" t="s">
        <v>260</v>
      </c>
      <c r="AH99" s="147">
        <v>0</v>
      </c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ht="22.5" outlineLevel="1" x14ac:dyDescent="0.2">
      <c r="A100" s="170">
        <v>35</v>
      </c>
      <c r="B100" s="171" t="s">
        <v>1228</v>
      </c>
      <c r="C100" s="183" t="s">
        <v>1229</v>
      </c>
      <c r="D100" s="172" t="s">
        <v>292</v>
      </c>
      <c r="E100" s="173">
        <v>3</v>
      </c>
      <c r="F100" s="174"/>
      <c r="G100" s="175">
        <f>ROUND(E100*F100,2)</f>
        <v>0</v>
      </c>
      <c r="H100" s="158"/>
      <c r="I100" s="157">
        <f>ROUND(E100*H100,2)</f>
        <v>0</v>
      </c>
      <c r="J100" s="158"/>
      <c r="K100" s="157">
        <f>ROUND(E100*J100,2)</f>
        <v>0</v>
      </c>
      <c r="L100" s="157">
        <v>12</v>
      </c>
      <c r="M100" s="157">
        <f>G100*(1+L100/100)</f>
        <v>0</v>
      </c>
      <c r="N100" s="156">
        <v>9.0079999999999993E-2</v>
      </c>
      <c r="O100" s="156">
        <f>ROUND(E100*N100,2)</f>
        <v>0.27</v>
      </c>
      <c r="P100" s="156">
        <v>0</v>
      </c>
      <c r="Q100" s="156">
        <f>ROUND(E100*P100,2)</f>
        <v>0</v>
      </c>
      <c r="R100" s="157" t="s">
        <v>282</v>
      </c>
      <c r="S100" s="157" t="s">
        <v>254</v>
      </c>
      <c r="T100" s="157" t="s">
        <v>255</v>
      </c>
      <c r="U100" s="157">
        <v>0</v>
      </c>
      <c r="V100" s="157">
        <f>ROUND(E100*U100,2)</f>
        <v>0</v>
      </c>
      <c r="W100" s="157"/>
      <c r="X100" s="157" t="s">
        <v>283</v>
      </c>
      <c r="Y100" s="157" t="s">
        <v>257</v>
      </c>
      <c r="Z100" s="147"/>
      <c r="AA100" s="147"/>
      <c r="AB100" s="147"/>
      <c r="AC100" s="147"/>
      <c r="AD100" s="147"/>
      <c r="AE100" s="147"/>
      <c r="AF100" s="147"/>
      <c r="AG100" s="147" t="s">
        <v>284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2" x14ac:dyDescent="0.2">
      <c r="A101" s="154"/>
      <c r="B101" s="155"/>
      <c r="C101" s="184" t="s">
        <v>60</v>
      </c>
      <c r="D101" s="159"/>
      <c r="E101" s="160">
        <v>3</v>
      </c>
      <c r="F101" s="157"/>
      <c r="G101" s="157"/>
      <c r="H101" s="157"/>
      <c r="I101" s="157"/>
      <c r="J101" s="157"/>
      <c r="K101" s="157"/>
      <c r="L101" s="157"/>
      <c r="M101" s="157"/>
      <c r="N101" s="156"/>
      <c r="O101" s="156"/>
      <c r="P101" s="156"/>
      <c r="Q101" s="156"/>
      <c r="R101" s="157"/>
      <c r="S101" s="157"/>
      <c r="T101" s="157"/>
      <c r="U101" s="157"/>
      <c r="V101" s="157"/>
      <c r="W101" s="157"/>
      <c r="X101" s="157"/>
      <c r="Y101" s="157"/>
      <c r="Z101" s="147"/>
      <c r="AA101" s="147"/>
      <c r="AB101" s="147"/>
      <c r="AC101" s="147"/>
      <c r="AD101" s="147"/>
      <c r="AE101" s="147"/>
      <c r="AF101" s="147"/>
      <c r="AG101" s="147" t="s">
        <v>260</v>
      </c>
      <c r="AH101" s="147">
        <v>0</v>
      </c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ht="22.5" outlineLevel="1" x14ac:dyDescent="0.2">
      <c r="A102" s="170">
        <v>36</v>
      </c>
      <c r="B102" s="171" t="s">
        <v>1230</v>
      </c>
      <c r="C102" s="183" t="s">
        <v>1231</v>
      </c>
      <c r="D102" s="172" t="s">
        <v>292</v>
      </c>
      <c r="E102" s="173">
        <v>2</v>
      </c>
      <c r="F102" s="174"/>
      <c r="G102" s="175">
        <f>ROUND(E102*F102,2)</f>
        <v>0</v>
      </c>
      <c r="H102" s="158"/>
      <c r="I102" s="157">
        <f>ROUND(E102*H102,2)</f>
        <v>0</v>
      </c>
      <c r="J102" s="158"/>
      <c r="K102" s="157">
        <f>ROUND(E102*J102,2)</f>
        <v>0</v>
      </c>
      <c r="L102" s="157">
        <v>12</v>
      </c>
      <c r="M102" s="157">
        <f>G102*(1+L102/100)</f>
        <v>0</v>
      </c>
      <c r="N102" s="156">
        <v>7.5880000000000003E-2</v>
      </c>
      <c r="O102" s="156">
        <f>ROUND(E102*N102,2)</f>
        <v>0.15</v>
      </c>
      <c r="P102" s="156">
        <v>0</v>
      </c>
      <c r="Q102" s="156">
        <f>ROUND(E102*P102,2)</f>
        <v>0</v>
      </c>
      <c r="R102" s="157" t="s">
        <v>282</v>
      </c>
      <c r="S102" s="157" t="s">
        <v>254</v>
      </c>
      <c r="T102" s="157" t="s">
        <v>255</v>
      </c>
      <c r="U102" s="157">
        <v>0</v>
      </c>
      <c r="V102" s="157">
        <f>ROUND(E102*U102,2)</f>
        <v>0</v>
      </c>
      <c r="W102" s="157"/>
      <c r="X102" s="157" t="s">
        <v>283</v>
      </c>
      <c r="Y102" s="157" t="s">
        <v>257</v>
      </c>
      <c r="Z102" s="147"/>
      <c r="AA102" s="147"/>
      <c r="AB102" s="147"/>
      <c r="AC102" s="147"/>
      <c r="AD102" s="147"/>
      <c r="AE102" s="147"/>
      <c r="AF102" s="147"/>
      <c r="AG102" s="147" t="s">
        <v>284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2" x14ac:dyDescent="0.2">
      <c r="A103" s="154"/>
      <c r="B103" s="155"/>
      <c r="C103" s="184" t="s">
        <v>56</v>
      </c>
      <c r="D103" s="159"/>
      <c r="E103" s="160">
        <v>2</v>
      </c>
      <c r="F103" s="157"/>
      <c r="G103" s="157"/>
      <c r="H103" s="157"/>
      <c r="I103" s="157"/>
      <c r="J103" s="157"/>
      <c r="K103" s="157"/>
      <c r="L103" s="157"/>
      <c r="M103" s="157"/>
      <c r="N103" s="156"/>
      <c r="O103" s="156"/>
      <c r="P103" s="156"/>
      <c r="Q103" s="156"/>
      <c r="R103" s="157"/>
      <c r="S103" s="157"/>
      <c r="T103" s="157"/>
      <c r="U103" s="157"/>
      <c r="V103" s="157"/>
      <c r="W103" s="157"/>
      <c r="X103" s="157"/>
      <c r="Y103" s="157"/>
      <c r="Z103" s="147"/>
      <c r="AA103" s="147"/>
      <c r="AB103" s="147"/>
      <c r="AC103" s="147"/>
      <c r="AD103" s="147"/>
      <c r="AE103" s="147"/>
      <c r="AF103" s="147"/>
      <c r="AG103" s="147" t="s">
        <v>260</v>
      </c>
      <c r="AH103" s="147">
        <v>0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x14ac:dyDescent="0.2">
      <c r="A104" s="163" t="s">
        <v>249</v>
      </c>
      <c r="B104" s="164" t="s">
        <v>207</v>
      </c>
      <c r="C104" s="182" t="s">
        <v>208</v>
      </c>
      <c r="D104" s="165"/>
      <c r="E104" s="166"/>
      <c r="F104" s="167"/>
      <c r="G104" s="168">
        <f>SUMIF(AG105:AG109,"&lt;&gt;NOR",G105:G109)</f>
        <v>0</v>
      </c>
      <c r="H104" s="162"/>
      <c r="I104" s="162">
        <f>SUM(I105:I109)</f>
        <v>0</v>
      </c>
      <c r="J104" s="162"/>
      <c r="K104" s="162">
        <f>SUM(K105:K109)</f>
        <v>0</v>
      </c>
      <c r="L104" s="162"/>
      <c r="M104" s="162">
        <f>SUM(M105:M109)</f>
        <v>0</v>
      </c>
      <c r="N104" s="161"/>
      <c r="O104" s="161">
        <f>SUM(O105:O109)</f>
        <v>0.02</v>
      </c>
      <c r="P104" s="161"/>
      <c r="Q104" s="161">
        <f>SUM(Q105:Q109)</f>
        <v>0</v>
      </c>
      <c r="R104" s="162"/>
      <c r="S104" s="162"/>
      <c r="T104" s="162"/>
      <c r="U104" s="162"/>
      <c r="V104" s="162">
        <f>SUM(V105:V109)</f>
        <v>7.41</v>
      </c>
      <c r="W104" s="162"/>
      <c r="X104" s="162"/>
      <c r="Y104" s="162"/>
      <c r="AG104" t="s">
        <v>250</v>
      </c>
    </row>
    <row r="105" spans="1:60" ht="22.5" outlineLevel="1" x14ac:dyDescent="0.2">
      <c r="A105" s="170">
        <v>37</v>
      </c>
      <c r="B105" s="171" t="s">
        <v>639</v>
      </c>
      <c r="C105" s="183" t="s">
        <v>640</v>
      </c>
      <c r="D105" s="172" t="s">
        <v>292</v>
      </c>
      <c r="E105" s="173">
        <v>16</v>
      </c>
      <c r="F105" s="174"/>
      <c r="G105" s="175">
        <f>ROUND(E105*F105,2)</f>
        <v>0</v>
      </c>
      <c r="H105" s="158"/>
      <c r="I105" s="157">
        <f>ROUND(E105*H105,2)</f>
        <v>0</v>
      </c>
      <c r="J105" s="158"/>
      <c r="K105" s="157">
        <f>ROUND(E105*J105,2)</f>
        <v>0</v>
      </c>
      <c r="L105" s="157">
        <v>12</v>
      </c>
      <c r="M105" s="157">
        <f>G105*(1+L105/100)</f>
        <v>0</v>
      </c>
      <c r="N105" s="156">
        <v>1.4999999999999999E-4</v>
      </c>
      <c r="O105" s="156">
        <f>ROUND(E105*N105,2)</f>
        <v>0</v>
      </c>
      <c r="P105" s="156">
        <v>0</v>
      </c>
      <c r="Q105" s="156">
        <f>ROUND(E105*P105,2)</f>
        <v>0</v>
      </c>
      <c r="R105" s="157"/>
      <c r="S105" s="157" t="s">
        <v>254</v>
      </c>
      <c r="T105" s="157" t="s">
        <v>255</v>
      </c>
      <c r="U105" s="157">
        <v>0.26</v>
      </c>
      <c r="V105" s="157">
        <f>ROUND(E105*U105,2)</f>
        <v>4.16</v>
      </c>
      <c r="W105" s="157"/>
      <c r="X105" s="157" t="s">
        <v>256</v>
      </c>
      <c r="Y105" s="157" t="s">
        <v>257</v>
      </c>
      <c r="Z105" s="147"/>
      <c r="AA105" s="147"/>
      <c r="AB105" s="147"/>
      <c r="AC105" s="147"/>
      <c r="AD105" s="147"/>
      <c r="AE105" s="147"/>
      <c r="AF105" s="147"/>
      <c r="AG105" s="147" t="s">
        <v>258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2" x14ac:dyDescent="0.2">
      <c r="A106" s="154"/>
      <c r="B106" s="155"/>
      <c r="C106" s="184" t="s">
        <v>1226</v>
      </c>
      <c r="D106" s="159"/>
      <c r="E106" s="160">
        <v>16</v>
      </c>
      <c r="F106" s="157"/>
      <c r="G106" s="157"/>
      <c r="H106" s="157"/>
      <c r="I106" s="157"/>
      <c r="J106" s="157"/>
      <c r="K106" s="157"/>
      <c r="L106" s="157"/>
      <c r="M106" s="157"/>
      <c r="N106" s="156"/>
      <c r="O106" s="156"/>
      <c r="P106" s="156"/>
      <c r="Q106" s="156"/>
      <c r="R106" s="157"/>
      <c r="S106" s="157"/>
      <c r="T106" s="157"/>
      <c r="U106" s="157"/>
      <c r="V106" s="157"/>
      <c r="W106" s="157"/>
      <c r="X106" s="157"/>
      <c r="Y106" s="157"/>
      <c r="Z106" s="147"/>
      <c r="AA106" s="147"/>
      <c r="AB106" s="147"/>
      <c r="AC106" s="147"/>
      <c r="AD106" s="147"/>
      <c r="AE106" s="147"/>
      <c r="AF106" s="147"/>
      <c r="AG106" s="147" t="s">
        <v>260</v>
      </c>
      <c r="AH106" s="147">
        <v>0</v>
      </c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ht="22.5" outlineLevel="1" x14ac:dyDescent="0.2">
      <c r="A107" s="170">
        <v>38</v>
      </c>
      <c r="B107" s="171" t="s">
        <v>987</v>
      </c>
      <c r="C107" s="183" t="s">
        <v>988</v>
      </c>
      <c r="D107" s="172" t="s">
        <v>267</v>
      </c>
      <c r="E107" s="173">
        <v>25</v>
      </c>
      <c r="F107" s="174"/>
      <c r="G107" s="175">
        <f>ROUND(E107*F107,2)</f>
        <v>0</v>
      </c>
      <c r="H107" s="158"/>
      <c r="I107" s="157">
        <f>ROUND(E107*H107,2)</f>
        <v>0</v>
      </c>
      <c r="J107" s="158"/>
      <c r="K107" s="157">
        <f>ROUND(E107*J107,2)</f>
        <v>0</v>
      </c>
      <c r="L107" s="157">
        <v>12</v>
      </c>
      <c r="M107" s="157">
        <f>G107*(1+L107/100)</f>
        <v>0</v>
      </c>
      <c r="N107" s="156">
        <v>9.8999999999999999E-4</v>
      </c>
      <c r="O107" s="156">
        <f>ROUND(E107*N107,2)</f>
        <v>0.02</v>
      </c>
      <c r="P107" s="156">
        <v>0</v>
      </c>
      <c r="Q107" s="156">
        <f>ROUND(E107*P107,2)</f>
        <v>0</v>
      </c>
      <c r="R107" s="157"/>
      <c r="S107" s="157" t="s">
        <v>254</v>
      </c>
      <c r="T107" s="157" t="s">
        <v>255</v>
      </c>
      <c r="U107" s="157">
        <v>0.13</v>
      </c>
      <c r="V107" s="157">
        <f>ROUND(E107*U107,2)</f>
        <v>3.25</v>
      </c>
      <c r="W107" s="157"/>
      <c r="X107" s="157" t="s">
        <v>256</v>
      </c>
      <c r="Y107" s="157" t="s">
        <v>257</v>
      </c>
      <c r="Z107" s="147"/>
      <c r="AA107" s="147"/>
      <c r="AB107" s="147"/>
      <c r="AC107" s="147"/>
      <c r="AD107" s="147"/>
      <c r="AE107" s="147"/>
      <c r="AF107" s="147"/>
      <c r="AG107" s="147" t="s">
        <v>258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2" x14ac:dyDescent="0.2">
      <c r="A108" s="154"/>
      <c r="B108" s="155"/>
      <c r="C108" s="388" t="s">
        <v>989</v>
      </c>
      <c r="D108" s="389"/>
      <c r="E108" s="389"/>
      <c r="F108" s="389"/>
      <c r="G108" s="389"/>
      <c r="H108" s="157"/>
      <c r="I108" s="157"/>
      <c r="J108" s="157"/>
      <c r="K108" s="157"/>
      <c r="L108" s="157"/>
      <c r="M108" s="157"/>
      <c r="N108" s="156"/>
      <c r="O108" s="156"/>
      <c r="P108" s="156"/>
      <c r="Q108" s="156"/>
      <c r="R108" s="157"/>
      <c r="S108" s="157"/>
      <c r="T108" s="157"/>
      <c r="U108" s="157"/>
      <c r="V108" s="157"/>
      <c r="W108" s="157"/>
      <c r="X108" s="157"/>
      <c r="Y108" s="157"/>
      <c r="Z108" s="147"/>
      <c r="AA108" s="147"/>
      <c r="AB108" s="147"/>
      <c r="AC108" s="147"/>
      <c r="AD108" s="147"/>
      <c r="AE108" s="147"/>
      <c r="AF108" s="147"/>
      <c r="AG108" s="147" t="s">
        <v>272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2" x14ac:dyDescent="0.2">
      <c r="A109" s="154"/>
      <c r="B109" s="155"/>
      <c r="C109" s="184" t="s">
        <v>123</v>
      </c>
      <c r="D109" s="159"/>
      <c r="E109" s="160">
        <v>25</v>
      </c>
      <c r="F109" s="157"/>
      <c r="G109" s="157"/>
      <c r="H109" s="157"/>
      <c r="I109" s="157"/>
      <c r="J109" s="157"/>
      <c r="K109" s="157"/>
      <c r="L109" s="157"/>
      <c r="M109" s="157"/>
      <c r="N109" s="156"/>
      <c r="O109" s="156"/>
      <c r="P109" s="156"/>
      <c r="Q109" s="156"/>
      <c r="R109" s="157"/>
      <c r="S109" s="157"/>
      <c r="T109" s="157"/>
      <c r="U109" s="157"/>
      <c r="V109" s="157"/>
      <c r="W109" s="157"/>
      <c r="X109" s="157"/>
      <c r="Y109" s="157"/>
      <c r="Z109" s="147"/>
      <c r="AA109" s="147"/>
      <c r="AB109" s="147"/>
      <c r="AC109" s="147"/>
      <c r="AD109" s="147"/>
      <c r="AE109" s="147"/>
      <c r="AF109" s="147"/>
      <c r="AG109" s="147" t="s">
        <v>260</v>
      </c>
      <c r="AH109" s="147">
        <v>0</v>
      </c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x14ac:dyDescent="0.2">
      <c r="A110" s="163" t="s">
        <v>249</v>
      </c>
      <c r="B110" s="164" t="s">
        <v>209</v>
      </c>
      <c r="C110" s="182" t="s">
        <v>210</v>
      </c>
      <c r="D110" s="165"/>
      <c r="E110" s="166"/>
      <c r="F110" s="167"/>
      <c r="G110" s="168">
        <f>SUMIF(AG111:AG112,"&lt;&gt;NOR",G111:G112)</f>
        <v>0</v>
      </c>
      <c r="H110" s="162"/>
      <c r="I110" s="162">
        <f>SUM(I111:I112)</f>
        <v>0</v>
      </c>
      <c r="J110" s="162"/>
      <c r="K110" s="162">
        <f>SUM(K111:K112)</f>
        <v>0</v>
      </c>
      <c r="L110" s="162"/>
      <c r="M110" s="162">
        <f>SUM(M111:M112)</f>
        <v>0</v>
      </c>
      <c r="N110" s="161"/>
      <c r="O110" s="161">
        <f>SUM(O111:O112)</f>
        <v>0</v>
      </c>
      <c r="P110" s="161"/>
      <c r="Q110" s="161">
        <f>SUM(Q111:Q112)</f>
        <v>0</v>
      </c>
      <c r="R110" s="162"/>
      <c r="S110" s="162"/>
      <c r="T110" s="162"/>
      <c r="U110" s="162"/>
      <c r="V110" s="162">
        <f>SUM(V111:V112)</f>
        <v>7.55</v>
      </c>
      <c r="W110" s="162"/>
      <c r="X110" s="162"/>
      <c r="Y110" s="162"/>
      <c r="AG110" t="s">
        <v>250</v>
      </c>
    </row>
    <row r="111" spans="1:60" outlineLevel="1" x14ac:dyDescent="0.2">
      <c r="A111" s="170">
        <v>39</v>
      </c>
      <c r="B111" s="171" t="s">
        <v>642</v>
      </c>
      <c r="C111" s="183" t="s">
        <v>643</v>
      </c>
      <c r="D111" s="172" t="s">
        <v>292</v>
      </c>
      <c r="E111" s="173">
        <v>1</v>
      </c>
      <c r="F111" s="174"/>
      <c r="G111" s="175">
        <f>ROUND(E111*F111,2)</f>
        <v>0</v>
      </c>
      <c r="H111" s="158"/>
      <c r="I111" s="157">
        <f>ROUND(E111*H111,2)</f>
        <v>0</v>
      </c>
      <c r="J111" s="158"/>
      <c r="K111" s="157">
        <f>ROUND(E111*J111,2)</f>
        <v>0</v>
      </c>
      <c r="L111" s="157">
        <v>12</v>
      </c>
      <c r="M111" s="157">
        <f>G111*(1+L111/100)</f>
        <v>0</v>
      </c>
      <c r="N111" s="156">
        <v>0</v>
      </c>
      <c r="O111" s="156">
        <f>ROUND(E111*N111,2)</f>
        <v>0</v>
      </c>
      <c r="P111" s="156">
        <v>0</v>
      </c>
      <c r="Q111" s="156">
        <f>ROUND(E111*P111,2)</f>
        <v>0</v>
      </c>
      <c r="R111" s="157"/>
      <c r="S111" s="157" t="s">
        <v>254</v>
      </c>
      <c r="T111" s="157" t="s">
        <v>255</v>
      </c>
      <c r="U111" s="157">
        <v>7.5471700000000004</v>
      </c>
      <c r="V111" s="157">
        <f>ROUND(E111*U111,2)</f>
        <v>7.55</v>
      </c>
      <c r="W111" s="157"/>
      <c r="X111" s="157" t="s">
        <v>256</v>
      </c>
      <c r="Y111" s="157" t="s">
        <v>257</v>
      </c>
      <c r="Z111" s="147"/>
      <c r="AA111" s="147"/>
      <c r="AB111" s="147"/>
      <c r="AC111" s="147"/>
      <c r="AD111" s="147"/>
      <c r="AE111" s="147"/>
      <c r="AF111" s="147"/>
      <c r="AG111" s="147" t="s">
        <v>258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2" x14ac:dyDescent="0.2">
      <c r="A112" s="154"/>
      <c r="B112" s="155"/>
      <c r="C112" s="184" t="s">
        <v>52</v>
      </c>
      <c r="D112" s="159"/>
      <c r="E112" s="160">
        <v>1</v>
      </c>
      <c r="F112" s="157"/>
      <c r="G112" s="157"/>
      <c r="H112" s="157"/>
      <c r="I112" s="157"/>
      <c r="J112" s="157"/>
      <c r="K112" s="157"/>
      <c r="L112" s="157"/>
      <c r="M112" s="157"/>
      <c r="N112" s="156"/>
      <c r="O112" s="156"/>
      <c r="P112" s="156"/>
      <c r="Q112" s="156"/>
      <c r="R112" s="157"/>
      <c r="S112" s="157"/>
      <c r="T112" s="157"/>
      <c r="U112" s="157"/>
      <c r="V112" s="157"/>
      <c r="W112" s="157"/>
      <c r="X112" s="157"/>
      <c r="Y112" s="157"/>
      <c r="Z112" s="147"/>
      <c r="AA112" s="147"/>
      <c r="AB112" s="147"/>
      <c r="AC112" s="147"/>
      <c r="AD112" s="147"/>
      <c r="AE112" s="147"/>
      <c r="AF112" s="147"/>
      <c r="AG112" s="147" t="s">
        <v>260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x14ac:dyDescent="0.2">
      <c r="A113" s="163" t="s">
        <v>249</v>
      </c>
      <c r="B113" s="164" t="s">
        <v>211</v>
      </c>
      <c r="C113" s="182" t="s">
        <v>212</v>
      </c>
      <c r="D113" s="165"/>
      <c r="E113" s="166"/>
      <c r="F113" s="167"/>
      <c r="G113" s="168">
        <f>SUMIF(AG114:AG121,"&lt;&gt;NOR",G114:G121)</f>
        <v>0</v>
      </c>
      <c r="H113" s="162"/>
      <c r="I113" s="162">
        <f>SUM(I114:I121)</f>
        <v>0</v>
      </c>
      <c r="J113" s="162"/>
      <c r="K113" s="162">
        <f>SUM(K114:K121)</f>
        <v>0</v>
      </c>
      <c r="L113" s="162"/>
      <c r="M113" s="162">
        <f>SUM(M114:M121)</f>
        <v>0</v>
      </c>
      <c r="N113" s="161"/>
      <c r="O113" s="161">
        <f>SUM(O114:O121)</f>
        <v>0.02</v>
      </c>
      <c r="P113" s="161"/>
      <c r="Q113" s="161">
        <f>SUM(Q114:Q121)</f>
        <v>0</v>
      </c>
      <c r="R113" s="162"/>
      <c r="S113" s="162"/>
      <c r="T113" s="162"/>
      <c r="U113" s="162"/>
      <c r="V113" s="162">
        <f>SUM(V114:V121)</f>
        <v>6.32</v>
      </c>
      <c r="W113" s="162"/>
      <c r="X113" s="162"/>
      <c r="Y113" s="162"/>
      <c r="AG113" t="s">
        <v>250</v>
      </c>
    </row>
    <row r="114" spans="1:60" outlineLevel="1" x14ac:dyDescent="0.2">
      <c r="A114" s="170">
        <v>40</v>
      </c>
      <c r="B114" s="171" t="s">
        <v>343</v>
      </c>
      <c r="C114" s="183" t="s">
        <v>344</v>
      </c>
      <c r="D114" s="172" t="s">
        <v>267</v>
      </c>
      <c r="E114" s="173">
        <v>4</v>
      </c>
      <c r="F114" s="174"/>
      <c r="G114" s="175">
        <f>ROUND(E114*F114,2)</f>
        <v>0</v>
      </c>
      <c r="H114" s="158"/>
      <c r="I114" s="157">
        <f>ROUND(E114*H114,2)</f>
        <v>0</v>
      </c>
      <c r="J114" s="158"/>
      <c r="K114" s="157">
        <f>ROUND(E114*J114,2)</f>
        <v>0</v>
      </c>
      <c r="L114" s="157">
        <v>12</v>
      </c>
      <c r="M114" s="157">
        <f>G114*(1+L114/100)</f>
        <v>0</v>
      </c>
      <c r="N114" s="156">
        <v>0</v>
      </c>
      <c r="O114" s="156">
        <f>ROUND(E114*N114,2)</f>
        <v>0</v>
      </c>
      <c r="P114" s="156">
        <v>0</v>
      </c>
      <c r="Q114" s="156">
        <f>ROUND(E114*P114,2)</f>
        <v>0</v>
      </c>
      <c r="R114" s="157"/>
      <c r="S114" s="157" t="s">
        <v>254</v>
      </c>
      <c r="T114" s="157" t="s">
        <v>255</v>
      </c>
      <c r="U114" s="157">
        <v>0.127</v>
      </c>
      <c r="V114" s="157">
        <f>ROUND(E114*U114,2)</f>
        <v>0.51</v>
      </c>
      <c r="W114" s="157"/>
      <c r="X114" s="157" t="s">
        <v>256</v>
      </c>
      <c r="Y114" s="157" t="s">
        <v>257</v>
      </c>
      <c r="Z114" s="147"/>
      <c r="AA114" s="147"/>
      <c r="AB114" s="147"/>
      <c r="AC114" s="147"/>
      <c r="AD114" s="147"/>
      <c r="AE114" s="147"/>
      <c r="AF114" s="147"/>
      <c r="AG114" s="147" t="s">
        <v>258</v>
      </c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2" x14ac:dyDescent="0.2">
      <c r="A115" s="154"/>
      <c r="B115" s="155"/>
      <c r="C115" s="184" t="s">
        <v>133</v>
      </c>
      <c r="D115" s="159"/>
      <c r="E115" s="160">
        <v>4</v>
      </c>
      <c r="F115" s="157"/>
      <c r="G115" s="157"/>
      <c r="H115" s="157"/>
      <c r="I115" s="157"/>
      <c r="J115" s="157"/>
      <c r="K115" s="157"/>
      <c r="L115" s="157"/>
      <c r="M115" s="157"/>
      <c r="N115" s="156"/>
      <c r="O115" s="156"/>
      <c r="P115" s="156"/>
      <c r="Q115" s="156"/>
      <c r="R115" s="157"/>
      <c r="S115" s="157"/>
      <c r="T115" s="157"/>
      <c r="U115" s="157"/>
      <c r="V115" s="157"/>
      <c r="W115" s="157"/>
      <c r="X115" s="157"/>
      <c r="Y115" s="157"/>
      <c r="Z115" s="147"/>
      <c r="AA115" s="147"/>
      <c r="AB115" s="147"/>
      <c r="AC115" s="147"/>
      <c r="AD115" s="147"/>
      <c r="AE115" s="147"/>
      <c r="AF115" s="147"/>
      <c r="AG115" s="147" t="s">
        <v>260</v>
      </c>
      <c r="AH115" s="147">
        <v>0</v>
      </c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1" x14ac:dyDescent="0.2">
      <c r="A116" s="170">
        <v>41</v>
      </c>
      <c r="B116" s="171" t="s">
        <v>990</v>
      </c>
      <c r="C116" s="183" t="s">
        <v>991</v>
      </c>
      <c r="D116" s="172" t="s">
        <v>267</v>
      </c>
      <c r="E116" s="173">
        <v>4</v>
      </c>
      <c r="F116" s="174"/>
      <c r="G116" s="175">
        <f>ROUND(E116*F116,2)</f>
        <v>0</v>
      </c>
      <c r="H116" s="158"/>
      <c r="I116" s="157">
        <f>ROUND(E116*H116,2)</f>
        <v>0</v>
      </c>
      <c r="J116" s="158"/>
      <c r="K116" s="157">
        <f>ROUND(E116*J116,2)</f>
        <v>0</v>
      </c>
      <c r="L116" s="157">
        <v>12</v>
      </c>
      <c r="M116" s="157">
        <f>G116*(1+L116/100)</f>
        <v>0</v>
      </c>
      <c r="N116" s="156">
        <v>0</v>
      </c>
      <c r="O116" s="156">
        <f>ROUND(E116*N116,2)</f>
        <v>0</v>
      </c>
      <c r="P116" s="156">
        <v>0</v>
      </c>
      <c r="Q116" s="156">
        <f>ROUND(E116*P116,2)</f>
        <v>0</v>
      </c>
      <c r="R116" s="157"/>
      <c r="S116" s="157" t="s">
        <v>254</v>
      </c>
      <c r="T116" s="157" t="s">
        <v>255</v>
      </c>
      <c r="U116" s="157">
        <v>0.14000000000000001</v>
      </c>
      <c r="V116" s="157">
        <f>ROUND(E116*U116,2)</f>
        <v>0.56000000000000005</v>
      </c>
      <c r="W116" s="157"/>
      <c r="X116" s="157" t="s">
        <v>256</v>
      </c>
      <c r="Y116" s="157" t="s">
        <v>257</v>
      </c>
      <c r="Z116" s="147"/>
      <c r="AA116" s="147"/>
      <c r="AB116" s="147"/>
      <c r="AC116" s="147"/>
      <c r="AD116" s="147"/>
      <c r="AE116" s="147"/>
      <c r="AF116" s="147"/>
      <c r="AG116" s="147" t="s">
        <v>258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2" x14ac:dyDescent="0.2">
      <c r="A117" s="154"/>
      <c r="B117" s="155"/>
      <c r="C117" s="184" t="s">
        <v>133</v>
      </c>
      <c r="D117" s="159"/>
      <c r="E117" s="160">
        <v>4</v>
      </c>
      <c r="F117" s="157"/>
      <c r="G117" s="157"/>
      <c r="H117" s="157"/>
      <c r="I117" s="157"/>
      <c r="J117" s="157"/>
      <c r="K117" s="157"/>
      <c r="L117" s="157"/>
      <c r="M117" s="157"/>
      <c r="N117" s="156"/>
      <c r="O117" s="156"/>
      <c r="P117" s="156"/>
      <c r="Q117" s="156"/>
      <c r="R117" s="157"/>
      <c r="S117" s="157"/>
      <c r="T117" s="157"/>
      <c r="U117" s="157"/>
      <c r="V117" s="157"/>
      <c r="W117" s="157"/>
      <c r="X117" s="157"/>
      <c r="Y117" s="157"/>
      <c r="Z117" s="147"/>
      <c r="AA117" s="147"/>
      <c r="AB117" s="147"/>
      <c r="AC117" s="147"/>
      <c r="AD117" s="147"/>
      <c r="AE117" s="147"/>
      <c r="AF117" s="147"/>
      <c r="AG117" s="147" t="s">
        <v>260</v>
      </c>
      <c r="AH117" s="147">
        <v>0</v>
      </c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1" x14ac:dyDescent="0.2">
      <c r="A118" s="170">
        <v>42</v>
      </c>
      <c r="B118" s="171" t="s">
        <v>992</v>
      </c>
      <c r="C118" s="183" t="s">
        <v>993</v>
      </c>
      <c r="D118" s="172" t="s">
        <v>267</v>
      </c>
      <c r="E118" s="173">
        <v>30</v>
      </c>
      <c r="F118" s="174"/>
      <c r="G118" s="175">
        <f>ROUND(E118*F118,2)</f>
        <v>0</v>
      </c>
      <c r="H118" s="158"/>
      <c r="I118" s="157">
        <f>ROUND(E118*H118,2)</f>
        <v>0</v>
      </c>
      <c r="J118" s="158"/>
      <c r="K118" s="157">
        <f>ROUND(E118*J118,2)</f>
        <v>0</v>
      </c>
      <c r="L118" s="157">
        <v>12</v>
      </c>
      <c r="M118" s="157">
        <f>G118*(1+L118/100)</f>
        <v>0</v>
      </c>
      <c r="N118" s="156">
        <v>0</v>
      </c>
      <c r="O118" s="156">
        <f>ROUND(E118*N118,2)</f>
        <v>0</v>
      </c>
      <c r="P118" s="156">
        <v>0</v>
      </c>
      <c r="Q118" s="156">
        <f>ROUND(E118*P118,2)</f>
        <v>0</v>
      </c>
      <c r="R118" s="157"/>
      <c r="S118" s="157" t="s">
        <v>254</v>
      </c>
      <c r="T118" s="157" t="s">
        <v>255</v>
      </c>
      <c r="U118" s="157">
        <v>0.17499999999999999</v>
      </c>
      <c r="V118" s="157">
        <f>ROUND(E118*U118,2)</f>
        <v>5.25</v>
      </c>
      <c r="W118" s="157"/>
      <c r="X118" s="157" t="s">
        <v>256</v>
      </c>
      <c r="Y118" s="157" t="s">
        <v>257</v>
      </c>
      <c r="Z118" s="147"/>
      <c r="AA118" s="147"/>
      <c r="AB118" s="147"/>
      <c r="AC118" s="147"/>
      <c r="AD118" s="147"/>
      <c r="AE118" s="147"/>
      <c r="AF118" s="147"/>
      <c r="AG118" s="147" t="s">
        <v>258</v>
      </c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2" x14ac:dyDescent="0.2">
      <c r="A119" s="154"/>
      <c r="B119" s="155"/>
      <c r="C119" s="184" t="s">
        <v>910</v>
      </c>
      <c r="D119" s="159"/>
      <c r="E119" s="160">
        <v>30</v>
      </c>
      <c r="F119" s="157"/>
      <c r="G119" s="157"/>
      <c r="H119" s="157"/>
      <c r="I119" s="157"/>
      <c r="J119" s="157"/>
      <c r="K119" s="157"/>
      <c r="L119" s="157"/>
      <c r="M119" s="157"/>
      <c r="N119" s="156"/>
      <c r="O119" s="156"/>
      <c r="P119" s="156"/>
      <c r="Q119" s="156"/>
      <c r="R119" s="157"/>
      <c r="S119" s="157"/>
      <c r="T119" s="157"/>
      <c r="U119" s="157"/>
      <c r="V119" s="157"/>
      <c r="W119" s="157"/>
      <c r="X119" s="157"/>
      <c r="Y119" s="157"/>
      <c r="Z119" s="147"/>
      <c r="AA119" s="147"/>
      <c r="AB119" s="147"/>
      <c r="AC119" s="147"/>
      <c r="AD119" s="147"/>
      <c r="AE119" s="147"/>
      <c r="AF119" s="147"/>
      <c r="AG119" s="147" t="s">
        <v>260</v>
      </c>
      <c r="AH119" s="147">
        <v>0</v>
      </c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1" x14ac:dyDescent="0.2">
      <c r="A120" s="170">
        <v>43</v>
      </c>
      <c r="B120" s="171" t="s">
        <v>994</v>
      </c>
      <c r="C120" s="183" t="s">
        <v>995</v>
      </c>
      <c r="D120" s="172" t="s">
        <v>267</v>
      </c>
      <c r="E120" s="173">
        <v>30</v>
      </c>
      <c r="F120" s="174"/>
      <c r="G120" s="175">
        <f>ROUND(E120*F120,2)</f>
        <v>0</v>
      </c>
      <c r="H120" s="158"/>
      <c r="I120" s="157">
        <f>ROUND(E120*H120,2)</f>
        <v>0</v>
      </c>
      <c r="J120" s="158"/>
      <c r="K120" s="157">
        <f>ROUND(E120*J120,2)</f>
        <v>0</v>
      </c>
      <c r="L120" s="157">
        <v>12</v>
      </c>
      <c r="M120" s="157">
        <f>G120*(1+L120/100)</f>
        <v>0</v>
      </c>
      <c r="N120" s="156">
        <v>6.8999999999999997E-4</v>
      </c>
      <c r="O120" s="156">
        <f>ROUND(E120*N120,2)</f>
        <v>0.02</v>
      </c>
      <c r="P120" s="156">
        <v>0</v>
      </c>
      <c r="Q120" s="156">
        <f>ROUND(E120*P120,2)</f>
        <v>0</v>
      </c>
      <c r="R120" s="157" t="s">
        <v>282</v>
      </c>
      <c r="S120" s="157" t="s">
        <v>254</v>
      </c>
      <c r="T120" s="157" t="s">
        <v>255</v>
      </c>
      <c r="U120" s="157">
        <v>0</v>
      </c>
      <c r="V120" s="157">
        <f>ROUND(E120*U120,2)</f>
        <v>0</v>
      </c>
      <c r="W120" s="157"/>
      <c r="X120" s="157" t="s">
        <v>283</v>
      </c>
      <c r="Y120" s="157" t="s">
        <v>257</v>
      </c>
      <c r="Z120" s="147"/>
      <c r="AA120" s="147"/>
      <c r="AB120" s="147"/>
      <c r="AC120" s="147"/>
      <c r="AD120" s="147"/>
      <c r="AE120" s="147"/>
      <c r="AF120" s="147"/>
      <c r="AG120" s="147" t="s">
        <v>284</v>
      </c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2" x14ac:dyDescent="0.2">
      <c r="A121" s="154"/>
      <c r="B121" s="155"/>
      <c r="C121" s="184" t="s">
        <v>910</v>
      </c>
      <c r="D121" s="159"/>
      <c r="E121" s="160">
        <v>30</v>
      </c>
      <c r="F121" s="157"/>
      <c r="G121" s="157"/>
      <c r="H121" s="157"/>
      <c r="I121" s="157"/>
      <c r="J121" s="157"/>
      <c r="K121" s="157"/>
      <c r="L121" s="157"/>
      <c r="M121" s="157"/>
      <c r="N121" s="156"/>
      <c r="O121" s="156"/>
      <c r="P121" s="156"/>
      <c r="Q121" s="156"/>
      <c r="R121" s="157"/>
      <c r="S121" s="157"/>
      <c r="T121" s="157"/>
      <c r="U121" s="157"/>
      <c r="V121" s="157"/>
      <c r="W121" s="157"/>
      <c r="X121" s="157"/>
      <c r="Y121" s="157"/>
      <c r="Z121" s="147"/>
      <c r="AA121" s="147"/>
      <c r="AB121" s="147"/>
      <c r="AC121" s="147"/>
      <c r="AD121" s="147"/>
      <c r="AE121" s="147"/>
      <c r="AF121" s="147"/>
      <c r="AG121" s="147" t="s">
        <v>260</v>
      </c>
      <c r="AH121" s="147">
        <v>0</v>
      </c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x14ac:dyDescent="0.2">
      <c r="A122" s="163" t="s">
        <v>249</v>
      </c>
      <c r="B122" s="164" t="s">
        <v>213</v>
      </c>
      <c r="C122" s="182" t="s">
        <v>214</v>
      </c>
      <c r="D122" s="165"/>
      <c r="E122" s="166"/>
      <c r="F122" s="167"/>
      <c r="G122" s="168">
        <f>SUMIF(AG123:AG128,"&lt;&gt;NOR",G123:G128)</f>
        <v>0</v>
      </c>
      <c r="H122" s="162"/>
      <c r="I122" s="162">
        <f>SUM(I123:I128)</f>
        <v>0</v>
      </c>
      <c r="J122" s="162"/>
      <c r="K122" s="162">
        <f>SUM(K123:K128)</f>
        <v>0</v>
      </c>
      <c r="L122" s="162"/>
      <c r="M122" s="162">
        <f>SUM(M123:M128)</f>
        <v>0</v>
      </c>
      <c r="N122" s="161"/>
      <c r="O122" s="161">
        <f>SUM(O123:O128)</f>
        <v>0.03</v>
      </c>
      <c r="P122" s="161"/>
      <c r="Q122" s="161">
        <f>SUM(Q123:Q128)</f>
        <v>0</v>
      </c>
      <c r="R122" s="162"/>
      <c r="S122" s="162"/>
      <c r="T122" s="162"/>
      <c r="U122" s="162"/>
      <c r="V122" s="162">
        <f>SUM(V123:V128)</f>
        <v>99.27000000000001</v>
      </c>
      <c r="W122" s="162"/>
      <c r="X122" s="162"/>
      <c r="Y122" s="162"/>
      <c r="AG122" t="s">
        <v>250</v>
      </c>
    </row>
    <row r="123" spans="1:60" ht="22.5" outlineLevel="1" x14ac:dyDescent="0.2">
      <c r="A123" s="170">
        <v>44</v>
      </c>
      <c r="B123" s="171" t="s">
        <v>998</v>
      </c>
      <c r="C123" s="183" t="s">
        <v>999</v>
      </c>
      <c r="D123" s="172" t="s">
        <v>292</v>
      </c>
      <c r="E123" s="173">
        <v>3</v>
      </c>
      <c r="F123" s="174"/>
      <c r="G123" s="175">
        <f>ROUND(E123*F123,2)</f>
        <v>0</v>
      </c>
      <c r="H123" s="158"/>
      <c r="I123" s="157">
        <f>ROUND(E123*H123,2)</f>
        <v>0</v>
      </c>
      <c r="J123" s="158"/>
      <c r="K123" s="157">
        <f>ROUND(E123*J123,2)</f>
        <v>0</v>
      </c>
      <c r="L123" s="157">
        <v>12</v>
      </c>
      <c r="M123" s="157">
        <f>G123*(1+L123/100)</f>
        <v>0</v>
      </c>
      <c r="N123" s="156">
        <v>9.7099999999999999E-3</v>
      </c>
      <c r="O123" s="156">
        <f>ROUND(E123*N123,2)</f>
        <v>0.03</v>
      </c>
      <c r="P123" s="156">
        <v>0</v>
      </c>
      <c r="Q123" s="156">
        <f>ROUND(E123*P123,2)</f>
        <v>0</v>
      </c>
      <c r="R123" s="157"/>
      <c r="S123" s="157" t="s">
        <v>254</v>
      </c>
      <c r="T123" s="157" t="s">
        <v>255</v>
      </c>
      <c r="U123" s="157">
        <v>5.2640000000000002</v>
      </c>
      <c r="V123" s="157">
        <f>ROUND(E123*U123,2)</f>
        <v>15.79</v>
      </c>
      <c r="W123" s="157"/>
      <c r="X123" s="157" t="s">
        <v>256</v>
      </c>
      <c r="Y123" s="157" t="s">
        <v>257</v>
      </c>
      <c r="Z123" s="147"/>
      <c r="AA123" s="147"/>
      <c r="AB123" s="147"/>
      <c r="AC123" s="147"/>
      <c r="AD123" s="147"/>
      <c r="AE123" s="147"/>
      <c r="AF123" s="147"/>
      <c r="AG123" s="147" t="s">
        <v>258</v>
      </c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2" x14ac:dyDescent="0.2">
      <c r="A124" s="154"/>
      <c r="B124" s="155"/>
      <c r="C124" s="184" t="s">
        <v>60</v>
      </c>
      <c r="D124" s="159"/>
      <c r="E124" s="160">
        <v>3</v>
      </c>
      <c r="F124" s="157"/>
      <c r="G124" s="157"/>
      <c r="H124" s="157"/>
      <c r="I124" s="157"/>
      <c r="J124" s="157"/>
      <c r="K124" s="157"/>
      <c r="L124" s="157"/>
      <c r="M124" s="157"/>
      <c r="N124" s="156"/>
      <c r="O124" s="156"/>
      <c r="P124" s="156"/>
      <c r="Q124" s="156"/>
      <c r="R124" s="157"/>
      <c r="S124" s="157"/>
      <c r="T124" s="157"/>
      <c r="U124" s="157"/>
      <c r="V124" s="157"/>
      <c r="W124" s="157"/>
      <c r="X124" s="157"/>
      <c r="Y124" s="157"/>
      <c r="Z124" s="147"/>
      <c r="AA124" s="147"/>
      <c r="AB124" s="147"/>
      <c r="AC124" s="147"/>
      <c r="AD124" s="147"/>
      <c r="AE124" s="147"/>
      <c r="AF124" s="147"/>
      <c r="AG124" s="147" t="s">
        <v>260</v>
      </c>
      <c r="AH124" s="147">
        <v>0</v>
      </c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ht="22.5" outlineLevel="1" x14ac:dyDescent="0.2">
      <c r="A125" s="170">
        <v>45</v>
      </c>
      <c r="B125" s="171" t="s">
        <v>644</v>
      </c>
      <c r="C125" s="183" t="s">
        <v>1232</v>
      </c>
      <c r="D125" s="172" t="s">
        <v>267</v>
      </c>
      <c r="E125" s="173">
        <v>134</v>
      </c>
      <c r="F125" s="174"/>
      <c r="G125" s="175">
        <f>ROUND(E125*F125,2)</f>
        <v>0</v>
      </c>
      <c r="H125" s="158"/>
      <c r="I125" s="157">
        <f>ROUND(E125*H125,2)</f>
        <v>0</v>
      </c>
      <c r="J125" s="158"/>
      <c r="K125" s="157">
        <f>ROUND(E125*J125,2)</f>
        <v>0</v>
      </c>
      <c r="L125" s="157">
        <v>12</v>
      </c>
      <c r="M125" s="157">
        <f>G125*(1+L125/100)</f>
        <v>0</v>
      </c>
      <c r="N125" s="156">
        <v>0</v>
      </c>
      <c r="O125" s="156">
        <f>ROUND(E125*N125,2)</f>
        <v>0</v>
      </c>
      <c r="P125" s="156">
        <v>0</v>
      </c>
      <c r="Q125" s="156">
        <f>ROUND(E125*P125,2)</f>
        <v>0</v>
      </c>
      <c r="R125" s="157"/>
      <c r="S125" s="157" t="s">
        <v>646</v>
      </c>
      <c r="T125" s="157" t="s">
        <v>255</v>
      </c>
      <c r="U125" s="157">
        <v>0.623</v>
      </c>
      <c r="V125" s="157">
        <f>ROUND(E125*U125,2)</f>
        <v>83.48</v>
      </c>
      <c r="W125" s="157"/>
      <c r="X125" s="157" t="s">
        <v>256</v>
      </c>
      <c r="Y125" s="157" t="s">
        <v>257</v>
      </c>
      <c r="Z125" s="147"/>
      <c r="AA125" s="147"/>
      <c r="AB125" s="147"/>
      <c r="AC125" s="147"/>
      <c r="AD125" s="147"/>
      <c r="AE125" s="147"/>
      <c r="AF125" s="147"/>
      <c r="AG125" s="147" t="s">
        <v>258</v>
      </c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2" x14ac:dyDescent="0.2">
      <c r="A126" s="154"/>
      <c r="B126" s="155"/>
      <c r="C126" s="184" t="s">
        <v>60</v>
      </c>
      <c r="D126" s="159"/>
      <c r="E126" s="160">
        <v>3</v>
      </c>
      <c r="F126" s="157"/>
      <c r="G126" s="157"/>
      <c r="H126" s="157"/>
      <c r="I126" s="157"/>
      <c r="J126" s="157"/>
      <c r="K126" s="157"/>
      <c r="L126" s="157"/>
      <c r="M126" s="157"/>
      <c r="N126" s="156"/>
      <c r="O126" s="156"/>
      <c r="P126" s="156"/>
      <c r="Q126" s="156"/>
      <c r="R126" s="157"/>
      <c r="S126" s="157"/>
      <c r="T126" s="157"/>
      <c r="U126" s="157"/>
      <c r="V126" s="157"/>
      <c r="W126" s="157"/>
      <c r="X126" s="157"/>
      <c r="Y126" s="157"/>
      <c r="Z126" s="147"/>
      <c r="AA126" s="147"/>
      <c r="AB126" s="147"/>
      <c r="AC126" s="147"/>
      <c r="AD126" s="147"/>
      <c r="AE126" s="147"/>
      <c r="AF126" s="147"/>
      <c r="AG126" s="147" t="s">
        <v>260</v>
      </c>
      <c r="AH126" s="147">
        <v>0</v>
      </c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3" x14ac:dyDescent="0.2">
      <c r="A127" s="154"/>
      <c r="B127" s="155"/>
      <c r="C127" s="184" t="s">
        <v>1233</v>
      </c>
      <c r="D127" s="159"/>
      <c r="E127" s="160">
        <v>45</v>
      </c>
      <c r="F127" s="157"/>
      <c r="G127" s="157"/>
      <c r="H127" s="157"/>
      <c r="I127" s="157"/>
      <c r="J127" s="157"/>
      <c r="K127" s="157"/>
      <c r="L127" s="157"/>
      <c r="M127" s="157"/>
      <c r="N127" s="156"/>
      <c r="O127" s="156"/>
      <c r="P127" s="156"/>
      <c r="Q127" s="156"/>
      <c r="R127" s="157"/>
      <c r="S127" s="157"/>
      <c r="T127" s="157"/>
      <c r="U127" s="157"/>
      <c r="V127" s="157"/>
      <c r="W127" s="157"/>
      <c r="X127" s="157"/>
      <c r="Y127" s="157"/>
      <c r="Z127" s="147"/>
      <c r="AA127" s="147"/>
      <c r="AB127" s="147"/>
      <c r="AC127" s="147"/>
      <c r="AD127" s="147"/>
      <c r="AE127" s="147"/>
      <c r="AF127" s="147"/>
      <c r="AG127" s="147" t="s">
        <v>260</v>
      </c>
      <c r="AH127" s="147">
        <v>0</v>
      </c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3" x14ac:dyDescent="0.2">
      <c r="A128" s="154"/>
      <c r="B128" s="155"/>
      <c r="C128" s="184" t="s">
        <v>1234</v>
      </c>
      <c r="D128" s="159"/>
      <c r="E128" s="160">
        <v>86</v>
      </c>
      <c r="F128" s="157"/>
      <c r="G128" s="157"/>
      <c r="H128" s="157"/>
      <c r="I128" s="157"/>
      <c r="J128" s="157"/>
      <c r="K128" s="157"/>
      <c r="L128" s="157"/>
      <c r="M128" s="157"/>
      <c r="N128" s="156"/>
      <c r="O128" s="156"/>
      <c r="P128" s="156"/>
      <c r="Q128" s="156"/>
      <c r="R128" s="157"/>
      <c r="S128" s="157"/>
      <c r="T128" s="157"/>
      <c r="U128" s="157"/>
      <c r="V128" s="157"/>
      <c r="W128" s="157"/>
      <c r="X128" s="157"/>
      <c r="Y128" s="157"/>
      <c r="Z128" s="147"/>
      <c r="AA128" s="147"/>
      <c r="AB128" s="147"/>
      <c r="AC128" s="147"/>
      <c r="AD128" s="147"/>
      <c r="AE128" s="147"/>
      <c r="AF128" s="147"/>
      <c r="AG128" s="147" t="s">
        <v>260</v>
      </c>
      <c r="AH128" s="147">
        <v>0</v>
      </c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x14ac:dyDescent="0.2">
      <c r="A129" s="163" t="s">
        <v>249</v>
      </c>
      <c r="B129" s="164" t="s">
        <v>215</v>
      </c>
      <c r="C129" s="182" t="s">
        <v>216</v>
      </c>
      <c r="D129" s="165"/>
      <c r="E129" s="166"/>
      <c r="F129" s="167"/>
      <c r="G129" s="168">
        <f>SUMIF(AG130:AG136,"&lt;&gt;NOR",G130:G136)</f>
        <v>0</v>
      </c>
      <c r="H129" s="162"/>
      <c r="I129" s="162">
        <f>SUM(I130:I136)</f>
        <v>0</v>
      </c>
      <c r="J129" s="162"/>
      <c r="K129" s="162">
        <f>SUM(K130:K136)</f>
        <v>0</v>
      </c>
      <c r="L129" s="162"/>
      <c r="M129" s="162">
        <f>SUM(M130:M136)</f>
        <v>0</v>
      </c>
      <c r="N129" s="161"/>
      <c r="O129" s="161">
        <f>SUM(O130:O136)</f>
        <v>0.05</v>
      </c>
      <c r="P129" s="161"/>
      <c r="Q129" s="161">
        <f>SUM(Q130:Q136)</f>
        <v>0</v>
      </c>
      <c r="R129" s="162"/>
      <c r="S129" s="162"/>
      <c r="T129" s="162"/>
      <c r="U129" s="162"/>
      <c r="V129" s="162">
        <f>SUM(V130:V136)</f>
        <v>8.56</v>
      </c>
      <c r="W129" s="162"/>
      <c r="X129" s="162"/>
      <c r="Y129" s="162"/>
      <c r="AG129" t="s">
        <v>250</v>
      </c>
    </row>
    <row r="130" spans="1:60" ht="22.5" outlineLevel="1" x14ac:dyDescent="0.2">
      <c r="A130" s="170">
        <v>46</v>
      </c>
      <c r="B130" s="171" t="s">
        <v>649</v>
      </c>
      <c r="C130" s="183" t="s">
        <v>650</v>
      </c>
      <c r="D130" s="172" t="s">
        <v>267</v>
      </c>
      <c r="E130" s="173">
        <v>86</v>
      </c>
      <c r="F130" s="174"/>
      <c r="G130" s="175">
        <f>ROUND(E130*F130,2)</f>
        <v>0</v>
      </c>
      <c r="H130" s="158"/>
      <c r="I130" s="157">
        <f>ROUND(E130*H130,2)</f>
        <v>0</v>
      </c>
      <c r="J130" s="158"/>
      <c r="K130" s="157">
        <f>ROUND(E130*J130,2)</f>
        <v>0</v>
      </c>
      <c r="L130" s="157">
        <v>12</v>
      </c>
      <c r="M130" s="157">
        <f>G130*(1+L130/100)</f>
        <v>0</v>
      </c>
      <c r="N130" s="156">
        <v>2.5000000000000001E-4</v>
      </c>
      <c r="O130" s="156">
        <f>ROUND(E130*N130,2)</f>
        <v>0.02</v>
      </c>
      <c r="P130" s="156">
        <v>0</v>
      </c>
      <c r="Q130" s="156">
        <f>ROUND(E130*P130,2)</f>
        <v>0</v>
      </c>
      <c r="R130" s="157"/>
      <c r="S130" s="157" t="s">
        <v>254</v>
      </c>
      <c r="T130" s="157" t="s">
        <v>255</v>
      </c>
      <c r="U130" s="157">
        <v>9.955E-2</v>
      </c>
      <c r="V130" s="157">
        <f>ROUND(E130*U130,2)</f>
        <v>8.56</v>
      </c>
      <c r="W130" s="157"/>
      <c r="X130" s="157" t="s">
        <v>256</v>
      </c>
      <c r="Y130" s="157" t="s">
        <v>257</v>
      </c>
      <c r="Z130" s="147"/>
      <c r="AA130" s="147"/>
      <c r="AB130" s="147"/>
      <c r="AC130" s="147"/>
      <c r="AD130" s="147"/>
      <c r="AE130" s="147"/>
      <c r="AF130" s="147"/>
      <c r="AG130" s="147" t="s">
        <v>258</v>
      </c>
      <c r="AH130" s="147"/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outlineLevel="2" x14ac:dyDescent="0.2">
      <c r="A131" s="154"/>
      <c r="B131" s="155"/>
      <c r="C131" s="184" t="s">
        <v>1234</v>
      </c>
      <c r="D131" s="159"/>
      <c r="E131" s="160">
        <v>86</v>
      </c>
      <c r="F131" s="157"/>
      <c r="G131" s="157"/>
      <c r="H131" s="157"/>
      <c r="I131" s="157"/>
      <c r="J131" s="157"/>
      <c r="K131" s="157"/>
      <c r="L131" s="157"/>
      <c r="M131" s="157"/>
      <c r="N131" s="156"/>
      <c r="O131" s="156"/>
      <c r="P131" s="156"/>
      <c r="Q131" s="156"/>
      <c r="R131" s="157"/>
      <c r="S131" s="157"/>
      <c r="T131" s="157"/>
      <c r="U131" s="157"/>
      <c r="V131" s="157"/>
      <c r="W131" s="157"/>
      <c r="X131" s="157"/>
      <c r="Y131" s="157"/>
      <c r="Z131" s="147"/>
      <c r="AA131" s="147"/>
      <c r="AB131" s="147"/>
      <c r="AC131" s="147"/>
      <c r="AD131" s="147"/>
      <c r="AE131" s="147"/>
      <c r="AF131" s="147"/>
      <c r="AG131" s="147" t="s">
        <v>260</v>
      </c>
      <c r="AH131" s="147">
        <v>0</v>
      </c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outlineLevel="1" x14ac:dyDescent="0.2">
      <c r="A132" s="170">
        <v>47</v>
      </c>
      <c r="B132" s="171" t="s">
        <v>1114</v>
      </c>
      <c r="C132" s="183" t="s">
        <v>1115</v>
      </c>
      <c r="D132" s="172" t="s">
        <v>292</v>
      </c>
      <c r="E132" s="173">
        <v>13</v>
      </c>
      <c r="F132" s="174"/>
      <c r="G132" s="175">
        <f>ROUND(E132*F132,2)</f>
        <v>0</v>
      </c>
      <c r="H132" s="158"/>
      <c r="I132" s="157">
        <f>ROUND(E132*H132,2)</f>
        <v>0</v>
      </c>
      <c r="J132" s="158"/>
      <c r="K132" s="157">
        <f>ROUND(E132*J132,2)</f>
        <v>0</v>
      </c>
      <c r="L132" s="157">
        <v>12</v>
      </c>
      <c r="M132" s="157">
        <f>G132*(1+L132/100)</f>
        <v>0</v>
      </c>
      <c r="N132" s="156">
        <v>0</v>
      </c>
      <c r="O132" s="156">
        <f>ROUND(E132*N132,2)</f>
        <v>0</v>
      </c>
      <c r="P132" s="156">
        <v>0</v>
      </c>
      <c r="Q132" s="156">
        <f>ROUND(E132*P132,2)</f>
        <v>0</v>
      </c>
      <c r="R132" s="157" t="s">
        <v>282</v>
      </c>
      <c r="S132" s="157" t="s">
        <v>972</v>
      </c>
      <c r="T132" s="157" t="s">
        <v>255</v>
      </c>
      <c r="U132" s="157">
        <v>0</v>
      </c>
      <c r="V132" s="157">
        <f>ROUND(E132*U132,2)</f>
        <v>0</v>
      </c>
      <c r="W132" s="157"/>
      <c r="X132" s="157" t="s">
        <v>283</v>
      </c>
      <c r="Y132" s="157" t="s">
        <v>257</v>
      </c>
      <c r="Z132" s="147"/>
      <c r="AA132" s="147"/>
      <c r="AB132" s="147"/>
      <c r="AC132" s="147"/>
      <c r="AD132" s="147"/>
      <c r="AE132" s="147"/>
      <c r="AF132" s="147"/>
      <c r="AG132" s="147" t="s">
        <v>284</v>
      </c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outlineLevel="2" x14ac:dyDescent="0.2">
      <c r="A133" s="154"/>
      <c r="B133" s="155"/>
      <c r="C133" s="184" t="s">
        <v>76</v>
      </c>
      <c r="D133" s="159"/>
      <c r="E133" s="160">
        <v>13</v>
      </c>
      <c r="F133" s="157"/>
      <c r="G133" s="157"/>
      <c r="H133" s="157"/>
      <c r="I133" s="157"/>
      <c r="J133" s="157"/>
      <c r="K133" s="157"/>
      <c r="L133" s="157"/>
      <c r="M133" s="157"/>
      <c r="N133" s="156"/>
      <c r="O133" s="156"/>
      <c r="P133" s="156"/>
      <c r="Q133" s="156"/>
      <c r="R133" s="157"/>
      <c r="S133" s="157"/>
      <c r="T133" s="157"/>
      <c r="U133" s="157"/>
      <c r="V133" s="157"/>
      <c r="W133" s="157"/>
      <c r="X133" s="157"/>
      <c r="Y133" s="157"/>
      <c r="Z133" s="147"/>
      <c r="AA133" s="147"/>
      <c r="AB133" s="147"/>
      <c r="AC133" s="147"/>
      <c r="AD133" s="147"/>
      <c r="AE133" s="147"/>
      <c r="AF133" s="147"/>
      <c r="AG133" s="147" t="s">
        <v>260</v>
      </c>
      <c r="AH133" s="147">
        <v>0</v>
      </c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outlineLevel="1" x14ac:dyDescent="0.2">
      <c r="A134" s="170">
        <v>48</v>
      </c>
      <c r="B134" s="171" t="s">
        <v>654</v>
      </c>
      <c r="C134" s="183" t="s">
        <v>655</v>
      </c>
      <c r="D134" s="172" t="s">
        <v>292</v>
      </c>
      <c r="E134" s="173">
        <v>9</v>
      </c>
      <c r="F134" s="174"/>
      <c r="G134" s="175">
        <f>ROUND(E134*F134,2)</f>
        <v>0</v>
      </c>
      <c r="H134" s="158"/>
      <c r="I134" s="157">
        <f>ROUND(E134*H134,2)</f>
        <v>0</v>
      </c>
      <c r="J134" s="158"/>
      <c r="K134" s="157">
        <f>ROUND(E134*J134,2)</f>
        <v>0</v>
      </c>
      <c r="L134" s="157">
        <v>12</v>
      </c>
      <c r="M134" s="157">
        <f>G134*(1+L134/100)</f>
        <v>0</v>
      </c>
      <c r="N134" s="156">
        <v>3.5000000000000001E-3</v>
      </c>
      <c r="O134" s="156">
        <f>ROUND(E134*N134,2)</f>
        <v>0.03</v>
      </c>
      <c r="P134" s="156">
        <v>0</v>
      </c>
      <c r="Q134" s="156">
        <f>ROUND(E134*P134,2)</f>
        <v>0</v>
      </c>
      <c r="R134" s="157" t="s">
        <v>282</v>
      </c>
      <c r="S134" s="157" t="s">
        <v>656</v>
      </c>
      <c r="T134" s="157" t="s">
        <v>255</v>
      </c>
      <c r="U134" s="157">
        <v>0</v>
      </c>
      <c r="V134" s="157">
        <f>ROUND(E134*U134,2)</f>
        <v>0</v>
      </c>
      <c r="W134" s="157"/>
      <c r="X134" s="157" t="s">
        <v>283</v>
      </c>
      <c r="Y134" s="157" t="s">
        <v>257</v>
      </c>
      <c r="Z134" s="147"/>
      <c r="AA134" s="147"/>
      <c r="AB134" s="147"/>
      <c r="AC134" s="147"/>
      <c r="AD134" s="147"/>
      <c r="AE134" s="147"/>
      <c r="AF134" s="147"/>
      <c r="AG134" s="147" t="s">
        <v>284</v>
      </c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outlineLevel="2" x14ac:dyDescent="0.2">
      <c r="A135" s="154"/>
      <c r="B135" s="155"/>
      <c r="C135" s="184" t="s">
        <v>1096</v>
      </c>
      <c r="D135" s="159"/>
      <c r="E135" s="160">
        <v>6</v>
      </c>
      <c r="F135" s="157"/>
      <c r="G135" s="157"/>
      <c r="H135" s="157"/>
      <c r="I135" s="157"/>
      <c r="J135" s="157"/>
      <c r="K135" s="157"/>
      <c r="L135" s="157"/>
      <c r="M135" s="157"/>
      <c r="N135" s="156"/>
      <c r="O135" s="156"/>
      <c r="P135" s="156"/>
      <c r="Q135" s="156"/>
      <c r="R135" s="157"/>
      <c r="S135" s="157"/>
      <c r="T135" s="157"/>
      <c r="U135" s="157"/>
      <c r="V135" s="157"/>
      <c r="W135" s="157"/>
      <c r="X135" s="157"/>
      <c r="Y135" s="157"/>
      <c r="Z135" s="147"/>
      <c r="AA135" s="147"/>
      <c r="AB135" s="147"/>
      <c r="AC135" s="147"/>
      <c r="AD135" s="147"/>
      <c r="AE135" s="147"/>
      <c r="AF135" s="147"/>
      <c r="AG135" s="147" t="s">
        <v>260</v>
      </c>
      <c r="AH135" s="147">
        <v>0</v>
      </c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outlineLevel="3" x14ac:dyDescent="0.2">
      <c r="A136" s="154"/>
      <c r="B136" s="155"/>
      <c r="C136" s="184" t="s">
        <v>60</v>
      </c>
      <c r="D136" s="159"/>
      <c r="E136" s="160">
        <v>3</v>
      </c>
      <c r="F136" s="157"/>
      <c r="G136" s="157"/>
      <c r="H136" s="157"/>
      <c r="I136" s="157"/>
      <c r="J136" s="157"/>
      <c r="K136" s="157"/>
      <c r="L136" s="157"/>
      <c r="M136" s="157"/>
      <c r="N136" s="156"/>
      <c r="O136" s="156"/>
      <c r="P136" s="156"/>
      <c r="Q136" s="156"/>
      <c r="R136" s="157"/>
      <c r="S136" s="157"/>
      <c r="T136" s="157"/>
      <c r="U136" s="157"/>
      <c r="V136" s="157"/>
      <c r="W136" s="157"/>
      <c r="X136" s="157"/>
      <c r="Y136" s="157"/>
      <c r="Z136" s="147"/>
      <c r="AA136" s="147"/>
      <c r="AB136" s="147"/>
      <c r="AC136" s="147"/>
      <c r="AD136" s="147"/>
      <c r="AE136" s="147"/>
      <c r="AF136" s="147"/>
      <c r="AG136" s="147" t="s">
        <v>260</v>
      </c>
      <c r="AH136" s="147">
        <v>0</v>
      </c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x14ac:dyDescent="0.2">
      <c r="A137" s="3"/>
      <c r="B137" s="4"/>
      <c r="C137" s="186"/>
      <c r="D137" s="6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AE137">
        <v>12</v>
      </c>
      <c r="AF137">
        <v>21</v>
      </c>
      <c r="AG137" t="s">
        <v>235</v>
      </c>
    </row>
    <row r="138" spans="1:60" x14ac:dyDescent="0.2">
      <c r="A138" s="150"/>
      <c r="B138" s="151" t="s">
        <v>31</v>
      </c>
      <c r="C138" s="187"/>
      <c r="D138" s="152"/>
      <c r="E138" s="153"/>
      <c r="F138" s="153"/>
      <c r="G138" s="169">
        <f>G8+G20+G28+G31+G33+G74+G89+G94+G104+G110+G113+G122+G129</f>
        <v>0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AE138">
        <f>SUMIF(L7:L136,AE137,G7:G136)</f>
        <v>0</v>
      </c>
      <c r="AF138">
        <f>SUMIF(L7:L136,AF137,G7:G136)</f>
        <v>0</v>
      </c>
      <c r="AG138" t="s">
        <v>346</v>
      </c>
    </row>
    <row r="139" spans="1:60" x14ac:dyDescent="0.2">
      <c r="A139" s="3"/>
      <c r="B139" s="4"/>
      <c r="C139" s="186"/>
      <c r="D139" s="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60" x14ac:dyDescent="0.2">
      <c r="A140" s="3"/>
      <c r="B140" s="4"/>
      <c r="C140" s="186"/>
      <c r="D140" s="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60" x14ac:dyDescent="0.2">
      <c r="A141" s="374" t="s">
        <v>347</v>
      </c>
      <c r="B141" s="374"/>
      <c r="C141" s="375"/>
      <c r="D141" s="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60" x14ac:dyDescent="0.2">
      <c r="A142" s="376"/>
      <c r="B142" s="377"/>
      <c r="C142" s="378"/>
      <c r="D142" s="377"/>
      <c r="E142" s="377"/>
      <c r="F142" s="377"/>
      <c r="G142" s="379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AG142" t="s">
        <v>348</v>
      </c>
    </row>
    <row r="143" spans="1:60" x14ac:dyDescent="0.2">
      <c r="A143" s="380"/>
      <c r="B143" s="381"/>
      <c r="C143" s="382"/>
      <c r="D143" s="381"/>
      <c r="E143" s="381"/>
      <c r="F143" s="381"/>
      <c r="G143" s="38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60" x14ac:dyDescent="0.2">
      <c r="A144" s="380"/>
      <c r="B144" s="381"/>
      <c r="C144" s="382"/>
      <c r="D144" s="381"/>
      <c r="E144" s="381"/>
      <c r="F144" s="381"/>
      <c r="G144" s="38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33" x14ac:dyDescent="0.2">
      <c r="A145" s="380"/>
      <c r="B145" s="381"/>
      <c r="C145" s="382"/>
      <c r="D145" s="381"/>
      <c r="E145" s="381"/>
      <c r="F145" s="381"/>
      <c r="G145" s="38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33" x14ac:dyDescent="0.2">
      <c r="A146" s="384"/>
      <c r="B146" s="385"/>
      <c r="C146" s="386"/>
      <c r="D146" s="385"/>
      <c r="E146" s="385"/>
      <c r="F146" s="385"/>
      <c r="G146" s="387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33" x14ac:dyDescent="0.2">
      <c r="A147" s="3"/>
      <c r="B147" s="4"/>
      <c r="C147" s="186"/>
      <c r="D147" s="6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33" x14ac:dyDescent="0.2">
      <c r="C148" s="188"/>
      <c r="D148" s="10"/>
      <c r="AG148" t="s">
        <v>349</v>
      </c>
    </row>
    <row r="149" spans="1:33" x14ac:dyDescent="0.2">
      <c r="D149" s="10"/>
    </row>
    <row r="150" spans="1:33" x14ac:dyDescent="0.2">
      <c r="D150" s="10"/>
    </row>
    <row r="151" spans="1:33" x14ac:dyDescent="0.2">
      <c r="D151" s="10"/>
    </row>
    <row r="152" spans="1:33" x14ac:dyDescent="0.2">
      <c r="D152" s="10"/>
    </row>
    <row r="153" spans="1:33" x14ac:dyDescent="0.2">
      <c r="D153" s="10"/>
    </row>
    <row r="154" spans="1:33" x14ac:dyDescent="0.2">
      <c r="D154" s="10"/>
    </row>
    <row r="155" spans="1:33" x14ac:dyDescent="0.2">
      <c r="D155" s="10"/>
    </row>
    <row r="156" spans="1:33" x14ac:dyDescent="0.2">
      <c r="D156" s="10"/>
    </row>
    <row r="157" spans="1:33" x14ac:dyDescent="0.2">
      <c r="D157" s="10"/>
    </row>
    <row r="158" spans="1:33" x14ac:dyDescent="0.2">
      <c r="D158" s="10"/>
    </row>
    <row r="159" spans="1:33" x14ac:dyDescent="0.2">
      <c r="D159" s="10"/>
    </row>
    <row r="160" spans="1:33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</sheetData>
  <mergeCells count="24">
    <mergeCell ref="A141:C141"/>
    <mergeCell ref="A142:G146"/>
    <mergeCell ref="C12:G12"/>
    <mergeCell ref="C22:G22"/>
    <mergeCell ref="C35:G35"/>
    <mergeCell ref="C38:G38"/>
    <mergeCell ref="C52:G52"/>
    <mergeCell ref="C44:G44"/>
    <mergeCell ref="C45:G45"/>
    <mergeCell ref="C48:G48"/>
    <mergeCell ref="C49:G49"/>
    <mergeCell ref="C79:G79"/>
    <mergeCell ref="C96:G96"/>
    <mergeCell ref="C108:G108"/>
    <mergeCell ref="C53:G53"/>
    <mergeCell ref="C56:G56"/>
    <mergeCell ref="C59:G59"/>
    <mergeCell ref="C62:G62"/>
    <mergeCell ref="C76:G76"/>
    <mergeCell ref="A1:G1"/>
    <mergeCell ref="C2:G2"/>
    <mergeCell ref="C3:G3"/>
    <mergeCell ref="C4:G4"/>
    <mergeCell ref="C41:G41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67</v>
      </c>
      <c r="C3" s="368" t="s">
        <v>68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52</v>
      </c>
      <c r="C4" s="371" t="s">
        <v>69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52</v>
      </c>
      <c r="C8" s="182" t="s">
        <v>113</v>
      </c>
      <c r="D8" s="165"/>
      <c r="E8" s="166"/>
      <c r="F8" s="167"/>
      <c r="G8" s="168">
        <f>SUMIF(AG9:AG10,"&lt;&gt;NOR",G9:G10)</f>
        <v>0</v>
      </c>
      <c r="H8" s="162"/>
      <c r="I8" s="162">
        <f>SUM(I9:I10)</f>
        <v>0</v>
      </c>
      <c r="J8" s="162"/>
      <c r="K8" s="162">
        <f>SUM(K9:K10)</f>
        <v>0</v>
      </c>
      <c r="L8" s="162"/>
      <c r="M8" s="162">
        <f>SUM(M9:M10)</f>
        <v>0</v>
      </c>
      <c r="N8" s="161"/>
      <c r="O8" s="161">
        <f>SUM(O9:O10)</f>
        <v>0</v>
      </c>
      <c r="P8" s="161"/>
      <c r="Q8" s="161">
        <f>SUM(Q9:Q10)</f>
        <v>0</v>
      </c>
      <c r="R8" s="162"/>
      <c r="S8" s="162"/>
      <c r="T8" s="162"/>
      <c r="U8" s="162"/>
      <c r="V8" s="162">
        <f>SUM(V9:V10)</f>
        <v>6.04</v>
      </c>
      <c r="W8" s="162"/>
      <c r="X8" s="162"/>
      <c r="Y8" s="162"/>
      <c r="AG8" t="s">
        <v>250</v>
      </c>
    </row>
    <row r="9" spans="1:60" outlineLevel="1" x14ac:dyDescent="0.2">
      <c r="A9" s="170">
        <v>1</v>
      </c>
      <c r="B9" s="171" t="s">
        <v>1235</v>
      </c>
      <c r="C9" s="183" t="s">
        <v>1236</v>
      </c>
      <c r="D9" s="172" t="s">
        <v>253</v>
      </c>
      <c r="E9" s="173">
        <v>1.71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12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3.5329999999999999</v>
      </c>
      <c r="V9" s="157">
        <f>ROUND(E9*U9,2)</f>
        <v>6.04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1237</v>
      </c>
      <c r="D10" s="159"/>
      <c r="E10" s="160">
        <v>1.71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x14ac:dyDescent="0.2">
      <c r="A11" s="163" t="s">
        <v>249</v>
      </c>
      <c r="B11" s="164" t="s">
        <v>56</v>
      </c>
      <c r="C11" s="182" t="s">
        <v>114</v>
      </c>
      <c r="D11" s="165"/>
      <c r="E11" s="166"/>
      <c r="F11" s="167"/>
      <c r="G11" s="168">
        <f>SUMIF(AG12:AG14,"&lt;&gt;NOR",G12:G14)</f>
        <v>0</v>
      </c>
      <c r="H11" s="162"/>
      <c r="I11" s="162">
        <f>SUM(I12:I14)</f>
        <v>0</v>
      </c>
      <c r="J11" s="162"/>
      <c r="K11" s="162">
        <f>SUM(K12:K14)</f>
        <v>0</v>
      </c>
      <c r="L11" s="162"/>
      <c r="M11" s="162">
        <f>SUM(M12:M14)</f>
        <v>0</v>
      </c>
      <c r="N11" s="161"/>
      <c r="O11" s="161">
        <f>SUM(O12:O14)</f>
        <v>5.18</v>
      </c>
      <c r="P11" s="161"/>
      <c r="Q11" s="161">
        <f>SUM(Q12:Q14)</f>
        <v>0</v>
      </c>
      <c r="R11" s="162"/>
      <c r="S11" s="162"/>
      <c r="T11" s="162"/>
      <c r="U11" s="162"/>
      <c r="V11" s="162">
        <f>SUM(V12:V14)</f>
        <v>0.98</v>
      </c>
      <c r="W11" s="162"/>
      <c r="X11" s="162"/>
      <c r="Y11" s="162"/>
      <c r="AG11" t="s">
        <v>250</v>
      </c>
    </row>
    <row r="12" spans="1:60" outlineLevel="1" x14ac:dyDescent="0.2">
      <c r="A12" s="170">
        <v>2</v>
      </c>
      <c r="B12" s="171" t="s">
        <v>1238</v>
      </c>
      <c r="C12" s="183" t="s">
        <v>1239</v>
      </c>
      <c r="D12" s="172" t="s">
        <v>253</v>
      </c>
      <c r="E12" s="173">
        <v>2.052</v>
      </c>
      <c r="F12" s="174"/>
      <c r="G12" s="175">
        <f>ROUND(E12*F12,2)</f>
        <v>0</v>
      </c>
      <c r="H12" s="158"/>
      <c r="I12" s="157">
        <f>ROUND(E12*H12,2)</f>
        <v>0</v>
      </c>
      <c r="J12" s="158"/>
      <c r="K12" s="157">
        <f>ROUND(E12*J12,2)</f>
        <v>0</v>
      </c>
      <c r="L12" s="157">
        <v>12</v>
      </c>
      <c r="M12" s="157">
        <f>G12*(1+L12/100)</f>
        <v>0</v>
      </c>
      <c r="N12" s="156">
        <v>2.5249999999999999</v>
      </c>
      <c r="O12" s="156">
        <f>ROUND(E12*N12,2)</f>
        <v>5.18</v>
      </c>
      <c r="P12" s="156">
        <v>0</v>
      </c>
      <c r="Q12" s="156">
        <f>ROUND(E12*P12,2)</f>
        <v>0</v>
      </c>
      <c r="R12" s="157"/>
      <c r="S12" s="157" t="s">
        <v>254</v>
      </c>
      <c r="T12" s="157" t="s">
        <v>255</v>
      </c>
      <c r="U12" s="157">
        <v>0.47699999999999998</v>
      </c>
      <c r="V12" s="157">
        <f>ROUND(E12*U12,2)</f>
        <v>0.98</v>
      </c>
      <c r="W12" s="157"/>
      <c r="X12" s="157" t="s">
        <v>256</v>
      </c>
      <c r="Y12" s="157" t="s">
        <v>257</v>
      </c>
      <c r="Z12" s="147"/>
      <c r="AA12" s="147"/>
      <c r="AB12" s="147"/>
      <c r="AC12" s="147"/>
      <c r="AD12" s="147"/>
      <c r="AE12" s="147"/>
      <c r="AF12" s="147"/>
      <c r="AG12" s="147" t="s">
        <v>258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">
      <c r="A13" s="154"/>
      <c r="B13" s="155"/>
      <c r="C13" s="184" t="s">
        <v>1237</v>
      </c>
      <c r="D13" s="159"/>
      <c r="E13" s="160">
        <v>1.71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260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3" x14ac:dyDescent="0.2">
      <c r="A14" s="154"/>
      <c r="B14" s="155"/>
      <c r="C14" s="195" t="s">
        <v>1132</v>
      </c>
      <c r="D14" s="193"/>
      <c r="E14" s="194">
        <v>0.34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260</v>
      </c>
      <c r="AH14" s="147">
        <v>4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5.5" x14ac:dyDescent="0.2">
      <c r="A15" s="163" t="s">
        <v>249</v>
      </c>
      <c r="B15" s="164" t="s">
        <v>155</v>
      </c>
      <c r="C15" s="182" t="s">
        <v>156</v>
      </c>
      <c r="D15" s="165"/>
      <c r="E15" s="166"/>
      <c r="F15" s="167"/>
      <c r="G15" s="168">
        <f>SUMIF(AG16:AG17,"&lt;&gt;NOR",G16:G17)</f>
        <v>0</v>
      </c>
      <c r="H15" s="162"/>
      <c r="I15" s="162">
        <f>SUM(I16:I17)</f>
        <v>0</v>
      </c>
      <c r="J15" s="162"/>
      <c r="K15" s="162">
        <f>SUM(K16:K17)</f>
        <v>0</v>
      </c>
      <c r="L15" s="162"/>
      <c r="M15" s="162">
        <f>SUM(M16:M17)</f>
        <v>0</v>
      </c>
      <c r="N15" s="161"/>
      <c r="O15" s="161">
        <f>SUM(O16:O17)</f>
        <v>3.04</v>
      </c>
      <c r="P15" s="161"/>
      <c r="Q15" s="161">
        <f>SUM(Q16:Q17)</f>
        <v>0</v>
      </c>
      <c r="R15" s="162"/>
      <c r="S15" s="162"/>
      <c r="T15" s="162"/>
      <c r="U15" s="162"/>
      <c r="V15" s="162">
        <f>SUM(V16:V17)</f>
        <v>42.35</v>
      </c>
      <c r="W15" s="162"/>
      <c r="X15" s="162"/>
      <c r="Y15" s="162"/>
      <c r="AG15" t="s">
        <v>250</v>
      </c>
    </row>
    <row r="16" spans="1:60" outlineLevel="1" x14ac:dyDescent="0.2">
      <c r="A16" s="170">
        <v>3</v>
      </c>
      <c r="B16" s="171" t="s">
        <v>1240</v>
      </c>
      <c r="C16" s="183" t="s">
        <v>1241</v>
      </c>
      <c r="D16" s="172" t="s">
        <v>380</v>
      </c>
      <c r="E16" s="173">
        <v>34</v>
      </c>
      <c r="F16" s="174"/>
      <c r="G16" s="175">
        <f>ROUND(E16*F16,2)</f>
        <v>0</v>
      </c>
      <c r="H16" s="158"/>
      <c r="I16" s="157">
        <f>ROUND(E16*H16,2)</f>
        <v>0</v>
      </c>
      <c r="J16" s="158"/>
      <c r="K16" s="157">
        <f>ROUND(E16*J16,2)</f>
        <v>0</v>
      </c>
      <c r="L16" s="157">
        <v>12</v>
      </c>
      <c r="M16" s="157">
        <f>G16*(1+L16/100)</f>
        <v>0</v>
      </c>
      <c r="N16" s="156">
        <v>8.9370000000000005E-2</v>
      </c>
      <c r="O16" s="156">
        <f>ROUND(E16*N16,2)</f>
        <v>3.04</v>
      </c>
      <c r="P16" s="156">
        <v>0</v>
      </c>
      <c r="Q16" s="156">
        <f>ROUND(E16*P16,2)</f>
        <v>0</v>
      </c>
      <c r="R16" s="157"/>
      <c r="S16" s="157" t="s">
        <v>254</v>
      </c>
      <c r="T16" s="157" t="s">
        <v>255</v>
      </c>
      <c r="U16" s="157">
        <v>1.2456400000000001</v>
      </c>
      <c r="V16" s="157">
        <f>ROUND(E16*U16,2)</f>
        <v>42.35</v>
      </c>
      <c r="W16" s="157"/>
      <c r="X16" s="157" t="s">
        <v>309</v>
      </c>
      <c r="Y16" s="157" t="s">
        <v>257</v>
      </c>
      <c r="Z16" s="147"/>
      <c r="AA16" s="147"/>
      <c r="AB16" s="147"/>
      <c r="AC16" s="147"/>
      <c r="AD16" s="147"/>
      <c r="AE16" s="147"/>
      <c r="AF16" s="147"/>
      <c r="AG16" s="147" t="s">
        <v>310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2" x14ac:dyDescent="0.2">
      <c r="A17" s="154"/>
      <c r="B17" s="155"/>
      <c r="C17" s="184" t="s">
        <v>1242</v>
      </c>
      <c r="D17" s="159"/>
      <c r="E17" s="160">
        <v>34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260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x14ac:dyDescent="0.2">
      <c r="A18" s="163" t="s">
        <v>249</v>
      </c>
      <c r="B18" s="164" t="s">
        <v>160</v>
      </c>
      <c r="C18" s="182" t="s">
        <v>161</v>
      </c>
      <c r="D18" s="165"/>
      <c r="E18" s="166"/>
      <c r="F18" s="167"/>
      <c r="G18" s="168">
        <f>SUMIF(AG19:AG19,"&lt;&gt;NOR",G19:G19)</f>
        <v>0</v>
      </c>
      <c r="H18" s="162"/>
      <c r="I18" s="162">
        <f>SUM(I19:I19)</f>
        <v>0</v>
      </c>
      <c r="J18" s="162"/>
      <c r="K18" s="162">
        <f>SUM(K19:K19)</f>
        <v>0</v>
      </c>
      <c r="L18" s="162"/>
      <c r="M18" s="162">
        <f>SUM(M19:M19)</f>
        <v>0</v>
      </c>
      <c r="N18" s="161"/>
      <c r="O18" s="161">
        <f>SUM(O19:O19)</f>
        <v>0</v>
      </c>
      <c r="P18" s="161"/>
      <c r="Q18" s="161">
        <f>SUM(Q19:Q19)</f>
        <v>0</v>
      </c>
      <c r="R18" s="162"/>
      <c r="S18" s="162"/>
      <c r="T18" s="162"/>
      <c r="U18" s="162"/>
      <c r="V18" s="162">
        <f>SUM(V19:V19)</f>
        <v>4.41</v>
      </c>
      <c r="W18" s="162"/>
      <c r="X18" s="162"/>
      <c r="Y18" s="162"/>
      <c r="AG18" t="s">
        <v>250</v>
      </c>
    </row>
    <row r="19" spans="1:60" outlineLevel="1" x14ac:dyDescent="0.2">
      <c r="A19" s="176">
        <v>4</v>
      </c>
      <c r="B19" s="177" t="s">
        <v>314</v>
      </c>
      <c r="C19" s="185" t="s">
        <v>315</v>
      </c>
      <c r="D19" s="178" t="s">
        <v>316</v>
      </c>
      <c r="E19" s="179">
        <v>5.1813000000000002</v>
      </c>
      <c r="F19" s="180"/>
      <c r="G19" s="181">
        <f>ROUND(E19*F19,2)</f>
        <v>0</v>
      </c>
      <c r="H19" s="158"/>
      <c r="I19" s="157">
        <f>ROUND(E19*H19,2)</f>
        <v>0</v>
      </c>
      <c r="J19" s="158"/>
      <c r="K19" s="157">
        <f>ROUND(E19*J19,2)</f>
        <v>0</v>
      </c>
      <c r="L19" s="157">
        <v>12</v>
      </c>
      <c r="M19" s="157">
        <f>G19*(1+L19/100)</f>
        <v>0</v>
      </c>
      <c r="N19" s="156">
        <v>0</v>
      </c>
      <c r="O19" s="156">
        <f>ROUND(E19*N19,2)</f>
        <v>0</v>
      </c>
      <c r="P19" s="156">
        <v>0</v>
      </c>
      <c r="Q19" s="156">
        <f>ROUND(E19*P19,2)</f>
        <v>0</v>
      </c>
      <c r="R19" s="157"/>
      <c r="S19" s="157" t="s">
        <v>254</v>
      </c>
      <c r="T19" s="157" t="s">
        <v>255</v>
      </c>
      <c r="U19" s="157">
        <v>0.85199999999999998</v>
      </c>
      <c r="V19" s="157">
        <f>ROUND(E19*U19,2)</f>
        <v>4.41</v>
      </c>
      <c r="W19" s="157"/>
      <c r="X19" s="157" t="s">
        <v>256</v>
      </c>
      <c r="Y19" s="157" t="s">
        <v>257</v>
      </c>
      <c r="Z19" s="147"/>
      <c r="AA19" s="147"/>
      <c r="AB19" s="147"/>
      <c r="AC19" s="147"/>
      <c r="AD19" s="147"/>
      <c r="AE19" s="147"/>
      <c r="AF19" s="147"/>
      <c r="AG19" s="147" t="s">
        <v>317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x14ac:dyDescent="0.2">
      <c r="A20" s="163" t="s">
        <v>249</v>
      </c>
      <c r="B20" s="164" t="s">
        <v>186</v>
      </c>
      <c r="C20" s="182" t="s">
        <v>187</v>
      </c>
      <c r="D20" s="165"/>
      <c r="E20" s="166"/>
      <c r="F20" s="167"/>
      <c r="G20" s="168">
        <f>SUMIF(AG21:AG31,"&lt;&gt;NOR",G21:G31)</f>
        <v>0</v>
      </c>
      <c r="H20" s="162"/>
      <c r="I20" s="162">
        <f>SUM(I21:I31)</f>
        <v>0</v>
      </c>
      <c r="J20" s="162"/>
      <c r="K20" s="162">
        <f>SUM(K21:K31)</f>
        <v>0</v>
      </c>
      <c r="L20" s="162"/>
      <c r="M20" s="162">
        <f>SUM(M21:M31)</f>
        <v>0</v>
      </c>
      <c r="N20" s="161"/>
      <c r="O20" s="161">
        <f>SUM(O21:O31)</f>
        <v>6.0000000000000005E-2</v>
      </c>
      <c r="P20" s="161"/>
      <c r="Q20" s="161">
        <f>SUM(Q21:Q31)</f>
        <v>0</v>
      </c>
      <c r="R20" s="162"/>
      <c r="S20" s="162"/>
      <c r="T20" s="162"/>
      <c r="U20" s="162"/>
      <c r="V20" s="162">
        <f>SUM(V21:V31)</f>
        <v>11.010000000000002</v>
      </c>
      <c r="W20" s="162"/>
      <c r="X20" s="162"/>
      <c r="Y20" s="162"/>
      <c r="AG20" t="s">
        <v>250</v>
      </c>
    </row>
    <row r="21" spans="1:60" outlineLevel="1" x14ac:dyDescent="0.2">
      <c r="A21" s="170">
        <v>5</v>
      </c>
      <c r="B21" s="171" t="s">
        <v>611</v>
      </c>
      <c r="C21" s="183" t="s">
        <v>612</v>
      </c>
      <c r="D21" s="172" t="s">
        <v>267</v>
      </c>
      <c r="E21" s="173">
        <v>15</v>
      </c>
      <c r="F21" s="174"/>
      <c r="G21" s="175">
        <f>ROUND(E21*F21,2)</f>
        <v>0</v>
      </c>
      <c r="H21" s="158"/>
      <c r="I21" s="157">
        <f>ROUND(E21*H21,2)</f>
        <v>0</v>
      </c>
      <c r="J21" s="158"/>
      <c r="K21" s="157">
        <f>ROUND(E21*J21,2)</f>
        <v>0</v>
      </c>
      <c r="L21" s="157">
        <v>12</v>
      </c>
      <c r="M21" s="157">
        <f>G21*(1+L21/100)</f>
        <v>0</v>
      </c>
      <c r="N21" s="156">
        <v>3.2799999999999999E-3</v>
      </c>
      <c r="O21" s="156">
        <f>ROUND(E21*N21,2)</f>
        <v>0.05</v>
      </c>
      <c r="P21" s="156">
        <v>0</v>
      </c>
      <c r="Q21" s="156">
        <f>ROUND(E21*P21,2)</f>
        <v>0</v>
      </c>
      <c r="R21" s="157"/>
      <c r="S21" s="157" t="s">
        <v>254</v>
      </c>
      <c r="T21" s="157" t="s">
        <v>255</v>
      </c>
      <c r="U21" s="157">
        <v>0.47899999999999998</v>
      </c>
      <c r="V21" s="157">
        <f>ROUND(E21*U21,2)</f>
        <v>7.19</v>
      </c>
      <c r="W21" s="157"/>
      <c r="X21" s="157" t="s">
        <v>256</v>
      </c>
      <c r="Y21" s="157" t="s">
        <v>257</v>
      </c>
      <c r="Z21" s="147"/>
      <c r="AA21" s="147"/>
      <c r="AB21" s="147"/>
      <c r="AC21" s="147"/>
      <c r="AD21" s="147"/>
      <c r="AE21" s="147"/>
      <c r="AF21" s="147"/>
      <c r="AG21" s="147" t="s">
        <v>258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2" x14ac:dyDescent="0.2">
      <c r="A22" s="154"/>
      <c r="B22" s="155"/>
      <c r="C22" s="388" t="s">
        <v>613</v>
      </c>
      <c r="D22" s="389"/>
      <c r="E22" s="389"/>
      <c r="F22" s="389"/>
      <c r="G22" s="389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272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2" x14ac:dyDescent="0.2">
      <c r="A23" s="154"/>
      <c r="B23" s="155"/>
      <c r="C23" s="184" t="s">
        <v>622</v>
      </c>
      <c r="D23" s="159"/>
      <c r="E23" s="160">
        <v>15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260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70">
        <v>6</v>
      </c>
      <c r="B24" s="171" t="s">
        <v>615</v>
      </c>
      <c r="C24" s="183" t="s">
        <v>616</v>
      </c>
      <c r="D24" s="172" t="s">
        <v>292</v>
      </c>
      <c r="E24" s="173">
        <v>2</v>
      </c>
      <c r="F24" s="174"/>
      <c r="G24" s="175">
        <f>ROUND(E24*F24,2)</f>
        <v>0</v>
      </c>
      <c r="H24" s="158"/>
      <c r="I24" s="157">
        <f>ROUND(E24*H24,2)</f>
        <v>0</v>
      </c>
      <c r="J24" s="158"/>
      <c r="K24" s="157">
        <f>ROUND(E24*J24,2)</f>
        <v>0</v>
      </c>
      <c r="L24" s="157">
        <v>12</v>
      </c>
      <c r="M24" s="157">
        <f>G24*(1+L24/100)</f>
        <v>0</v>
      </c>
      <c r="N24" s="156">
        <v>3.3E-4</v>
      </c>
      <c r="O24" s="156">
        <f>ROUND(E24*N24,2)</f>
        <v>0</v>
      </c>
      <c r="P24" s="156">
        <v>0</v>
      </c>
      <c r="Q24" s="156">
        <f>ROUND(E24*P24,2)</f>
        <v>0</v>
      </c>
      <c r="R24" s="157"/>
      <c r="S24" s="157" t="s">
        <v>254</v>
      </c>
      <c r="T24" s="157" t="s">
        <v>255</v>
      </c>
      <c r="U24" s="157">
        <v>0.39600000000000002</v>
      </c>
      <c r="V24" s="157">
        <f>ROUND(E24*U24,2)</f>
        <v>0.79</v>
      </c>
      <c r="W24" s="157"/>
      <c r="X24" s="157" t="s">
        <v>256</v>
      </c>
      <c r="Y24" s="157" t="s">
        <v>257</v>
      </c>
      <c r="Z24" s="147"/>
      <c r="AA24" s="147"/>
      <c r="AB24" s="147"/>
      <c r="AC24" s="147"/>
      <c r="AD24" s="147"/>
      <c r="AE24" s="147"/>
      <c r="AF24" s="147"/>
      <c r="AG24" s="147" t="s">
        <v>258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2" x14ac:dyDescent="0.2">
      <c r="A25" s="154"/>
      <c r="B25" s="155"/>
      <c r="C25" s="388" t="s">
        <v>617</v>
      </c>
      <c r="D25" s="389"/>
      <c r="E25" s="389"/>
      <c r="F25" s="389"/>
      <c r="G25" s="389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272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2" x14ac:dyDescent="0.2">
      <c r="A26" s="154"/>
      <c r="B26" s="155"/>
      <c r="C26" s="184" t="s">
        <v>56</v>
      </c>
      <c r="D26" s="159"/>
      <c r="E26" s="160">
        <v>2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57"/>
      <c r="Z26" s="147"/>
      <c r="AA26" s="147"/>
      <c r="AB26" s="147"/>
      <c r="AC26" s="147"/>
      <c r="AD26" s="147"/>
      <c r="AE26" s="147"/>
      <c r="AF26" s="147"/>
      <c r="AG26" s="147" t="s">
        <v>260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">
      <c r="A27" s="170">
        <v>7</v>
      </c>
      <c r="B27" s="171" t="s">
        <v>618</v>
      </c>
      <c r="C27" s="183" t="s">
        <v>619</v>
      </c>
      <c r="D27" s="172" t="s">
        <v>292</v>
      </c>
      <c r="E27" s="173">
        <v>2</v>
      </c>
      <c r="F27" s="174"/>
      <c r="G27" s="175">
        <f>ROUND(E27*F27,2)</f>
        <v>0</v>
      </c>
      <c r="H27" s="158"/>
      <c r="I27" s="157">
        <f>ROUND(E27*H27,2)</f>
        <v>0</v>
      </c>
      <c r="J27" s="158"/>
      <c r="K27" s="157">
        <f>ROUND(E27*J27,2)</f>
        <v>0</v>
      </c>
      <c r="L27" s="157">
        <v>12</v>
      </c>
      <c r="M27" s="157">
        <f>G27*(1+L27/100)</f>
        <v>0</v>
      </c>
      <c r="N27" s="156">
        <v>7.2999999999999996E-4</v>
      </c>
      <c r="O27" s="156">
        <f>ROUND(E27*N27,2)</f>
        <v>0</v>
      </c>
      <c r="P27" s="156">
        <v>0</v>
      </c>
      <c r="Q27" s="156">
        <f>ROUND(E27*P27,2)</f>
        <v>0</v>
      </c>
      <c r="R27" s="157"/>
      <c r="S27" s="157" t="s">
        <v>254</v>
      </c>
      <c r="T27" s="157" t="s">
        <v>255</v>
      </c>
      <c r="U27" s="157">
        <v>0.23799999999999999</v>
      </c>
      <c r="V27" s="157">
        <f>ROUND(E27*U27,2)</f>
        <v>0.48</v>
      </c>
      <c r="W27" s="157"/>
      <c r="X27" s="157" t="s">
        <v>256</v>
      </c>
      <c r="Y27" s="157" t="s">
        <v>257</v>
      </c>
      <c r="Z27" s="147"/>
      <c r="AA27" s="147"/>
      <c r="AB27" s="147"/>
      <c r="AC27" s="147"/>
      <c r="AD27" s="147"/>
      <c r="AE27" s="147"/>
      <c r="AF27" s="147"/>
      <c r="AG27" s="147" t="s">
        <v>258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2" x14ac:dyDescent="0.2">
      <c r="A28" s="154"/>
      <c r="B28" s="155"/>
      <c r="C28" s="184" t="s">
        <v>56</v>
      </c>
      <c r="D28" s="159"/>
      <c r="E28" s="160">
        <v>2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260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70">
        <v>8</v>
      </c>
      <c r="B29" s="171" t="s">
        <v>626</v>
      </c>
      <c r="C29" s="183" t="s">
        <v>627</v>
      </c>
      <c r="D29" s="172" t="s">
        <v>267</v>
      </c>
      <c r="E29" s="173">
        <v>7</v>
      </c>
      <c r="F29" s="174"/>
      <c r="G29" s="175">
        <f>ROUND(E29*F29,2)</f>
        <v>0</v>
      </c>
      <c r="H29" s="158"/>
      <c r="I29" s="157">
        <f>ROUND(E29*H29,2)</f>
        <v>0</v>
      </c>
      <c r="J29" s="158"/>
      <c r="K29" s="157">
        <f>ROUND(E29*J29,2)</f>
        <v>0</v>
      </c>
      <c r="L29" s="157">
        <v>12</v>
      </c>
      <c r="M29" s="157">
        <f>G29*(1+L29/100)</f>
        <v>0</v>
      </c>
      <c r="N29" s="156">
        <v>2.0300000000000001E-3</v>
      </c>
      <c r="O29" s="156">
        <f>ROUND(E29*N29,2)</f>
        <v>0.01</v>
      </c>
      <c r="P29" s="156">
        <v>0</v>
      </c>
      <c r="Q29" s="156">
        <f>ROUND(E29*P29,2)</f>
        <v>0</v>
      </c>
      <c r="R29" s="157"/>
      <c r="S29" s="157" t="s">
        <v>254</v>
      </c>
      <c r="T29" s="157" t="s">
        <v>255</v>
      </c>
      <c r="U29" s="157">
        <v>0.36454999999999999</v>
      </c>
      <c r="V29" s="157">
        <f>ROUND(E29*U29,2)</f>
        <v>2.5499999999999998</v>
      </c>
      <c r="W29" s="157"/>
      <c r="X29" s="157" t="s">
        <v>256</v>
      </c>
      <c r="Y29" s="157" t="s">
        <v>257</v>
      </c>
      <c r="Z29" s="147"/>
      <c r="AA29" s="147"/>
      <c r="AB29" s="147"/>
      <c r="AC29" s="147"/>
      <c r="AD29" s="147"/>
      <c r="AE29" s="147"/>
      <c r="AF29" s="147"/>
      <c r="AG29" s="147" t="s">
        <v>258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2" x14ac:dyDescent="0.2">
      <c r="A30" s="154"/>
      <c r="B30" s="155"/>
      <c r="C30" s="388" t="s">
        <v>628</v>
      </c>
      <c r="D30" s="389"/>
      <c r="E30" s="389"/>
      <c r="F30" s="389"/>
      <c r="G30" s="389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57"/>
      <c r="Z30" s="147"/>
      <c r="AA30" s="147"/>
      <c r="AB30" s="147"/>
      <c r="AC30" s="147"/>
      <c r="AD30" s="147"/>
      <c r="AE30" s="147"/>
      <c r="AF30" s="147"/>
      <c r="AG30" s="147" t="s">
        <v>272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2" x14ac:dyDescent="0.2">
      <c r="A31" s="154"/>
      <c r="B31" s="155"/>
      <c r="C31" s="184" t="s">
        <v>1031</v>
      </c>
      <c r="D31" s="159"/>
      <c r="E31" s="160">
        <v>7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260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x14ac:dyDescent="0.2">
      <c r="A32" s="163" t="s">
        <v>249</v>
      </c>
      <c r="B32" s="164" t="s">
        <v>193</v>
      </c>
      <c r="C32" s="182" t="s">
        <v>194</v>
      </c>
      <c r="D32" s="165"/>
      <c r="E32" s="166"/>
      <c r="F32" s="167"/>
      <c r="G32" s="168">
        <f>SUMIF(AG33:AG33,"&lt;&gt;NOR",G33:G33)</f>
        <v>0</v>
      </c>
      <c r="H32" s="162"/>
      <c r="I32" s="162">
        <f>SUM(I33:I33)</f>
        <v>0</v>
      </c>
      <c r="J32" s="162"/>
      <c r="K32" s="162">
        <f>SUM(K33:K33)</f>
        <v>0</v>
      </c>
      <c r="L32" s="162"/>
      <c r="M32" s="162">
        <f>SUM(M33:M33)</f>
        <v>0</v>
      </c>
      <c r="N32" s="161"/>
      <c r="O32" s="161">
        <f>SUM(O33:O33)</f>
        <v>1.26</v>
      </c>
      <c r="P32" s="161"/>
      <c r="Q32" s="161">
        <f>SUM(Q33:Q33)</f>
        <v>0</v>
      </c>
      <c r="R32" s="162"/>
      <c r="S32" s="162"/>
      <c r="T32" s="162"/>
      <c r="U32" s="162"/>
      <c r="V32" s="162">
        <f>SUM(V33:V33)</f>
        <v>104.59</v>
      </c>
      <c r="W32" s="162"/>
      <c r="X32" s="162"/>
      <c r="Y32" s="162"/>
      <c r="AG32" t="s">
        <v>250</v>
      </c>
    </row>
    <row r="33" spans="1:60" outlineLevel="1" x14ac:dyDescent="0.2">
      <c r="A33" s="176">
        <v>9</v>
      </c>
      <c r="B33" s="177" t="s">
        <v>1243</v>
      </c>
      <c r="C33" s="185" t="s">
        <v>1244</v>
      </c>
      <c r="D33" s="178" t="s">
        <v>1245</v>
      </c>
      <c r="E33" s="179">
        <v>1200</v>
      </c>
      <c r="F33" s="180"/>
      <c r="G33" s="181">
        <f>ROUND(E33*F33,2)</f>
        <v>0</v>
      </c>
      <c r="H33" s="158"/>
      <c r="I33" s="157">
        <f>ROUND(E33*H33,2)</f>
        <v>0</v>
      </c>
      <c r="J33" s="158"/>
      <c r="K33" s="157">
        <f>ROUND(E33*J33,2)</f>
        <v>0</v>
      </c>
      <c r="L33" s="157">
        <v>12</v>
      </c>
      <c r="M33" s="157">
        <f>G33*(1+L33/100)</f>
        <v>0</v>
      </c>
      <c r="N33" s="156">
        <v>1.0499999999999999E-3</v>
      </c>
      <c r="O33" s="156">
        <f>ROUND(E33*N33,2)</f>
        <v>1.26</v>
      </c>
      <c r="P33" s="156">
        <v>0</v>
      </c>
      <c r="Q33" s="156">
        <f>ROUND(E33*P33,2)</f>
        <v>0</v>
      </c>
      <c r="R33" s="157"/>
      <c r="S33" s="157" t="s">
        <v>254</v>
      </c>
      <c r="T33" s="157" t="s">
        <v>255</v>
      </c>
      <c r="U33" s="157">
        <v>8.7160000000000001E-2</v>
      </c>
      <c r="V33" s="157">
        <f>ROUND(E33*U33,2)</f>
        <v>104.59</v>
      </c>
      <c r="W33" s="157"/>
      <c r="X33" s="157" t="s">
        <v>309</v>
      </c>
      <c r="Y33" s="157" t="s">
        <v>257</v>
      </c>
      <c r="Z33" s="147"/>
      <c r="AA33" s="147"/>
      <c r="AB33" s="147"/>
      <c r="AC33" s="147"/>
      <c r="AD33" s="147"/>
      <c r="AE33" s="147"/>
      <c r="AF33" s="147"/>
      <c r="AG33" s="147" t="s">
        <v>310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x14ac:dyDescent="0.2">
      <c r="A34" s="163" t="s">
        <v>249</v>
      </c>
      <c r="B34" s="164" t="s">
        <v>207</v>
      </c>
      <c r="C34" s="182" t="s">
        <v>208</v>
      </c>
      <c r="D34" s="165"/>
      <c r="E34" s="166"/>
      <c r="F34" s="167"/>
      <c r="G34" s="168">
        <f>SUMIF(AG35:AG35,"&lt;&gt;NOR",G35:G35)</f>
        <v>0</v>
      </c>
      <c r="H34" s="162"/>
      <c r="I34" s="162">
        <f>SUM(I35:I35)</f>
        <v>0</v>
      </c>
      <c r="J34" s="162"/>
      <c r="K34" s="162">
        <f>SUM(K35:K35)</f>
        <v>0</v>
      </c>
      <c r="L34" s="162"/>
      <c r="M34" s="162">
        <f>SUM(M35:M35)</f>
        <v>0</v>
      </c>
      <c r="N34" s="161"/>
      <c r="O34" s="161">
        <f>SUM(O35:O35)</f>
        <v>0</v>
      </c>
      <c r="P34" s="161"/>
      <c r="Q34" s="161">
        <f>SUM(Q35:Q35)</f>
        <v>0</v>
      </c>
      <c r="R34" s="162"/>
      <c r="S34" s="162"/>
      <c r="T34" s="162"/>
      <c r="U34" s="162"/>
      <c r="V34" s="162">
        <f>SUM(V35:V35)</f>
        <v>0</v>
      </c>
      <c r="W34" s="162"/>
      <c r="X34" s="162"/>
      <c r="Y34" s="162"/>
      <c r="AG34" t="s">
        <v>250</v>
      </c>
    </row>
    <row r="35" spans="1:60" outlineLevel="1" x14ac:dyDescent="0.2">
      <c r="A35" s="170">
        <v>10</v>
      </c>
      <c r="B35" s="171" t="s">
        <v>1246</v>
      </c>
      <c r="C35" s="183" t="s">
        <v>1247</v>
      </c>
      <c r="D35" s="172" t="s">
        <v>814</v>
      </c>
      <c r="E35" s="173">
        <v>1</v>
      </c>
      <c r="F35" s="174"/>
      <c r="G35" s="175">
        <f>ROUND(E35*F35,2)</f>
        <v>0</v>
      </c>
      <c r="H35" s="158"/>
      <c r="I35" s="157">
        <f>ROUND(E35*H35,2)</f>
        <v>0</v>
      </c>
      <c r="J35" s="158"/>
      <c r="K35" s="157">
        <f>ROUND(E35*J35,2)</f>
        <v>0</v>
      </c>
      <c r="L35" s="157">
        <v>12</v>
      </c>
      <c r="M35" s="157">
        <f>G35*(1+L35/100)</f>
        <v>0</v>
      </c>
      <c r="N35" s="156">
        <v>0</v>
      </c>
      <c r="O35" s="156">
        <f>ROUND(E35*N35,2)</f>
        <v>0</v>
      </c>
      <c r="P35" s="156">
        <v>0</v>
      </c>
      <c r="Q35" s="156">
        <f>ROUND(E35*P35,2)</f>
        <v>0</v>
      </c>
      <c r="R35" s="157"/>
      <c r="S35" s="157" t="s">
        <v>254</v>
      </c>
      <c r="T35" s="157" t="s">
        <v>255</v>
      </c>
      <c r="U35" s="157">
        <v>0</v>
      </c>
      <c r="V35" s="157">
        <f>ROUND(E35*U35,2)</f>
        <v>0</v>
      </c>
      <c r="W35" s="157"/>
      <c r="X35" s="157" t="s">
        <v>309</v>
      </c>
      <c r="Y35" s="157" t="s">
        <v>257</v>
      </c>
      <c r="Z35" s="147"/>
      <c r="AA35" s="147"/>
      <c r="AB35" s="147"/>
      <c r="AC35" s="147"/>
      <c r="AD35" s="147"/>
      <c r="AE35" s="147"/>
      <c r="AF35" s="147"/>
      <c r="AG35" s="147" t="s">
        <v>310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x14ac:dyDescent="0.2">
      <c r="A36" s="3"/>
      <c r="B36" s="4"/>
      <c r="C36" s="186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AE36">
        <v>12</v>
      </c>
      <c r="AF36">
        <v>21</v>
      </c>
      <c r="AG36" t="s">
        <v>235</v>
      </c>
    </row>
    <row r="37" spans="1:60" x14ac:dyDescent="0.2">
      <c r="A37" s="150"/>
      <c r="B37" s="151" t="s">
        <v>31</v>
      </c>
      <c r="C37" s="187"/>
      <c r="D37" s="152"/>
      <c r="E37" s="153"/>
      <c r="F37" s="153"/>
      <c r="G37" s="169">
        <f>G8+G11+G15+G18+G20+G32+G34</f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AE37">
        <f>SUMIF(L7:L35,AE36,G7:G35)</f>
        <v>0</v>
      </c>
      <c r="AF37">
        <f>SUMIF(L7:L35,AF36,G7:G35)</f>
        <v>0</v>
      </c>
      <c r="AG37" t="s">
        <v>346</v>
      </c>
    </row>
    <row r="38" spans="1:60" x14ac:dyDescent="0.2">
      <c r="A38" s="3"/>
      <c r="B38" s="4"/>
      <c r="C38" s="186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60" x14ac:dyDescent="0.2">
      <c r="A39" s="3"/>
      <c r="B39" s="4"/>
      <c r="C39" s="186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60" x14ac:dyDescent="0.2">
      <c r="A40" s="374" t="s">
        <v>347</v>
      </c>
      <c r="B40" s="374"/>
      <c r="C40" s="375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60" x14ac:dyDescent="0.2">
      <c r="A41" s="376"/>
      <c r="B41" s="377"/>
      <c r="C41" s="378"/>
      <c r="D41" s="377"/>
      <c r="E41" s="377"/>
      <c r="F41" s="377"/>
      <c r="G41" s="379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AG41" t="s">
        <v>348</v>
      </c>
    </row>
    <row r="42" spans="1:60" x14ac:dyDescent="0.2">
      <c r="A42" s="380"/>
      <c r="B42" s="381"/>
      <c r="C42" s="382"/>
      <c r="D42" s="381"/>
      <c r="E42" s="381"/>
      <c r="F42" s="381"/>
      <c r="G42" s="38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60" x14ac:dyDescent="0.2">
      <c r="A43" s="380"/>
      <c r="B43" s="381"/>
      <c r="C43" s="382"/>
      <c r="D43" s="381"/>
      <c r="E43" s="381"/>
      <c r="F43" s="381"/>
      <c r="G43" s="38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60" x14ac:dyDescent="0.2">
      <c r="A44" s="380"/>
      <c r="B44" s="381"/>
      <c r="C44" s="382"/>
      <c r="D44" s="381"/>
      <c r="E44" s="381"/>
      <c r="F44" s="381"/>
      <c r="G44" s="38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384"/>
      <c r="B45" s="385"/>
      <c r="C45" s="386"/>
      <c r="D45" s="385"/>
      <c r="E45" s="385"/>
      <c r="F45" s="385"/>
      <c r="G45" s="387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">
      <c r="A46" s="3"/>
      <c r="B46" s="4"/>
      <c r="C46" s="186"/>
      <c r="D46" s="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C47" s="188"/>
      <c r="D47" s="10"/>
      <c r="AG47" t="s">
        <v>349</v>
      </c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9">
    <mergeCell ref="A41:G45"/>
    <mergeCell ref="C22:G22"/>
    <mergeCell ref="C25:G25"/>
    <mergeCell ref="C30:G30"/>
    <mergeCell ref="A1:G1"/>
    <mergeCell ref="C2:G2"/>
    <mergeCell ref="C3:G3"/>
    <mergeCell ref="C4:G4"/>
    <mergeCell ref="A40:C40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35" activePane="bottomLeft" state="frozen"/>
      <selection pane="bottomLeft" activeCell="AP21" sqref="AP21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9.140625" hidden="1" customWidth="1"/>
    <col min="26" max="28" width="0" hidden="1" customWidth="1"/>
    <col min="29" max="29" width="9.140625" hidden="1" customWidth="1"/>
    <col min="30" max="30" width="0" hidden="1" customWidth="1"/>
    <col min="31" max="36" width="9.140625" hidden="1" customWidth="1"/>
    <col min="37" max="41" width="9.140625" customWidth="1"/>
    <col min="53" max="53" width="73.7109375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70</v>
      </c>
      <c r="C3" s="368" t="s">
        <v>71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46</v>
      </c>
      <c r="C4" s="371" t="s">
        <v>72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52</v>
      </c>
      <c r="C8" s="182" t="s">
        <v>113</v>
      </c>
      <c r="D8" s="165"/>
      <c r="E8" s="166"/>
      <c r="F8" s="167"/>
      <c r="G8" s="168">
        <f>SUMIF(AG9:AG19,"&lt;&gt;NOR",G9:G19)</f>
        <v>0</v>
      </c>
      <c r="H8" s="162"/>
      <c r="I8" s="162">
        <f>SUM(I9:I19)</f>
        <v>0</v>
      </c>
      <c r="J8" s="162"/>
      <c r="K8" s="162">
        <f>SUM(K9:K19)</f>
        <v>0</v>
      </c>
      <c r="L8" s="162"/>
      <c r="M8" s="162">
        <f>SUM(M9:M19)</f>
        <v>0</v>
      </c>
      <c r="N8" s="161"/>
      <c r="O8" s="161">
        <f>SUM(O9:O19)</f>
        <v>0</v>
      </c>
      <c r="P8" s="161"/>
      <c r="Q8" s="161">
        <f>SUM(Q9:Q19)</f>
        <v>0</v>
      </c>
      <c r="R8" s="162"/>
      <c r="S8" s="162"/>
      <c r="T8" s="162"/>
      <c r="U8" s="162"/>
      <c r="V8" s="162">
        <f>SUM(V9:V19)</f>
        <v>73.72</v>
      </c>
      <c r="W8" s="162"/>
      <c r="X8" s="162"/>
      <c r="Y8" s="162"/>
      <c r="AG8" t="s">
        <v>250</v>
      </c>
    </row>
    <row r="9" spans="1:60" outlineLevel="1" x14ac:dyDescent="0.2">
      <c r="A9" s="170">
        <v>1</v>
      </c>
      <c r="B9" s="171" t="s">
        <v>1248</v>
      </c>
      <c r="C9" s="183" t="s">
        <v>1249</v>
      </c>
      <c r="D9" s="172" t="s">
        <v>814</v>
      </c>
      <c r="E9" s="173">
        <v>1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21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0.49</v>
      </c>
      <c r="V9" s="157">
        <f>ROUND(E9*U9,2)</f>
        <v>0.49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1250</v>
      </c>
      <c r="D10" s="159"/>
      <c r="E10" s="160">
        <v>1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70">
        <v>2</v>
      </c>
      <c r="B11" s="171" t="s">
        <v>1251</v>
      </c>
      <c r="C11" s="183" t="s">
        <v>1252</v>
      </c>
      <c r="D11" s="172" t="s">
        <v>253</v>
      </c>
      <c r="E11" s="173">
        <v>309.60000000000002</v>
      </c>
      <c r="F11" s="174"/>
      <c r="G11" s="175">
        <f>ROUND(E11*F11,2)</f>
        <v>0</v>
      </c>
      <c r="H11" s="158"/>
      <c r="I11" s="157">
        <f>ROUND(E11*H11,2)</f>
        <v>0</v>
      </c>
      <c r="J11" s="158"/>
      <c r="K11" s="157">
        <f>ROUND(E11*J11,2)</f>
        <v>0</v>
      </c>
      <c r="L11" s="157">
        <v>21</v>
      </c>
      <c r="M11" s="157">
        <f>G11*(1+L11/100)</f>
        <v>0</v>
      </c>
      <c r="N11" s="156">
        <v>0</v>
      </c>
      <c r="O11" s="156">
        <f>ROUND(E11*N11,2)</f>
        <v>0</v>
      </c>
      <c r="P11" s="156">
        <v>0</v>
      </c>
      <c r="Q11" s="156">
        <f>ROUND(E11*P11,2)</f>
        <v>0</v>
      </c>
      <c r="R11" s="157"/>
      <c r="S11" s="157" t="s">
        <v>254</v>
      </c>
      <c r="T11" s="157" t="s">
        <v>255</v>
      </c>
      <c r="U11" s="157">
        <v>9.7000000000000003E-2</v>
      </c>
      <c r="V11" s="157">
        <f>ROUND(E11*U11,2)</f>
        <v>30.03</v>
      </c>
      <c r="W11" s="157"/>
      <c r="X11" s="157" t="s">
        <v>256</v>
      </c>
      <c r="Y11" s="157" t="s">
        <v>257</v>
      </c>
      <c r="Z11" s="147"/>
      <c r="AA11" s="147"/>
      <c r="AB11" s="147"/>
      <c r="AC11" s="147"/>
      <c r="AD11" s="147"/>
      <c r="AE11" s="147"/>
      <c r="AF11" s="147"/>
      <c r="AG11" s="147" t="s">
        <v>258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2" x14ac:dyDescent="0.2">
      <c r="A12" s="154"/>
      <c r="B12" s="155"/>
      <c r="C12" s="184" t="s">
        <v>1253</v>
      </c>
      <c r="D12" s="159"/>
      <c r="E12" s="160">
        <v>309.60000000000002</v>
      </c>
      <c r="F12" s="157"/>
      <c r="G12" s="157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57"/>
      <c r="Z12" s="147"/>
      <c r="AA12" s="147"/>
      <c r="AB12" s="147"/>
      <c r="AC12" s="147"/>
      <c r="AD12" s="147"/>
      <c r="AE12" s="147"/>
      <c r="AF12" s="147"/>
      <c r="AG12" s="147" t="s">
        <v>260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2.5" outlineLevel="1" x14ac:dyDescent="0.2">
      <c r="A13" s="170">
        <v>3</v>
      </c>
      <c r="B13" s="171" t="s">
        <v>1254</v>
      </c>
      <c r="C13" s="183" t="s">
        <v>1255</v>
      </c>
      <c r="D13" s="172" t="s">
        <v>253</v>
      </c>
      <c r="E13" s="173">
        <v>231</v>
      </c>
      <c r="F13" s="174"/>
      <c r="G13" s="175">
        <f>ROUND(E13*F13,2)</f>
        <v>0</v>
      </c>
      <c r="H13" s="158"/>
      <c r="I13" s="157">
        <f>ROUND(E13*H13,2)</f>
        <v>0</v>
      </c>
      <c r="J13" s="158"/>
      <c r="K13" s="157">
        <f>ROUND(E13*J13,2)</f>
        <v>0</v>
      </c>
      <c r="L13" s="157">
        <v>21</v>
      </c>
      <c r="M13" s="157">
        <f>G13*(1+L13/100)</f>
        <v>0</v>
      </c>
      <c r="N13" s="156">
        <v>0</v>
      </c>
      <c r="O13" s="156">
        <f>ROUND(E13*N13,2)</f>
        <v>0</v>
      </c>
      <c r="P13" s="156">
        <v>0</v>
      </c>
      <c r="Q13" s="156">
        <f>ROUND(E13*P13,2)</f>
        <v>0</v>
      </c>
      <c r="R13" s="157"/>
      <c r="S13" s="157" t="s">
        <v>254</v>
      </c>
      <c r="T13" s="157" t="s">
        <v>255</v>
      </c>
      <c r="U13" s="157">
        <v>0.187</v>
      </c>
      <c r="V13" s="157">
        <f>ROUND(E13*U13,2)</f>
        <v>43.2</v>
      </c>
      <c r="W13" s="157"/>
      <c r="X13" s="157" t="s">
        <v>256</v>
      </c>
      <c r="Y13" s="157" t="s">
        <v>257</v>
      </c>
      <c r="Z13" s="147"/>
      <c r="AA13" s="147"/>
      <c r="AB13" s="147"/>
      <c r="AC13" s="147"/>
      <c r="AD13" s="147"/>
      <c r="AE13" s="147"/>
      <c r="AF13" s="147"/>
      <c r="AG13" s="147" t="s">
        <v>258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2" x14ac:dyDescent="0.2">
      <c r="A14" s="154"/>
      <c r="B14" s="155"/>
      <c r="C14" s="192" t="s">
        <v>388</v>
      </c>
      <c r="D14" s="190"/>
      <c r="E14" s="191"/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260</v>
      </c>
      <c r="AH14" s="147">
        <v>1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3" x14ac:dyDescent="0.2">
      <c r="A15" s="154"/>
      <c r="B15" s="155"/>
      <c r="C15" s="184" t="s">
        <v>1256</v>
      </c>
      <c r="D15" s="159"/>
      <c r="E15" s="160">
        <v>25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260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3" x14ac:dyDescent="0.2">
      <c r="A16" s="154"/>
      <c r="B16" s="155"/>
      <c r="C16" s="184" t="s">
        <v>1257</v>
      </c>
      <c r="D16" s="159"/>
      <c r="E16" s="160">
        <v>70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260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3" x14ac:dyDescent="0.2">
      <c r="A17" s="154"/>
      <c r="B17" s="155"/>
      <c r="C17" s="184" t="s">
        <v>1258</v>
      </c>
      <c r="D17" s="159"/>
      <c r="E17" s="160">
        <v>43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260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3" x14ac:dyDescent="0.2">
      <c r="A18" s="154"/>
      <c r="B18" s="155"/>
      <c r="C18" s="184" t="s">
        <v>1259</v>
      </c>
      <c r="D18" s="159"/>
      <c r="E18" s="160">
        <v>27</v>
      </c>
      <c r="F18" s="157"/>
      <c r="G18" s="15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260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3" x14ac:dyDescent="0.2">
      <c r="A19" s="154"/>
      <c r="B19" s="155"/>
      <c r="C19" s="184" t="s">
        <v>1260</v>
      </c>
      <c r="D19" s="159"/>
      <c r="E19" s="160">
        <v>66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260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x14ac:dyDescent="0.2">
      <c r="A20" s="163" t="s">
        <v>249</v>
      </c>
      <c r="B20" s="164" t="s">
        <v>158</v>
      </c>
      <c r="C20" s="182" t="s">
        <v>159</v>
      </c>
      <c r="D20" s="165"/>
      <c r="E20" s="166"/>
      <c r="F20" s="167"/>
      <c r="G20" s="168">
        <f>SUMIF(AG21:AG30,"&lt;&gt;NOR",G21:G30)</f>
        <v>0</v>
      </c>
      <c r="H20" s="162"/>
      <c r="I20" s="162">
        <f>SUM(I21:I30)</f>
        <v>0</v>
      </c>
      <c r="J20" s="162"/>
      <c r="K20" s="162">
        <f>SUM(K21:K30)</f>
        <v>0</v>
      </c>
      <c r="L20" s="162"/>
      <c r="M20" s="162">
        <f>SUM(M21:M30)</f>
        <v>0</v>
      </c>
      <c r="N20" s="161"/>
      <c r="O20" s="161">
        <f>SUM(O21:O30)</f>
        <v>0.57999999999999996</v>
      </c>
      <c r="P20" s="161"/>
      <c r="Q20" s="161">
        <f>SUM(Q21:Q30)</f>
        <v>935.8900000000001</v>
      </c>
      <c r="R20" s="162"/>
      <c r="S20" s="162"/>
      <c r="T20" s="162"/>
      <c r="U20" s="162"/>
      <c r="V20" s="162">
        <f>SUM(V21:V30)</f>
        <v>1238.3600000000001</v>
      </c>
      <c r="W20" s="162"/>
      <c r="X20" s="162"/>
      <c r="Y20" s="162"/>
      <c r="AG20" t="s">
        <v>250</v>
      </c>
    </row>
    <row r="21" spans="1:60" outlineLevel="1" x14ac:dyDescent="0.2">
      <c r="A21" s="170">
        <v>4</v>
      </c>
      <c r="B21" s="171" t="s">
        <v>394</v>
      </c>
      <c r="C21" s="183" t="s">
        <v>395</v>
      </c>
      <c r="D21" s="172" t="s">
        <v>253</v>
      </c>
      <c r="E21" s="173">
        <v>50.6</v>
      </c>
      <c r="F21" s="174"/>
      <c r="G21" s="175">
        <f>ROUND(E21*F21,2)</f>
        <v>0</v>
      </c>
      <c r="H21" s="158"/>
      <c r="I21" s="157">
        <f>ROUND(E21*H21,2)</f>
        <v>0</v>
      </c>
      <c r="J21" s="158"/>
      <c r="K21" s="157">
        <f>ROUND(E21*J21,2)</f>
        <v>0</v>
      </c>
      <c r="L21" s="157">
        <v>21</v>
      </c>
      <c r="M21" s="157">
        <f>G21*(1+L21/100)</f>
        <v>0</v>
      </c>
      <c r="N21" s="156">
        <v>0</v>
      </c>
      <c r="O21" s="156">
        <f>ROUND(E21*N21,2)</f>
        <v>0</v>
      </c>
      <c r="P21" s="156">
        <v>2</v>
      </c>
      <c r="Q21" s="156">
        <f>ROUND(E21*P21,2)</f>
        <v>101.2</v>
      </c>
      <c r="R21" s="157"/>
      <c r="S21" s="157" t="s">
        <v>254</v>
      </c>
      <c r="T21" s="157" t="s">
        <v>255</v>
      </c>
      <c r="U21" s="157">
        <v>6.4359999999999999</v>
      </c>
      <c r="V21" s="157">
        <f>ROUND(E21*U21,2)</f>
        <v>325.66000000000003</v>
      </c>
      <c r="W21" s="157"/>
      <c r="X21" s="157" t="s">
        <v>256</v>
      </c>
      <c r="Y21" s="157" t="s">
        <v>257</v>
      </c>
      <c r="Z21" s="147"/>
      <c r="AA21" s="147"/>
      <c r="AB21" s="147"/>
      <c r="AC21" s="147"/>
      <c r="AD21" s="147"/>
      <c r="AE21" s="147"/>
      <c r="AF21" s="147"/>
      <c r="AG21" s="147" t="s">
        <v>258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22.5" outlineLevel="2" x14ac:dyDescent="0.2">
      <c r="A22" s="154"/>
      <c r="B22" s="155"/>
      <c r="C22" s="184" t="s">
        <v>1261</v>
      </c>
      <c r="D22" s="159"/>
      <c r="E22" s="160">
        <v>11.7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260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22.5" outlineLevel="3" x14ac:dyDescent="0.2">
      <c r="A23" s="154"/>
      <c r="B23" s="155"/>
      <c r="C23" s="184" t="s">
        <v>1262</v>
      </c>
      <c r="D23" s="159"/>
      <c r="E23" s="160">
        <v>38.9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260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70">
        <v>5</v>
      </c>
      <c r="B24" s="171" t="s">
        <v>1263</v>
      </c>
      <c r="C24" s="183" t="s">
        <v>1264</v>
      </c>
      <c r="D24" s="172" t="s">
        <v>253</v>
      </c>
      <c r="E24" s="173">
        <v>452.35</v>
      </c>
      <c r="F24" s="174"/>
      <c r="G24" s="175">
        <f>ROUND(E24*F24,2)</f>
        <v>0</v>
      </c>
      <c r="H24" s="158"/>
      <c r="I24" s="157">
        <f>ROUND(E24*H24,2)</f>
        <v>0</v>
      </c>
      <c r="J24" s="158"/>
      <c r="K24" s="157">
        <f>ROUND(E24*J24,2)</f>
        <v>0</v>
      </c>
      <c r="L24" s="157">
        <v>21</v>
      </c>
      <c r="M24" s="157">
        <f>G24*(1+L24/100)</f>
        <v>0</v>
      </c>
      <c r="N24" s="156">
        <v>1.2800000000000001E-3</v>
      </c>
      <c r="O24" s="156">
        <f>ROUND(E24*N24,2)</f>
        <v>0.57999999999999996</v>
      </c>
      <c r="P24" s="156">
        <v>1.8</v>
      </c>
      <c r="Q24" s="156">
        <f>ROUND(E24*P24,2)</f>
        <v>814.23</v>
      </c>
      <c r="R24" s="157"/>
      <c r="S24" s="157" t="s">
        <v>254</v>
      </c>
      <c r="T24" s="157" t="s">
        <v>255</v>
      </c>
      <c r="U24" s="157">
        <v>1.52</v>
      </c>
      <c r="V24" s="157">
        <f>ROUND(E24*U24,2)</f>
        <v>687.57</v>
      </c>
      <c r="W24" s="157"/>
      <c r="X24" s="157" t="s">
        <v>256</v>
      </c>
      <c r="Y24" s="157" t="s">
        <v>257</v>
      </c>
      <c r="Z24" s="147"/>
      <c r="AA24" s="147"/>
      <c r="AB24" s="147"/>
      <c r="AC24" s="147"/>
      <c r="AD24" s="147"/>
      <c r="AE24" s="147"/>
      <c r="AF24" s="147"/>
      <c r="AG24" s="147" t="s">
        <v>258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2" x14ac:dyDescent="0.2">
      <c r="A25" s="154"/>
      <c r="B25" s="155"/>
      <c r="C25" s="184" t="s">
        <v>1265</v>
      </c>
      <c r="D25" s="159"/>
      <c r="E25" s="160">
        <v>370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260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3" x14ac:dyDescent="0.2">
      <c r="A26" s="154"/>
      <c r="B26" s="155"/>
      <c r="C26" s="184" t="s">
        <v>1266</v>
      </c>
      <c r="D26" s="159"/>
      <c r="E26" s="160">
        <v>12.15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57"/>
      <c r="Z26" s="147"/>
      <c r="AA26" s="147"/>
      <c r="AB26" s="147"/>
      <c r="AC26" s="147"/>
      <c r="AD26" s="147"/>
      <c r="AE26" s="147"/>
      <c r="AF26" s="147"/>
      <c r="AG26" s="147" t="s">
        <v>260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3" x14ac:dyDescent="0.2">
      <c r="A27" s="154"/>
      <c r="B27" s="155"/>
      <c r="C27" s="184" t="s">
        <v>1267</v>
      </c>
      <c r="D27" s="159"/>
      <c r="E27" s="160">
        <v>70.2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7"/>
      <c r="AA27" s="147"/>
      <c r="AB27" s="147"/>
      <c r="AC27" s="147"/>
      <c r="AD27" s="147"/>
      <c r="AE27" s="147"/>
      <c r="AF27" s="147"/>
      <c r="AG27" s="147" t="s">
        <v>260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">
      <c r="A28" s="170">
        <v>6</v>
      </c>
      <c r="B28" s="171" t="s">
        <v>1268</v>
      </c>
      <c r="C28" s="183" t="s">
        <v>1269</v>
      </c>
      <c r="D28" s="172" t="s">
        <v>1270</v>
      </c>
      <c r="E28" s="173">
        <v>26.3</v>
      </c>
      <c r="F28" s="174"/>
      <c r="G28" s="175">
        <f>ROUND(E28*F28,2)</f>
        <v>0</v>
      </c>
      <c r="H28" s="158"/>
      <c r="I28" s="157">
        <f>ROUND(E28*H28,2)</f>
        <v>0</v>
      </c>
      <c r="J28" s="158"/>
      <c r="K28" s="157">
        <f>ROUND(E28*J28,2)</f>
        <v>0</v>
      </c>
      <c r="L28" s="157">
        <v>21</v>
      </c>
      <c r="M28" s="157">
        <f>G28*(1+L28/100)</f>
        <v>0</v>
      </c>
      <c r="N28" s="156">
        <v>0</v>
      </c>
      <c r="O28" s="156">
        <f>ROUND(E28*N28,2)</f>
        <v>0</v>
      </c>
      <c r="P28" s="156">
        <v>0.77800000000000002</v>
      </c>
      <c r="Q28" s="156">
        <f>ROUND(E28*P28,2)</f>
        <v>20.46</v>
      </c>
      <c r="R28" s="157"/>
      <c r="S28" s="157" t="s">
        <v>646</v>
      </c>
      <c r="T28" s="157" t="s">
        <v>255</v>
      </c>
      <c r="U28" s="157">
        <v>8.56</v>
      </c>
      <c r="V28" s="157">
        <f>ROUND(E28*U28,2)</f>
        <v>225.13</v>
      </c>
      <c r="W28" s="157"/>
      <c r="X28" s="157" t="s">
        <v>256</v>
      </c>
      <c r="Y28" s="157" t="s">
        <v>257</v>
      </c>
      <c r="Z28" s="147"/>
      <c r="AA28" s="147"/>
      <c r="AB28" s="147"/>
      <c r="AC28" s="147"/>
      <c r="AD28" s="147"/>
      <c r="AE28" s="147"/>
      <c r="AF28" s="147"/>
      <c r="AG28" s="147" t="s">
        <v>258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2" x14ac:dyDescent="0.2">
      <c r="A29" s="154"/>
      <c r="B29" s="155"/>
      <c r="C29" s="184" t="s">
        <v>1271</v>
      </c>
      <c r="D29" s="159"/>
      <c r="E29" s="160">
        <v>14.3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7"/>
      <c r="AA29" s="147"/>
      <c r="AB29" s="147"/>
      <c r="AC29" s="147"/>
      <c r="AD29" s="147"/>
      <c r="AE29" s="147"/>
      <c r="AF29" s="147"/>
      <c r="AG29" s="147" t="s">
        <v>260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3" x14ac:dyDescent="0.2">
      <c r="A30" s="154"/>
      <c r="B30" s="155"/>
      <c r="C30" s="184" t="s">
        <v>1272</v>
      </c>
      <c r="D30" s="159"/>
      <c r="E30" s="160">
        <v>12</v>
      </c>
      <c r="F30" s="157"/>
      <c r="G30" s="15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57"/>
      <c r="Z30" s="147"/>
      <c r="AA30" s="147"/>
      <c r="AB30" s="147"/>
      <c r="AC30" s="147"/>
      <c r="AD30" s="147"/>
      <c r="AE30" s="147"/>
      <c r="AF30" s="147"/>
      <c r="AG30" s="147" t="s">
        <v>260</v>
      </c>
      <c r="AH30" s="147">
        <v>0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x14ac:dyDescent="0.2">
      <c r="A31" s="163" t="s">
        <v>249</v>
      </c>
      <c r="B31" s="164" t="s">
        <v>218</v>
      </c>
      <c r="C31" s="182" t="s">
        <v>219</v>
      </c>
      <c r="D31" s="165"/>
      <c r="E31" s="166"/>
      <c r="F31" s="167"/>
      <c r="G31" s="168">
        <f>SUMIF(AG32:AG53,"&lt;&gt;NOR",G32:G53)</f>
        <v>0</v>
      </c>
      <c r="H31" s="162"/>
      <c r="I31" s="162">
        <f>SUM(I32:I53)</f>
        <v>0</v>
      </c>
      <c r="J31" s="162"/>
      <c r="K31" s="162">
        <f>SUM(K32:K53)</f>
        <v>0</v>
      </c>
      <c r="L31" s="162"/>
      <c r="M31" s="162">
        <f>SUM(M32:M53)</f>
        <v>0</v>
      </c>
      <c r="N31" s="161"/>
      <c r="O31" s="161">
        <f>SUM(O32:O53)</f>
        <v>0</v>
      </c>
      <c r="P31" s="161"/>
      <c r="Q31" s="161">
        <f>SUM(Q32:Q53)</f>
        <v>0</v>
      </c>
      <c r="R31" s="162"/>
      <c r="S31" s="162"/>
      <c r="T31" s="162"/>
      <c r="U31" s="162"/>
      <c r="V31" s="162">
        <f>SUM(V32:V53)</f>
        <v>954.34</v>
      </c>
      <c r="W31" s="162"/>
      <c r="X31" s="162"/>
      <c r="Y31" s="162"/>
      <c r="AG31" t="s">
        <v>250</v>
      </c>
    </row>
    <row r="32" spans="1:60" ht="22.5" outlineLevel="1" x14ac:dyDescent="0.2">
      <c r="A32" s="170">
        <v>7</v>
      </c>
      <c r="B32" s="171" t="s">
        <v>1273</v>
      </c>
      <c r="C32" s="183" t="s">
        <v>1274</v>
      </c>
      <c r="D32" s="172" t="s">
        <v>316</v>
      </c>
      <c r="E32" s="173">
        <v>1947.42</v>
      </c>
      <c r="F32" s="174"/>
      <c r="G32" s="175">
        <f>ROUND(E32*F32,2)</f>
        <v>0</v>
      </c>
      <c r="H32" s="158"/>
      <c r="I32" s="157">
        <f>ROUND(E32*H32,2)</f>
        <v>0</v>
      </c>
      <c r="J32" s="158"/>
      <c r="K32" s="157">
        <f>ROUND(E32*J32,2)</f>
        <v>0</v>
      </c>
      <c r="L32" s="157">
        <v>21</v>
      </c>
      <c r="M32" s="157">
        <f>G32*(1+L32/100)</f>
        <v>0</v>
      </c>
      <c r="N32" s="156">
        <v>0</v>
      </c>
      <c r="O32" s="156">
        <f>ROUND(E32*N32,2)</f>
        <v>0</v>
      </c>
      <c r="P32" s="156">
        <v>0</v>
      </c>
      <c r="Q32" s="156">
        <f>ROUND(E32*P32,2)</f>
        <v>0</v>
      </c>
      <c r="R32" s="157"/>
      <c r="S32" s="157" t="s">
        <v>254</v>
      </c>
      <c r="T32" s="157" t="s">
        <v>255</v>
      </c>
      <c r="U32" s="157">
        <v>0.49</v>
      </c>
      <c r="V32" s="157">
        <f>ROUND(E32*U32,2)</f>
        <v>954.24</v>
      </c>
      <c r="W32" s="157"/>
      <c r="X32" s="157" t="s">
        <v>256</v>
      </c>
      <c r="Y32" s="157" t="s">
        <v>257</v>
      </c>
      <c r="Z32" s="147"/>
      <c r="AA32" s="147"/>
      <c r="AB32" s="147"/>
      <c r="AC32" s="147"/>
      <c r="AD32" s="147"/>
      <c r="AE32" s="147"/>
      <c r="AF32" s="147"/>
      <c r="AG32" s="147" t="s">
        <v>258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2" x14ac:dyDescent="0.2">
      <c r="A33" s="154"/>
      <c r="B33" s="155"/>
      <c r="C33" s="192" t="s">
        <v>388</v>
      </c>
      <c r="D33" s="190"/>
      <c r="E33" s="191"/>
      <c r="F33" s="157"/>
      <c r="G33" s="157"/>
      <c r="H33" s="157"/>
      <c r="I33" s="157"/>
      <c r="J33" s="157"/>
      <c r="K33" s="157"/>
      <c r="L33" s="157"/>
      <c r="M33" s="157"/>
      <c r="N33" s="156"/>
      <c r="O33" s="156"/>
      <c r="P33" s="156"/>
      <c r="Q33" s="156"/>
      <c r="R33" s="157"/>
      <c r="S33" s="157"/>
      <c r="T33" s="157"/>
      <c r="U33" s="157"/>
      <c r="V33" s="157"/>
      <c r="W33" s="157"/>
      <c r="X33" s="157"/>
      <c r="Y33" s="157"/>
      <c r="Z33" s="147"/>
      <c r="AA33" s="147"/>
      <c r="AB33" s="147"/>
      <c r="AC33" s="147"/>
      <c r="AD33" s="147"/>
      <c r="AE33" s="147"/>
      <c r="AF33" s="147"/>
      <c r="AG33" s="147" t="s">
        <v>260</v>
      </c>
      <c r="AH33" s="147">
        <v>1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2.5" outlineLevel="3" x14ac:dyDescent="0.2">
      <c r="A34" s="154"/>
      <c r="B34" s="155"/>
      <c r="C34" s="184" t="s">
        <v>1275</v>
      </c>
      <c r="D34" s="159"/>
      <c r="E34" s="160">
        <v>119.34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7"/>
      <c r="AA34" s="147"/>
      <c r="AB34" s="147"/>
      <c r="AC34" s="147"/>
      <c r="AD34" s="147"/>
      <c r="AE34" s="147"/>
      <c r="AF34" s="147"/>
      <c r="AG34" s="147" t="s">
        <v>260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2.5" outlineLevel="3" x14ac:dyDescent="0.2">
      <c r="A35" s="154"/>
      <c r="B35" s="155"/>
      <c r="C35" s="184" t="s">
        <v>1276</v>
      </c>
      <c r="D35" s="159"/>
      <c r="E35" s="160">
        <v>21.06</v>
      </c>
      <c r="F35" s="157"/>
      <c r="G35" s="157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57"/>
      <c r="Z35" s="147"/>
      <c r="AA35" s="147"/>
      <c r="AB35" s="147"/>
      <c r="AC35" s="147"/>
      <c r="AD35" s="147"/>
      <c r="AE35" s="147"/>
      <c r="AF35" s="147"/>
      <c r="AG35" s="147" t="s">
        <v>260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3" x14ac:dyDescent="0.2">
      <c r="A36" s="154"/>
      <c r="B36" s="155"/>
      <c r="C36" s="184" t="s">
        <v>1277</v>
      </c>
      <c r="D36" s="159"/>
      <c r="E36" s="160">
        <v>629</v>
      </c>
      <c r="F36" s="157"/>
      <c r="G36" s="15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260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3" x14ac:dyDescent="0.2">
      <c r="A37" s="154"/>
      <c r="B37" s="155"/>
      <c r="C37" s="184" t="s">
        <v>1278</v>
      </c>
      <c r="D37" s="159"/>
      <c r="E37" s="160">
        <v>1081</v>
      </c>
      <c r="F37" s="157"/>
      <c r="G37" s="15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57"/>
      <c r="Z37" s="147"/>
      <c r="AA37" s="147"/>
      <c r="AB37" s="147"/>
      <c r="AC37" s="147"/>
      <c r="AD37" s="147"/>
      <c r="AE37" s="147"/>
      <c r="AF37" s="147"/>
      <c r="AG37" s="147" t="s">
        <v>260</v>
      </c>
      <c r="AH37" s="147">
        <v>0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ht="22.5" outlineLevel="3" x14ac:dyDescent="0.2">
      <c r="A38" s="154"/>
      <c r="B38" s="155"/>
      <c r="C38" s="184" t="s">
        <v>1279</v>
      </c>
      <c r="D38" s="159"/>
      <c r="E38" s="160">
        <v>70.02</v>
      </c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260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3" x14ac:dyDescent="0.2">
      <c r="A39" s="154"/>
      <c r="B39" s="155"/>
      <c r="C39" s="184" t="s">
        <v>1280</v>
      </c>
      <c r="D39" s="159"/>
      <c r="E39" s="160">
        <v>27</v>
      </c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7"/>
      <c r="AA39" s="147"/>
      <c r="AB39" s="147"/>
      <c r="AC39" s="147"/>
      <c r="AD39" s="147"/>
      <c r="AE39" s="147"/>
      <c r="AF39" s="147"/>
      <c r="AG39" s="147" t="s">
        <v>260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22.5" outlineLevel="1" x14ac:dyDescent="0.2">
      <c r="A40" s="170">
        <v>8</v>
      </c>
      <c r="B40" s="171" t="s">
        <v>454</v>
      </c>
      <c r="C40" s="183" t="s">
        <v>455</v>
      </c>
      <c r="D40" s="172" t="s">
        <v>316</v>
      </c>
      <c r="E40" s="173">
        <v>1850.4</v>
      </c>
      <c r="F40" s="174"/>
      <c r="G40" s="175">
        <f>ROUND(E40*F40,2)</f>
        <v>0</v>
      </c>
      <c r="H40" s="158"/>
      <c r="I40" s="157">
        <f>ROUND(E40*H40,2)</f>
        <v>0</v>
      </c>
      <c r="J40" s="158"/>
      <c r="K40" s="157">
        <f>ROUND(E40*J40,2)</f>
        <v>0</v>
      </c>
      <c r="L40" s="157">
        <v>21</v>
      </c>
      <c r="M40" s="157">
        <f>G40*(1+L40/100)</f>
        <v>0</v>
      </c>
      <c r="N40" s="156">
        <v>0</v>
      </c>
      <c r="O40" s="156">
        <f>ROUND(E40*N40,2)</f>
        <v>0</v>
      </c>
      <c r="P40" s="156">
        <v>0</v>
      </c>
      <c r="Q40" s="156">
        <f>ROUND(E40*P40,2)</f>
        <v>0</v>
      </c>
      <c r="R40" s="157"/>
      <c r="S40" s="157" t="s">
        <v>254</v>
      </c>
      <c r="T40" s="157" t="s">
        <v>255</v>
      </c>
      <c r="U40" s="157">
        <v>0</v>
      </c>
      <c r="V40" s="157">
        <f>ROUND(E40*U40,2)</f>
        <v>0</v>
      </c>
      <c r="W40" s="157"/>
      <c r="X40" s="157" t="s">
        <v>256</v>
      </c>
      <c r="Y40" s="157" t="s">
        <v>257</v>
      </c>
      <c r="Z40" s="147"/>
      <c r="AA40" s="147"/>
      <c r="AB40" s="147"/>
      <c r="AC40" s="147"/>
      <c r="AD40" s="147"/>
      <c r="AE40" s="147"/>
      <c r="AF40" s="147"/>
      <c r="AG40" s="147" t="s">
        <v>258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2.5" outlineLevel="2" x14ac:dyDescent="0.2">
      <c r="A41" s="154"/>
      <c r="B41" s="155"/>
      <c r="C41" s="184" t="s">
        <v>1275</v>
      </c>
      <c r="D41" s="159"/>
      <c r="E41" s="160">
        <v>119.34</v>
      </c>
      <c r="F41" s="157"/>
      <c r="G41" s="157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57"/>
      <c r="Z41" s="147"/>
      <c r="AA41" s="147"/>
      <c r="AB41" s="147"/>
      <c r="AC41" s="147"/>
      <c r="AD41" s="147"/>
      <c r="AE41" s="147"/>
      <c r="AF41" s="147"/>
      <c r="AG41" s="147" t="s">
        <v>260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ht="22.5" outlineLevel="3" x14ac:dyDescent="0.2">
      <c r="A42" s="154"/>
      <c r="B42" s="155"/>
      <c r="C42" s="184" t="s">
        <v>1276</v>
      </c>
      <c r="D42" s="159"/>
      <c r="E42" s="160">
        <v>21.06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260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3" x14ac:dyDescent="0.2">
      <c r="A43" s="154"/>
      <c r="B43" s="155"/>
      <c r="C43" s="184" t="s">
        <v>1277</v>
      </c>
      <c r="D43" s="159"/>
      <c r="E43" s="160">
        <v>629</v>
      </c>
      <c r="F43" s="157"/>
      <c r="G43" s="15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Z43" s="147"/>
      <c r="AA43" s="147"/>
      <c r="AB43" s="147"/>
      <c r="AC43" s="147"/>
      <c r="AD43" s="147"/>
      <c r="AE43" s="147"/>
      <c r="AF43" s="147"/>
      <c r="AG43" s="147" t="s">
        <v>260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3" x14ac:dyDescent="0.2">
      <c r="A44" s="154"/>
      <c r="B44" s="155"/>
      <c r="C44" s="184" t="s">
        <v>1281</v>
      </c>
      <c r="D44" s="159"/>
      <c r="E44" s="160">
        <v>1081</v>
      </c>
      <c r="F44" s="157"/>
      <c r="G44" s="15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7"/>
      <c r="AA44" s="147"/>
      <c r="AB44" s="147"/>
      <c r="AC44" s="147"/>
      <c r="AD44" s="147"/>
      <c r="AE44" s="147"/>
      <c r="AF44" s="147"/>
      <c r="AG44" s="147" t="s">
        <v>260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ht="22.5" outlineLevel="1" x14ac:dyDescent="0.2">
      <c r="A45" s="170">
        <v>9</v>
      </c>
      <c r="B45" s="171" t="s">
        <v>452</v>
      </c>
      <c r="C45" s="183" t="s">
        <v>1282</v>
      </c>
      <c r="D45" s="172" t="s">
        <v>316</v>
      </c>
      <c r="E45" s="173">
        <v>0.2</v>
      </c>
      <c r="F45" s="174"/>
      <c r="G45" s="175">
        <f>ROUND(E45*F45,2)</f>
        <v>0</v>
      </c>
      <c r="H45" s="158"/>
      <c r="I45" s="157">
        <f>ROUND(E45*H45,2)</f>
        <v>0</v>
      </c>
      <c r="J45" s="158"/>
      <c r="K45" s="157">
        <f>ROUND(E45*J45,2)</f>
        <v>0</v>
      </c>
      <c r="L45" s="157">
        <v>21</v>
      </c>
      <c r="M45" s="157">
        <f>G45*(1+L45/100)</f>
        <v>0</v>
      </c>
      <c r="N45" s="156">
        <v>0</v>
      </c>
      <c r="O45" s="156">
        <f>ROUND(E45*N45,2)</f>
        <v>0</v>
      </c>
      <c r="P45" s="156">
        <v>0</v>
      </c>
      <c r="Q45" s="156">
        <f>ROUND(E45*P45,2)</f>
        <v>0</v>
      </c>
      <c r="R45" s="157"/>
      <c r="S45" s="157" t="s">
        <v>254</v>
      </c>
      <c r="T45" s="157" t="s">
        <v>255</v>
      </c>
      <c r="U45" s="157">
        <v>0.49</v>
      </c>
      <c r="V45" s="157">
        <f>ROUND(E45*U45,2)</f>
        <v>0.1</v>
      </c>
      <c r="W45" s="157"/>
      <c r="X45" s="157" t="s">
        <v>256</v>
      </c>
      <c r="Y45" s="157" t="s">
        <v>257</v>
      </c>
      <c r="Z45" s="147"/>
      <c r="AA45" s="147"/>
      <c r="AB45" s="147"/>
      <c r="AC45" s="147"/>
      <c r="AD45" s="147"/>
      <c r="AE45" s="147"/>
      <c r="AF45" s="147"/>
      <c r="AG45" s="147" t="s">
        <v>258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22.5" outlineLevel="2" x14ac:dyDescent="0.2">
      <c r="A46" s="154"/>
      <c r="B46" s="155"/>
      <c r="C46" s="184" t="s">
        <v>1283</v>
      </c>
      <c r="D46" s="159"/>
      <c r="E46" s="160">
        <v>619.20000000000005</v>
      </c>
      <c r="F46" s="157"/>
      <c r="G46" s="15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7"/>
      <c r="AA46" s="147"/>
      <c r="AB46" s="147"/>
      <c r="AC46" s="147"/>
      <c r="AD46" s="147"/>
      <c r="AE46" s="147"/>
      <c r="AF46" s="147"/>
      <c r="AG46" s="147" t="s">
        <v>260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ht="22.5" outlineLevel="3" x14ac:dyDescent="0.2">
      <c r="A47" s="154"/>
      <c r="B47" s="155"/>
      <c r="C47" s="184" t="s">
        <v>1284</v>
      </c>
      <c r="D47" s="159"/>
      <c r="E47" s="160">
        <v>462</v>
      </c>
      <c r="F47" s="157"/>
      <c r="G47" s="157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57"/>
      <c r="Z47" s="147"/>
      <c r="AA47" s="147"/>
      <c r="AB47" s="147"/>
      <c r="AC47" s="147"/>
      <c r="AD47" s="147"/>
      <c r="AE47" s="147"/>
      <c r="AF47" s="147"/>
      <c r="AG47" s="147" t="s">
        <v>260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22.5" outlineLevel="3" x14ac:dyDescent="0.2">
      <c r="A48" s="154"/>
      <c r="B48" s="155"/>
      <c r="C48" s="184" t="s">
        <v>1285</v>
      </c>
      <c r="D48" s="159"/>
      <c r="E48" s="160">
        <v>-1081</v>
      </c>
      <c r="F48" s="157"/>
      <c r="G48" s="157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7"/>
      <c r="AA48" s="147"/>
      <c r="AB48" s="147"/>
      <c r="AC48" s="147"/>
      <c r="AD48" s="147"/>
      <c r="AE48" s="147"/>
      <c r="AF48" s="147"/>
      <c r="AG48" s="147" t="s">
        <v>260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">
      <c r="A49" s="170">
        <v>10</v>
      </c>
      <c r="B49" s="171" t="s">
        <v>1286</v>
      </c>
      <c r="C49" s="183" t="s">
        <v>1287</v>
      </c>
      <c r="D49" s="172" t="s">
        <v>1288</v>
      </c>
      <c r="E49" s="173">
        <v>1947.62</v>
      </c>
      <c r="F49" s="174"/>
      <c r="G49" s="175">
        <f>ROUND(E49*F49,2)</f>
        <v>0</v>
      </c>
      <c r="H49" s="158"/>
      <c r="I49" s="157">
        <f>ROUND(E49*H49,2)</f>
        <v>0</v>
      </c>
      <c r="J49" s="158"/>
      <c r="K49" s="157">
        <f>ROUND(E49*J49,2)</f>
        <v>0</v>
      </c>
      <c r="L49" s="157">
        <v>21</v>
      </c>
      <c r="M49" s="157">
        <f>G49*(1+L49/100)</f>
        <v>0</v>
      </c>
      <c r="N49" s="156">
        <v>0</v>
      </c>
      <c r="O49" s="156">
        <f>ROUND(E49*N49,2)</f>
        <v>0</v>
      </c>
      <c r="P49" s="156">
        <v>0</v>
      </c>
      <c r="Q49" s="156">
        <f>ROUND(E49*P49,2)</f>
        <v>0</v>
      </c>
      <c r="R49" s="157"/>
      <c r="S49" s="157" t="s">
        <v>254</v>
      </c>
      <c r="T49" s="157" t="s">
        <v>255</v>
      </c>
      <c r="U49" s="157">
        <v>0</v>
      </c>
      <c r="V49" s="157">
        <f>ROUND(E49*U49,2)</f>
        <v>0</v>
      </c>
      <c r="W49" s="157"/>
      <c r="X49" s="157" t="s">
        <v>309</v>
      </c>
      <c r="Y49" s="157" t="s">
        <v>257</v>
      </c>
      <c r="Z49" s="147"/>
      <c r="AA49" s="147"/>
      <c r="AB49" s="147"/>
      <c r="AC49" s="147"/>
      <c r="AD49" s="147"/>
      <c r="AE49" s="147"/>
      <c r="AF49" s="147"/>
      <c r="AG49" s="147" t="s">
        <v>310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2" x14ac:dyDescent="0.2">
      <c r="A50" s="154"/>
      <c r="B50" s="155"/>
      <c r="C50" s="184" t="s">
        <v>1289</v>
      </c>
      <c r="D50" s="159"/>
      <c r="E50" s="160">
        <v>769.4</v>
      </c>
      <c r="F50" s="157"/>
      <c r="G50" s="157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57"/>
      <c r="Z50" s="147"/>
      <c r="AA50" s="147"/>
      <c r="AB50" s="147"/>
      <c r="AC50" s="147"/>
      <c r="AD50" s="147"/>
      <c r="AE50" s="147"/>
      <c r="AF50" s="147"/>
      <c r="AG50" s="147" t="s">
        <v>260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3" x14ac:dyDescent="0.2">
      <c r="A51" s="154"/>
      <c r="B51" s="155"/>
      <c r="C51" s="184" t="s">
        <v>1290</v>
      </c>
      <c r="D51" s="159"/>
      <c r="E51" s="160">
        <v>1081.2</v>
      </c>
      <c r="F51" s="157"/>
      <c r="G51" s="157"/>
      <c r="H51" s="157"/>
      <c r="I51" s="157"/>
      <c r="J51" s="157"/>
      <c r="K51" s="157"/>
      <c r="L51" s="157"/>
      <c r="M51" s="157"/>
      <c r="N51" s="156"/>
      <c r="O51" s="156"/>
      <c r="P51" s="156"/>
      <c r="Q51" s="156"/>
      <c r="R51" s="157"/>
      <c r="S51" s="157"/>
      <c r="T51" s="157"/>
      <c r="U51" s="157"/>
      <c r="V51" s="157"/>
      <c r="W51" s="157"/>
      <c r="X51" s="157"/>
      <c r="Y51" s="157"/>
      <c r="Z51" s="147"/>
      <c r="AA51" s="147"/>
      <c r="AB51" s="147"/>
      <c r="AC51" s="147"/>
      <c r="AD51" s="147"/>
      <c r="AE51" s="147"/>
      <c r="AF51" s="147"/>
      <c r="AG51" s="147" t="s">
        <v>260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ht="22.5" outlineLevel="3" x14ac:dyDescent="0.2">
      <c r="A52" s="154"/>
      <c r="B52" s="155"/>
      <c r="C52" s="184" t="s">
        <v>1291</v>
      </c>
      <c r="D52" s="159"/>
      <c r="E52" s="160">
        <v>70.02</v>
      </c>
      <c r="F52" s="157"/>
      <c r="G52" s="157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57"/>
      <c r="Z52" s="147"/>
      <c r="AA52" s="147"/>
      <c r="AB52" s="147"/>
      <c r="AC52" s="147"/>
      <c r="AD52" s="147"/>
      <c r="AE52" s="147"/>
      <c r="AF52" s="147"/>
      <c r="AG52" s="147" t="s">
        <v>260</v>
      </c>
      <c r="AH52" s="147">
        <v>0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3" x14ac:dyDescent="0.2">
      <c r="A53" s="154"/>
      <c r="B53" s="155"/>
      <c r="C53" s="184" t="s">
        <v>1280</v>
      </c>
      <c r="D53" s="159"/>
      <c r="E53" s="160">
        <v>27</v>
      </c>
      <c r="F53" s="157"/>
      <c r="G53" s="157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Z53" s="147"/>
      <c r="AA53" s="147"/>
      <c r="AB53" s="147"/>
      <c r="AC53" s="147"/>
      <c r="AD53" s="147"/>
      <c r="AE53" s="147"/>
      <c r="AF53" s="147"/>
      <c r="AG53" s="147" t="s">
        <v>260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x14ac:dyDescent="0.2">
      <c r="A54" s="163" t="s">
        <v>249</v>
      </c>
      <c r="B54" s="164" t="s">
        <v>221</v>
      </c>
      <c r="C54" s="182" t="s">
        <v>29</v>
      </c>
      <c r="D54" s="165"/>
      <c r="E54" s="166"/>
      <c r="F54" s="167"/>
      <c r="G54" s="168">
        <f>SUMIF(AG55:AG61,"&lt;&gt;NOR",G55:G61)</f>
        <v>0</v>
      </c>
      <c r="H54" s="162"/>
      <c r="I54" s="162">
        <f>SUM(I55:I61)</f>
        <v>0</v>
      </c>
      <c r="J54" s="162"/>
      <c r="K54" s="162">
        <f>SUM(K55:K61)</f>
        <v>0</v>
      </c>
      <c r="L54" s="162"/>
      <c r="M54" s="162">
        <f>SUM(M55:M61)</f>
        <v>0</v>
      </c>
      <c r="N54" s="161"/>
      <c r="O54" s="161">
        <f>SUM(O55:O61)</f>
        <v>0</v>
      </c>
      <c r="P54" s="161"/>
      <c r="Q54" s="161">
        <f>SUM(Q55:Q61)</f>
        <v>0</v>
      </c>
      <c r="R54" s="162"/>
      <c r="S54" s="162"/>
      <c r="T54" s="162"/>
      <c r="U54" s="162"/>
      <c r="V54" s="162">
        <f>SUM(V55:V61)</f>
        <v>0</v>
      </c>
      <c r="W54" s="162"/>
      <c r="X54" s="162"/>
      <c r="Y54" s="162"/>
      <c r="AG54" t="s">
        <v>250</v>
      </c>
    </row>
    <row r="55" spans="1:60" outlineLevel="1" x14ac:dyDescent="0.2">
      <c r="A55" s="170">
        <v>11</v>
      </c>
      <c r="B55" s="171" t="s">
        <v>350</v>
      </c>
      <c r="C55" s="183" t="s">
        <v>351</v>
      </c>
      <c r="D55" s="172" t="s">
        <v>352</v>
      </c>
      <c r="E55" s="173">
        <v>1</v>
      </c>
      <c r="F55" s="174"/>
      <c r="G55" s="175">
        <f>ROUND(E55*F55,2)</f>
        <v>0</v>
      </c>
      <c r="H55" s="158"/>
      <c r="I55" s="157">
        <f>ROUND(E55*H55,2)</f>
        <v>0</v>
      </c>
      <c r="J55" s="158"/>
      <c r="K55" s="157">
        <f>ROUND(E55*J55,2)</f>
        <v>0</v>
      </c>
      <c r="L55" s="157">
        <v>21</v>
      </c>
      <c r="M55" s="157">
        <f>G55*(1+L55/100)</f>
        <v>0</v>
      </c>
      <c r="N55" s="156">
        <v>0</v>
      </c>
      <c r="O55" s="156">
        <f>ROUND(E55*N55,2)</f>
        <v>0</v>
      </c>
      <c r="P55" s="156">
        <v>0</v>
      </c>
      <c r="Q55" s="156">
        <f>ROUND(E55*P55,2)</f>
        <v>0</v>
      </c>
      <c r="R55" s="157"/>
      <c r="S55" s="157" t="s">
        <v>254</v>
      </c>
      <c r="T55" s="157" t="s">
        <v>255</v>
      </c>
      <c r="U55" s="157">
        <v>0</v>
      </c>
      <c r="V55" s="157">
        <f>ROUND(E55*U55,2)</f>
        <v>0</v>
      </c>
      <c r="W55" s="157"/>
      <c r="X55" s="157" t="s">
        <v>51</v>
      </c>
      <c r="Y55" s="157" t="s">
        <v>257</v>
      </c>
      <c r="Z55" s="147"/>
      <c r="AA55" s="147"/>
      <c r="AB55" s="147"/>
      <c r="AC55" s="147"/>
      <c r="AD55" s="147"/>
      <c r="AE55" s="147"/>
      <c r="AF55" s="147"/>
      <c r="AG55" s="147" t="s">
        <v>353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2" x14ac:dyDescent="0.2">
      <c r="A56" s="154"/>
      <c r="B56" s="155"/>
      <c r="C56" s="388" t="s">
        <v>354</v>
      </c>
      <c r="D56" s="389"/>
      <c r="E56" s="389"/>
      <c r="F56" s="389"/>
      <c r="G56" s="389"/>
      <c r="H56" s="157"/>
      <c r="I56" s="157"/>
      <c r="J56" s="157"/>
      <c r="K56" s="157"/>
      <c r="L56" s="157"/>
      <c r="M56" s="157"/>
      <c r="N56" s="156"/>
      <c r="O56" s="156"/>
      <c r="P56" s="156"/>
      <c r="Q56" s="156"/>
      <c r="R56" s="157"/>
      <c r="S56" s="157"/>
      <c r="T56" s="157"/>
      <c r="U56" s="157"/>
      <c r="V56" s="157"/>
      <c r="W56" s="157"/>
      <c r="X56" s="157"/>
      <c r="Y56" s="157"/>
      <c r="Z56" s="147"/>
      <c r="AA56" s="147"/>
      <c r="AB56" s="147"/>
      <c r="AC56" s="147"/>
      <c r="AD56" s="147"/>
      <c r="AE56" s="147"/>
      <c r="AF56" s="147"/>
      <c r="AG56" s="147" t="s">
        <v>272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ht="22.5" outlineLevel="3" x14ac:dyDescent="0.2">
      <c r="A57" s="154"/>
      <c r="B57" s="155"/>
      <c r="C57" s="396" t="s">
        <v>355</v>
      </c>
      <c r="D57" s="397"/>
      <c r="E57" s="397"/>
      <c r="F57" s="397"/>
      <c r="G57" s="397"/>
      <c r="H57" s="157"/>
      <c r="I57" s="157"/>
      <c r="J57" s="157"/>
      <c r="K57" s="157"/>
      <c r="L57" s="157"/>
      <c r="M57" s="157"/>
      <c r="N57" s="156"/>
      <c r="O57" s="156"/>
      <c r="P57" s="156"/>
      <c r="Q57" s="156"/>
      <c r="R57" s="157"/>
      <c r="S57" s="157"/>
      <c r="T57" s="157"/>
      <c r="U57" s="157"/>
      <c r="V57" s="157"/>
      <c r="W57" s="157"/>
      <c r="X57" s="157"/>
      <c r="Y57" s="157"/>
      <c r="Z57" s="147"/>
      <c r="AA57" s="147"/>
      <c r="AB57" s="147"/>
      <c r="AC57" s="147"/>
      <c r="AD57" s="147"/>
      <c r="AE57" s="147"/>
      <c r="AF57" s="147"/>
      <c r="AG57" s="147" t="s">
        <v>272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89" t="str">
        <f>C57</f>
        <v>Vyhotovení protokolu o vytyčení stavby se seznamem souřadnic vytyčených bodů a jejich polohopisnými (S-JTSK) a výškopisnými (Bpv) hodnotami.</v>
      </c>
      <c r="BB57" s="147"/>
      <c r="BC57" s="147"/>
      <c r="BD57" s="147"/>
      <c r="BE57" s="147"/>
      <c r="BF57" s="147"/>
      <c r="BG57" s="147"/>
      <c r="BH57" s="147"/>
    </row>
    <row r="58" spans="1:60" outlineLevel="1" x14ac:dyDescent="0.2">
      <c r="A58" s="170">
        <v>12</v>
      </c>
      <c r="B58" s="171" t="s">
        <v>356</v>
      </c>
      <c r="C58" s="183" t="s">
        <v>357</v>
      </c>
      <c r="D58" s="172" t="s">
        <v>352</v>
      </c>
      <c r="E58" s="173">
        <v>1</v>
      </c>
      <c r="F58" s="174"/>
      <c r="G58" s="175">
        <f>ROUND(E58*F58,2)</f>
        <v>0</v>
      </c>
      <c r="H58" s="158"/>
      <c r="I58" s="157">
        <f>ROUND(E58*H58,2)</f>
        <v>0</v>
      </c>
      <c r="J58" s="158"/>
      <c r="K58" s="157">
        <f>ROUND(E58*J58,2)</f>
        <v>0</v>
      </c>
      <c r="L58" s="157">
        <v>21</v>
      </c>
      <c r="M58" s="157">
        <f>G58*(1+L58/100)</f>
        <v>0</v>
      </c>
      <c r="N58" s="156">
        <v>0</v>
      </c>
      <c r="O58" s="156">
        <f>ROUND(E58*N58,2)</f>
        <v>0</v>
      </c>
      <c r="P58" s="156">
        <v>0</v>
      </c>
      <c r="Q58" s="156">
        <f>ROUND(E58*P58,2)</f>
        <v>0</v>
      </c>
      <c r="R58" s="157"/>
      <c r="S58" s="157" t="s">
        <v>254</v>
      </c>
      <c r="T58" s="157" t="s">
        <v>255</v>
      </c>
      <c r="U58" s="157">
        <v>0</v>
      </c>
      <c r="V58" s="157">
        <f>ROUND(E58*U58,2)</f>
        <v>0</v>
      </c>
      <c r="W58" s="157"/>
      <c r="X58" s="157" t="s">
        <v>51</v>
      </c>
      <c r="Y58" s="157" t="s">
        <v>257</v>
      </c>
      <c r="Z58" s="147"/>
      <c r="AA58" s="147"/>
      <c r="AB58" s="147"/>
      <c r="AC58" s="147"/>
      <c r="AD58" s="147"/>
      <c r="AE58" s="147"/>
      <c r="AF58" s="147"/>
      <c r="AG58" s="147" t="s">
        <v>353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t="22.5" outlineLevel="2" x14ac:dyDescent="0.2">
      <c r="A59" s="154"/>
      <c r="B59" s="155"/>
      <c r="C59" s="388" t="s">
        <v>358</v>
      </c>
      <c r="D59" s="389"/>
      <c r="E59" s="389"/>
      <c r="F59" s="389"/>
      <c r="G59" s="389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7"/>
      <c r="AA59" s="147"/>
      <c r="AB59" s="147"/>
      <c r="AC59" s="147"/>
      <c r="AD59" s="147"/>
      <c r="AE59" s="147"/>
      <c r="AF59" s="147"/>
      <c r="AG59" s="147" t="s">
        <v>272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89" t="str">
        <f>C59</f>
        <v>Zaměření a vytýčení stávajících inženýrských sítí v místě stavby z hlediska jejich ochrany při provádění stavby.</v>
      </c>
      <c r="BB59" s="147"/>
      <c r="BC59" s="147"/>
      <c r="BD59" s="147"/>
      <c r="BE59" s="147"/>
      <c r="BF59" s="147"/>
      <c r="BG59" s="147"/>
      <c r="BH59" s="147"/>
    </row>
    <row r="60" spans="1:60" outlineLevel="1" x14ac:dyDescent="0.2">
      <c r="A60" s="170">
        <v>13</v>
      </c>
      <c r="B60" s="171" t="s">
        <v>359</v>
      </c>
      <c r="C60" s="183" t="s">
        <v>360</v>
      </c>
      <c r="D60" s="172" t="s">
        <v>352</v>
      </c>
      <c r="E60" s="173">
        <v>1</v>
      </c>
      <c r="F60" s="174"/>
      <c r="G60" s="175">
        <f>ROUND(E60*F60,2)</f>
        <v>0</v>
      </c>
      <c r="H60" s="158"/>
      <c r="I60" s="157">
        <f>ROUND(E60*H60,2)</f>
        <v>0</v>
      </c>
      <c r="J60" s="158"/>
      <c r="K60" s="157">
        <f>ROUND(E60*J60,2)</f>
        <v>0</v>
      </c>
      <c r="L60" s="157">
        <v>21</v>
      </c>
      <c r="M60" s="157">
        <f>G60*(1+L60/100)</f>
        <v>0</v>
      </c>
      <c r="N60" s="156">
        <v>0</v>
      </c>
      <c r="O60" s="156">
        <f>ROUND(E60*N60,2)</f>
        <v>0</v>
      </c>
      <c r="P60" s="156">
        <v>0</v>
      </c>
      <c r="Q60" s="156">
        <f>ROUND(E60*P60,2)</f>
        <v>0</v>
      </c>
      <c r="R60" s="157"/>
      <c r="S60" s="157" t="s">
        <v>254</v>
      </c>
      <c r="T60" s="157" t="s">
        <v>255</v>
      </c>
      <c r="U60" s="157">
        <v>0</v>
      </c>
      <c r="V60" s="157">
        <f>ROUND(E60*U60,2)</f>
        <v>0</v>
      </c>
      <c r="W60" s="157"/>
      <c r="X60" s="157" t="s">
        <v>51</v>
      </c>
      <c r="Y60" s="157" t="s">
        <v>257</v>
      </c>
      <c r="Z60" s="147"/>
      <c r="AA60" s="147"/>
      <c r="AB60" s="147"/>
      <c r="AC60" s="147"/>
      <c r="AD60" s="147"/>
      <c r="AE60" s="147"/>
      <c r="AF60" s="147"/>
      <c r="AG60" s="147" t="s">
        <v>353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ht="33.75" outlineLevel="2" x14ac:dyDescent="0.2">
      <c r="A61" s="154"/>
      <c r="B61" s="155"/>
      <c r="C61" s="388" t="s">
        <v>361</v>
      </c>
      <c r="D61" s="389"/>
      <c r="E61" s="389"/>
      <c r="F61" s="389"/>
      <c r="G61" s="389"/>
      <c r="H61" s="157"/>
      <c r="I61" s="157"/>
      <c r="J61" s="157"/>
      <c r="K61" s="157"/>
      <c r="L61" s="157"/>
      <c r="M61" s="157"/>
      <c r="N61" s="156"/>
      <c r="O61" s="156"/>
      <c r="P61" s="156"/>
      <c r="Q61" s="156"/>
      <c r="R61" s="157"/>
      <c r="S61" s="157"/>
      <c r="T61" s="157"/>
      <c r="U61" s="157"/>
      <c r="V61" s="157"/>
      <c r="W61" s="157"/>
      <c r="X61" s="157"/>
      <c r="Y61" s="157"/>
      <c r="Z61" s="147"/>
      <c r="AA61" s="147"/>
      <c r="AB61" s="147"/>
      <c r="AC61" s="147"/>
      <c r="AD61" s="147"/>
      <c r="AE61" s="147"/>
      <c r="AF61" s="147"/>
      <c r="AG61" s="147" t="s">
        <v>272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89" t="str">
        <f>C61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61" s="147"/>
      <c r="BC61" s="147"/>
      <c r="BD61" s="147"/>
      <c r="BE61" s="147"/>
      <c r="BF61" s="147"/>
      <c r="BG61" s="147"/>
      <c r="BH61" s="147"/>
    </row>
    <row r="62" spans="1:60" x14ac:dyDescent="0.2">
      <c r="A62" s="3"/>
      <c r="B62" s="4"/>
      <c r="C62" s="186"/>
      <c r="D62" s="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AE62">
        <v>12</v>
      </c>
      <c r="AF62">
        <v>21</v>
      </c>
      <c r="AG62" t="s">
        <v>235</v>
      </c>
    </row>
    <row r="63" spans="1:60" x14ac:dyDescent="0.2">
      <c r="A63" s="150"/>
      <c r="B63" s="151" t="s">
        <v>31</v>
      </c>
      <c r="C63" s="187"/>
      <c r="D63" s="152"/>
      <c r="E63" s="153"/>
      <c r="F63" s="153"/>
      <c r="G63" s="169">
        <f>G8+G20+G31+G54</f>
        <v>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AE63">
        <f>SUMIF(L7:L61,AE62,G7:G61)</f>
        <v>0</v>
      </c>
      <c r="AF63">
        <f>SUMIF(L7:L61,AF62,G7:G61)</f>
        <v>0</v>
      </c>
      <c r="AG63" t="s">
        <v>346</v>
      </c>
    </row>
    <row r="64" spans="1:60" x14ac:dyDescent="0.2">
      <c r="A64" s="3"/>
      <c r="B64" s="4"/>
      <c r="C64" s="186"/>
      <c r="D64" s="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33" x14ac:dyDescent="0.2">
      <c r="A65" s="3"/>
      <c r="B65" s="4"/>
      <c r="C65" s="186"/>
      <c r="D65" s="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33" x14ac:dyDescent="0.2">
      <c r="A66" s="374" t="s">
        <v>347</v>
      </c>
      <c r="B66" s="374"/>
      <c r="C66" s="375"/>
      <c r="D66" s="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33" x14ac:dyDescent="0.2">
      <c r="A67" s="376"/>
      <c r="B67" s="377"/>
      <c r="C67" s="378"/>
      <c r="D67" s="377"/>
      <c r="E67" s="377"/>
      <c r="F67" s="377"/>
      <c r="G67" s="379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AG67" t="s">
        <v>348</v>
      </c>
    </row>
    <row r="68" spans="1:33" x14ac:dyDescent="0.2">
      <c r="A68" s="380"/>
      <c r="B68" s="381"/>
      <c r="C68" s="382"/>
      <c r="D68" s="381"/>
      <c r="E68" s="381"/>
      <c r="F68" s="381"/>
      <c r="G68" s="38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33" x14ac:dyDescent="0.2">
      <c r="A69" s="380"/>
      <c r="B69" s="381"/>
      <c r="C69" s="382"/>
      <c r="D69" s="381"/>
      <c r="E69" s="381"/>
      <c r="F69" s="381"/>
      <c r="G69" s="38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33" x14ac:dyDescent="0.2">
      <c r="A70" s="380"/>
      <c r="B70" s="381"/>
      <c r="C70" s="382"/>
      <c r="D70" s="381"/>
      <c r="E70" s="381"/>
      <c r="F70" s="381"/>
      <c r="G70" s="38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33" x14ac:dyDescent="0.2">
      <c r="A71" s="384"/>
      <c r="B71" s="385"/>
      <c r="C71" s="386"/>
      <c r="D71" s="385"/>
      <c r="E71" s="385"/>
      <c r="F71" s="385"/>
      <c r="G71" s="387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33" x14ac:dyDescent="0.2">
      <c r="A72" s="3"/>
      <c r="B72" s="4"/>
      <c r="C72" s="186"/>
      <c r="D72" s="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33" x14ac:dyDescent="0.2">
      <c r="C73" s="188"/>
      <c r="D73" s="10"/>
      <c r="AG73" t="s">
        <v>349</v>
      </c>
    </row>
    <row r="74" spans="1:33" x14ac:dyDescent="0.2">
      <c r="D74" s="10"/>
    </row>
    <row r="75" spans="1:33" x14ac:dyDescent="0.2">
      <c r="D75" s="10"/>
    </row>
    <row r="76" spans="1:33" x14ac:dyDescent="0.2">
      <c r="D76" s="10"/>
    </row>
    <row r="77" spans="1:33" x14ac:dyDescent="0.2">
      <c r="D77" s="10"/>
    </row>
    <row r="78" spans="1:33" x14ac:dyDescent="0.2">
      <c r="D78" s="10"/>
    </row>
    <row r="79" spans="1:33" x14ac:dyDescent="0.2">
      <c r="D79" s="10"/>
    </row>
    <row r="80" spans="1:33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0">
    <mergeCell ref="A67:G71"/>
    <mergeCell ref="C56:G56"/>
    <mergeCell ref="C57:G57"/>
    <mergeCell ref="C59:G59"/>
    <mergeCell ref="C61:G61"/>
    <mergeCell ref="A1:G1"/>
    <mergeCell ref="C2:G2"/>
    <mergeCell ref="C3:G3"/>
    <mergeCell ref="C4:G4"/>
    <mergeCell ref="A66:C66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4998"/>
  <sheetViews>
    <sheetView workbookViewId="0">
      <pane ySplit="7" topLeftCell="A53" activePane="bottomLeft" state="frozen"/>
      <selection pane="bottomLeft" activeCell="AD54" sqref="AD54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70</v>
      </c>
      <c r="C3" s="368" t="s">
        <v>71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50</v>
      </c>
      <c r="C4" s="371" t="s">
        <v>64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52</v>
      </c>
      <c r="C8" s="182" t="s">
        <v>113</v>
      </c>
      <c r="D8" s="165"/>
      <c r="E8" s="166"/>
      <c r="F8" s="167"/>
      <c r="G8" s="168">
        <f>SUMIF(AG9:AG29,"&lt;&gt;NOR",G9:G29)</f>
        <v>0</v>
      </c>
      <c r="H8" s="162"/>
      <c r="I8" s="162">
        <f>SUM(I9:I29)</f>
        <v>0</v>
      </c>
      <c r="J8" s="162"/>
      <c r="K8" s="162">
        <f>SUM(K9:K29)</f>
        <v>0</v>
      </c>
      <c r="L8" s="162"/>
      <c r="M8" s="162">
        <f>SUM(M9:M29)</f>
        <v>0</v>
      </c>
      <c r="N8" s="161"/>
      <c r="O8" s="161">
        <f>SUM(O9:O29)</f>
        <v>0</v>
      </c>
      <c r="P8" s="161"/>
      <c r="Q8" s="161">
        <f>SUM(Q9:Q29)</f>
        <v>0</v>
      </c>
      <c r="R8" s="162"/>
      <c r="S8" s="162"/>
      <c r="T8" s="162"/>
      <c r="U8" s="162"/>
      <c r="V8" s="162">
        <f>SUM(V9:V29)</f>
        <v>217.81</v>
      </c>
      <c r="W8" s="162"/>
      <c r="X8" s="162"/>
      <c r="Y8" s="162"/>
      <c r="AG8" t="s">
        <v>250</v>
      </c>
    </row>
    <row r="9" spans="1:60" ht="22.5" outlineLevel="1" x14ac:dyDescent="0.2">
      <c r="A9" s="170">
        <v>1</v>
      </c>
      <c r="B9" s="171" t="s">
        <v>1254</v>
      </c>
      <c r="C9" s="183" t="s">
        <v>1292</v>
      </c>
      <c r="D9" s="172" t="s">
        <v>253</v>
      </c>
      <c r="E9" s="173">
        <v>67.5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21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0.187</v>
      </c>
      <c r="V9" s="157">
        <f>ROUND(E9*U9,2)</f>
        <v>12.62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1293</v>
      </c>
      <c r="D10" s="159"/>
      <c r="E10" s="160">
        <v>67.5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t="22.5" outlineLevel="1" x14ac:dyDescent="0.2">
      <c r="A11" s="170">
        <v>2</v>
      </c>
      <c r="B11" s="171" t="s">
        <v>891</v>
      </c>
      <c r="C11" s="183" t="s">
        <v>892</v>
      </c>
      <c r="D11" s="172" t="s">
        <v>253</v>
      </c>
      <c r="E11" s="173">
        <v>38.200000000000003</v>
      </c>
      <c r="F11" s="174"/>
      <c r="G11" s="175">
        <f>ROUND(E11*F11,2)</f>
        <v>0</v>
      </c>
      <c r="H11" s="158"/>
      <c r="I11" s="157">
        <f>ROUND(E11*H11,2)</f>
        <v>0</v>
      </c>
      <c r="J11" s="158"/>
      <c r="K11" s="157">
        <f>ROUND(E11*J11,2)</f>
        <v>0</v>
      </c>
      <c r="L11" s="157">
        <v>21</v>
      </c>
      <c r="M11" s="157">
        <f>G11*(1+L11/100)</f>
        <v>0</v>
      </c>
      <c r="N11" s="156">
        <v>0</v>
      </c>
      <c r="O11" s="156">
        <f>ROUND(E11*N11,2)</f>
        <v>0</v>
      </c>
      <c r="P11" s="156">
        <v>0</v>
      </c>
      <c r="Q11" s="156">
        <f>ROUND(E11*P11,2)</f>
        <v>0</v>
      </c>
      <c r="R11" s="157"/>
      <c r="S11" s="157" t="s">
        <v>254</v>
      </c>
      <c r="T11" s="157" t="s">
        <v>255</v>
      </c>
      <c r="U11" s="157">
        <v>0.23</v>
      </c>
      <c r="V11" s="157">
        <f>ROUND(E11*U11,2)</f>
        <v>8.7899999999999991</v>
      </c>
      <c r="W11" s="157"/>
      <c r="X11" s="157" t="s">
        <v>256</v>
      </c>
      <c r="Y11" s="157" t="s">
        <v>257</v>
      </c>
      <c r="Z11" s="147"/>
      <c r="AA11" s="147"/>
      <c r="AB11" s="147"/>
      <c r="AC11" s="147"/>
      <c r="AD11" s="147"/>
      <c r="AE11" s="147"/>
      <c r="AF11" s="147"/>
      <c r="AG11" s="147" t="s">
        <v>258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2" x14ac:dyDescent="0.2">
      <c r="A12" s="154"/>
      <c r="B12" s="155"/>
      <c r="C12" s="184" t="s">
        <v>1294</v>
      </c>
      <c r="D12" s="159"/>
      <c r="E12" s="160">
        <v>38.200000000000003</v>
      </c>
      <c r="F12" s="157"/>
      <c r="G12" s="157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57"/>
      <c r="Z12" s="147"/>
      <c r="AA12" s="147"/>
      <c r="AB12" s="147"/>
      <c r="AC12" s="147"/>
      <c r="AD12" s="147"/>
      <c r="AE12" s="147"/>
      <c r="AF12" s="147"/>
      <c r="AG12" s="147" t="s">
        <v>260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70">
        <v>3</v>
      </c>
      <c r="B13" s="171" t="s">
        <v>251</v>
      </c>
      <c r="C13" s="183" t="s">
        <v>1295</v>
      </c>
      <c r="D13" s="172" t="s">
        <v>253</v>
      </c>
      <c r="E13" s="173">
        <v>90.361500000000007</v>
      </c>
      <c r="F13" s="174"/>
      <c r="G13" s="175">
        <f>ROUND(E13*F13,2)</f>
        <v>0</v>
      </c>
      <c r="H13" s="158"/>
      <c r="I13" s="157">
        <f>ROUND(E13*H13,2)</f>
        <v>0</v>
      </c>
      <c r="J13" s="158"/>
      <c r="K13" s="157">
        <f>ROUND(E13*J13,2)</f>
        <v>0</v>
      </c>
      <c r="L13" s="157">
        <v>21</v>
      </c>
      <c r="M13" s="157">
        <f>G13*(1+L13/100)</f>
        <v>0</v>
      </c>
      <c r="N13" s="156">
        <v>0</v>
      </c>
      <c r="O13" s="156">
        <f>ROUND(E13*N13,2)</f>
        <v>0</v>
      </c>
      <c r="P13" s="156">
        <v>0</v>
      </c>
      <c r="Q13" s="156">
        <f>ROUND(E13*P13,2)</f>
        <v>0</v>
      </c>
      <c r="R13" s="157"/>
      <c r="S13" s="157" t="s">
        <v>254</v>
      </c>
      <c r="T13" s="157" t="s">
        <v>255</v>
      </c>
      <c r="U13" s="157">
        <v>0.36499999999999999</v>
      </c>
      <c r="V13" s="157">
        <f>ROUND(E13*U13,2)</f>
        <v>32.979999999999997</v>
      </c>
      <c r="W13" s="157"/>
      <c r="X13" s="157" t="s">
        <v>256</v>
      </c>
      <c r="Y13" s="157" t="s">
        <v>257</v>
      </c>
      <c r="Z13" s="147"/>
      <c r="AA13" s="147"/>
      <c r="AB13" s="147"/>
      <c r="AC13" s="147"/>
      <c r="AD13" s="147"/>
      <c r="AE13" s="147"/>
      <c r="AF13" s="147"/>
      <c r="AG13" s="147" t="s">
        <v>258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2" x14ac:dyDescent="0.2">
      <c r="A14" s="154"/>
      <c r="B14" s="155"/>
      <c r="C14" s="192" t="s">
        <v>388</v>
      </c>
      <c r="D14" s="190"/>
      <c r="E14" s="191"/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260</v>
      </c>
      <c r="AH14" s="147">
        <v>1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2.5" outlineLevel="3" x14ac:dyDescent="0.2">
      <c r="A15" s="154"/>
      <c r="B15" s="155"/>
      <c r="C15" s="184" t="s">
        <v>1296</v>
      </c>
      <c r="D15" s="159"/>
      <c r="E15" s="160">
        <v>28.8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260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3" x14ac:dyDescent="0.2">
      <c r="A16" s="154"/>
      <c r="B16" s="155"/>
      <c r="C16" s="192" t="s">
        <v>388</v>
      </c>
      <c r="D16" s="190"/>
      <c r="E16" s="191">
        <v>28.8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260</v>
      </c>
      <c r="AH16" s="147">
        <v>1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3" x14ac:dyDescent="0.2">
      <c r="A17" s="154"/>
      <c r="B17" s="155"/>
      <c r="C17" s="184" t="s">
        <v>1297</v>
      </c>
      <c r="D17" s="159"/>
      <c r="E17" s="160">
        <v>16.32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260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3" x14ac:dyDescent="0.2">
      <c r="A18" s="154"/>
      <c r="B18" s="155"/>
      <c r="C18" s="192" t="s">
        <v>388</v>
      </c>
      <c r="D18" s="190"/>
      <c r="E18" s="191">
        <v>16.32</v>
      </c>
      <c r="F18" s="157"/>
      <c r="G18" s="15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260</v>
      </c>
      <c r="AH18" s="147">
        <v>1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3" x14ac:dyDescent="0.2">
      <c r="A19" s="154"/>
      <c r="B19" s="155"/>
      <c r="C19" s="184" t="s">
        <v>1298</v>
      </c>
      <c r="D19" s="159"/>
      <c r="E19" s="160">
        <v>14.78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260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3" x14ac:dyDescent="0.2">
      <c r="A20" s="154"/>
      <c r="B20" s="155"/>
      <c r="C20" s="192" t="s">
        <v>388</v>
      </c>
      <c r="D20" s="190"/>
      <c r="E20" s="191">
        <v>14.78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260</v>
      </c>
      <c r="AH20" s="147">
        <v>1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3" x14ac:dyDescent="0.2">
      <c r="A21" s="154"/>
      <c r="B21" s="155"/>
      <c r="C21" s="184" t="s">
        <v>1299</v>
      </c>
      <c r="D21" s="159"/>
      <c r="E21" s="160">
        <v>23.44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260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3" x14ac:dyDescent="0.2">
      <c r="A22" s="154"/>
      <c r="B22" s="155"/>
      <c r="C22" s="192" t="s">
        <v>388</v>
      </c>
      <c r="D22" s="190"/>
      <c r="E22" s="191">
        <v>23.44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260</v>
      </c>
      <c r="AH22" s="147">
        <v>1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3" x14ac:dyDescent="0.2">
      <c r="A23" s="154"/>
      <c r="B23" s="155"/>
      <c r="C23" s="184" t="s">
        <v>1300</v>
      </c>
      <c r="D23" s="159"/>
      <c r="E23" s="160">
        <v>7.02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260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2.5" outlineLevel="1" x14ac:dyDescent="0.2">
      <c r="A24" s="170">
        <v>4</v>
      </c>
      <c r="B24" s="171" t="s">
        <v>1301</v>
      </c>
      <c r="C24" s="183" t="s">
        <v>1302</v>
      </c>
      <c r="D24" s="172" t="s">
        <v>253</v>
      </c>
      <c r="E24" s="173">
        <v>539</v>
      </c>
      <c r="F24" s="174"/>
      <c r="G24" s="175">
        <f>ROUND(E24*F24,2)</f>
        <v>0</v>
      </c>
      <c r="H24" s="158"/>
      <c r="I24" s="157">
        <f>ROUND(E24*H24,2)</f>
        <v>0</v>
      </c>
      <c r="J24" s="158"/>
      <c r="K24" s="157">
        <f>ROUND(E24*J24,2)</f>
        <v>0</v>
      </c>
      <c r="L24" s="157">
        <v>21</v>
      </c>
      <c r="M24" s="157">
        <f>G24*(1+L24/100)</f>
        <v>0</v>
      </c>
      <c r="N24" s="156">
        <v>0</v>
      </c>
      <c r="O24" s="156">
        <f>ROUND(E24*N24,2)</f>
        <v>0</v>
      </c>
      <c r="P24" s="156">
        <v>0</v>
      </c>
      <c r="Q24" s="156">
        <f>ROUND(E24*P24,2)</f>
        <v>0</v>
      </c>
      <c r="R24" s="157"/>
      <c r="S24" s="157" t="s">
        <v>254</v>
      </c>
      <c r="T24" s="157" t="s">
        <v>255</v>
      </c>
      <c r="U24" s="157">
        <v>7.3999999999999996E-2</v>
      </c>
      <c r="V24" s="157">
        <f>ROUND(E24*U24,2)</f>
        <v>39.89</v>
      </c>
      <c r="W24" s="157"/>
      <c r="X24" s="157" t="s">
        <v>256</v>
      </c>
      <c r="Y24" s="157" t="s">
        <v>257</v>
      </c>
      <c r="Z24" s="147"/>
      <c r="AA24" s="147"/>
      <c r="AB24" s="147"/>
      <c r="AC24" s="147"/>
      <c r="AD24" s="147"/>
      <c r="AE24" s="147"/>
      <c r="AF24" s="147"/>
      <c r="AG24" s="147" t="s">
        <v>258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ht="22.5" outlineLevel="2" x14ac:dyDescent="0.2">
      <c r="A25" s="154"/>
      <c r="B25" s="155"/>
      <c r="C25" s="184" t="s">
        <v>1303</v>
      </c>
      <c r="D25" s="159"/>
      <c r="E25" s="160">
        <v>539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260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">
      <c r="A26" s="170">
        <v>5</v>
      </c>
      <c r="B26" s="171" t="s">
        <v>1304</v>
      </c>
      <c r="C26" s="183" t="s">
        <v>1305</v>
      </c>
      <c r="D26" s="172" t="s">
        <v>253</v>
      </c>
      <c r="E26" s="173">
        <v>15</v>
      </c>
      <c r="F26" s="174"/>
      <c r="G26" s="175">
        <f>ROUND(E26*F26,2)</f>
        <v>0</v>
      </c>
      <c r="H26" s="158"/>
      <c r="I26" s="157">
        <f>ROUND(E26*H26,2)</f>
        <v>0</v>
      </c>
      <c r="J26" s="158"/>
      <c r="K26" s="157">
        <f>ROUND(E26*J26,2)</f>
        <v>0</v>
      </c>
      <c r="L26" s="157">
        <v>21</v>
      </c>
      <c r="M26" s="157">
        <f>G26*(1+L26/100)</f>
        <v>0</v>
      </c>
      <c r="N26" s="156">
        <v>0</v>
      </c>
      <c r="O26" s="156">
        <f>ROUND(E26*N26,2)</f>
        <v>0</v>
      </c>
      <c r="P26" s="156">
        <v>0</v>
      </c>
      <c r="Q26" s="156">
        <f>ROUND(E26*P26,2)</f>
        <v>0</v>
      </c>
      <c r="R26" s="157"/>
      <c r="S26" s="157" t="s">
        <v>254</v>
      </c>
      <c r="T26" s="157" t="s">
        <v>255</v>
      </c>
      <c r="U26" s="157">
        <v>1.587</v>
      </c>
      <c r="V26" s="157">
        <f>ROUND(E26*U26,2)</f>
        <v>23.81</v>
      </c>
      <c r="W26" s="157"/>
      <c r="X26" s="157" t="s">
        <v>256</v>
      </c>
      <c r="Y26" s="157" t="s">
        <v>257</v>
      </c>
      <c r="Z26" s="147"/>
      <c r="AA26" s="147"/>
      <c r="AB26" s="147"/>
      <c r="AC26" s="147"/>
      <c r="AD26" s="147"/>
      <c r="AE26" s="147"/>
      <c r="AF26" s="147"/>
      <c r="AG26" s="147" t="s">
        <v>258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2" x14ac:dyDescent="0.2">
      <c r="A27" s="154"/>
      <c r="B27" s="155"/>
      <c r="C27" s="184" t="s">
        <v>622</v>
      </c>
      <c r="D27" s="159"/>
      <c r="E27" s="160">
        <v>15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7"/>
      <c r="AA27" s="147"/>
      <c r="AB27" s="147"/>
      <c r="AC27" s="147"/>
      <c r="AD27" s="147"/>
      <c r="AE27" s="147"/>
      <c r="AF27" s="147"/>
      <c r="AG27" s="147" t="s">
        <v>260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">
      <c r="A28" s="170">
        <v>6</v>
      </c>
      <c r="B28" s="171" t="s">
        <v>1306</v>
      </c>
      <c r="C28" s="183" t="s">
        <v>1307</v>
      </c>
      <c r="D28" s="172" t="s">
        <v>253</v>
      </c>
      <c r="E28" s="173">
        <v>539</v>
      </c>
      <c r="F28" s="174"/>
      <c r="G28" s="175">
        <f>ROUND(E28*F28,2)</f>
        <v>0</v>
      </c>
      <c r="H28" s="158"/>
      <c r="I28" s="157">
        <f>ROUND(E28*H28,2)</f>
        <v>0</v>
      </c>
      <c r="J28" s="158"/>
      <c r="K28" s="157">
        <f>ROUND(E28*J28,2)</f>
        <v>0</v>
      </c>
      <c r="L28" s="157">
        <v>21</v>
      </c>
      <c r="M28" s="157">
        <f>G28*(1+L28/100)</f>
        <v>0</v>
      </c>
      <c r="N28" s="156">
        <v>0</v>
      </c>
      <c r="O28" s="156">
        <f>ROUND(E28*N28,2)</f>
        <v>0</v>
      </c>
      <c r="P28" s="156">
        <v>0</v>
      </c>
      <c r="Q28" s="156">
        <f>ROUND(E28*P28,2)</f>
        <v>0</v>
      </c>
      <c r="R28" s="157"/>
      <c r="S28" s="157" t="s">
        <v>254</v>
      </c>
      <c r="T28" s="157" t="s">
        <v>255</v>
      </c>
      <c r="U28" s="157">
        <v>0.185</v>
      </c>
      <c r="V28" s="157">
        <f>ROUND(E28*U28,2)</f>
        <v>99.72</v>
      </c>
      <c r="W28" s="157"/>
      <c r="X28" s="157" t="s">
        <v>256</v>
      </c>
      <c r="Y28" s="157" t="s">
        <v>257</v>
      </c>
      <c r="Z28" s="147"/>
      <c r="AA28" s="147"/>
      <c r="AB28" s="147"/>
      <c r="AC28" s="147"/>
      <c r="AD28" s="147"/>
      <c r="AE28" s="147"/>
      <c r="AF28" s="147"/>
      <c r="AG28" s="147" t="s">
        <v>258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2" x14ac:dyDescent="0.2">
      <c r="A29" s="154"/>
      <c r="B29" s="155"/>
      <c r="C29" s="184" t="s">
        <v>1308</v>
      </c>
      <c r="D29" s="159"/>
      <c r="E29" s="160">
        <v>539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7"/>
      <c r="AA29" s="147"/>
      <c r="AB29" s="147"/>
      <c r="AC29" s="147"/>
      <c r="AD29" s="147"/>
      <c r="AE29" s="147"/>
      <c r="AF29" s="147"/>
      <c r="AG29" s="147" t="s">
        <v>260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x14ac:dyDescent="0.2">
      <c r="A30" s="163" t="s">
        <v>249</v>
      </c>
      <c r="B30" s="164" t="s">
        <v>115</v>
      </c>
      <c r="C30" s="182" t="s">
        <v>116</v>
      </c>
      <c r="D30" s="165"/>
      <c r="E30" s="166"/>
      <c r="F30" s="167"/>
      <c r="G30" s="168">
        <f>SUMIF(AG31:AG43,"&lt;&gt;NOR",G31:G43)</f>
        <v>0</v>
      </c>
      <c r="H30" s="162"/>
      <c r="I30" s="162">
        <f>SUM(I31:I43)</f>
        <v>0</v>
      </c>
      <c r="J30" s="162"/>
      <c r="K30" s="162">
        <f>SUM(K31:K43)</f>
        <v>0</v>
      </c>
      <c r="L30" s="162"/>
      <c r="M30" s="162">
        <f>SUM(M31:M43)</f>
        <v>0</v>
      </c>
      <c r="N30" s="161"/>
      <c r="O30" s="161">
        <f>SUM(O31:O43)</f>
        <v>212.85000000000002</v>
      </c>
      <c r="P30" s="161"/>
      <c r="Q30" s="161">
        <f>SUM(Q31:Q43)</f>
        <v>0</v>
      </c>
      <c r="R30" s="162"/>
      <c r="S30" s="162"/>
      <c r="T30" s="162"/>
      <c r="U30" s="162"/>
      <c r="V30" s="162">
        <f>SUM(V31:V43)</f>
        <v>239.20000000000002</v>
      </c>
      <c r="W30" s="162"/>
      <c r="X30" s="162"/>
      <c r="Y30" s="162"/>
      <c r="AG30" t="s">
        <v>250</v>
      </c>
    </row>
    <row r="31" spans="1:60" outlineLevel="1" x14ac:dyDescent="0.2">
      <c r="A31" s="170">
        <v>7</v>
      </c>
      <c r="B31" s="171" t="s">
        <v>1309</v>
      </c>
      <c r="C31" s="183" t="s">
        <v>1310</v>
      </c>
      <c r="D31" s="172" t="s">
        <v>253</v>
      </c>
      <c r="E31" s="173">
        <v>23.76</v>
      </c>
      <c r="F31" s="174"/>
      <c r="G31" s="175">
        <f>ROUND(E31*F31,2)</f>
        <v>0</v>
      </c>
      <c r="H31" s="158"/>
      <c r="I31" s="157">
        <f>ROUND(E31*H31,2)</f>
        <v>0</v>
      </c>
      <c r="J31" s="158"/>
      <c r="K31" s="157">
        <f>ROUND(E31*J31,2)</f>
        <v>0</v>
      </c>
      <c r="L31" s="157">
        <v>21</v>
      </c>
      <c r="M31" s="157">
        <f>G31*(1+L31/100)</f>
        <v>0</v>
      </c>
      <c r="N31" s="156">
        <v>2.5249999999999999</v>
      </c>
      <c r="O31" s="156">
        <f>ROUND(E31*N31,2)</f>
        <v>59.99</v>
      </c>
      <c r="P31" s="156">
        <v>0</v>
      </c>
      <c r="Q31" s="156">
        <f>ROUND(E31*P31,2)</f>
        <v>0</v>
      </c>
      <c r="R31" s="157"/>
      <c r="S31" s="157" t="s">
        <v>254</v>
      </c>
      <c r="T31" s="157" t="s">
        <v>255</v>
      </c>
      <c r="U31" s="157">
        <v>0.47699999999999998</v>
      </c>
      <c r="V31" s="157">
        <f>ROUND(E31*U31,2)</f>
        <v>11.33</v>
      </c>
      <c r="W31" s="157"/>
      <c r="X31" s="157" t="s">
        <v>256</v>
      </c>
      <c r="Y31" s="157" t="s">
        <v>257</v>
      </c>
      <c r="Z31" s="147"/>
      <c r="AA31" s="147"/>
      <c r="AB31" s="147"/>
      <c r="AC31" s="147"/>
      <c r="AD31" s="147"/>
      <c r="AE31" s="147"/>
      <c r="AF31" s="147"/>
      <c r="AG31" s="147" t="s">
        <v>258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2" x14ac:dyDescent="0.2">
      <c r="A32" s="154"/>
      <c r="B32" s="155"/>
      <c r="C32" s="388" t="s">
        <v>1311</v>
      </c>
      <c r="D32" s="389"/>
      <c r="E32" s="389"/>
      <c r="F32" s="389"/>
      <c r="G32" s="389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7"/>
      <c r="AA32" s="147"/>
      <c r="AB32" s="147"/>
      <c r="AC32" s="147"/>
      <c r="AD32" s="147"/>
      <c r="AE32" s="147"/>
      <c r="AF32" s="147"/>
      <c r="AG32" s="147" t="s">
        <v>272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2.5" outlineLevel="2" x14ac:dyDescent="0.2">
      <c r="A33" s="154"/>
      <c r="B33" s="155"/>
      <c r="C33" s="184" t="s">
        <v>1312</v>
      </c>
      <c r="D33" s="159"/>
      <c r="E33" s="160">
        <v>21.6</v>
      </c>
      <c r="F33" s="157"/>
      <c r="G33" s="157"/>
      <c r="H33" s="157"/>
      <c r="I33" s="157"/>
      <c r="J33" s="157"/>
      <c r="K33" s="157"/>
      <c r="L33" s="157"/>
      <c r="M33" s="157"/>
      <c r="N33" s="156"/>
      <c r="O33" s="156"/>
      <c r="P33" s="156"/>
      <c r="Q33" s="156"/>
      <c r="R33" s="157"/>
      <c r="S33" s="157"/>
      <c r="T33" s="157"/>
      <c r="U33" s="157"/>
      <c r="V33" s="157"/>
      <c r="W33" s="157"/>
      <c r="X33" s="157"/>
      <c r="Y33" s="157"/>
      <c r="Z33" s="147"/>
      <c r="AA33" s="147"/>
      <c r="AB33" s="147"/>
      <c r="AC33" s="147"/>
      <c r="AD33" s="147"/>
      <c r="AE33" s="147"/>
      <c r="AF33" s="147"/>
      <c r="AG33" s="147" t="s">
        <v>260</v>
      </c>
      <c r="AH33" s="147">
        <v>0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3" x14ac:dyDescent="0.2">
      <c r="A34" s="154"/>
      <c r="B34" s="155"/>
      <c r="C34" s="184" t="s">
        <v>1313</v>
      </c>
      <c r="D34" s="159"/>
      <c r="E34" s="160">
        <v>2.16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7"/>
      <c r="AA34" s="147"/>
      <c r="AB34" s="147"/>
      <c r="AC34" s="147"/>
      <c r="AD34" s="147"/>
      <c r="AE34" s="147"/>
      <c r="AF34" s="147"/>
      <c r="AG34" s="147" t="s">
        <v>260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2.5" outlineLevel="1" x14ac:dyDescent="0.2">
      <c r="A35" s="170">
        <v>8</v>
      </c>
      <c r="B35" s="171" t="s">
        <v>1314</v>
      </c>
      <c r="C35" s="183" t="s">
        <v>1315</v>
      </c>
      <c r="D35" s="172" t="s">
        <v>380</v>
      </c>
      <c r="E35" s="173">
        <v>123.75</v>
      </c>
      <c r="F35" s="174"/>
      <c r="G35" s="175">
        <f>ROUND(E35*F35,2)</f>
        <v>0</v>
      </c>
      <c r="H35" s="158"/>
      <c r="I35" s="157">
        <f>ROUND(E35*H35,2)</f>
        <v>0</v>
      </c>
      <c r="J35" s="158"/>
      <c r="K35" s="157">
        <f>ROUND(E35*J35,2)</f>
        <v>0</v>
      </c>
      <c r="L35" s="157">
        <v>21</v>
      </c>
      <c r="M35" s="157">
        <f>G35*(1+L35/100)</f>
        <v>0</v>
      </c>
      <c r="N35" s="156">
        <v>1.2197499999999999</v>
      </c>
      <c r="O35" s="156">
        <f>ROUND(E35*N35,2)</f>
        <v>150.94</v>
      </c>
      <c r="P35" s="156">
        <v>0</v>
      </c>
      <c r="Q35" s="156">
        <f>ROUND(E35*P35,2)</f>
        <v>0</v>
      </c>
      <c r="R35" s="157"/>
      <c r="S35" s="157" t="s">
        <v>254</v>
      </c>
      <c r="T35" s="157" t="s">
        <v>255</v>
      </c>
      <c r="U35" s="157">
        <v>1.3</v>
      </c>
      <c r="V35" s="157">
        <f>ROUND(E35*U35,2)</f>
        <v>160.88</v>
      </c>
      <c r="W35" s="157"/>
      <c r="X35" s="157" t="s">
        <v>256</v>
      </c>
      <c r="Y35" s="157" t="s">
        <v>257</v>
      </c>
      <c r="Z35" s="147"/>
      <c r="AA35" s="147"/>
      <c r="AB35" s="147"/>
      <c r="AC35" s="147"/>
      <c r="AD35" s="147"/>
      <c r="AE35" s="147"/>
      <c r="AF35" s="147"/>
      <c r="AG35" s="147" t="s">
        <v>258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2" x14ac:dyDescent="0.2">
      <c r="A36" s="154"/>
      <c r="B36" s="155"/>
      <c r="C36" s="184" t="s">
        <v>1316</v>
      </c>
      <c r="D36" s="159"/>
      <c r="E36" s="160">
        <v>123.75</v>
      </c>
      <c r="F36" s="157"/>
      <c r="G36" s="15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260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22.5" outlineLevel="1" x14ac:dyDescent="0.2">
      <c r="A37" s="170">
        <v>9</v>
      </c>
      <c r="B37" s="171" t="s">
        <v>1317</v>
      </c>
      <c r="C37" s="183" t="s">
        <v>1318</v>
      </c>
      <c r="D37" s="172" t="s">
        <v>316</v>
      </c>
      <c r="E37" s="173">
        <v>1.7782199999999999</v>
      </c>
      <c r="F37" s="174"/>
      <c r="G37" s="175">
        <f>ROUND(E37*F37,2)</f>
        <v>0</v>
      </c>
      <c r="H37" s="158"/>
      <c r="I37" s="157">
        <f>ROUND(E37*H37,2)</f>
        <v>0</v>
      </c>
      <c r="J37" s="158"/>
      <c r="K37" s="157">
        <f>ROUND(E37*J37,2)</f>
        <v>0</v>
      </c>
      <c r="L37" s="157">
        <v>21</v>
      </c>
      <c r="M37" s="157">
        <f>G37*(1+L37/100)</f>
        <v>0</v>
      </c>
      <c r="N37" s="156">
        <v>1.0202899999999999</v>
      </c>
      <c r="O37" s="156">
        <f>ROUND(E37*N37,2)</f>
        <v>1.81</v>
      </c>
      <c r="P37" s="156">
        <v>0</v>
      </c>
      <c r="Q37" s="156">
        <f>ROUND(E37*P37,2)</f>
        <v>0</v>
      </c>
      <c r="R37" s="157"/>
      <c r="S37" s="157" t="s">
        <v>254</v>
      </c>
      <c r="T37" s="157" t="s">
        <v>255</v>
      </c>
      <c r="U37" s="157">
        <v>25.271000000000001</v>
      </c>
      <c r="V37" s="157">
        <f>ROUND(E37*U37,2)</f>
        <v>44.94</v>
      </c>
      <c r="W37" s="157"/>
      <c r="X37" s="157" t="s">
        <v>256</v>
      </c>
      <c r="Y37" s="157" t="s">
        <v>257</v>
      </c>
      <c r="Z37" s="147"/>
      <c r="AA37" s="147"/>
      <c r="AB37" s="147"/>
      <c r="AC37" s="147"/>
      <c r="AD37" s="147"/>
      <c r="AE37" s="147"/>
      <c r="AF37" s="147"/>
      <c r="AG37" s="147" t="s">
        <v>258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2" x14ac:dyDescent="0.2">
      <c r="A38" s="154"/>
      <c r="B38" s="155"/>
      <c r="C38" s="192" t="s">
        <v>388</v>
      </c>
      <c r="D38" s="190"/>
      <c r="E38" s="191"/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260</v>
      </c>
      <c r="AH38" s="147">
        <v>1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ht="22.5" outlineLevel="3" x14ac:dyDescent="0.2">
      <c r="A39" s="154"/>
      <c r="B39" s="155"/>
      <c r="C39" s="184" t="s">
        <v>1319</v>
      </c>
      <c r="D39" s="159"/>
      <c r="E39" s="160"/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7"/>
      <c r="AA39" s="147"/>
      <c r="AB39" s="147"/>
      <c r="AC39" s="147"/>
      <c r="AD39" s="147"/>
      <c r="AE39" s="147"/>
      <c r="AF39" s="147"/>
      <c r="AG39" s="147" t="s">
        <v>260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22.5" outlineLevel="3" x14ac:dyDescent="0.2">
      <c r="A40" s="154"/>
      <c r="B40" s="155"/>
      <c r="C40" s="184" t="s">
        <v>1320</v>
      </c>
      <c r="D40" s="159"/>
      <c r="E40" s="160">
        <v>0.98</v>
      </c>
      <c r="F40" s="157"/>
      <c r="G40" s="157"/>
      <c r="H40" s="157"/>
      <c r="I40" s="157"/>
      <c r="J40" s="157"/>
      <c r="K40" s="157"/>
      <c r="L40" s="157"/>
      <c r="M40" s="157"/>
      <c r="N40" s="156"/>
      <c r="O40" s="156"/>
      <c r="P40" s="156"/>
      <c r="Q40" s="156"/>
      <c r="R40" s="157"/>
      <c r="S40" s="157"/>
      <c r="T40" s="157"/>
      <c r="U40" s="157"/>
      <c r="V40" s="157"/>
      <c r="W40" s="157"/>
      <c r="X40" s="157"/>
      <c r="Y40" s="157"/>
      <c r="Z40" s="147"/>
      <c r="AA40" s="147"/>
      <c r="AB40" s="147"/>
      <c r="AC40" s="147"/>
      <c r="AD40" s="147"/>
      <c r="AE40" s="147"/>
      <c r="AF40" s="147"/>
      <c r="AG40" s="147" t="s">
        <v>260</v>
      </c>
      <c r="AH40" s="147">
        <v>0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33.75" outlineLevel="3" x14ac:dyDescent="0.2">
      <c r="A41" s="154"/>
      <c r="B41" s="155"/>
      <c r="C41" s="184" t="s">
        <v>1321</v>
      </c>
      <c r="D41" s="159"/>
      <c r="E41" s="160">
        <v>0.8</v>
      </c>
      <c r="F41" s="157"/>
      <c r="G41" s="157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57"/>
      <c r="Z41" s="147"/>
      <c r="AA41" s="147"/>
      <c r="AB41" s="147"/>
      <c r="AC41" s="147"/>
      <c r="AD41" s="147"/>
      <c r="AE41" s="147"/>
      <c r="AF41" s="147"/>
      <c r="AG41" s="147" t="s">
        <v>260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">
      <c r="A42" s="170">
        <v>10</v>
      </c>
      <c r="B42" s="171" t="s">
        <v>1322</v>
      </c>
      <c r="C42" s="183" t="s">
        <v>1323</v>
      </c>
      <c r="D42" s="172" t="s">
        <v>267</v>
      </c>
      <c r="E42" s="173">
        <v>45</v>
      </c>
      <c r="F42" s="174"/>
      <c r="G42" s="175">
        <f>ROUND(E42*F42,2)</f>
        <v>0</v>
      </c>
      <c r="H42" s="158"/>
      <c r="I42" s="157">
        <f>ROUND(E42*H42,2)</f>
        <v>0</v>
      </c>
      <c r="J42" s="158"/>
      <c r="K42" s="157">
        <f>ROUND(E42*J42,2)</f>
        <v>0</v>
      </c>
      <c r="L42" s="157">
        <v>21</v>
      </c>
      <c r="M42" s="157">
        <f>G42*(1+L42/100)</f>
        <v>0</v>
      </c>
      <c r="N42" s="156">
        <v>2.3800000000000002E-3</v>
      </c>
      <c r="O42" s="156">
        <f>ROUND(E42*N42,2)</f>
        <v>0.11</v>
      </c>
      <c r="P42" s="156">
        <v>0</v>
      </c>
      <c r="Q42" s="156">
        <f>ROUND(E42*P42,2)</f>
        <v>0</v>
      </c>
      <c r="R42" s="157"/>
      <c r="S42" s="157" t="s">
        <v>254</v>
      </c>
      <c r="T42" s="157" t="s">
        <v>255</v>
      </c>
      <c r="U42" s="157">
        <v>0.49</v>
      </c>
      <c r="V42" s="157">
        <f>ROUND(E42*U42,2)</f>
        <v>22.05</v>
      </c>
      <c r="W42" s="157"/>
      <c r="X42" s="157" t="s">
        <v>256</v>
      </c>
      <c r="Y42" s="157" t="s">
        <v>257</v>
      </c>
      <c r="Z42" s="147"/>
      <c r="AA42" s="147"/>
      <c r="AB42" s="147"/>
      <c r="AC42" s="147"/>
      <c r="AD42" s="147"/>
      <c r="AE42" s="147"/>
      <c r="AF42" s="147"/>
      <c r="AG42" s="147" t="s">
        <v>258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2" x14ac:dyDescent="0.2">
      <c r="A43" s="154"/>
      <c r="B43" s="155"/>
      <c r="C43" s="184" t="s">
        <v>876</v>
      </c>
      <c r="D43" s="159"/>
      <c r="E43" s="160">
        <v>45</v>
      </c>
      <c r="F43" s="157"/>
      <c r="G43" s="15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Z43" s="147"/>
      <c r="AA43" s="147"/>
      <c r="AB43" s="147"/>
      <c r="AC43" s="147"/>
      <c r="AD43" s="147"/>
      <c r="AE43" s="147"/>
      <c r="AF43" s="147"/>
      <c r="AG43" s="147" t="s">
        <v>260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x14ac:dyDescent="0.2">
      <c r="A44" s="163" t="s">
        <v>249</v>
      </c>
      <c r="B44" s="164" t="s">
        <v>117</v>
      </c>
      <c r="C44" s="182" t="s">
        <v>118</v>
      </c>
      <c r="D44" s="165"/>
      <c r="E44" s="166"/>
      <c r="F44" s="167"/>
      <c r="G44" s="168">
        <f>SUMIF(AG45:AG60,"&lt;&gt;NOR",G45:G60)</f>
        <v>0</v>
      </c>
      <c r="H44" s="162"/>
      <c r="I44" s="162">
        <f>SUM(I45:I60)</f>
        <v>0</v>
      </c>
      <c r="J44" s="162"/>
      <c r="K44" s="162">
        <f>SUM(K45:K60)</f>
        <v>0</v>
      </c>
      <c r="L44" s="162"/>
      <c r="M44" s="162">
        <f>SUM(M45:M60)</f>
        <v>0</v>
      </c>
      <c r="N44" s="161"/>
      <c r="O44" s="161">
        <f>SUM(O45:O60)</f>
        <v>82.6</v>
      </c>
      <c r="P44" s="161"/>
      <c r="Q44" s="161">
        <f>SUM(Q45:Q60)</f>
        <v>0</v>
      </c>
      <c r="R44" s="162"/>
      <c r="S44" s="162"/>
      <c r="T44" s="162"/>
      <c r="U44" s="162"/>
      <c r="V44" s="162">
        <f>SUM(V45:V60)</f>
        <v>64.31</v>
      </c>
      <c r="W44" s="162"/>
      <c r="X44" s="162"/>
      <c r="Y44" s="162"/>
      <c r="AG44" t="s">
        <v>250</v>
      </c>
    </row>
    <row r="45" spans="1:60" outlineLevel="1" x14ac:dyDescent="0.2">
      <c r="A45" s="170">
        <v>11</v>
      </c>
      <c r="B45" s="171" t="s">
        <v>1309</v>
      </c>
      <c r="C45" s="183" t="s">
        <v>1310</v>
      </c>
      <c r="D45" s="172" t="s">
        <v>253</v>
      </c>
      <c r="E45" s="173">
        <v>17.951499999999999</v>
      </c>
      <c r="F45" s="174"/>
      <c r="G45" s="175">
        <f>ROUND(E45*F45,2)</f>
        <v>0</v>
      </c>
      <c r="H45" s="158"/>
      <c r="I45" s="157">
        <f>ROUND(E45*H45,2)</f>
        <v>0</v>
      </c>
      <c r="J45" s="158"/>
      <c r="K45" s="157">
        <f>ROUND(E45*J45,2)</f>
        <v>0</v>
      </c>
      <c r="L45" s="157">
        <v>21</v>
      </c>
      <c r="M45" s="157">
        <f>G45*(1+L45/100)</f>
        <v>0</v>
      </c>
      <c r="N45" s="156">
        <v>2.5249999999999999</v>
      </c>
      <c r="O45" s="156">
        <f>ROUND(E45*N45,2)</f>
        <v>45.33</v>
      </c>
      <c r="P45" s="156">
        <v>0</v>
      </c>
      <c r="Q45" s="156">
        <f>ROUND(E45*P45,2)</f>
        <v>0</v>
      </c>
      <c r="R45" s="157"/>
      <c r="S45" s="157" t="s">
        <v>254</v>
      </c>
      <c r="T45" s="157" t="s">
        <v>255</v>
      </c>
      <c r="U45" s="157">
        <v>0.47699999999999998</v>
      </c>
      <c r="V45" s="157">
        <f>ROUND(E45*U45,2)</f>
        <v>8.56</v>
      </c>
      <c r="W45" s="157"/>
      <c r="X45" s="157" t="s">
        <v>256</v>
      </c>
      <c r="Y45" s="157" t="s">
        <v>257</v>
      </c>
      <c r="Z45" s="147"/>
      <c r="AA45" s="147"/>
      <c r="AB45" s="147"/>
      <c r="AC45" s="147"/>
      <c r="AD45" s="147"/>
      <c r="AE45" s="147"/>
      <c r="AF45" s="147"/>
      <c r="AG45" s="147" t="s">
        <v>258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2" x14ac:dyDescent="0.2">
      <c r="A46" s="154"/>
      <c r="B46" s="155"/>
      <c r="C46" s="388" t="s">
        <v>1311</v>
      </c>
      <c r="D46" s="389"/>
      <c r="E46" s="389"/>
      <c r="F46" s="389"/>
      <c r="G46" s="389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7"/>
      <c r="AA46" s="147"/>
      <c r="AB46" s="147"/>
      <c r="AC46" s="147"/>
      <c r="AD46" s="147"/>
      <c r="AE46" s="147"/>
      <c r="AF46" s="147"/>
      <c r="AG46" s="147" t="s">
        <v>272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2" x14ac:dyDescent="0.2">
      <c r="A47" s="154"/>
      <c r="B47" s="155"/>
      <c r="C47" s="184" t="s">
        <v>1324</v>
      </c>
      <c r="D47" s="159"/>
      <c r="E47" s="160">
        <v>16.32</v>
      </c>
      <c r="F47" s="157"/>
      <c r="G47" s="157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57"/>
      <c r="Z47" s="147"/>
      <c r="AA47" s="147"/>
      <c r="AB47" s="147"/>
      <c r="AC47" s="147"/>
      <c r="AD47" s="147"/>
      <c r="AE47" s="147"/>
      <c r="AF47" s="147"/>
      <c r="AG47" s="147" t="s">
        <v>260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3" x14ac:dyDescent="0.2">
      <c r="A48" s="154"/>
      <c r="B48" s="155"/>
      <c r="C48" s="184" t="s">
        <v>1325</v>
      </c>
      <c r="D48" s="159"/>
      <c r="E48" s="160">
        <v>1.63</v>
      </c>
      <c r="F48" s="157"/>
      <c r="G48" s="157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7"/>
      <c r="AA48" s="147"/>
      <c r="AB48" s="147"/>
      <c r="AC48" s="147"/>
      <c r="AD48" s="147"/>
      <c r="AE48" s="147"/>
      <c r="AF48" s="147"/>
      <c r="AG48" s="147" t="s">
        <v>260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t="22.5" outlineLevel="1" x14ac:dyDescent="0.2">
      <c r="A49" s="170">
        <v>12</v>
      </c>
      <c r="B49" s="171" t="s">
        <v>1314</v>
      </c>
      <c r="C49" s="183" t="s">
        <v>1315</v>
      </c>
      <c r="D49" s="172" t="s">
        <v>380</v>
      </c>
      <c r="E49" s="173">
        <v>27.54</v>
      </c>
      <c r="F49" s="174"/>
      <c r="G49" s="175">
        <f>ROUND(E49*F49,2)</f>
        <v>0</v>
      </c>
      <c r="H49" s="158"/>
      <c r="I49" s="157">
        <f>ROUND(E49*H49,2)</f>
        <v>0</v>
      </c>
      <c r="J49" s="158"/>
      <c r="K49" s="157">
        <f>ROUND(E49*J49,2)</f>
        <v>0</v>
      </c>
      <c r="L49" s="157">
        <v>21</v>
      </c>
      <c r="M49" s="157">
        <f>G49*(1+L49/100)</f>
        <v>0</v>
      </c>
      <c r="N49" s="156">
        <v>1.2197499999999999</v>
      </c>
      <c r="O49" s="156">
        <f>ROUND(E49*N49,2)</f>
        <v>33.590000000000003</v>
      </c>
      <c r="P49" s="156">
        <v>0</v>
      </c>
      <c r="Q49" s="156">
        <f>ROUND(E49*P49,2)</f>
        <v>0</v>
      </c>
      <c r="R49" s="157"/>
      <c r="S49" s="157" t="s">
        <v>254</v>
      </c>
      <c r="T49" s="157" t="s">
        <v>255</v>
      </c>
      <c r="U49" s="157">
        <v>1.3</v>
      </c>
      <c r="V49" s="157">
        <f>ROUND(E49*U49,2)</f>
        <v>35.799999999999997</v>
      </c>
      <c r="W49" s="157"/>
      <c r="X49" s="157" t="s">
        <v>256</v>
      </c>
      <c r="Y49" s="157" t="s">
        <v>257</v>
      </c>
      <c r="Z49" s="147"/>
      <c r="AA49" s="147"/>
      <c r="AB49" s="147"/>
      <c r="AC49" s="147"/>
      <c r="AD49" s="147"/>
      <c r="AE49" s="147"/>
      <c r="AF49" s="147"/>
      <c r="AG49" s="147" t="s">
        <v>258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2" x14ac:dyDescent="0.2">
      <c r="A50" s="154"/>
      <c r="B50" s="155"/>
      <c r="C50" s="184" t="s">
        <v>1326</v>
      </c>
      <c r="D50" s="159"/>
      <c r="E50" s="160">
        <v>27.54</v>
      </c>
      <c r="F50" s="157"/>
      <c r="G50" s="157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57"/>
      <c r="Z50" s="147"/>
      <c r="AA50" s="147"/>
      <c r="AB50" s="147"/>
      <c r="AC50" s="147"/>
      <c r="AD50" s="147"/>
      <c r="AE50" s="147"/>
      <c r="AF50" s="147"/>
      <c r="AG50" s="147" t="s">
        <v>260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ht="22.5" outlineLevel="1" x14ac:dyDescent="0.2">
      <c r="A51" s="170">
        <v>13</v>
      </c>
      <c r="B51" s="171" t="s">
        <v>1317</v>
      </c>
      <c r="C51" s="183" t="s">
        <v>1318</v>
      </c>
      <c r="D51" s="172" t="s">
        <v>316</v>
      </c>
      <c r="E51" s="173">
        <v>0.38163000000000002</v>
      </c>
      <c r="F51" s="174"/>
      <c r="G51" s="175">
        <f>ROUND(E51*F51,2)</f>
        <v>0</v>
      </c>
      <c r="H51" s="158"/>
      <c r="I51" s="157">
        <f>ROUND(E51*H51,2)</f>
        <v>0</v>
      </c>
      <c r="J51" s="158"/>
      <c r="K51" s="157">
        <f>ROUND(E51*J51,2)</f>
        <v>0</v>
      </c>
      <c r="L51" s="157">
        <v>21</v>
      </c>
      <c r="M51" s="157">
        <f>G51*(1+L51/100)</f>
        <v>0</v>
      </c>
      <c r="N51" s="156">
        <v>1.0202899999999999</v>
      </c>
      <c r="O51" s="156">
        <f>ROUND(E51*N51,2)</f>
        <v>0.39</v>
      </c>
      <c r="P51" s="156">
        <v>0</v>
      </c>
      <c r="Q51" s="156">
        <f>ROUND(E51*P51,2)</f>
        <v>0</v>
      </c>
      <c r="R51" s="157"/>
      <c r="S51" s="157" t="s">
        <v>254</v>
      </c>
      <c r="T51" s="157" t="s">
        <v>255</v>
      </c>
      <c r="U51" s="157">
        <v>25.271000000000001</v>
      </c>
      <c r="V51" s="157">
        <f>ROUND(E51*U51,2)</f>
        <v>9.64</v>
      </c>
      <c r="W51" s="157"/>
      <c r="X51" s="157" t="s">
        <v>256</v>
      </c>
      <c r="Y51" s="157" t="s">
        <v>257</v>
      </c>
      <c r="Z51" s="147"/>
      <c r="AA51" s="147"/>
      <c r="AB51" s="147"/>
      <c r="AC51" s="147"/>
      <c r="AD51" s="147"/>
      <c r="AE51" s="147"/>
      <c r="AF51" s="147"/>
      <c r="AG51" s="147" t="s">
        <v>258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2" x14ac:dyDescent="0.2">
      <c r="A52" s="154"/>
      <c r="B52" s="155"/>
      <c r="C52" s="192" t="s">
        <v>388</v>
      </c>
      <c r="D52" s="190"/>
      <c r="E52" s="191"/>
      <c r="F52" s="157"/>
      <c r="G52" s="157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57"/>
      <c r="Z52" s="147"/>
      <c r="AA52" s="147"/>
      <c r="AB52" s="147"/>
      <c r="AC52" s="147"/>
      <c r="AD52" s="147"/>
      <c r="AE52" s="147"/>
      <c r="AF52" s="147"/>
      <c r="AG52" s="147" t="s">
        <v>260</v>
      </c>
      <c r="AH52" s="147">
        <v>1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ht="22.5" outlineLevel="3" x14ac:dyDescent="0.2">
      <c r="A53" s="154"/>
      <c r="B53" s="155"/>
      <c r="C53" s="184" t="s">
        <v>1327</v>
      </c>
      <c r="D53" s="159"/>
      <c r="E53" s="160"/>
      <c r="F53" s="157"/>
      <c r="G53" s="157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Z53" s="147"/>
      <c r="AA53" s="147"/>
      <c r="AB53" s="147"/>
      <c r="AC53" s="147"/>
      <c r="AD53" s="147"/>
      <c r="AE53" s="147"/>
      <c r="AF53" s="147"/>
      <c r="AG53" s="147" t="s">
        <v>260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ht="22.5" outlineLevel="3" x14ac:dyDescent="0.2">
      <c r="A54" s="154"/>
      <c r="B54" s="155"/>
      <c r="C54" s="184" t="s">
        <v>1328</v>
      </c>
      <c r="D54" s="159"/>
      <c r="E54" s="160">
        <v>0.21</v>
      </c>
      <c r="F54" s="157"/>
      <c r="G54" s="157"/>
      <c r="H54" s="157"/>
      <c r="I54" s="157"/>
      <c r="J54" s="157"/>
      <c r="K54" s="157"/>
      <c r="L54" s="157"/>
      <c r="M54" s="157"/>
      <c r="N54" s="156"/>
      <c r="O54" s="156"/>
      <c r="P54" s="156"/>
      <c r="Q54" s="156"/>
      <c r="R54" s="157"/>
      <c r="S54" s="157"/>
      <c r="T54" s="157"/>
      <c r="U54" s="157"/>
      <c r="V54" s="157"/>
      <c r="W54" s="157"/>
      <c r="X54" s="157"/>
      <c r="Y54" s="157"/>
      <c r="Z54" s="147"/>
      <c r="AA54" s="147"/>
      <c r="AB54" s="147"/>
      <c r="AC54" s="147"/>
      <c r="AD54" s="147"/>
      <c r="AE54" s="147"/>
      <c r="AF54" s="147"/>
      <c r="AG54" s="147" t="s">
        <v>260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33.75" outlineLevel="3" x14ac:dyDescent="0.2">
      <c r="A55" s="154"/>
      <c r="B55" s="155"/>
      <c r="C55" s="184" t="s">
        <v>1329</v>
      </c>
      <c r="D55" s="159"/>
      <c r="E55" s="160">
        <v>0.17</v>
      </c>
      <c r="F55" s="157"/>
      <c r="G55" s="157"/>
      <c r="H55" s="157"/>
      <c r="I55" s="157"/>
      <c r="J55" s="157"/>
      <c r="K55" s="157"/>
      <c r="L55" s="157"/>
      <c r="M55" s="157"/>
      <c r="N55" s="156"/>
      <c r="O55" s="156"/>
      <c r="P55" s="156"/>
      <c r="Q55" s="156"/>
      <c r="R55" s="157"/>
      <c r="S55" s="157"/>
      <c r="T55" s="157"/>
      <c r="U55" s="157"/>
      <c r="V55" s="157"/>
      <c r="W55" s="157"/>
      <c r="X55" s="157"/>
      <c r="Y55" s="157"/>
      <c r="Z55" s="147"/>
      <c r="AA55" s="147"/>
      <c r="AB55" s="147"/>
      <c r="AC55" s="147"/>
      <c r="AD55" s="147"/>
      <c r="AE55" s="147"/>
      <c r="AF55" s="147"/>
      <c r="AG55" s="147" t="s">
        <v>260</v>
      </c>
      <c r="AH55" s="147">
        <v>0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70">
        <v>14</v>
      </c>
      <c r="B56" s="171" t="s">
        <v>1322</v>
      </c>
      <c r="C56" s="183" t="s">
        <v>1323</v>
      </c>
      <c r="D56" s="172" t="s">
        <v>267</v>
      </c>
      <c r="E56" s="173">
        <v>8.1</v>
      </c>
      <c r="F56" s="174"/>
      <c r="G56" s="175">
        <f>ROUND(E56*F56,2)</f>
        <v>0</v>
      </c>
      <c r="H56" s="158"/>
      <c r="I56" s="157">
        <f>ROUND(E56*H56,2)</f>
        <v>0</v>
      </c>
      <c r="J56" s="158"/>
      <c r="K56" s="157">
        <f>ROUND(E56*J56,2)</f>
        <v>0</v>
      </c>
      <c r="L56" s="157">
        <v>21</v>
      </c>
      <c r="M56" s="157">
        <f>G56*(1+L56/100)</f>
        <v>0</v>
      </c>
      <c r="N56" s="156">
        <v>2.3800000000000002E-3</v>
      </c>
      <c r="O56" s="156">
        <f>ROUND(E56*N56,2)</f>
        <v>0.02</v>
      </c>
      <c r="P56" s="156">
        <v>0</v>
      </c>
      <c r="Q56" s="156">
        <f>ROUND(E56*P56,2)</f>
        <v>0</v>
      </c>
      <c r="R56" s="157"/>
      <c r="S56" s="157" t="s">
        <v>254</v>
      </c>
      <c r="T56" s="157" t="s">
        <v>255</v>
      </c>
      <c r="U56" s="157">
        <v>0.49</v>
      </c>
      <c r="V56" s="157">
        <f>ROUND(E56*U56,2)</f>
        <v>3.97</v>
      </c>
      <c r="W56" s="157"/>
      <c r="X56" s="157" t="s">
        <v>256</v>
      </c>
      <c r="Y56" s="157" t="s">
        <v>257</v>
      </c>
      <c r="Z56" s="147"/>
      <c r="AA56" s="147"/>
      <c r="AB56" s="147"/>
      <c r="AC56" s="147"/>
      <c r="AD56" s="147"/>
      <c r="AE56" s="147"/>
      <c r="AF56" s="147"/>
      <c r="AG56" s="147" t="s">
        <v>258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2" x14ac:dyDescent="0.2">
      <c r="A57" s="154"/>
      <c r="B57" s="155"/>
      <c r="C57" s="184" t="s">
        <v>1330</v>
      </c>
      <c r="D57" s="159"/>
      <c r="E57" s="160">
        <v>8.1</v>
      </c>
      <c r="F57" s="157"/>
      <c r="G57" s="157"/>
      <c r="H57" s="157"/>
      <c r="I57" s="157"/>
      <c r="J57" s="157"/>
      <c r="K57" s="157"/>
      <c r="L57" s="157"/>
      <c r="M57" s="157"/>
      <c r="N57" s="156"/>
      <c r="O57" s="156"/>
      <c r="P57" s="156"/>
      <c r="Q57" s="156"/>
      <c r="R57" s="157"/>
      <c r="S57" s="157"/>
      <c r="T57" s="157"/>
      <c r="U57" s="157"/>
      <c r="V57" s="157"/>
      <c r="W57" s="157"/>
      <c r="X57" s="157"/>
      <c r="Y57" s="157"/>
      <c r="Z57" s="147"/>
      <c r="AA57" s="147"/>
      <c r="AB57" s="147"/>
      <c r="AC57" s="147"/>
      <c r="AD57" s="147"/>
      <c r="AE57" s="147"/>
      <c r="AF57" s="147"/>
      <c r="AG57" s="147" t="s">
        <v>260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ht="22.5" outlineLevel="1" x14ac:dyDescent="0.2">
      <c r="A58" s="170">
        <v>15</v>
      </c>
      <c r="B58" s="171" t="s">
        <v>1331</v>
      </c>
      <c r="C58" s="183" t="s">
        <v>1332</v>
      </c>
      <c r="D58" s="172" t="s">
        <v>267</v>
      </c>
      <c r="E58" s="173">
        <v>8.1</v>
      </c>
      <c r="F58" s="174"/>
      <c r="G58" s="175">
        <f>ROUND(E58*F58,2)</f>
        <v>0</v>
      </c>
      <c r="H58" s="158"/>
      <c r="I58" s="157">
        <f>ROUND(E58*H58,2)</f>
        <v>0</v>
      </c>
      <c r="J58" s="158"/>
      <c r="K58" s="157">
        <f>ROUND(E58*J58,2)</f>
        <v>0</v>
      </c>
      <c r="L58" s="157">
        <v>21</v>
      </c>
      <c r="M58" s="157">
        <f>G58*(1+L58/100)</f>
        <v>0</v>
      </c>
      <c r="N58" s="156">
        <v>0.40392</v>
      </c>
      <c r="O58" s="156">
        <f>ROUND(E58*N58,2)</f>
        <v>3.27</v>
      </c>
      <c r="P58" s="156">
        <v>0</v>
      </c>
      <c r="Q58" s="156">
        <f>ROUND(E58*P58,2)</f>
        <v>0</v>
      </c>
      <c r="R58" s="157"/>
      <c r="S58" s="157" t="s">
        <v>254</v>
      </c>
      <c r="T58" s="157" t="s">
        <v>255</v>
      </c>
      <c r="U58" s="157">
        <v>0.78307000000000004</v>
      </c>
      <c r="V58" s="157">
        <f>ROUND(E58*U58,2)</f>
        <v>6.34</v>
      </c>
      <c r="W58" s="157"/>
      <c r="X58" s="157" t="s">
        <v>309</v>
      </c>
      <c r="Y58" s="157" t="s">
        <v>257</v>
      </c>
      <c r="Z58" s="147"/>
      <c r="AA58" s="147"/>
      <c r="AB58" s="147"/>
      <c r="AC58" s="147"/>
      <c r="AD58" s="147"/>
      <c r="AE58" s="147"/>
      <c r="AF58" s="147"/>
      <c r="AG58" s="147" t="s">
        <v>310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2" x14ac:dyDescent="0.2">
      <c r="A59" s="154"/>
      <c r="B59" s="155"/>
      <c r="C59" s="192" t="s">
        <v>388</v>
      </c>
      <c r="D59" s="190"/>
      <c r="E59" s="191"/>
      <c r="F59" s="157"/>
      <c r="G59" s="157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7"/>
      <c r="AA59" s="147"/>
      <c r="AB59" s="147"/>
      <c r="AC59" s="147"/>
      <c r="AD59" s="147"/>
      <c r="AE59" s="147"/>
      <c r="AF59" s="147"/>
      <c r="AG59" s="147" t="s">
        <v>260</v>
      </c>
      <c r="AH59" s="147">
        <v>1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3" x14ac:dyDescent="0.2">
      <c r="A60" s="154"/>
      <c r="B60" s="155"/>
      <c r="C60" s="184" t="s">
        <v>1333</v>
      </c>
      <c r="D60" s="159"/>
      <c r="E60" s="160">
        <v>8.1</v>
      </c>
      <c r="F60" s="157"/>
      <c r="G60" s="157"/>
      <c r="H60" s="157"/>
      <c r="I60" s="157"/>
      <c r="J60" s="157"/>
      <c r="K60" s="157"/>
      <c r="L60" s="157"/>
      <c r="M60" s="157"/>
      <c r="N60" s="156"/>
      <c r="O60" s="156"/>
      <c r="P60" s="156"/>
      <c r="Q60" s="156"/>
      <c r="R60" s="157"/>
      <c r="S60" s="157"/>
      <c r="T60" s="157"/>
      <c r="U60" s="157"/>
      <c r="V60" s="157"/>
      <c r="W60" s="157"/>
      <c r="X60" s="157"/>
      <c r="Y60" s="157"/>
      <c r="Z60" s="147"/>
      <c r="AA60" s="147"/>
      <c r="AB60" s="147"/>
      <c r="AC60" s="147"/>
      <c r="AD60" s="147"/>
      <c r="AE60" s="147"/>
      <c r="AF60" s="147"/>
      <c r="AG60" s="147" t="s">
        <v>260</v>
      </c>
      <c r="AH60" s="147">
        <v>0</v>
      </c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x14ac:dyDescent="0.2">
      <c r="A61" s="163" t="s">
        <v>249</v>
      </c>
      <c r="B61" s="164" t="s">
        <v>119</v>
      </c>
      <c r="C61" s="182" t="s">
        <v>120</v>
      </c>
      <c r="D61" s="165"/>
      <c r="E61" s="166"/>
      <c r="F61" s="167"/>
      <c r="G61" s="168">
        <f>SUMIF(AG62:AG71,"&lt;&gt;NOR",G62:G71)</f>
        <v>0</v>
      </c>
      <c r="H61" s="162"/>
      <c r="I61" s="162">
        <f>SUM(I62:I71)</f>
        <v>0</v>
      </c>
      <c r="J61" s="162"/>
      <c r="K61" s="162">
        <f>SUM(K62:K71)</f>
        <v>0</v>
      </c>
      <c r="L61" s="162"/>
      <c r="M61" s="162">
        <f>SUM(M62:M71)</f>
        <v>0</v>
      </c>
      <c r="N61" s="161"/>
      <c r="O61" s="161">
        <f>SUM(O62:O71)</f>
        <v>132.05000000000001</v>
      </c>
      <c r="P61" s="161"/>
      <c r="Q61" s="161">
        <f>SUM(Q62:Q71)</f>
        <v>0</v>
      </c>
      <c r="R61" s="162"/>
      <c r="S61" s="162"/>
      <c r="T61" s="162"/>
      <c r="U61" s="162"/>
      <c r="V61" s="162">
        <f>SUM(V62:V71)</f>
        <v>142.41</v>
      </c>
      <c r="W61" s="162"/>
      <c r="X61" s="162"/>
      <c r="Y61" s="162"/>
      <c r="AG61" t="s">
        <v>250</v>
      </c>
    </row>
    <row r="62" spans="1:60" ht="22.5" outlineLevel="1" x14ac:dyDescent="0.2">
      <c r="A62" s="170">
        <v>16</v>
      </c>
      <c r="B62" s="171" t="s">
        <v>1129</v>
      </c>
      <c r="C62" s="183" t="s">
        <v>1334</v>
      </c>
      <c r="D62" s="172" t="s">
        <v>253</v>
      </c>
      <c r="E62" s="173">
        <v>16.262</v>
      </c>
      <c r="F62" s="174"/>
      <c r="G62" s="175">
        <f>ROUND(E62*F62,2)</f>
        <v>0</v>
      </c>
      <c r="H62" s="158"/>
      <c r="I62" s="157">
        <f>ROUND(E62*H62,2)</f>
        <v>0</v>
      </c>
      <c r="J62" s="158"/>
      <c r="K62" s="157">
        <f>ROUND(E62*J62,2)</f>
        <v>0</v>
      </c>
      <c r="L62" s="157">
        <v>21</v>
      </c>
      <c r="M62" s="157">
        <f>G62*(1+L62/100)</f>
        <v>0</v>
      </c>
      <c r="N62" s="156">
        <v>2.5249999999999999</v>
      </c>
      <c r="O62" s="156">
        <f>ROUND(E62*N62,2)</f>
        <v>41.06</v>
      </c>
      <c r="P62" s="156">
        <v>0</v>
      </c>
      <c r="Q62" s="156">
        <f>ROUND(E62*P62,2)</f>
        <v>0</v>
      </c>
      <c r="R62" s="157"/>
      <c r="S62" s="157" t="s">
        <v>254</v>
      </c>
      <c r="T62" s="157" t="s">
        <v>255</v>
      </c>
      <c r="U62" s="157">
        <v>0.48</v>
      </c>
      <c r="V62" s="157">
        <f>ROUND(E62*U62,2)</f>
        <v>7.81</v>
      </c>
      <c r="W62" s="157"/>
      <c r="X62" s="157" t="s">
        <v>256</v>
      </c>
      <c r="Y62" s="157" t="s">
        <v>257</v>
      </c>
      <c r="Z62" s="147"/>
      <c r="AA62" s="147"/>
      <c r="AB62" s="147"/>
      <c r="AC62" s="147"/>
      <c r="AD62" s="147"/>
      <c r="AE62" s="147"/>
      <c r="AF62" s="147"/>
      <c r="AG62" s="147" t="s">
        <v>258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2" x14ac:dyDescent="0.2">
      <c r="A63" s="154"/>
      <c r="B63" s="155"/>
      <c r="C63" s="184" t="s">
        <v>1335</v>
      </c>
      <c r="D63" s="159"/>
      <c r="E63" s="160">
        <v>14.78</v>
      </c>
      <c r="F63" s="157"/>
      <c r="G63" s="157"/>
      <c r="H63" s="157"/>
      <c r="I63" s="157"/>
      <c r="J63" s="157"/>
      <c r="K63" s="157"/>
      <c r="L63" s="157"/>
      <c r="M63" s="157"/>
      <c r="N63" s="156"/>
      <c r="O63" s="156"/>
      <c r="P63" s="156"/>
      <c r="Q63" s="156"/>
      <c r="R63" s="157"/>
      <c r="S63" s="157"/>
      <c r="T63" s="157"/>
      <c r="U63" s="157"/>
      <c r="V63" s="157"/>
      <c r="W63" s="157"/>
      <c r="X63" s="157"/>
      <c r="Y63" s="157"/>
      <c r="Z63" s="147"/>
      <c r="AA63" s="147"/>
      <c r="AB63" s="147"/>
      <c r="AC63" s="147"/>
      <c r="AD63" s="147"/>
      <c r="AE63" s="147"/>
      <c r="AF63" s="147"/>
      <c r="AG63" s="147" t="s">
        <v>260</v>
      </c>
      <c r="AH63" s="147">
        <v>0</v>
      </c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3" x14ac:dyDescent="0.2">
      <c r="A64" s="154"/>
      <c r="B64" s="155"/>
      <c r="C64" s="184" t="s">
        <v>1336</v>
      </c>
      <c r="D64" s="159"/>
      <c r="E64" s="160">
        <v>1.48</v>
      </c>
      <c r="F64" s="157"/>
      <c r="G64" s="157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7"/>
      <c r="AA64" s="147"/>
      <c r="AB64" s="147"/>
      <c r="AC64" s="147"/>
      <c r="AD64" s="147"/>
      <c r="AE64" s="147"/>
      <c r="AF64" s="147"/>
      <c r="AG64" s="147" t="s">
        <v>260</v>
      </c>
      <c r="AH64" s="147">
        <v>0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ht="22.5" outlineLevel="1" x14ac:dyDescent="0.2">
      <c r="A65" s="170">
        <v>17</v>
      </c>
      <c r="B65" s="171" t="s">
        <v>1314</v>
      </c>
      <c r="C65" s="183" t="s">
        <v>1315</v>
      </c>
      <c r="D65" s="172" t="s">
        <v>380</v>
      </c>
      <c r="E65" s="173">
        <v>73.627499999999998</v>
      </c>
      <c r="F65" s="174"/>
      <c r="G65" s="175">
        <f>ROUND(E65*F65,2)</f>
        <v>0</v>
      </c>
      <c r="H65" s="158"/>
      <c r="I65" s="157">
        <f>ROUND(E65*H65,2)</f>
        <v>0</v>
      </c>
      <c r="J65" s="158"/>
      <c r="K65" s="157">
        <f>ROUND(E65*J65,2)</f>
        <v>0</v>
      </c>
      <c r="L65" s="157">
        <v>21</v>
      </c>
      <c r="M65" s="157">
        <f>G65*(1+L65/100)</f>
        <v>0</v>
      </c>
      <c r="N65" s="156">
        <v>1.2197499999999999</v>
      </c>
      <c r="O65" s="156">
        <f>ROUND(E65*N65,2)</f>
        <v>89.81</v>
      </c>
      <c r="P65" s="156">
        <v>0</v>
      </c>
      <c r="Q65" s="156">
        <f>ROUND(E65*P65,2)</f>
        <v>0</v>
      </c>
      <c r="R65" s="157"/>
      <c r="S65" s="157" t="s">
        <v>254</v>
      </c>
      <c r="T65" s="157" t="s">
        <v>255</v>
      </c>
      <c r="U65" s="157">
        <v>1.3</v>
      </c>
      <c r="V65" s="157">
        <f>ROUND(E65*U65,2)</f>
        <v>95.72</v>
      </c>
      <c r="W65" s="157"/>
      <c r="X65" s="157" t="s">
        <v>256</v>
      </c>
      <c r="Y65" s="157" t="s">
        <v>257</v>
      </c>
      <c r="Z65" s="147"/>
      <c r="AA65" s="147"/>
      <c r="AB65" s="147"/>
      <c r="AC65" s="147"/>
      <c r="AD65" s="147"/>
      <c r="AE65" s="147"/>
      <c r="AF65" s="147"/>
      <c r="AG65" s="147" t="s">
        <v>258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2" x14ac:dyDescent="0.2">
      <c r="A66" s="154"/>
      <c r="B66" s="155"/>
      <c r="C66" s="184" t="s">
        <v>1337</v>
      </c>
      <c r="D66" s="159"/>
      <c r="E66" s="160">
        <v>52.19</v>
      </c>
      <c r="F66" s="157"/>
      <c r="G66" s="157"/>
      <c r="H66" s="157"/>
      <c r="I66" s="157"/>
      <c r="J66" s="157"/>
      <c r="K66" s="157"/>
      <c r="L66" s="157"/>
      <c r="M66" s="157"/>
      <c r="N66" s="156"/>
      <c r="O66" s="156"/>
      <c r="P66" s="156"/>
      <c r="Q66" s="156"/>
      <c r="R66" s="157"/>
      <c r="S66" s="157"/>
      <c r="T66" s="157"/>
      <c r="U66" s="157"/>
      <c r="V66" s="157"/>
      <c r="W66" s="157"/>
      <c r="X66" s="157"/>
      <c r="Y66" s="157"/>
      <c r="Z66" s="147"/>
      <c r="AA66" s="147"/>
      <c r="AB66" s="147"/>
      <c r="AC66" s="147"/>
      <c r="AD66" s="147"/>
      <c r="AE66" s="147"/>
      <c r="AF66" s="147"/>
      <c r="AG66" s="147" t="s">
        <v>260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3" x14ac:dyDescent="0.2">
      <c r="A67" s="154"/>
      <c r="B67" s="155"/>
      <c r="C67" s="184" t="s">
        <v>1338</v>
      </c>
      <c r="D67" s="159"/>
      <c r="E67" s="160">
        <v>21.44</v>
      </c>
      <c r="F67" s="157"/>
      <c r="G67" s="157"/>
      <c r="H67" s="157"/>
      <c r="I67" s="157"/>
      <c r="J67" s="157"/>
      <c r="K67" s="157"/>
      <c r="L67" s="157"/>
      <c r="M67" s="157"/>
      <c r="N67" s="156"/>
      <c r="O67" s="156"/>
      <c r="P67" s="156"/>
      <c r="Q67" s="156"/>
      <c r="R67" s="157"/>
      <c r="S67" s="157"/>
      <c r="T67" s="157"/>
      <c r="U67" s="157"/>
      <c r="V67" s="157"/>
      <c r="W67" s="157"/>
      <c r="X67" s="157"/>
      <c r="Y67" s="157"/>
      <c r="Z67" s="147"/>
      <c r="AA67" s="147"/>
      <c r="AB67" s="147"/>
      <c r="AC67" s="147"/>
      <c r="AD67" s="147"/>
      <c r="AE67" s="147"/>
      <c r="AF67" s="147"/>
      <c r="AG67" s="147" t="s">
        <v>260</v>
      </c>
      <c r="AH67" s="147">
        <v>0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ht="22.5" outlineLevel="1" x14ac:dyDescent="0.2">
      <c r="A68" s="170">
        <v>18</v>
      </c>
      <c r="B68" s="171" t="s">
        <v>1317</v>
      </c>
      <c r="C68" s="183" t="s">
        <v>1318</v>
      </c>
      <c r="D68" s="172" t="s">
        <v>316</v>
      </c>
      <c r="E68" s="173">
        <v>1.1040000000000001</v>
      </c>
      <c r="F68" s="174"/>
      <c r="G68" s="175">
        <f>ROUND(E68*F68,2)</f>
        <v>0</v>
      </c>
      <c r="H68" s="158"/>
      <c r="I68" s="157">
        <f>ROUND(E68*H68,2)</f>
        <v>0</v>
      </c>
      <c r="J68" s="158"/>
      <c r="K68" s="157">
        <f>ROUND(E68*J68,2)</f>
        <v>0</v>
      </c>
      <c r="L68" s="157">
        <v>21</v>
      </c>
      <c r="M68" s="157">
        <f>G68*(1+L68/100)</f>
        <v>0</v>
      </c>
      <c r="N68" s="156">
        <v>1.0202899999999999</v>
      </c>
      <c r="O68" s="156">
        <f>ROUND(E68*N68,2)</f>
        <v>1.1299999999999999</v>
      </c>
      <c r="P68" s="156">
        <v>0</v>
      </c>
      <c r="Q68" s="156">
        <f>ROUND(E68*P68,2)</f>
        <v>0</v>
      </c>
      <c r="R68" s="157"/>
      <c r="S68" s="157" t="s">
        <v>254</v>
      </c>
      <c r="T68" s="157" t="s">
        <v>255</v>
      </c>
      <c r="U68" s="157">
        <v>25.271000000000001</v>
      </c>
      <c r="V68" s="157">
        <f>ROUND(E68*U68,2)</f>
        <v>27.9</v>
      </c>
      <c r="W68" s="157"/>
      <c r="X68" s="157" t="s">
        <v>256</v>
      </c>
      <c r="Y68" s="157" t="s">
        <v>257</v>
      </c>
      <c r="Z68" s="147"/>
      <c r="AA68" s="147"/>
      <c r="AB68" s="147"/>
      <c r="AC68" s="147"/>
      <c r="AD68" s="147"/>
      <c r="AE68" s="147"/>
      <c r="AF68" s="147"/>
      <c r="AG68" s="147" t="s">
        <v>258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ht="22.5" outlineLevel="2" x14ac:dyDescent="0.2">
      <c r="A69" s="154"/>
      <c r="B69" s="155"/>
      <c r="C69" s="184" t="s">
        <v>1339</v>
      </c>
      <c r="D69" s="159"/>
      <c r="E69" s="160">
        <v>1.1000000000000001</v>
      </c>
      <c r="F69" s="157"/>
      <c r="G69" s="157"/>
      <c r="H69" s="157"/>
      <c r="I69" s="157"/>
      <c r="J69" s="157"/>
      <c r="K69" s="157"/>
      <c r="L69" s="157"/>
      <c r="M69" s="157"/>
      <c r="N69" s="156"/>
      <c r="O69" s="156"/>
      <c r="P69" s="156"/>
      <c r="Q69" s="156"/>
      <c r="R69" s="157"/>
      <c r="S69" s="157"/>
      <c r="T69" s="157"/>
      <c r="U69" s="157"/>
      <c r="V69" s="157"/>
      <c r="W69" s="157"/>
      <c r="X69" s="157"/>
      <c r="Y69" s="157"/>
      <c r="Z69" s="147"/>
      <c r="AA69" s="147"/>
      <c r="AB69" s="147"/>
      <c r="AC69" s="147"/>
      <c r="AD69" s="147"/>
      <c r="AE69" s="147"/>
      <c r="AF69" s="147"/>
      <c r="AG69" s="147" t="s">
        <v>260</v>
      </c>
      <c r="AH69" s="147">
        <v>0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">
      <c r="A70" s="170">
        <v>19</v>
      </c>
      <c r="B70" s="171" t="s">
        <v>1322</v>
      </c>
      <c r="C70" s="183" t="s">
        <v>1323</v>
      </c>
      <c r="D70" s="172" t="s">
        <v>267</v>
      </c>
      <c r="E70" s="173">
        <v>22.4</v>
      </c>
      <c r="F70" s="174"/>
      <c r="G70" s="175">
        <f>ROUND(E70*F70,2)</f>
        <v>0</v>
      </c>
      <c r="H70" s="158"/>
      <c r="I70" s="157">
        <f>ROUND(E70*H70,2)</f>
        <v>0</v>
      </c>
      <c r="J70" s="158"/>
      <c r="K70" s="157">
        <f>ROUND(E70*J70,2)</f>
        <v>0</v>
      </c>
      <c r="L70" s="157">
        <v>21</v>
      </c>
      <c r="M70" s="157">
        <f>G70*(1+L70/100)</f>
        <v>0</v>
      </c>
      <c r="N70" s="156">
        <v>2.3800000000000002E-3</v>
      </c>
      <c r="O70" s="156">
        <f>ROUND(E70*N70,2)</f>
        <v>0.05</v>
      </c>
      <c r="P70" s="156">
        <v>0</v>
      </c>
      <c r="Q70" s="156">
        <f>ROUND(E70*P70,2)</f>
        <v>0</v>
      </c>
      <c r="R70" s="157"/>
      <c r="S70" s="157" t="s">
        <v>254</v>
      </c>
      <c r="T70" s="157" t="s">
        <v>255</v>
      </c>
      <c r="U70" s="157">
        <v>0.49</v>
      </c>
      <c r="V70" s="157">
        <f>ROUND(E70*U70,2)</f>
        <v>10.98</v>
      </c>
      <c r="W70" s="157"/>
      <c r="X70" s="157" t="s">
        <v>256</v>
      </c>
      <c r="Y70" s="157" t="s">
        <v>257</v>
      </c>
      <c r="Z70" s="147"/>
      <c r="AA70" s="147"/>
      <c r="AB70" s="147"/>
      <c r="AC70" s="147"/>
      <c r="AD70" s="147"/>
      <c r="AE70" s="147"/>
      <c r="AF70" s="147"/>
      <c r="AG70" s="147" t="s">
        <v>258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2" x14ac:dyDescent="0.2">
      <c r="A71" s="154"/>
      <c r="B71" s="155"/>
      <c r="C71" s="184" t="s">
        <v>1340</v>
      </c>
      <c r="D71" s="159"/>
      <c r="E71" s="160">
        <v>22.4</v>
      </c>
      <c r="F71" s="157"/>
      <c r="G71" s="157"/>
      <c r="H71" s="157"/>
      <c r="I71" s="157"/>
      <c r="J71" s="157"/>
      <c r="K71" s="157"/>
      <c r="L71" s="157"/>
      <c r="M71" s="157"/>
      <c r="N71" s="156"/>
      <c r="O71" s="156"/>
      <c r="P71" s="156"/>
      <c r="Q71" s="156"/>
      <c r="R71" s="157"/>
      <c r="S71" s="157"/>
      <c r="T71" s="157"/>
      <c r="U71" s="157"/>
      <c r="V71" s="157"/>
      <c r="W71" s="157"/>
      <c r="X71" s="157"/>
      <c r="Y71" s="157"/>
      <c r="Z71" s="147"/>
      <c r="AA71" s="147"/>
      <c r="AB71" s="147"/>
      <c r="AC71" s="147"/>
      <c r="AD71" s="147"/>
      <c r="AE71" s="147"/>
      <c r="AF71" s="147"/>
      <c r="AG71" s="147" t="s">
        <v>260</v>
      </c>
      <c r="AH71" s="147">
        <v>0</v>
      </c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x14ac:dyDescent="0.2">
      <c r="A72" s="163" t="s">
        <v>249</v>
      </c>
      <c r="B72" s="164" t="s">
        <v>121</v>
      </c>
      <c r="C72" s="182" t="s">
        <v>122</v>
      </c>
      <c r="D72" s="165"/>
      <c r="E72" s="166"/>
      <c r="F72" s="167"/>
      <c r="G72" s="168">
        <f>SUMIF(AG73:AG97,"&lt;&gt;NOR",G73:G97)</f>
        <v>0</v>
      </c>
      <c r="H72" s="162"/>
      <c r="I72" s="162">
        <f>SUM(I73:I97)</f>
        <v>0</v>
      </c>
      <c r="J72" s="162"/>
      <c r="K72" s="162">
        <f>SUM(K73:K97)</f>
        <v>0</v>
      </c>
      <c r="L72" s="162"/>
      <c r="M72" s="162">
        <f>SUM(M73:M97)</f>
        <v>0</v>
      </c>
      <c r="N72" s="161"/>
      <c r="O72" s="161">
        <f>SUM(O73:O97)</f>
        <v>224.06</v>
      </c>
      <c r="P72" s="161"/>
      <c r="Q72" s="161">
        <f>SUM(Q73:Q97)</f>
        <v>0</v>
      </c>
      <c r="R72" s="162"/>
      <c r="S72" s="162"/>
      <c r="T72" s="162"/>
      <c r="U72" s="162"/>
      <c r="V72" s="162">
        <f>SUM(V73:V97)</f>
        <v>228.58</v>
      </c>
      <c r="W72" s="162"/>
      <c r="X72" s="162"/>
      <c r="Y72" s="162"/>
      <c r="AG72" t="s">
        <v>250</v>
      </c>
    </row>
    <row r="73" spans="1:60" ht="22.5" outlineLevel="1" x14ac:dyDescent="0.2">
      <c r="A73" s="170">
        <v>20</v>
      </c>
      <c r="B73" s="171" t="s">
        <v>1038</v>
      </c>
      <c r="C73" s="183" t="s">
        <v>1039</v>
      </c>
      <c r="D73" s="172" t="s">
        <v>380</v>
      </c>
      <c r="E73" s="173">
        <v>68.724999999999994</v>
      </c>
      <c r="F73" s="174"/>
      <c r="G73" s="175">
        <f>ROUND(E73*F73,2)</f>
        <v>0</v>
      </c>
      <c r="H73" s="158"/>
      <c r="I73" s="157">
        <f>ROUND(E73*H73,2)</f>
        <v>0</v>
      </c>
      <c r="J73" s="158"/>
      <c r="K73" s="157">
        <f>ROUND(E73*J73,2)</f>
        <v>0</v>
      </c>
      <c r="L73" s="157">
        <v>21</v>
      </c>
      <c r="M73" s="157">
        <f>G73*(1+L73/100)</f>
        <v>0</v>
      </c>
      <c r="N73" s="156">
        <v>0</v>
      </c>
      <c r="O73" s="156">
        <f>ROUND(E73*N73,2)</f>
        <v>0</v>
      </c>
      <c r="P73" s="156">
        <v>0</v>
      </c>
      <c r="Q73" s="156">
        <f>ROUND(E73*P73,2)</f>
        <v>0</v>
      </c>
      <c r="R73" s="157"/>
      <c r="S73" s="157" t="s">
        <v>254</v>
      </c>
      <c r="T73" s="157" t="s">
        <v>255</v>
      </c>
      <c r="U73" s="157">
        <v>0.15</v>
      </c>
      <c r="V73" s="157">
        <f>ROUND(E73*U73,2)</f>
        <v>10.31</v>
      </c>
      <c r="W73" s="157"/>
      <c r="X73" s="157" t="s">
        <v>256</v>
      </c>
      <c r="Y73" s="157" t="s">
        <v>257</v>
      </c>
      <c r="Z73" s="147"/>
      <c r="AA73" s="147"/>
      <c r="AB73" s="147"/>
      <c r="AC73" s="147"/>
      <c r="AD73" s="147"/>
      <c r="AE73" s="147"/>
      <c r="AF73" s="147"/>
      <c r="AG73" s="147" t="s">
        <v>258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2" x14ac:dyDescent="0.2">
      <c r="A74" s="154"/>
      <c r="B74" s="155"/>
      <c r="C74" s="184" t="s">
        <v>1341</v>
      </c>
      <c r="D74" s="159"/>
      <c r="E74" s="160">
        <v>59.95</v>
      </c>
      <c r="F74" s="157"/>
      <c r="G74" s="157"/>
      <c r="H74" s="157"/>
      <c r="I74" s="157"/>
      <c r="J74" s="157"/>
      <c r="K74" s="157"/>
      <c r="L74" s="157"/>
      <c r="M74" s="157"/>
      <c r="N74" s="156"/>
      <c r="O74" s="156"/>
      <c r="P74" s="156"/>
      <c r="Q74" s="156"/>
      <c r="R74" s="157"/>
      <c r="S74" s="157"/>
      <c r="T74" s="157"/>
      <c r="U74" s="157"/>
      <c r="V74" s="157"/>
      <c r="W74" s="157"/>
      <c r="X74" s="157"/>
      <c r="Y74" s="157"/>
      <c r="Z74" s="147"/>
      <c r="AA74" s="147"/>
      <c r="AB74" s="147"/>
      <c r="AC74" s="147"/>
      <c r="AD74" s="147"/>
      <c r="AE74" s="147"/>
      <c r="AF74" s="147"/>
      <c r="AG74" s="147" t="s">
        <v>260</v>
      </c>
      <c r="AH74" s="147">
        <v>0</v>
      </c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3" x14ac:dyDescent="0.2">
      <c r="A75" s="154"/>
      <c r="B75" s="155"/>
      <c r="C75" s="184" t="s">
        <v>1342</v>
      </c>
      <c r="D75" s="159"/>
      <c r="E75" s="160">
        <v>8.7799999999999994</v>
      </c>
      <c r="F75" s="157"/>
      <c r="G75" s="157"/>
      <c r="H75" s="157"/>
      <c r="I75" s="157"/>
      <c r="J75" s="157"/>
      <c r="K75" s="157"/>
      <c r="L75" s="157"/>
      <c r="M75" s="157"/>
      <c r="N75" s="156"/>
      <c r="O75" s="156"/>
      <c r="P75" s="156"/>
      <c r="Q75" s="156"/>
      <c r="R75" s="157"/>
      <c r="S75" s="157"/>
      <c r="T75" s="157"/>
      <c r="U75" s="157"/>
      <c r="V75" s="157"/>
      <c r="W75" s="157"/>
      <c r="X75" s="157"/>
      <c r="Y75" s="157"/>
      <c r="Z75" s="147"/>
      <c r="AA75" s="147"/>
      <c r="AB75" s="147"/>
      <c r="AC75" s="147"/>
      <c r="AD75" s="147"/>
      <c r="AE75" s="147"/>
      <c r="AF75" s="147"/>
      <c r="AG75" s="147" t="s">
        <v>260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">
      <c r="A76" s="170">
        <v>21</v>
      </c>
      <c r="B76" s="171" t="s">
        <v>1309</v>
      </c>
      <c r="C76" s="183" t="s">
        <v>1310</v>
      </c>
      <c r="D76" s="172" t="s">
        <v>253</v>
      </c>
      <c r="E76" s="173">
        <v>50.688000000000002</v>
      </c>
      <c r="F76" s="174"/>
      <c r="G76" s="175">
        <f>ROUND(E76*F76,2)</f>
        <v>0</v>
      </c>
      <c r="H76" s="158"/>
      <c r="I76" s="157">
        <f>ROUND(E76*H76,2)</f>
        <v>0</v>
      </c>
      <c r="J76" s="158"/>
      <c r="K76" s="157">
        <f>ROUND(E76*J76,2)</f>
        <v>0</v>
      </c>
      <c r="L76" s="157">
        <v>21</v>
      </c>
      <c r="M76" s="157">
        <f>G76*(1+L76/100)</f>
        <v>0</v>
      </c>
      <c r="N76" s="156">
        <v>2.5249999999999999</v>
      </c>
      <c r="O76" s="156">
        <f>ROUND(E76*N76,2)</f>
        <v>127.99</v>
      </c>
      <c r="P76" s="156">
        <v>0</v>
      </c>
      <c r="Q76" s="156">
        <f>ROUND(E76*P76,2)</f>
        <v>0</v>
      </c>
      <c r="R76" s="157"/>
      <c r="S76" s="157" t="s">
        <v>254</v>
      </c>
      <c r="T76" s="157" t="s">
        <v>255</v>
      </c>
      <c r="U76" s="157">
        <v>0.47699999999999998</v>
      </c>
      <c r="V76" s="157">
        <f>ROUND(E76*U76,2)</f>
        <v>24.18</v>
      </c>
      <c r="W76" s="157"/>
      <c r="X76" s="157" t="s">
        <v>256</v>
      </c>
      <c r="Y76" s="157" t="s">
        <v>257</v>
      </c>
      <c r="Z76" s="147"/>
      <c r="AA76" s="147"/>
      <c r="AB76" s="147"/>
      <c r="AC76" s="147"/>
      <c r="AD76" s="147"/>
      <c r="AE76" s="147"/>
      <c r="AF76" s="147"/>
      <c r="AG76" s="147" t="s">
        <v>258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2" x14ac:dyDescent="0.2">
      <c r="A77" s="154"/>
      <c r="B77" s="155"/>
      <c r="C77" s="388" t="s">
        <v>1311</v>
      </c>
      <c r="D77" s="389"/>
      <c r="E77" s="389"/>
      <c r="F77" s="389"/>
      <c r="G77" s="389"/>
      <c r="H77" s="157"/>
      <c r="I77" s="157"/>
      <c r="J77" s="157"/>
      <c r="K77" s="157"/>
      <c r="L77" s="157"/>
      <c r="M77" s="157"/>
      <c r="N77" s="156"/>
      <c r="O77" s="156"/>
      <c r="P77" s="156"/>
      <c r="Q77" s="156"/>
      <c r="R77" s="157"/>
      <c r="S77" s="157"/>
      <c r="T77" s="157"/>
      <c r="U77" s="157"/>
      <c r="V77" s="157"/>
      <c r="W77" s="157"/>
      <c r="X77" s="157"/>
      <c r="Y77" s="157"/>
      <c r="Z77" s="147"/>
      <c r="AA77" s="147"/>
      <c r="AB77" s="147"/>
      <c r="AC77" s="147"/>
      <c r="AD77" s="147"/>
      <c r="AE77" s="147"/>
      <c r="AF77" s="147"/>
      <c r="AG77" s="147" t="s">
        <v>272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2" x14ac:dyDescent="0.2">
      <c r="A78" s="154"/>
      <c r="B78" s="155"/>
      <c r="C78" s="184" t="s">
        <v>1343</v>
      </c>
      <c r="D78" s="159"/>
      <c r="E78" s="160">
        <v>39.06</v>
      </c>
      <c r="F78" s="157"/>
      <c r="G78" s="157"/>
      <c r="H78" s="157"/>
      <c r="I78" s="157"/>
      <c r="J78" s="157"/>
      <c r="K78" s="157"/>
      <c r="L78" s="157"/>
      <c r="M78" s="157"/>
      <c r="N78" s="156"/>
      <c r="O78" s="156"/>
      <c r="P78" s="156"/>
      <c r="Q78" s="156"/>
      <c r="R78" s="157"/>
      <c r="S78" s="157"/>
      <c r="T78" s="157"/>
      <c r="U78" s="157"/>
      <c r="V78" s="157"/>
      <c r="W78" s="157"/>
      <c r="X78" s="157"/>
      <c r="Y78" s="157"/>
      <c r="Z78" s="147"/>
      <c r="AA78" s="147"/>
      <c r="AB78" s="147"/>
      <c r="AC78" s="147"/>
      <c r="AD78" s="147"/>
      <c r="AE78" s="147"/>
      <c r="AF78" s="147"/>
      <c r="AG78" s="147" t="s">
        <v>260</v>
      </c>
      <c r="AH78" s="147">
        <v>0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3" x14ac:dyDescent="0.2">
      <c r="A79" s="154"/>
      <c r="B79" s="155"/>
      <c r="C79" s="184" t="s">
        <v>1300</v>
      </c>
      <c r="D79" s="159"/>
      <c r="E79" s="160">
        <v>7.02</v>
      </c>
      <c r="F79" s="157"/>
      <c r="G79" s="157"/>
      <c r="H79" s="157"/>
      <c r="I79" s="157"/>
      <c r="J79" s="157"/>
      <c r="K79" s="157"/>
      <c r="L79" s="157"/>
      <c r="M79" s="157"/>
      <c r="N79" s="156"/>
      <c r="O79" s="156"/>
      <c r="P79" s="156"/>
      <c r="Q79" s="156"/>
      <c r="R79" s="157"/>
      <c r="S79" s="157"/>
      <c r="T79" s="157"/>
      <c r="U79" s="157"/>
      <c r="V79" s="157"/>
      <c r="W79" s="157"/>
      <c r="X79" s="157"/>
      <c r="Y79" s="157"/>
      <c r="Z79" s="147"/>
      <c r="AA79" s="147"/>
      <c r="AB79" s="147"/>
      <c r="AC79" s="147"/>
      <c r="AD79" s="147"/>
      <c r="AE79" s="147"/>
      <c r="AF79" s="147"/>
      <c r="AG79" s="147" t="s">
        <v>260</v>
      </c>
      <c r="AH79" s="147">
        <v>0</v>
      </c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3" x14ac:dyDescent="0.2">
      <c r="A80" s="154"/>
      <c r="B80" s="155"/>
      <c r="C80" s="184" t="s">
        <v>1344</v>
      </c>
      <c r="D80" s="159"/>
      <c r="E80" s="160">
        <v>4.6100000000000003</v>
      </c>
      <c r="F80" s="157"/>
      <c r="G80" s="157"/>
      <c r="H80" s="157"/>
      <c r="I80" s="157"/>
      <c r="J80" s="157"/>
      <c r="K80" s="157"/>
      <c r="L80" s="157"/>
      <c r="M80" s="157"/>
      <c r="N80" s="156"/>
      <c r="O80" s="156"/>
      <c r="P80" s="156"/>
      <c r="Q80" s="156"/>
      <c r="R80" s="157"/>
      <c r="S80" s="157"/>
      <c r="T80" s="157"/>
      <c r="U80" s="157"/>
      <c r="V80" s="157"/>
      <c r="W80" s="157"/>
      <c r="X80" s="157"/>
      <c r="Y80" s="157"/>
      <c r="Z80" s="147"/>
      <c r="AA80" s="147"/>
      <c r="AB80" s="147"/>
      <c r="AC80" s="147"/>
      <c r="AD80" s="147"/>
      <c r="AE80" s="147"/>
      <c r="AF80" s="147"/>
      <c r="AG80" s="147" t="s">
        <v>260</v>
      </c>
      <c r="AH80" s="147">
        <v>0</v>
      </c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ht="33.75" outlineLevel="1" x14ac:dyDescent="0.2">
      <c r="A81" s="170">
        <v>22</v>
      </c>
      <c r="B81" s="171" t="s">
        <v>1345</v>
      </c>
      <c r="C81" s="183" t="s">
        <v>1346</v>
      </c>
      <c r="D81" s="172" t="s">
        <v>253</v>
      </c>
      <c r="E81" s="173">
        <v>31.97025</v>
      </c>
      <c r="F81" s="174"/>
      <c r="G81" s="175">
        <f>ROUND(E81*F81,2)</f>
        <v>0</v>
      </c>
      <c r="H81" s="158"/>
      <c r="I81" s="157">
        <f>ROUND(E81*H81,2)</f>
        <v>0</v>
      </c>
      <c r="J81" s="158"/>
      <c r="K81" s="157">
        <f>ROUND(E81*J81,2)</f>
        <v>0</v>
      </c>
      <c r="L81" s="157">
        <v>21</v>
      </c>
      <c r="M81" s="157">
        <f>G81*(1+L81/100)</f>
        <v>0</v>
      </c>
      <c r="N81" s="156">
        <v>1.79138</v>
      </c>
      <c r="O81" s="156">
        <f>ROUND(E81*N81,2)</f>
        <v>57.27</v>
      </c>
      <c r="P81" s="156">
        <v>0</v>
      </c>
      <c r="Q81" s="156">
        <f>ROUND(E81*P81,2)</f>
        <v>0</v>
      </c>
      <c r="R81" s="157"/>
      <c r="S81" s="157" t="s">
        <v>254</v>
      </c>
      <c r="T81" s="157" t="s">
        <v>255</v>
      </c>
      <c r="U81" s="157">
        <v>3.6080000000000001</v>
      </c>
      <c r="V81" s="157">
        <f>ROUND(E81*U81,2)</f>
        <v>115.35</v>
      </c>
      <c r="W81" s="157"/>
      <c r="X81" s="157" t="s">
        <v>256</v>
      </c>
      <c r="Y81" s="157" t="s">
        <v>257</v>
      </c>
      <c r="Z81" s="147"/>
      <c r="AA81" s="147"/>
      <c r="AB81" s="147"/>
      <c r="AC81" s="147"/>
      <c r="AD81" s="147"/>
      <c r="AE81" s="147"/>
      <c r="AF81" s="147"/>
      <c r="AG81" s="147" t="s">
        <v>258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2" x14ac:dyDescent="0.2">
      <c r="A82" s="154"/>
      <c r="B82" s="155"/>
      <c r="C82" s="184" t="s">
        <v>1347</v>
      </c>
      <c r="D82" s="159"/>
      <c r="E82" s="160">
        <v>25.39</v>
      </c>
      <c r="F82" s="157"/>
      <c r="G82" s="157"/>
      <c r="H82" s="157"/>
      <c r="I82" s="157"/>
      <c r="J82" s="157"/>
      <c r="K82" s="157"/>
      <c r="L82" s="157"/>
      <c r="M82" s="157"/>
      <c r="N82" s="156"/>
      <c r="O82" s="156"/>
      <c r="P82" s="156"/>
      <c r="Q82" s="156"/>
      <c r="R82" s="157"/>
      <c r="S82" s="157"/>
      <c r="T82" s="157"/>
      <c r="U82" s="157"/>
      <c r="V82" s="157"/>
      <c r="W82" s="157"/>
      <c r="X82" s="157"/>
      <c r="Y82" s="157"/>
      <c r="Z82" s="147"/>
      <c r="AA82" s="147"/>
      <c r="AB82" s="147"/>
      <c r="AC82" s="147"/>
      <c r="AD82" s="147"/>
      <c r="AE82" s="147"/>
      <c r="AF82" s="147"/>
      <c r="AG82" s="147" t="s">
        <v>260</v>
      </c>
      <c r="AH82" s="147">
        <v>0</v>
      </c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3" x14ac:dyDescent="0.2">
      <c r="A83" s="154"/>
      <c r="B83" s="155"/>
      <c r="C83" s="184" t="s">
        <v>1348</v>
      </c>
      <c r="D83" s="159"/>
      <c r="E83" s="160">
        <v>6.58</v>
      </c>
      <c r="F83" s="157"/>
      <c r="G83" s="157"/>
      <c r="H83" s="157"/>
      <c r="I83" s="157"/>
      <c r="J83" s="157"/>
      <c r="K83" s="157"/>
      <c r="L83" s="157"/>
      <c r="M83" s="157"/>
      <c r="N83" s="156"/>
      <c r="O83" s="156"/>
      <c r="P83" s="156"/>
      <c r="Q83" s="156"/>
      <c r="R83" s="157"/>
      <c r="S83" s="157"/>
      <c r="T83" s="157"/>
      <c r="U83" s="157"/>
      <c r="V83" s="157"/>
      <c r="W83" s="157"/>
      <c r="X83" s="157"/>
      <c r="Y83" s="157"/>
      <c r="Z83" s="147"/>
      <c r="AA83" s="147"/>
      <c r="AB83" s="147"/>
      <c r="AC83" s="147"/>
      <c r="AD83" s="147"/>
      <c r="AE83" s="147"/>
      <c r="AF83" s="147"/>
      <c r="AG83" s="147" t="s">
        <v>260</v>
      </c>
      <c r="AH83" s="147">
        <v>0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 x14ac:dyDescent="0.2">
      <c r="A84" s="170">
        <v>23</v>
      </c>
      <c r="B84" s="171" t="s">
        <v>480</v>
      </c>
      <c r="C84" s="183" t="s">
        <v>481</v>
      </c>
      <c r="D84" s="172" t="s">
        <v>380</v>
      </c>
      <c r="E84" s="173">
        <v>59.95</v>
      </c>
      <c r="F84" s="174"/>
      <c r="G84" s="175">
        <f>ROUND(E84*F84,2)</f>
        <v>0</v>
      </c>
      <c r="H84" s="158"/>
      <c r="I84" s="157">
        <f>ROUND(E84*H84,2)</f>
        <v>0</v>
      </c>
      <c r="J84" s="158"/>
      <c r="K84" s="157">
        <f>ROUND(E84*J84,2)</f>
        <v>0</v>
      </c>
      <c r="L84" s="157">
        <v>21</v>
      </c>
      <c r="M84" s="157">
        <f>G84*(1+L84/100)</f>
        <v>0</v>
      </c>
      <c r="N84" s="156">
        <v>3.0000000000000001E-5</v>
      </c>
      <c r="O84" s="156">
        <f>ROUND(E84*N84,2)</f>
        <v>0</v>
      </c>
      <c r="P84" s="156">
        <v>0</v>
      </c>
      <c r="Q84" s="156">
        <f>ROUND(E84*P84,2)</f>
        <v>0</v>
      </c>
      <c r="R84" s="157"/>
      <c r="S84" s="157" t="s">
        <v>254</v>
      </c>
      <c r="T84" s="157" t="s">
        <v>255</v>
      </c>
      <c r="U84" s="157">
        <v>3.1E-2</v>
      </c>
      <c r="V84" s="157">
        <f>ROUND(E84*U84,2)</f>
        <v>1.86</v>
      </c>
      <c r="W84" s="157"/>
      <c r="X84" s="157" t="s">
        <v>256</v>
      </c>
      <c r="Y84" s="157" t="s">
        <v>257</v>
      </c>
      <c r="Z84" s="147"/>
      <c r="AA84" s="147"/>
      <c r="AB84" s="147"/>
      <c r="AC84" s="147"/>
      <c r="AD84" s="147"/>
      <c r="AE84" s="147"/>
      <c r="AF84" s="147"/>
      <c r="AG84" s="147" t="s">
        <v>258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2" x14ac:dyDescent="0.2">
      <c r="A85" s="154"/>
      <c r="B85" s="155"/>
      <c r="C85" s="184" t="s">
        <v>1341</v>
      </c>
      <c r="D85" s="159"/>
      <c r="E85" s="160">
        <v>59.95</v>
      </c>
      <c r="F85" s="157"/>
      <c r="G85" s="157"/>
      <c r="H85" s="157"/>
      <c r="I85" s="157"/>
      <c r="J85" s="157"/>
      <c r="K85" s="157"/>
      <c r="L85" s="157"/>
      <c r="M85" s="157"/>
      <c r="N85" s="156"/>
      <c r="O85" s="156"/>
      <c r="P85" s="156"/>
      <c r="Q85" s="156"/>
      <c r="R85" s="157"/>
      <c r="S85" s="157"/>
      <c r="T85" s="157"/>
      <c r="U85" s="157"/>
      <c r="V85" s="157"/>
      <c r="W85" s="157"/>
      <c r="X85" s="157"/>
      <c r="Y85" s="157"/>
      <c r="Z85" s="147"/>
      <c r="AA85" s="147"/>
      <c r="AB85" s="147"/>
      <c r="AC85" s="147"/>
      <c r="AD85" s="147"/>
      <c r="AE85" s="147"/>
      <c r="AF85" s="147"/>
      <c r="AG85" s="147" t="s">
        <v>260</v>
      </c>
      <c r="AH85" s="147">
        <v>0</v>
      </c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ht="22.5" outlineLevel="1" x14ac:dyDescent="0.2">
      <c r="A86" s="170">
        <v>24</v>
      </c>
      <c r="B86" s="171" t="s">
        <v>1041</v>
      </c>
      <c r="C86" s="183" t="s">
        <v>1042</v>
      </c>
      <c r="D86" s="172" t="s">
        <v>380</v>
      </c>
      <c r="E86" s="173">
        <v>59.95</v>
      </c>
      <c r="F86" s="174"/>
      <c r="G86" s="175">
        <f>ROUND(E86*F86,2)</f>
        <v>0</v>
      </c>
      <c r="H86" s="158"/>
      <c r="I86" s="157">
        <f>ROUND(E86*H86,2)</f>
        <v>0</v>
      </c>
      <c r="J86" s="158"/>
      <c r="K86" s="157">
        <f>ROUND(E86*J86,2)</f>
        <v>0</v>
      </c>
      <c r="L86" s="157">
        <v>21</v>
      </c>
      <c r="M86" s="157">
        <f>G86*(1+L86/100)</f>
        <v>0</v>
      </c>
      <c r="N86" s="156">
        <v>0.378</v>
      </c>
      <c r="O86" s="156">
        <f>ROUND(E86*N86,2)</f>
        <v>22.66</v>
      </c>
      <c r="P86" s="156">
        <v>0</v>
      </c>
      <c r="Q86" s="156">
        <f>ROUND(E86*P86,2)</f>
        <v>0</v>
      </c>
      <c r="R86" s="157"/>
      <c r="S86" s="157" t="s">
        <v>254</v>
      </c>
      <c r="T86" s="157" t="s">
        <v>255</v>
      </c>
      <c r="U86" s="157">
        <v>2.5999999999999999E-2</v>
      </c>
      <c r="V86" s="157">
        <f>ROUND(E86*U86,2)</f>
        <v>1.56</v>
      </c>
      <c r="W86" s="157"/>
      <c r="X86" s="157" t="s">
        <v>256</v>
      </c>
      <c r="Y86" s="157" t="s">
        <v>257</v>
      </c>
      <c r="Z86" s="147"/>
      <c r="AA86" s="147"/>
      <c r="AB86" s="147"/>
      <c r="AC86" s="147"/>
      <c r="AD86" s="147"/>
      <c r="AE86" s="147"/>
      <c r="AF86" s="147"/>
      <c r="AG86" s="147" t="s">
        <v>258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2" x14ac:dyDescent="0.2">
      <c r="A87" s="154"/>
      <c r="B87" s="155"/>
      <c r="C87" s="184" t="s">
        <v>1341</v>
      </c>
      <c r="D87" s="159"/>
      <c r="E87" s="160">
        <v>59.95</v>
      </c>
      <c r="F87" s="157"/>
      <c r="G87" s="157"/>
      <c r="H87" s="157"/>
      <c r="I87" s="157"/>
      <c r="J87" s="157"/>
      <c r="K87" s="157"/>
      <c r="L87" s="157"/>
      <c r="M87" s="157"/>
      <c r="N87" s="156"/>
      <c r="O87" s="156"/>
      <c r="P87" s="156"/>
      <c r="Q87" s="156"/>
      <c r="R87" s="157"/>
      <c r="S87" s="157"/>
      <c r="T87" s="157"/>
      <c r="U87" s="157"/>
      <c r="V87" s="157"/>
      <c r="W87" s="157"/>
      <c r="X87" s="157"/>
      <c r="Y87" s="157"/>
      <c r="Z87" s="147"/>
      <c r="AA87" s="147"/>
      <c r="AB87" s="147"/>
      <c r="AC87" s="147"/>
      <c r="AD87" s="147"/>
      <c r="AE87" s="147"/>
      <c r="AF87" s="147"/>
      <c r="AG87" s="147" t="s">
        <v>260</v>
      </c>
      <c r="AH87" s="147">
        <v>0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ht="22.5" outlineLevel="1" x14ac:dyDescent="0.2">
      <c r="A88" s="170">
        <v>25</v>
      </c>
      <c r="B88" s="171" t="s">
        <v>1045</v>
      </c>
      <c r="C88" s="183" t="s">
        <v>1046</v>
      </c>
      <c r="D88" s="172" t="s">
        <v>380</v>
      </c>
      <c r="E88" s="173">
        <v>59.95</v>
      </c>
      <c r="F88" s="174"/>
      <c r="G88" s="175">
        <f>ROUND(E88*F88,2)</f>
        <v>0</v>
      </c>
      <c r="H88" s="158"/>
      <c r="I88" s="157">
        <f>ROUND(E88*H88,2)</f>
        <v>0</v>
      </c>
      <c r="J88" s="158"/>
      <c r="K88" s="157">
        <f>ROUND(E88*J88,2)</f>
        <v>0</v>
      </c>
      <c r="L88" s="157">
        <v>21</v>
      </c>
      <c r="M88" s="157">
        <f>G88*(1+L88/100)</f>
        <v>0</v>
      </c>
      <c r="N88" s="156">
        <v>9.2799999999999994E-2</v>
      </c>
      <c r="O88" s="156">
        <f>ROUND(E88*N88,2)</f>
        <v>5.56</v>
      </c>
      <c r="P88" s="156">
        <v>0</v>
      </c>
      <c r="Q88" s="156">
        <f>ROUND(E88*P88,2)</f>
        <v>0</v>
      </c>
      <c r="R88" s="157"/>
      <c r="S88" s="157" t="s">
        <v>254</v>
      </c>
      <c r="T88" s="157" t="s">
        <v>255</v>
      </c>
      <c r="U88" s="157">
        <v>0.47799999999999998</v>
      </c>
      <c r="V88" s="157">
        <f>ROUND(E88*U88,2)</f>
        <v>28.66</v>
      </c>
      <c r="W88" s="157"/>
      <c r="X88" s="157" t="s">
        <v>256</v>
      </c>
      <c r="Y88" s="157" t="s">
        <v>257</v>
      </c>
      <c r="Z88" s="147"/>
      <c r="AA88" s="147"/>
      <c r="AB88" s="147"/>
      <c r="AC88" s="147"/>
      <c r="AD88" s="147"/>
      <c r="AE88" s="147"/>
      <c r="AF88" s="147"/>
      <c r="AG88" s="147" t="s">
        <v>258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2" x14ac:dyDescent="0.2">
      <c r="A89" s="154"/>
      <c r="B89" s="155"/>
      <c r="C89" s="184" t="s">
        <v>1341</v>
      </c>
      <c r="D89" s="159"/>
      <c r="E89" s="160">
        <v>59.95</v>
      </c>
      <c r="F89" s="157"/>
      <c r="G89" s="157"/>
      <c r="H89" s="157"/>
      <c r="I89" s="157"/>
      <c r="J89" s="157"/>
      <c r="K89" s="157"/>
      <c r="L89" s="157"/>
      <c r="M89" s="157"/>
      <c r="N89" s="156"/>
      <c r="O89" s="156"/>
      <c r="P89" s="156"/>
      <c r="Q89" s="156"/>
      <c r="R89" s="157"/>
      <c r="S89" s="157"/>
      <c r="T89" s="157"/>
      <c r="U89" s="157"/>
      <c r="V89" s="157"/>
      <c r="W89" s="157"/>
      <c r="X89" s="157"/>
      <c r="Y89" s="157"/>
      <c r="Z89" s="147"/>
      <c r="AA89" s="147"/>
      <c r="AB89" s="147"/>
      <c r="AC89" s="147"/>
      <c r="AD89" s="147"/>
      <c r="AE89" s="147"/>
      <c r="AF89" s="147"/>
      <c r="AG89" s="147" t="s">
        <v>260</v>
      </c>
      <c r="AH89" s="147">
        <v>0</v>
      </c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 x14ac:dyDescent="0.2">
      <c r="A90" s="170">
        <v>26</v>
      </c>
      <c r="B90" s="171" t="s">
        <v>1047</v>
      </c>
      <c r="C90" s="183" t="s">
        <v>1048</v>
      </c>
      <c r="D90" s="172" t="s">
        <v>267</v>
      </c>
      <c r="E90" s="173">
        <v>108.5</v>
      </c>
      <c r="F90" s="174"/>
      <c r="G90" s="175">
        <f>ROUND(E90*F90,2)</f>
        <v>0</v>
      </c>
      <c r="H90" s="158"/>
      <c r="I90" s="157">
        <f>ROUND(E90*H90,2)</f>
        <v>0</v>
      </c>
      <c r="J90" s="158"/>
      <c r="K90" s="157">
        <f>ROUND(E90*J90,2)</f>
        <v>0</v>
      </c>
      <c r="L90" s="157">
        <v>21</v>
      </c>
      <c r="M90" s="157">
        <f>G90*(1+L90/100)</f>
        <v>0</v>
      </c>
      <c r="N90" s="156">
        <v>3.6000000000000002E-4</v>
      </c>
      <c r="O90" s="156">
        <f>ROUND(E90*N90,2)</f>
        <v>0.04</v>
      </c>
      <c r="P90" s="156">
        <v>0</v>
      </c>
      <c r="Q90" s="156">
        <f>ROUND(E90*P90,2)</f>
        <v>0</v>
      </c>
      <c r="R90" s="157"/>
      <c r="S90" s="157" t="s">
        <v>254</v>
      </c>
      <c r="T90" s="157" t="s">
        <v>255</v>
      </c>
      <c r="U90" s="157">
        <v>0.43</v>
      </c>
      <c r="V90" s="157">
        <f>ROUND(E90*U90,2)</f>
        <v>46.66</v>
      </c>
      <c r="W90" s="157"/>
      <c r="X90" s="157" t="s">
        <v>256</v>
      </c>
      <c r="Y90" s="157" t="s">
        <v>257</v>
      </c>
      <c r="Z90" s="147"/>
      <c r="AA90" s="147"/>
      <c r="AB90" s="147"/>
      <c r="AC90" s="147"/>
      <c r="AD90" s="147"/>
      <c r="AE90" s="147"/>
      <c r="AF90" s="147"/>
      <c r="AG90" s="147" t="s">
        <v>258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2" x14ac:dyDescent="0.2">
      <c r="A91" s="154"/>
      <c r="B91" s="155"/>
      <c r="C91" s="184" t="s">
        <v>1349</v>
      </c>
      <c r="D91" s="159"/>
      <c r="E91" s="160">
        <v>108.5</v>
      </c>
      <c r="F91" s="157"/>
      <c r="G91" s="157"/>
      <c r="H91" s="157"/>
      <c r="I91" s="157"/>
      <c r="J91" s="157"/>
      <c r="K91" s="157"/>
      <c r="L91" s="157"/>
      <c r="M91" s="157"/>
      <c r="N91" s="156"/>
      <c r="O91" s="156"/>
      <c r="P91" s="156"/>
      <c r="Q91" s="156"/>
      <c r="R91" s="157"/>
      <c r="S91" s="157"/>
      <c r="T91" s="157"/>
      <c r="U91" s="157"/>
      <c r="V91" s="157"/>
      <c r="W91" s="157"/>
      <c r="X91" s="157"/>
      <c r="Y91" s="157"/>
      <c r="Z91" s="147"/>
      <c r="AA91" s="147"/>
      <c r="AB91" s="147"/>
      <c r="AC91" s="147"/>
      <c r="AD91" s="147"/>
      <c r="AE91" s="147"/>
      <c r="AF91" s="147"/>
      <c r="AG91" s="147" t="s">
        <v>260</v>
      </c>
      <c r="AH91" s="147">
        <v>0</v>
      </c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">
      <c r="A92" s="170">
        <v>27</v>
      </c>
      <c r="B92" s="171" t="s">
        <v>1050</v>
      </c>
      <c r="C92" s="183" t="s">
        <v>1051</v>
      </c>
      <c r="D92" s="172" t="s">
        <v>316</v>
      </c>
      <c r="E92" s="173">
        <v>1.8326</v>
      </c>
      <c r="F92" s="174"/>
      <c r="G92" s="175">
        <f>ROUND(E92*F92,2)</f>
        <v>0</v>
      </c>
      <c r="H92" s="158"/>
      <c r="I92" s="157">
        <f>ROUND(E92*H92,2)</f>
        <v>0</v>
      </c>
      <c r="J92" s="158"/>
      <c r="K92" s="157">
        <f>ROUND(E92*J92,2)</f>
        <v>0</v>
      </c>
      <c r="L92" s="157">
        <v>21</v>
      </c>
      <c r="M92" s="157">
        <f>G92*(1+L92/100)</f>
        <v>0</v>
      </c>
      <c r="N92" s="156">
        <v>1</v>
      </c>
      <c r="O92" s="156">
        <f>ROUND(E92*N92,2)</f>
        <v>1.83</v>
      </c>
      <c r="P92" s="156">
        <v>0</v>
      </c>
      <c r="Q92" s="156">
        <f>ROUND(E92*P92,2)</f>
        <v>0</v>
      </c>
      <c r="R92" s="157" t="s">
        <v>282</v>
      </c>
      <c r="S92" s="157" t="s">
        <v>254</v>
      </c>
      <c r="T92" s="157" t="s">
        <v>255</v>
      </c>
      <c r="U92" s="157">
        <v>0</v>
      </c>
      <c r="V92" s="157">
        <f>ROUND(E92*U92,2)</f>
        <v>0</v>
      </c>
      <c r="W92" s="157"/>
      <c r="X92" s="157" t="s">
        <v>283</v>
      </c>
      <c r="Y92" s="157" t="s">
        <v>257</v>
      </c>
      <c r="Z92" s="147"/>
      <c r="AA92" s="147"/>
      <c r="AB92" s="147"/>
      <c r="AC92" s="147"/>
      <c r="AD92" s="147"/>
      <c r="AE92" s="147"/>
      <c r="AF92" s="147"/>
      <c r="AG92" s="147" t="s">
        <v>284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ht="33.75" outlineLevel="2" x14ac:dyDescent="0.2">
      <c r="A93" s="154"/>
      <c r="B93" s="155"/>
      <c r="C93" s="184" t="s">
        <v>1350</v>
      </c>
      <c r="D93" s="159"/>
      <c r="E93" s="160">
        <v>1.83</v>
      </c>
      <c r="F93" s="157"/>
      <c r="G93" s="157"/>
      <c r="H93" s="157"/>
      <c r="I93" s="157"/>
      <c r="J93" s="157"/>
      <c r="K93" s="157"/>
      <c r="L93" s="157"/>
      <c r="M93" s="157"/>
      <c r="N93" s="156"/>
      <c r="O93" s="156"/>
      <c r="P93" s="156"/>
      <c r="Q93" s="156"/>
      <c r="R93" s="157"/>
      <c r="S93" s="157"/>
      <c r="T93" s="157"/>
      <c r="U93" s="157"/>
      <c r="V93" s="157"/>
      <c r="W93" s="157"/>
      <c r="X93" s="157"/>
      <c r="Y93" s="157"/>
      <c r="Z93" s="147"/>
      <c r="AA93" s="147"/>
      <c r="AB93" s="147"/>
      <c r="AC93" s="147"/>
      <c r="AD93" s="147"/>
      <c r="AE93" s="147"/>
      <c r="AF93" s="147"/>
      <c r="AG93" s="147" t="s">
        <v>260</v>
      </c>
      <c r="AH93" s="147">
        <v>0</v>
      </c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">
      <c r="A94" s="170">
        <v>28</v>
      </c>
      <c r="B94" s="171" t="s">
        <v>1053</v>
      </c>
      <c r="C94" s="183" t="s">
        <v>1054</v>
      </c>
      <c r="D94" s="172" t="s">
        <v>380</v>
      </c>
      <c r="E94" s="173">
        <v>59.95</v>
      </c>
      <c r="F94" s="174"/>
      <c r="G94" s="175">
        <f>ROUND(E94*F94,2)</f>
        <v>0</v>
      </c>
      <c r="H94" s="158"/>
      <c r="I94" s="157">
        <f>ROUND(E94*H94,2)</f>
        <v>0</v>
      </c>
      <c r="J94" s="158"/>
      <c r="K94" s="157">
        <f>ROUND(E94*J94,2)</f>
        <v>0</v>
      </c>
      <c r="L94" s="157">
        <v>21</v>
      </c>
      <c r="M94" s="157">
        <f>G94*(1+L94/100)</f>
        <v>0</v>
      </c>
      <c r="N94" s="156">
        <v>0.14479</v>
      </c>
      <c r="O94" s="156">
        <f>ROUND(E94*N94,2)</f>
        <v>8.68</v>
      </c>
      <c r="P94" s="156">
        <v>0</v>
      </c>
      <c r="Q94" s="156">
        <f>ROUND(E94*P94,2)</f>
        <v>0</v>
      </c>
      <c r="R94" s="157" t="s">
        <v>282</v>
      </c>
      <c r="S94" s="157" t="s">
        <v>254</v>
      </c>
      <c r="T94" s="157" t="s">
        <v>255</v>
      </c>
      <c r="U94" s="157">
        <v>0</v>
      </c>
      <c r="V94" s="157">
        <f>ROUND(E94*U94,2)</f>
        <v>0</v>
      </c>
      <c r="W94" s="157"/>
      <c r="X94" s="157" t="s">
        <v>283</v>
      </c>
      <c r="Y94" s="157" t="s">
        <v>257</v>
      </c>
      <c r="Z94" s="147"/>
      <c r="AA94" s="147"/>
      <c r="AB94" s="147"/>
      <c r="AC94" s="147"/>
      <c r="AD94" s="147"/>
      <c r="AE94" s="147"/>
      <c r="AF94" s="147"/>
      <c r="AG94" s="147" t="s">
        <v>284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2" x14ac:dyDescent="0.2">
      <c r="A95" s="154"/>
      <c r="B95" s="155"/>
      <c r="C95" s="184" t="s">
        <v>1341</v>
      </c>
      <c r="D95" s="159"/>
      <c r="E95" s="160">
        <v>59.95</v>
      </c>
      <c r="F95" s="157"/>
      <c r="G95" s="157"/>
      <c r="H95" s="157"/>
      <c r="I95" s="157"/>
      <c r="J95" s="157"/>
      <c r="K95" s="157"/>
      <c r="L95" s="157"/>
      <c r="M95" s="157"/>
      <c r="N95" s="156"/>
      <c r="O95" s="156"/>
      <c r="P95" s="156"/>
      <c r="Q95" s="156"/>
      <c r="R95" s="157"/>
      <c r="S95" s="157"/>
      <c r="T95" s="157"/>
      <c r="U95" s="157"/>
      <c r="V95" s="157"/>
      <c r="W95" s="157"/>
      <c r="X95" s="157"/>
      <c r="Y95" s="157"/>
      <c r="Z95" s="147"/>
      <c r="AA95" s="147"/>
      <c r="AB95" s="147"/>
      <c r="AC95" s="147"/>
      <c r="AD95" s="147"/>
      <c r="AE95" s="147"/>
      <c r="AF95" s="147"/>
      <c r="AG95" s="147" t="s">
        <v>260</v>
      </c>
      <c r="AH95" s="147">
        <v>0</v>
      </c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">
      <c r="A96" s="170">
        <v>29</v>
      </c>
      <c r="B96" s="171" t="s">
        <v>1055</v>
      </c>
      <c r="C96" s="183" t="s">
        <v>1056</v>
      </c>
      <c r="D96" s="172" t="s">
        <v>380</v>
      </c>
      <c r="E96" s="173">
        <v>59.95</v>
      </c>
      <c r="F96" s="174"/>
      <c r="G96" s="175">
        <f>ROUND(E96*F96,2)</f>
        <v>0</v>
      </c>
      <c r="H96" s="158"/>
      <c r="I96" s="157">
        <f>ROUND(E96*H96,2)</f>
        <v>0</v>
      </c>
      <c r="J96" s="158"/>
      <c r="K96" s="157">
        <f>ROUND(E96*J96,2)</f>
        <v>0</v>
      </c>
      <c r="L96" s="157">
        <v>21</v>
      </c>
      <c r="M96" s="157">
        <f>G96*(1+L96/100)</f>
        <v>0</v>
      </c>
      <c r="N96" s="156">
        <v>5.0000000000000001E-4</v>
      </c>
      <c r="O96" s="156">
        <f>ROUND(E96*N96,2)</f>
        <v>0.03</v>
      </c>
      <c r="P96" s="156">
        <v>0</v>
      </c>
      <c r="Q96" s="156">
        <f>ROUND(E96*P96,2)</f>
        <v>0</v>
      </c>
      <c r="R96" s="157" t="s">
        <v>282</v>
      </c>
      <c r="S96" s="157" t="s">
        <v>254</v>
      </c>
      <c r="T96" s="157" t="s">
        <v>255</v>
      </c>
      <c r="U96" s="157">
        <v>0</v>
      </c>
      <c r="V96" s="157">
        <f>ROUND(E96*U96,2)</f>
        <v>0</v>
      </c>
      <c r="W96" s="157"/>
      <c r="X96" s="157" t="s">
        <v>283</v>
      </c>
      <c r="Y96" s="157" t="s">
        <v>257</v>
      </c>
      <c r="Z96" s="147"/>
      <c r="AA96" s="147"/>
      <c r="AB96" s="147"/>
      <c r="AC96" s="147"/>
      <c r="AD96" s="147"/>
      <c r="AE96" s="147"/>
      <c r="AF96" s="147"/>
      <c r="AG96" s="147" t="s">
        <v>284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2" x14ac:dyDescent="0.2">
      <c r="A97" s="154"/>
      <c r="B97" s="155"/>
      <c r="C97" s="184" t="s">
        <v>1341</v>
      </c>
      <c r="D97" s="159"/>
      <c r="E97" s="160">
        <v>59.95</v>
      </c>
      <c r="F97" s="157"/>
      <c r="G97" s="157"/>
      <c r="H97" s="157"/>
      <c r="I97" s="157"/>
      <c r="J97" s="157"/>
      <c r="K97" s="157"/>
      <c r="L97" s="157"/>
      <c r="M97" s="157"/>
      <c r="N97" s="156"/>
      <c r="O97" s="156"/>
      <c r="P97" s="156"/>
      <c r="Q97" s="156"/>
      <c r="R97" s="157"/>
      <c r="S97" s="157"/>
      <c r="T97" s="157"/>
      <c r="U97" s="157"/>
      <c r="V97" s="157"/>
      <c r="W97" s="157"/>
      <c r="X97" s="157"/>
      <c r="Y97" s="157"/>
      <c r="Z97" s="147"/>
      <c r="AA97" s="147"/>
      <c r="AB97" s="147"/>
      <c r="AC97" s="147"/>
      <c r="AD97" s="147"/>
      <c r="AE97" s="147"/>
      <c r="AF97" s="147"/>
      <c r="AG97" s="147" t="s">
        <v>260</v>
      </c>
      <c r="AH97" s="147">
        <v>0</v>
      </c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x14ac:dyDescent="0.2">
      <c r="A98" s="163" t="s">
        <v>249</v>
      </c>
      <c r="B98" s="164" t="s">
        <v>133</v>
      </c>
      <c r="C98" s="182" t="s">
        <v>134</v>
      </c>
      <c r="D98" s="165"/>
      <c r="E98" s="166"/>
      <c r="F98" s="167"/>
      <c r="G98" s="168">
        <f>SUMIF(AG99:AG105,"&lt;&gt;NOR",G99:G105)</f>
        <v>0</v>
      </c>
      <c r="H98" s="162"/>
      <c r="I98" s="162">
        <f>SUM(I99:I105)</f>
        <v>0</v>
      </c>
      <c r="J98" s="162"/>
      <c r="K98" s="162">
        <f>SUM(K99:K105)</f>
        <v>0</v>
      </c>
      <c r="L98" s="162"/>
      <c r="M98" s="162">
        <f>SUM(M99:M105)</f>
        <v>0</v>
      </c>
      <c r="N98" s="161"/>
      <c r="O98" s="161">
        <f>SUM(O99:O105)</f>
        <v>14.8</v>
      </c>
      <c r="P98" s="161"/>
      <c r="Q98" s="161">
        <f>SUM(Q99:Q105)</f>
        <v>0</v>
      </c>
      <c r="R98" s="162"/>
      <c r="S98" s="162"/>
      <c r="T98" s="162"/>
      <c r="U98" s="162"/>
      <c r="V98" s="162">
        <f>SUM(V99:V105)</f>
        <v>75.209999999999994</v>
      </c>
      <c r="W98" s="162"/>
      <c r="X98" s="162"/>
      <c r="Y98" s="162"/>
      <c r="AG98" t="s">
        <v>250</v>
      </c>
    </row>
    <row r="99" spans="1:60" outlineLevel="1" x14ac:dyDescent="0.2">
      <c r="A99" s="170">
        <v>30</v>
      </c>
      <c r="B99" s="171" t="s">
        <v>1351</v>
      </c>
      <c r="C99" s="183" t="s">
        <v>1352</v>
      </c>
      <c r="D99" s="172" t="s">
        <v>1074</v>
      </c>
      <c r="E99" s="173">
        <v>30</v>
      </c>
      <c r="F99" s="174"/>
      <c r="G99" s="175">
        <f>ROUND(E99*F99,2)</f>
        <v>0</v>
      </c>
      <c r="H99" s="158"/>
      <c r="I99" s="157">
        <f>ROUND(E99*H99,2)</f>
        <v>0</v>
      </c>
      <c r="J99" s="158"/>
      <c r="K99" s="157">
        <f>ROUND(E99*J99,2)</f>
        <v>0</v>
      </c>
      <c r="L99" s="157">
        <v>21</v>
      </c>
      <c r="M99" s="157">
        <f>G99*(1+L99/100)</f>
        <v>0</v>
      </c>
      <c r="N99" s="156">
        <v>0.27922000000000002</v>
      </c>
      <c r="O99" s="156">
        <f>ROUND(E99*N99,2)</f>
        <v>8.3800000000000008</v>
      </c>
      <c r="P99" s="156">
        <v>0</v>
      </c>
      <c r="Q99" s="156">
        <f>ROUND(E99*P99,2)</f>
        <v>0</v>
      </c>
      <c r="R99" s="157"/>
      <c r="S99" s="157" t="s">
        <v>254</v>
      </c>
      <c r="T99" s="157" t="s">
        <v>255</v>
      </c>
      <c r="U99" s="157">
        <v>1.419</v>
      </c>
      <c r="V99" s="157">
        <f>ROUND(E99*U99,2)</f>
        <v>42.57</v>
      </c>
      <c r="W99" s="157"/>
      <c r="X99" s="157" t="s">
        <v>256</v>
      </c>
      <c r="Y99" s="157" t="s">
        <v>257</v>
      </c>
      <c r="Z99" s="147"/>
      <c r="AA99" s="147"/>
      <c r="AB99" s="147"/>
      <c r="AC99" s="147"/>
      <c r="AD99" s="147"/>
      <c r="AE99" s="147"/>
      <c r="AF99" s="147"/>
      <c r="AG99" s="147" t="s">
        <v>258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2" x14ac:dyDescent="0.2">
      <c r="A100" s="154"/>
      <c r="B100" s="155"/>
      <c r="C100" s="184" t="s">
        <v>1353</v>
      </c>
      <c r="D100" s="159"/>
      <c r="E100" s="160">
        <v>15</v>
      </c>
      <c r="F100" s="157"/>
      <c r="G100" s="157"/>
      <c r="H100" s="157"/>
      <c r="I100" s="157"/>
      <c r="J100" s="157"/>
      <c r="K100" s="157"/>
      <c r="L100" s="157"/>
      <c r="M100" s="157"/>
      <c r="N100" s="156"/>
      <c r="O100" s="156"/>
      <c r="P100" s="156"/>
      <c r="Q100" s="156"/>
      <c r="R100" s="157"/>
      <c r="S100" s="157"/>
      <c r="T100" s="157"/>
      <c r="U100" s="157"/>
      <c r="V100" s="157"/>
      <c r="W100" s="157"/>
      <c r="X100" s="157"/>
      <c r="Y100" s="157"/>
      <c r="Z100" s="147"/>
      <c r="AA100" s="147"/>
      <c r="AB100" s="147"/>
      <c r="AC100" s="147"/>
      <c r="AD100" s="147"/>
      <c r="AE100" s="147"/>
      <c r="AF100" s="147"/>
      <c r="AG100" s="147" t="s">
        <v>260</v>
      </c>
      <c r="AH100" s="147">
        <v>0</v>
      </c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3" x14ac:dyDescent="0.2">
      <c r="A101" s="154"/>
      <c r="B101" s="155"/>
      <c r="C101" s="184" t="s">
        <v>1354</v>
      </c>
      <c r="D101" s="159"/>
      <c r="E101" s="160">
        <v>15</v>
      </c>
      <c r="F101" s="157"/>
      <c r="G101" s="157"/>
      <c r="H101" s="157"/>
      <c r="I101" s="157"/>
      <c r="J101" s="157"/>
      <c r="K101" s="157"/>
      <c r="L101" s="157"/>
      <c r="M101" s="157"/>
      <c r="N101" s="156"/>
      <c r="O101" s="156"/>
      <c r="P101" s="156"/>
      <c r="Q101" s="156"/>
      <c r="R101" s="157"/>
      <c r="S101" s="157"/>
      <c r="T101" s="157"/>
      <c r="U101" s="157"/>
      <c r="V101" s="157"/>
      <c r="W101" s="157"/>
      <c r="X101" s="157"/>
      <c r="Y101" s="157"/>
      <c r="Z101" s="147"/>
      <c r="AA101" s="147"/>
      <c r="AB101" s="147"/>
      <c r="AC101" s="147"/>
      <c r="AD101" s="147"/>
      <c r="AE101" s="147"/>
      <c r="AF101" s="147"/>
      <c r="AG101" s="147" t="s">
        <v>260</v>
      </c>
      <c r="AH101" s="147">
        <v>0</v>
      </c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1" x14ac:dyDescent="0.2">
      <c r="A102" s="170">
        <v>31</v>
      </c>
      <c r="B102" s="171" t="s">
        <v>1351</v>
      </c>
      <c r="C102" s="183" t="s">
        <v>1352</v>
      </c>
      <c r="D102" s="172" t="s">
        <v>1074</v>
      </c>
      <c r="E102" s="173">
        <v>13</v>
      </c>
      <c r="F102" s="174"/>
      <c r="G102" s="175">
        <f>ROUND(E102*F102,2)</f>
        <v>0</v>
      </c>
      <c r="H102" s="158"/>
      <c r="I102" s="157">
        <f>ROUND(E102*H102,2)</f>
        <v>0</v>
      </c>
      <c r="J102" s="158"/>
      <c r="K102" s="157">
        <f>ROUND(E102*J102,2)</f>
        <v>0</v>
      </c>
      <c r="L102" s="157">
        <v>21</v>
      </c>
      <c r="M102" s="157">
        <f>G102*(1+L102/100)</f>
        <v>0</v>
      </c>
      <c r="N102" s="156">
        <v>0.27922000000000002</v>
      </c>
      <c r="O102" s="156">
        <f>ROUND(E102*N102,2)</f>
        <v>3.63</v>
      </c>
      <c r="P102" s="156">
        <v>0</v>
      </c>
      <c r="Q102" s="156">
        <f>ROUND(E102*P102,2)</f>
        <v>0</v>
      </c>
      <c r="R102" s="157"/>
      <c r="S102" s="157" t="s">
        <v>254</v>
      </c>
      <c r="T102" s="157" t="s">
        <v>255</v>
      </c>
      <c r="U102" s="157">
        <v>1.419</v>
      </c>
      <c r="V102" s="157">
        <f>ROUND(E102*U102,2)</f>
        <v>18.45</v>
      </c>
      <c r="W102" s="157"/>
      <c r="X102" s="157" t="s">
        <v>256</v>
      </c>
      <c r="Y102" s="157" t="s">
        <v>257</v>
      </c>
      <c r="Z102" s="147"/>
      <c r="AA102" s="147"/>
      <c r="AB102" s="147"/>
      <c r="AC102" s="147"/>
      <c r="AD102" s="147"/>
      <c r="AE102" s="147"/>
      <c r="AF102" s="147"/>
      <c r="AG102" s="147" t="s">
        <v>258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2" x14ac:dyDescent="0.2">
      <c r="A103" s="154"/>
      <c r="B103" s="155"/>
      <c r="C103" s="184" t="s">
        <v>76</v>
      </c>
      <c r="D103" s="159"/>
      <c r="E103" s="160">
        <v>13</v>
      </c>
      <c r="F103" s="157"/>
      <c r="G103" s="157"/>
      <c r="H103" s="157"/>
      <c r="I103" s="157"/>
      <c r="J103" s="157"/>
      <c r="K103" s="157"/>
      <c r="L103" s="157"/>
      <c r="M103" s="157"/>
      <c r="N103" s="156"/>
      <c r="O103" s="156"/>
      <c r="P103" s="156"/>
      <c r="Q103" s="156"/>
      <c r="R103" s="157"/>
      <c r="S103" s="157"/>
      <c r="T103" s="157"/>
      <c r="U103" s="157"/>
      <c r="V103" s="157"/>
      <c r="W103" s="157"/>
      <c r="X103" s="157"/>
      <c r="Y103" s="157"/>
      <c r="Z103" s="147"/>
      <c r="AA103" s="147"/>
      <c r="AB103" s="147"/>
      <c r="AC103" s="147"/>
      <c r="AD103" s="147"/>
      <c r="AE103" s="147"/>
      <c r="AF103" s="147"/>
      <c r="AG103" s="147" t="s">
        <v>260</v>
      </c>
      <c r="AH103" s="147">
        <v>0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1" x14ac:dyDescent="0.2">
      <c r="A104" s="170">
        <v>32</v>
      </c>
      <c r="B104" s="171" t="s">
        <v>1351</v>
      </c>
      <c r="C104" s="183" t="s">
        <v>1352</v>
      </c>
      <c r="D104" s="172" t="s">
        <v>1074</v>
      </c>
      <c r="E104" s="173">
        <v>10</v>
      </c>
      <c r="F104" s="174"/>
      <c r="G104" s="175">
        <f>ROUND(E104*F104,2)</f>
        <v>0</v>
      </c>
      <c r="H104" s="158"/>
      <c r="I104" s="157">
        <f>ROUND(E104*H104,2)</f>
        <v>0</v>
      </c>
      <c r="J104" s="158"/>
      <c r="K104" s="157">
        <f>ROUND(E104*J104,2)</f>
        <v>0</v>
      </c>
      <c r="L104" s="157">
        <v>21</v>
      </c>
      <c r="M104" s="157">
        <f>G104*(1+L104/100)</f>
        <v>0</v>
      </c>
      <c r="N104" s="156">
        <v>0.27922000000000002</v>
      </c>
      <c r="O104" s="156">
        <f>ROUND(E104*N104,2)</f>
        <v>2.79</v>
      </c>
      <c r="P104" s="156">
        <v>0</v>
      </c>
      <c r="Q104" s="156">
        <f>ROUND(E104*P104,2)</f>
        <v>0</v>
      </c>
      <c r="R104" s="157"/>
      <c r="S104" s="157" t="s">
        <v>254</v>
      </c>
      <c r="T104" s="157" t="s">
        <v>255</v>
      </c>
      <c r="U104" s="157">
        <v>1.419</v>
      </c>
      <c r="V104" s="157">
        <f>ROUND(E104*U104,2)</f>
        <v>14.19</v>
      </c>
      <c r="W104" s="157"/>
      <c r="X104" s="157" t="s">
        <v>256</v>
      </c>
      <c r="Y104" s="157" t="s">
        <v>257</v>
      </c>
      <c r="Z104" s="147"/>
      <c r="AA104" s="147"/>
      <c r="AB104" s="147"/>
      <c r="AC104" s="147"/>
      <c r="AD104" s="147"/>
      <c r="AE104" s="147"/>
      <c r="AF104" s="147"/>
      <c r="AG104" s="147" t="s">
        <v>258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2" x14ac:dyDescent="0.2">
      <c r="A105" s="154"/>
      <c r="B105" s="155"/>
      <c r="C105" s="184" t="s">
        <v>67</v>
      </c>
      <c r="D105" s="159"/>
      <c r="E105" s="160">
        <v>10</v>
      </c>
      <c r="F105" s="157"/>
      <c r="G105" s="157"/>
      <c r="H105" s="157"/>
      <c r="I105" s="157"/>
      <c r="J105" s="157"/>
      <c r="K105" s="157"/>
      <c r="L105" s="157"/>
      <c r="M105" s="157"/>
      <c r="N105" s="156"/>
      <c r="O105" s="156"/>
      <c r="P105" s="156"/>
      <c r="Q105" s="156"/>
      <c r="R105" s="157"/>
      <c r="S105" s="157"/>
      <c r="T105" s="157"/>
      <c r="U105" s="157"/>
      <c r="V105" s="157"/>
      <c r="W105" s="157"/>
      <c r="X105" s="157"/>
      <c r="Y105" s="157"/>
      <c r="Z105" s="147"/>
      <c r="AA105" s="147"/>
      <c r="AB105" s="147"/>
      <c r="AC105" s="147"/>
      <c r="AD105" s="147"/>
      <c r="AE105" s="147"/>
      <c r="AF105" s="147"/>
      <c r="AG105" s="147" t="s">
        <v>260</v>
      </c>
      <c r="AH105" s="147">
        <v>0</v>
      </c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x14ac:dyDescent="0.2">
      <c r="A106" s="163" t="s">
        <v>249</v>
      </c>
      <c r="B106" s="164" t="s">
        <v>139</v>
      </c>
      <c r="C106" s="182" t="s">
        <v>141</v>
      </c>
      <c r="D106" s="165"/>
      <c r="E106" s="166"/>
      <c r="F106" s="167"/>
      <c r="G106" s="168">
        <f>SUMIF(AG107:AG166,"&lt;&gt;NOR",G107:G166)</f>
        <v>0</v>
      </c>
      <c r="H106" s="162"/>
      <c r="I106" s="162">
        <f>SUM(I107:I166)</f>
        <v>0</v>
      </c>
      <c r="J106" s="162"/>
      <c r="K106" s="162">
        <f>SUM(K107:K166)</f>
        <v>0</v>
      </c>
      <c r="L106" s="162"/>
      <c r="M106" s="162">
        <f>SUM(M107:M166)</f>
        <v>0</v>
      </c>
      <c r="N106" s="161"/>
      <c r="O106" s="161">
        <f>SUM(O107:O166)</f>
        <v>480.89</v>
      </c>
      <c r="P106" s="161"/>
      <c r="Q106" s="161">
        <f>SUM(Q107:Q166)</f>
        <v>0</v>
      </c>
      <c r="R106" s="162"/>
      <c r="S106" s="162"/>
      <c r="T106" s="162"/>
      <c r="U106" s="162"/>
      <c r="V106" s="162">
        <f>SUM(V107:V166)</f>
        <v>597.22</v>
      </c>
      <c r="W106" s="162"/>
      <c r="X106" s="162"/>
      <c r="Y106" s="162"/>
      <c r="AG106" t="s">
        <v>250</v>
      </c>
    </row>
    <row r="107" spans="1:60" ht="22.5" outlineLevel="1" x14ac:dyDescent="0.2">
      <c r="A107" s="170">
        <v>33</v>
      </c>
      <c r="B107" s="171" t="s">
        <v>1038</v>
      </c>
      <c r="C107" s="183" t="s">
        <v>1039</v>
      </c>
      <c r="D107" s="172" t="s">
        <v>380</v>
      </c>
      <c r="E107" s="173">
        <v>642</v>
      </c>
      <c r="F107" s="174"/>
      <c r="G107" s="175">
        <f>ROUND(E107*F107,2)</f>
        <v>0</v>
      </c>
      <c r="H107" s="158"/>
      <c r="I107" s="157">
        <f>ROUND(E107*H107,2)</f>
        <v>0</v>
      </c>
      <c r="J107" s="158"/>
      <c r="K107" s="157">
        <f>ROUND(E107*J107,2)</f>
        <v>0</v>
      </c>
      <c r="L107" s="157">
        <v>21</v>
      </c>
      <c r="M107" s="157">
        <f>G107*(1+L107/100)</f>
        <v>0</v>
      </c>
      <c r="N107" s="156">
        <v>0</v>
      </c>
      <c r="O107" s="156">
        <f>ROUND(E107*N107,2)</f>
        <v>0</v>
      </c>
      <c r="P107" s="156">
        <v>0</v>
      </c>
      <c r="Q107" s="156">
        <f>ROUND(E107*P107,2)</f>
        <v>0</v>
      </c>
      <c r="R107" s="157"/>
      <c r="S107" s="157" t="s">
        <v>254</v>
      </c>
      <c r="T107" s="157" t="s">
        <v>255</v>
      </c>
      <c r="U107" s="157">
        <v>0.15</v>
      </c>
      <c r="V107" s="157">
        <f>ROUND(E107*U107,2)</f>
        <v>96.3</v>
      </c>
      <c r="W107" s="157"/>
      <c r="X107" s="157" t="s">
        <v>256</v>
      </c>
      <c r="Y107" s="157" t="s">
        <v>257</v>
      </c>
      <c r="Z107" s="147"/>
      <c r="AA107" s="147"/>
      <c r="AB107" s="147"/>
      <c r="AC107" s="147"/>
      <c r="AD107" s="147"/>
      <c r="AE107" s="147"/>
      <c r="AF107" s="147"/>
      <c r="AG107" s="147" t="s">
        <v>258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2" x14ac:dyDescent="0.2">
      <c r="A108" s="154"/>
      <c r="B108" s="155"/>
      <c r="C108" s="184" t="s">
        <v>1355</v>
      </c>
      <c r="D108" s="159"/>
      <c r="E108" s="160">
        <v>77.7</v>
      </c>
      <c r="F108" s="157"/>
      <c r="G108" s="157"/>
      <c r="H108" s="157"/>
      <c r="I108" s="157"/>
      <c r="J108" s="157"/>
      <c r="K108" s="157"/>
      <c r="L108" s="157"/>
      <c r="M108" s="157"/>
      <c r="N108" s="156"/>
      <c r="O108" s="156"/>
      <c r="P108" s="156"/>
      <c r="Q108" s="156"/>
      <c r="R108" s="157"/>
      <c r="S108" s="157"/>
      <c r="T108" s="157"/>
      <c r="U108" s="157"/>
      <c r="V108" s="157"/>
      <c r="W108" s="157"/>
      <c r="X108" s="157"/>
      <c r="Y108" s="157"/>
      <c r="Z108" s="147"/>
      <c r="AA108" s="147"/>
      <c r="AB108" s="147"/>
      <c r="AC108" s="147"/>
      <c r="AD108" s="147"/>
      <c r="AE108" s="147"/>
      <c r="AF108" s="147"/>
      <c r="AG108" s="147" t="s">
        <v>260</v>
      </c>
      <c r="AH108" s="147">
        <v>0</v>
      </c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3" x14ac:dyDescent="0.2">
      <c r="A109" s="154"/>
      <c r="B109" s="155"/>
      <c r="C109" s="184" t="s">
        <v>1356</v>
      </c>
      <c r="D109" s="159"/>
      <c r="E109" s="160">
        <v>87</v>
      </c>
      <c r="F109" s="157"/>
      <c r="G109" s="157"/>
      <c r="H109" s="157"/>
      <c r="I109" s="157"/>
      <c r="J109" s="157"/>
      <c r="K109" s="157"/>
      <c r="L109" s="157"/>
      <c r="M109" s="157"/>
      <c r="N109" s="156"/>
      <c r="O109" s="156"/>
      <c r="P109" s="156"/>
      <c r="Q109" s="156"/>
      <c r="R109" s="157"/>
      <c r="S109" s="157"/>
      <c r="T109" s="157"/>
      <c r="U109" s="157"/>
      <c r="V109" s="157"/>
      <c r="W109" s="157"/>
      <c r="X109" s="157"/>
      <c r="Y109" s="157"/>
      <c r="Z109" s="147"/>
      <c r="AA109" s="147"/>
      <c r="AB109" s="147"/>
      <c r="AC109" s="147"/>
      <c r="AD109" s="147"/>
      <c r="AE109" s="147"/>
      <c r="AF109" s="147"/>
      <c r="AG109" s="147" t="s">
        <v>260</v>
      </c>
      <c r="AH109" s="147">
        <v>0</v>
      </c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3" x14ac:dyDescent="0.2">
      <c r="A110" s="154"/>
      <c r="B110" s="155"/>
      <c r="C110" s="184" t="s">
        <v>1357</v>
      </c>
      <c r="D110" s="159"/>
      <c r="E110" s="160">
        <v>126.8</v>
      </c>
      <c r="F110" s="157"/>
      <c r="G110" s="157"/>
      <c r="H110" s="157"/>
      <c r="I110" s="157"/>
      <c r="J110" s="157"/>
      <c r="K110" s="157"/>
      <c r="L110" s="157"/>
      <c r="M110" s="157"/>
      <c r="N110" s="156"/>
      <c r="O110" s="156"/>
      <c r="P110" s="156"/>
      <c r="Q110" s="156"/>
      <c r="R110" s="157"/>
      <c r="S110" s="157"/>
      <c r="T110" s="157"/>
      <c r="U110" s="157"/>
      <c r="V110" s="157"/>
      <c r="W110" s="157"/>
      <c r="X110" s="157"/>
      <c r="Y110" s="157"/>
      <c r="Z110" s="147"/>
      <c r="AA110" s="147"/>
      <c r="AB110" s="147"/>
      <c r="AC110" s="147"/>
      <c r="AD110" s="147"/>
      <c r="AE110" s="147"/>
      <c r="AF110" s="147"/>
      <c r="AG110" s="147" t="s">
        <v>260</v>
      </c>
      <c r="AH110" s="147">
        <v>0</v>
      </c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3" x14ac:dyDescent="0.2">
      <c r="A111" s="154"/>
      <c r="B111" s="155"/>
      <c r="C111" s="184" t="s">
        <v>1358</v>
      </c>
      <c r="D111" s="159"/>
      <c r="E111" s="160">
        <v>5</v>
      </c>
      <c r="F111" s="157"/>
      <c r="G111" s="157"/>
      <c r="H111" s="157"/>
      <c r="I111" s="157"/>
      <c r="J111" s="157"/>
      <c r="K111" s="157"/>
      <c r="L111" s="157"/>
      <c r="M111" s="157"/>
      <c r="N111" s="156"/>
      <c r="O111" s="156"/>
      <c r="P111" s="156"/>
      <c r="Q111" s="156"/>
      <c r="R111" s="157"/>
      <c r="S111" s="157"/>
      <c r="T111" s="157"/>
      <c r="U111" s="157"/>
      <c r="V111" s="157"/>
      <c r="W111" s="157"/>
      <c r="X111" s="157"/>
      <c r="Y111" s="157"/>
      <c r="Z111" s="147"/>
      <c r="AA111" s="147"/>
      <c r="AB111" s="147"/>
      <c r="AC111" s="147"/>
      <c r="AD111" s="147"/>
      <c r="AE111" s="147"/>
      <c r="AF111" s="147"/>
      <c r="AG111" s="147" t="s">
        <v>260</v>
      </c>
      <c r="AH111" s="147">
        <v>0</v>
      </c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3" x14ac:dyDescent="0.2">
      <c r="A112" s="154"/>
      <c r="B112" s="155"/>
      <c r="C112" s="184" t="s">
        <v>1359</v>
      </c>
      <c r="D112" s="159"/>
      <c r="E112" s="160">
        <v>86.9</v>
      </c>
      <c r="F112" s="157"/>
      <c r="G112" s="157"/>
      <c r="H112" s="157"/>
      <c r="I112" s="157"/>
      <c r="J112" s="157"/>
      <c r="K112" s="157"/>
      <c r="L112" s="157"/>
      <c r="M112" s="157"/>
      <c r="N112" s="156"/>
      <c r="O112" s="156"/>
      <c r="P112" s="156"/>
      <c r="Q112" s="156"/>
      <c r="R112" s="157"/>
      <c r="S112" s="157"/>
      <c r="T112" s="157"/>
      <c r="U112" s="157"/>
      <c r="V112" s="157"/>
      <c r="W112" s="157"/>
      <c r="X112" s="157"/>
      <c r="Y112" s="157"/>
      <c r="Z112" s="147"/>
      <c r="AA112" s="147"/>
      <c r="AB112" s="147"/>
      <c r="AC112" s="147"/>
      <c r="AD112" s="147"/>
      <c r="AE112" s="147"/>
      <c r="AF112" s="147"/>
      <c r="AG112" s="147" t="s">
        <v>260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3" x14ac:dyDescent="0.2">
      <c r="A113" s="154"/>
      <c r="B113" s="155"/>
      <c r="C113" s="184" t="s">
        <v>1360</v>
      </c>
      <c r="D113" s="159"/>
      <c r="E113" s="160">
        <v>243</v>
      </c>
      <c r="F113" s="157"/>
      <c r="G113" s="157"/>
      <c r="H113" s="157"/>
      <c r="I113" s="157"/>
      <c r="J113" s="157"/>
      <c r="K113" s="157"/>
      <c r="L113" s="157"/>
      <c r="M113" s="157"/>
      <c r="N113" s="156"/>
      <c r="O113" s="156"/>
      <c r="P113" s="156"/>
      <c r="Q113" s="156"/>
      <c r="R113" s="157"/>
      <c r="S113" s="157"/>
      <c r="T113" s="157"/>
      <c r="U113" s="157"/>
      <c r="V113" s="157"/>
      <c r="W113" s="157"/>
      <c r="X113" s="157"/>
      <c r="Y113" s="157"/>
      <c r="Z113" s="147"/>
      <c r="AA113" s="147"/>
      <c r="AB113" s="147"/>
      <c r="AC113" s="147"/>
      <c r="AD113" s="147"/>
      <c r="AE113" s="147"/>
      <c r="AF113" s="147"/>
      <c r="AG113" s="147" t="s">
        <v>260</v>
      </c>
      <c r="AH113" s="147">
        <v>0</v>
      </c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ht="22.5" outlineLevel="3" x14ac:dyDescent="0.2">
      <c r="A114" s="154"/>
      <c r="B114" s="155"/>
      <c r="C114" s="184" t="s">
        <v>1361</v>
      </c>
      <c r="D114" s="159"/>
      <c r="E114" s="160">
        <v>15.6</v>
      </c>
      <c r="F114" s="157"/>
      <c r="G114" s="157"/>
      <c r="H114" s="157"/>
      <c r="I114" s="157"/>
      <c r="J114" s="157"/>
      <c r="K114" s="157"/>
      <c r="L114" s="157"/>
      <c r="M114" s="157"/>
      <c r="N114" s="156"/>
      <c r="O114" s="156"/>
      <c r="P114" s="156"/>
      <c r="Q114" s="156"/>
      <c r="R114" s="157"/>
      <c r="S114" s="157"/>
      <c r="T114" s="157"/>
      <c r="U114" s="157"/>
      <c r="V114" s="157"/>
      <c r="W114" s="157"/>
      <c r="X114" s="157"/>
      <c r="Y114" s="157"/>
      <c r="Z114" s="147"/>
      <c r="AA114" s="147"/>
      <c r="AB114" s="147"/>
      <c r="AC114" s="147"/>
      <c r="AD114" s="147"/>
      <c r="AE114" s="147"/>
      <c r="AF114" s="147"/>
      <c r="AG114" s="147" t="s">
        <v>260</v>
      </c>
      <c r="AH114" s="147">
        <v>0</v>
      </c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1" x14ac:dyDescent="0.2">
      <c r="A115" s="170">
        <v>34</v>
      </c>
      <c r="B115" s="171" t="s">
        <v>480</v>
      </c>
      <c r="C115" s="183" t="s">
        <v>481</v>
      </c>
      <c r="D115" s="172" t="s">
        <v>380</v>
      </c>
      <c r="E115" s="173">
        <v>642</v>
      </c>
      <c r="F115" s="174"/>
      <c r="G115" s="175">
        <f>ROUND(E115*F115,2)</f>
        <v>0</v>
      </c>
      <c r="H115" s="158"/>
      <c r="I115" s="157">
        <f>ROUND(E115*H115,2)</f>
        <v>0</v>
      </c>
      <c r="J115" s="158"/>
      <c r="K115" s="157">
        <f>ROUND(E115*J115,2)</f>
        <v>0</v>
      </c>
      <c r="L115" s="157">
        <v>21</v>
      </c>
      <c r="M115" s="157">
        <f>G115*(1+L115/100)</f>
        <v>0</v>
      </c>
      <c r="N115" s="156">
        <v>3.0000000000000001E-5</v>
      </c>
      <c r="O115" s="156">
        <f>ROUND(E115*N115,2)</f>
        <v>0.02</v>
      </c>
      <c r="P115" s="156">
        <v>0</v>
      </c>
      <c r="Q115" s="156">
        <f>ROUND(E115*P115,2)</f>
        <v>0</v>
      </c>
      <c r="R115" s="157"/>
      <c r="S115" s="157" t="s">
        <v>254</v>
      </c>
      <c r="T115" s="157" t="s">
        <v>255</v>
      </c>
      <c r="U115" s="157">
        <v>3.1E-2</v>
      </c>
      <c r="V115" s="157">
        <f>ROUND(E115*U115,2)</f>
        <v>19.899999999999999</v>
      </c>
      <c r="W115" s="157"/>
      <c r="X115" s="157" t="s">
        <v>256</v>
      </c>
      <c r="Y115" s="157" t="s">
        <v>257</v>
      </c>
      <c r="Z115" s="147"/>
      <c r="AA115" s="147"/>
      <c r="AB115" s="147"/>
      <c r="AC115" s="147"/>
      <c r="AD115" s="147"/>
      <c r="AE115" s="147"/>
      <c r="AF115" s="147"/>
      <c r="AG115" s="147" t="s">
        <v>258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2" x14ac:dyDescent="0.2">
      <c r="A116" s="154"/>
      <c r="B116" s="155"/>
      <c r="C116" s="184" t="s">
        <v>1355</v>
      </c>
      <c r="D116" s="159"/>
      <c r="E116" s="160">
        <v>77.7</v>
      </c>
      <c r="F116" s="157"/>
      <c r="G116" s="157"/>
      <c r="H116" s="157"/>
      <c r="I116" s="157"/>
      <c r="J116" s="157"/>
      <c r="K116" s="157"/>
      <c r="L116" s="157"/>
      <c r="M116" s="157"/>
      <c r="N116" s="156"/>
      <c r="O116" s="156"/>
      <c r="P116" s="156"/>
      <c r="Q116" s="156"/>
      <c r="R116" s="157"/>
      <c r="S116" s="157"/>
      <c r="T116" s="157"/>
      <c r="U116" s="157"/>
      <c r="V116" s="157"/>
      <c r="W116" s="157"/>
      <c r="X116" s="157"/>
      <c r="Y116" s="157"/>
      <c r="Z116" s="147"/>
      <c r="AA116" s="147"/>
      <c r="AB116" s="147"/>
      <c r="AC116" s="147"/>
      <c r="AD116" s="147"/>
      <c r="AE116" s="147"/>
      <c r="AF116" s="147"/>
      <c r="AG116" s="147" t="s">
        <v>260</v>
      </c>
      <c r="AH116" s="147">
        <v>0</v>
      </c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3" x14ac:dyDescent="0.2">
      <c r="A117" s="154"/>
      <c r="B117" s="155"/>
      <c r="C117" s="184" t="s">
        <v>1356</v>
      </c>
      <c r="D117" s="159"/>
      <c r="E117" s="160">
        <v>87</v>
      </c>
      <c r="F117" s="157"/>
      <c r="G117" s="157"/>
      <c r="H117" s="157"/>
      <c r="I117" s="157"/>
      <c r="J117" s="157"/>
      <c r="K117" s="157"/>
      <c r="L117" s="157"/>
      <c r="M117" s="157"/>
      <c r="N117" s="156"/>
      <c r="O117" s="156"/>
      <c r="P117" s="156"/>
      <c r="Q117" s="156"/>
      <c r="R117" s="157"/>
      <c r="S117" s="157"/>
      <c r="T117" s="157"/>
      <c r="U117" s="157"/>
      <c r="V117" s="157"/>
      <c r="W117" s="157"/>
      <c r="X117" s="157"/>
      <c r="Y117" s="157"/>
      <c r="Z117" s="147"/>
      <c r="AA117" s="147"/>
      <c r="AB117" s="147"/>
      <c r="AC117" s="147"/>
      <c r="AD117" s="147"/>
      <c r="AE117" s="147"/>
      <c r="AF117" s="147"/>
      <c r="AG117" s="147" t="s">
        <v>260</v>
      </c>
      <c r="AH117" s="147">
        <v>0</v>
      </c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3" x14ac:dyDescent="0.2">
      <c r="A118" s="154"/>
      <c r="B118" s="155"/>
      <c r="C118" s="184" t="s">
        <v>1357</v>
      </c>
      <c r="D118" s="159"/>
      <c r="E118" s="160">
        <v>126.8</v>
      </c>
      <c r="F118" s="157"/>
      <c r="G118" s="157"/>
      <c r="H118" s="157"/>
      <c r="I118" s="157"/>
      <c r="J118" s="157"/>
      <c r="K118" s="157"/>
      <c r="L118" s="157"/>
      <c r="M118" s="157"/>
      <c r="N118" s="156"/>
      <c r="O118" s="156"/>
      <c r="P118" s="156"/>
      <c r="Q118" s="156"/>
      <c r="R118" s="157"/>
      <c r="S118" s="157"/>
      <c r="T118" s="157"/>
      <c r="U118" s="157"/>
      <c r="V118" s="157"/>
      <c r="W118" s="157"/>
      <c r="X118" s="157"/>
      <c r="Y118" s="157"/>
      <c r="Z118" s="147"/>
      <c r="AA118" s="147"/>
      <c r="AB118" s="147"/>
      <c r="AC118" s="147"/>
      <c r="AD118" s="147"/>
      <c r="AE118" s="147"/>
      <c r="AF118" s="147"/>
      <c r="AG118" s="147" t="s">
        <v>260</v>
      </c>
      <c r="AH118" s="147">
        <v>0</v>
      </c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3" x14ac:dyDescent="0.2">
      <c r="A119" s="154"/>
      <c r="B119" s="155"/>
      <c r="C119" s="184" t="s">
        <v>1358</v>
      </c>
      <c r="D119" s="159"/>
      <c r="E119" s="160">
        <v>5</v>
      </c>
      <c r="F119" s="157"/>
      <c r="G119" s="157"/>
      <c r="H119" s="157"/>
      <c r="I119" s="157"/>
      <c r="J119" s="157"/>
      <c r="K119" s="157"/>
      <c r="L119" s="157"/>
      <c r="M119" s="157"/>
      <c r="N119" s="156"/>
      <c r="O119" s="156"/>
      <c r="P119" s="156"/>
      <c r="Q119" s="156"/>
      <c r="R119" s="157"/>
      <c r="S119" s="157"/>
      <c r="T119" s="157"/>
      <c r="U119" s="157"/>
      <c r="V119" s="157"/>
      <c r="W119" s="157"/>
      <c r="X119" s="157"/>
      <c r="Y119" s="157"/>
      <c r="Z119" s="147"/>
      <c r="AA119" s="147"/>
      <c r="AB119" s="147"/>
      <c r="AC119" s="147"/>
      <c r="AD119" s="147"/>
      <c r="AE119" s="147"/>
      <c r="AF119" s="147"/>
      <c r="AG119" s="147" t="s">
        <v>260</v>
      </c>
      <c r="AH119" s="147">
        <v>0</v>
      </c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3" x14ac:dyDescent="0.2">
      <c r="A120" s="154"/>
      <c r="B120" s="155"/>
      <c r="C120" s="184" t="s">
        <v>1359</v>
      </c>
      <c r="D120" s="159"/>
      <c r="E120" s="160">
        <v>86.9</v>
      </c>
      <c r="F120" s="157"/>
      <c r="G120" s="157"/>
      <c r="H120" s="157"/>
      <c r="I120" s="157"/>
      <c r="J120" s="157"/>
      <c r="K120" s="157"/>
      <c r="L120" s="157"/>
      <c r="M120" s="157"/>
      <c r="N120" s="156"/>
      <c r="O120" s="156"/>
      <c r="P120" s="156"/>
      <c r="Q120" s="156"/>
      <c r="R120" s="157"/>
      <c r="S120" s="157"/>
      <c r="T120" s="157"/>
      <c r="U120" s="157"/>
      <c r="V120" s="157"/>
      <c r="W120" s="157"/>
      <c r="X120" s="157"/>
      <c r="Y120" s="157"/>
      <c r="Z120" s="147"/>
      <c r="AA120" s="147"/>
      <c r="AB120" s="147"/>
      <c r="AC120" s="147"/>
      <c r="AD120" s="147"/>
      <c r="AE120" s="147"/>
      <c r="AF120" s="147"/>
      <c r="AG120" s="147" t="s">
        <v>260</v>
      </c>
      <c r="AH120" s="147">
        <v>0</v>
      </c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3" x14ac:dyDescent="0.2">
      <c r="A121" s="154"/>
      <c r="B121" s="155"/>
      <c r="C121" s="184" t="s">
        <v>1360</v>
      </c>
      <c r="D121" s="159"/>
      <c r="E121" s="160">
        <v>243</v>
      </c>
      <c r="F121" s="157"/>
      <c r="G121" s="157"/>
      <c r="H121" s="157"/>
      <c r="I121" s="157"/>
      <c r="J121" s="157"/>
      <c r="K121" s="157"/>
      <c r="L121" s="157"/>
      <c r="M121" s="157"/>
      <c r="N121" s="156"/>
      <c r="O121" s="156"/>
      <c r="P121" s="156"/>
      <c r="Q121" s="156"/>
      <c r="R121" s="157"/>
      <c r="S121" s="157"/>
      <c r="T121" s="157"/>
      <c r="U121" s="157"/>
      <c r="V121" s="157"/>
      <c r="W121" s="157"/>
      <c r="X121" s="157"/>
      <c r="Y121" s="157"/>
      <c r="Z121" s="147"/>
      <c r="AA121" s="147"/>
      <c r="AB121" s="147"/>
      <c r="AC121" s="147"/>
      <c r="AD121" s="147"/>
      <c r="AE121" s="147"/>
      <c r="AF121" s="147"/>
      <c r="AG121" s="147" t="s">
        <v>260</v>
      </c>
      <c r="AH121" s="147">
        <v>0</v>
      </c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ht="22.5" outlineLevel="3" x14ac:dyDescent="0.2">
      <c r="A122" s="154"/>
      <c r="B122" s="155"/>
      <c r="C122" s="184" t="s">
        <v>1361</v>
      </c>
      <c r="D122" s="159"/>
      <c r="E122" s="160">
        <v>15.6</v>
      </c>
      <c r="F122" s="157"/>
      <c r="G122" s="157"/>
      <c r="H122" s="157"/>
      <c r="I122" s="157"/>
      <c r="J122" s="157"/>
      <c r="K122" s="157"/>
      <c r="L122" s="157"/>
      <c r="M122" s="157"/>
      <c r="N122" s="156"/>
      <c r="O122" s="156"/>
      <c r="P122" s="156"/>
      <c r="Q122" s="156"/>
      <c r="R122" s="157"/>
      <c r="S122" s="157"/>
      <c r="T122" s="157"/>
      <c r="U122" s="157"/>
      <c r="V122" s="157"/>
      <c r="W122" s="157"/>
      <c r="X122" s="157"/>
      <c r="Y122" s="157"/>
      <c r="Z122" s="147"/>
      <c r="AA122" s="147"/>
      <c r="AB122" s="147"/>
      <c r="AC122" s="147"/>
      <c r="AD122" s="147"/>
      <c r="AE122" s="147"/>
      <c r="AF122" s="147"/>
      <c r="AG122" s="147" t="s">
        <v>260</v>
      </c>
      <c r="AH122" s="147">
        <v>0</v>
      </c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ht="22.5" outlineLevel="1" x14ac:dyDescent="0.2">
      <c r="A123" s="170">
        <v>35</v>
      </c>
      <c r="B123" s="171" t="s">
        <v>1041</v>
      </c>
      <c r="C123" s="183" t="s">
        <v>1042</v>
      </c>
      <c r="D123" s="172" t="s">
        <v>380</v>
      </c>
      <c r="E123" s="173">
        <v>642</v>
      </c>
      <c r="F123" s="174"/>
      <c r="G123" s="175">
        <f>ROUND(E123*F123,2)</f>
        <v>0</v>
      </c>
      <c r="H123" s="158"/>
      <c r="I123" s="157">
        <f>ROUND(E123*H123,2)</f>
        <v>0</v>
      </c>
      <c r="J123" s="158"/>
      <c r="K123" s="157">
        <f>ROUND(E123*J123,2)</f>
        <v>0</v>
      </c>
      <c r="L123" s="157">
        <v>21</v>
      </c>
      <c r="M123" s="157">
        <f>G123*(1+L123/100)</f>
        <v>0</v>
      </c>
      <c r="N123" s="156">
        <v>0.378</v>
      </c>
      <c r="O123" s="156">
        <f>ROUND(E123*N123,2)</f>
        <v>242.68</v>
      </c>
      <c r="P123" s="156">
        <v>0</v>
      </c>
      <c r="Q123" s="156">
        <f>ROUND(E123*P123,2)</f>
        <v>0</v>
      </c>
      <c r="R123" s="157"/>
      <c r="S123" s="157" t="s">
        <v>254</v>
      </c>
      <c r="T123" s="157" t="s">
        <v>255</v>
      </c>
      <c r="U123" s="157">
        <v>2.5999999999999999E-2</v>
      </c>
      <c r="V123" s="157">
        <f>ROUND(E123*U123,2)</f>
        <v>16.690000000000001</v>
      </c>
      <c r="W123" s="157"/>
      <c r="X123" s="157" t="s">
        <v>256</v>
      </c>
      <c r="Y123" s="157" t="s">
        <v>257</v>
      </c>
      <c r="Z123" s="147"/>
      <c r="AA123" s="147"/>
      <c r="AB123" s="147"/>
      <c r="AC123" s="147"/>
      <c r="AD123" s="147"/>
      <c r="AE123" s="147"/>
      <c r="AF123" s="147"/>
      <c r="AG123" s="147" t="s">
        <v>258</v>
      </c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2" x14ac:dyDescent="0.2">
      <c r="A124" s="154"/>
      <c r="B124" s="155"/>
      <c r="C124" s="184" t="s">
        <v>1355</v>
      </c>
      <c r="D124" s="159"/>
      <c r="E124" s="160">
        <v>77.7</v>
      </c>
      <c r="F124" s="157"/>
      <c r="G124" s="157"/>
      <c r="H124" s="157"/>
      <c r="I124" s="157"/>
      <c r="J124" s="157"/>
      <c r="K124" s="157"/>
      <c r="L124" s="157"/>
      <c r="M124" s="157"/>
      <c r="N124" s="156"/>
      <c r="O124" s="156"/>
      <c r="P124" s="156"/>
      <c r="Q124" s="156"/>
      <c r="R124" s="157"/>
      <c r="S124" s="157"/>
      <c r="T124" s="157"/>
      <c r="U124" s="157"/>
      <c r="V124" s="157"/>
      <c r="W124" s="157"/>
      <c r="X124" s="157"/>
      <c r="Y124" s="157"/>
      <c r="Z124" s="147"/>
      <c r="AA124" s="147"/>
      <c r="AB124" s="147"/>
      <c r="AC124" s="147"/>
      <c r="AD124" s="147"/>
      <c r="AE124" s="147"/>
      <c r="AF124" s="147"/>
      <c r="AG124" s="147" t="s">
        <v>260</v>
      </c>
      <c r="AH124" s="147">
        <v>0</v>
      </c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outlineLevel="3" x14ac:dyDescent="0.2">
      <c r="A125" s="154"/>
      <c r="B125" s="155"/>
      <c r="C125" s="184" t="s">
        <v>1356</v>
      </c>
      <c r="D125" s="159"/>
      <c r="E125" s="160">
        <v>87</v>
      </c>
      <c r="F125" s="157"/>
      <c r="G125" s="157"/>
      <c r="H125" s="157"/>
      <c r="I125" s="157"/>
      <c r="J125" s="157"/>
      <c r="K125" s="157"/>
      <c r="L125" s="157"/>
      <c r="M125" s="157"/>
      <c r="N125" s="156"/>
      <c r="O125" s="156"/>
      <c r="P125" s="156"/>
      <c r="Q125" s="156"/>
      <c r="R125" s="157"/>
      <c r="S125" s="157"/>
      <c r="T125" s="157"/>
      <c r="U125" s="157"/>
      <c r="V125" s="157"/>
      <c r="W125" s="157"/>
      <c r="X125" s="157"/>
      <c r="Y125" s="157"/>
      <c r="Z125" s="147"/>
      <c r="AA125" s="147"/>
      <c r="AB125" s="147"/>
      <c r="AC125" s="147"/>
      <c r="AD125" s="147"/>
      <c r="AE125" s="147"/>
      <c r="AF125" s="147"/>
      <c r="AG125" s="147" t="s">
        <v>260</v>
      </c>
      <c r="AH125" s="147">
        <v>0</v>
      </c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3" x14ac:dyDescent="0.2">
      <c r="A126" s="154"/>
      <c r="B126" s="155"/>
      <c r="C126" s="184" t="s">
        <v>1357</v>
      </c>
      <c r="D126" s="159"/>
      <c r="E126" s="160">
        <v>126.8</v>
      </c>
      <c r="F126" s="157"/>
      <c r="G126" s="157"/>
      <c r="H126" s="157"/>
      <c r="I126" s="157"/>
      <c r="J126" s="157"/>
      <c r="K126" s="157"/>
      <c r="L126" s="157"/>
      <c r="M126" s="157"/>
      <c r="N126" s="156"/>
      <c r="O126" s="156"/>
      <c r="P126" s="156"/>
      <c r="Q126" s="156"/>
      <c r="R126" s="157"/>
      <c r="S126" s="157"/>
      <c r="T126" s="157"/>
      <c r="U126" s="157"/>
      <c r="V126" s="157"/>
      <c r="W126" s="157"/>
      <c r="X126" s="157"/>
      <c r="Y126" s="157"/>
      <c r="Z126" s="147"/>
      <c r="AA126" s="147"/>
      <c r="AB126" s="147"/>
      <c r="AC126" s="147"/>
      <c r="AD126" s="147"/>
      <c r="AE126" s="147"/>
      <c r="AF126" s="147"/>
      <c r="AG126" s="147" t="s">
        <v>260</v>
      </c>
      <c r="AH126" s="147">
        <v>0</v>
      </c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3" x14ac:dyDescent="0.2">
      <c r="A127" s="154"/>
      <c r="B127" s="155"/>
      <c r="C127" s="184" t="s">
        <v>1358</v>
      </c>
      <c r="D127" s="159"/>
      <c r="E127" s="160">
        <v>5</v>
      </c>
      <c r="F127" s="157"/>
      <c r="G127" s="157"/>
      <c r="H127" s="157"/>
      <c r="I127" s="157"/>
      <c r="J127" s="157"/>
      <c r="K127" s="157"/>
      <c r="L127" s="157"/>
      <c r="M127" s="157"/>
      <c r="N127" s="156"/>
      <c r="O127" s="156"/>
      <c r="P127" s="156"/>
      <c r="Q127" s="156"/>
      <c r="R127" s="157"/>
      <c r="S127" s="157"/>
      <c r="T127" s="157"/>
      <c r="U127" s="157"/>
      <c r="V127" s="157"/>
      <c r="W127" s="157"/>
      <c r="X127" s="157"/>
      <c r="Y127" s="157"/>
      <c r="Z127" s="147"/>
      <c r="AA127" s="147"/>
      <c r="AB127" s="147"/>
      <c r="AC127" s="147"/>
      <c r="AD127" s="147"/>
      <c r="AE127" s="147"/>
      <c r="AF127" s="147"/>
      <c r="AG127" s="147" t="s">
        <v>260</v>
      </c>
      <c r="AH127" s="147">
        <v>0</v>
      </c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3" x14ac:dyDescent="0.2">
      <c r="A128" s="154"/>
      <c r="B128" s="155"/>
      <c r="C128" s="184" t="s">
        <v>1359</v>
      </c>
      <c r="D128" s="159"/>
      <c r="E128" s="160">
        <v>86.9</v>
      </c>
      <c r="F128" s="157"/>
      <c r="G128" s="157"/>
      <c r="H128" s="157"/>
      <c r="I128" s="157"/>
      <c r="J128" s="157"/>
      <c r="K128" s="157"/>
      <c r="L128" s="157"/>
      <c r="M128" s="157"/>
      <c r="N128" s="156"/>
      <c r="O128" s="156"/>
      <c r="P128" s="156"/>
      <c r="Q128" s="156"/>
      <c r="R128" s="157"/>
      <c r="S128" s="157"/>
      <c r="T128" s="157"/>
      <c r="U128" s="157"/>
      <c r="V128" s="157"/>
      <c r="W128" s="157"/>
      <c r="X128" s="157"/>
      <c r="Y128" s="157"/>
      <c r="Z128" s="147"/>
      <c r="AA128" s="147"/>
      <c r="AB128" s="147"/>
      <c r="AC128" s="147"/>
      <c r="AD128" s="147"/>
      <c r="AE128" s="147"/>
      <c r="AF128" s="147"/>
      <c r="AG128" s="147" t="s">
        <v>260</v>
      </c>
      <c r="AH128" s="147">
        <v>0</v>
      </c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3" x14ac:dyDescent="0.2">
      <c r="A129" s="154"/>
      <c r="B129" s="155"/>
      <c r="C129" s="184" t="s">
        <v>1360</v>
      </c>
      <c r="D129" s="159"/>
      <c r="E129" s="160">
        <v>243</v>
      </c>
      <c r="F129" s="157"/>
      <c r="G129" s="157"/>
      <c r="H129" s="157"/>
      <c r="I129" s="157"/>
      <c r="J129" s="157"/>
      <c r="K129" s="157"/>
      <c r="L129" s="157"/>
      <c r="M129" s="157"/>
      <c r="N129" s="156"/>
      <c r="O129" s="156"/>
      <c r="P129" s="156"/>
      <c r="Q129" s="156"/>
      <c r="R129" s="157"/>
      <c r="S129" s="157"/>
      <c r="T129" s="157"/>
      <c r="U129" s="157"/>
      <c r="V129" s="157"/>
      <c r="W129" s="157"/>
      <c r="X129" s="157"/>
      <c r="Y129" s="157"/>
      <c r="Z129" s="147"/>
      <c r="AA129" s="147"/>
      <c r="AB129" s="147"/>
      <c r="AC129" s="147"/>
      <c r="AD129" s="147"/>
      <c r="AE129" s="147"/>
      <c r="AF129" s="147"/>
      <c r="AG129" s="147" t="s">
        <v>260</v>
      </c>
      <c r="AH129" s="147">
        <v>0</v>
      </c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ht="22.5" outlineLevel="3" x14ac:dyDescent="0.2">
      <c r="A130" s="154"/>
      <c r="B130" s="155"/>
      <c r="C130" s="184" t="s">
        <v>1361</v>
      </c>
      <c r="D130" s="159"/>
      <c r="E130" s="160">
        <v>15.6</v>
      </c>
      <c r="F130" s="157"/>
      <c r="G130" s="157"/>
      <c r="H130" s="157"/>
      <c r="I130" s="157"/>
      <c r="J130" s="157"/>
      <c r="K130" s="157"/>
      <c r="L130" s="157"/>
      <c r="M130" s="157"/>
      <c r="N130" s="156"/>
      <c r="O130" s="156"/>
      <c r="P130" s="156"/>
      <c r="Q130" s="156"/>
      <c r="R130" s="157"/>
      <c r="S130" s="157"/>
      <c r="T130" s="157"/>
      <c r="U130" s="157"/>
      <c r="V130" s="157"/>
      <c r="W130" s="157"/>
      <c r="X130" s="157"/>
      <c r="Y130" s="157"/>
      <c r="Z130" s="147"/>
      <c r="AA130" s="147"/>
      <c r="AB130" s="147"/>
      <c r="AC130" s="147"/>
      <c r="AD130" s="147"/>
      <c r="AE130" s="147"/>
      <c r="AF130" s="147"/>
      <c r="AG130" s="147" t="s">
        <v>260</v>
      </c>
      <c r="AH130" s="147">
        <v>0</v>
      </c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ht="22.5" outlineLevel="1" x14ac:dyDescent="0.2">
      <c r="A131" s="170">
        <v>36</v>
      </c>
      <c r="B131" s="171" t="s">
        <v>1043</v>
      </c>
      <c r="C131" s="183" t="s">
        <v>1044</v>
      </c>
      <c r="D131" s="172" t="s">
        <v>380</v>
      </c>
      <c r="E131" s="173">
        <v>77.7</v>
      </c>
      <c r="F131" s="174"/>
      <c r="G131" s="175">
        <f>ROUND(E131*F131,2)</f>
        <v>0</v>
      </c>
      <c r="H131" s="158"/>
      <c r="I131" s="157">
        <f>ROUND(E131*H131,2)</f>
        <v>0</v>
      </c>
      <c r="J131" s="158"/>
      <c r="K131" s="157">
        <f>ROUND(E131*J131,2)</f>
        <v>0</v>
      </c>
      <c r="L131" s="157">
        <v>21</v>
      </c>
      <c r="M131" s="157">
        <f>G131*(1+L131/100)</f>
        <v>0</v>
      </c>
      <c r="N131" s="156">
        <v>0.441</v>
      </c>
      <c r="O131" s="156">
        <f>ROUND(E131*N131,2)</f>
        <v>34.270000000000003</v>
      </c>
      <c r="P131" s="156">
        <v>0</v>
      </c>
      <c r="Q131" s="156">
        <f>ROUND(E131*P131,2)</f>
        <v>0</v>
      </c>
      <c r="R131" s="157"/>
      <c r="S131" s="157" t="s">
        <v>254</v>
      </c>
      <c r="T131" s="157" t="s">
        <v>255</v>
      </c>
      <c r="U131" s="157">
        <v>2.9000000000000001E-2</v>
      </c>
      <c r="V131" s="157">
        <f>ROUND(E131*U131,2)</f>
        <v>2.25</v>
      </c>
      <c r="W131" s="157"/>
      <c r="X131" s="157" t="s">
        <v>256</v>
      </c>
      <c r="Y131" s="157" t="s">
        <v>257</v>
      </c>
      <c r="Z131" s="147"/>
      <c r="AA131" s="147"/>
      <c r="AB131" s="147"/>
      <c r="AC131" s="147"/>
      <c r="AD131" s="147"/>
      <c r="AE131" s="147"/>
      <c r="AF131" s="147"/>
      <c r="AG131" s="147" t="s">
        <v>258</v>
      </c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outlineLevel="2" x14ac:dyDescent="0.2">
      <c r="A132" s="154"/>
      <c r="B132" s="155"/>
      <c r="C132" s="184" t="s">
        <v>1355</v>
      </c>
      <c r="D132" s="159"/>
      <c r="E132" s="160">
        <v>77.7</v>
      </c>
      <c r="F132" s="157"/>
      <c r="G132" s="157"/>
      <c r="H132" s="157"/>
      <c r="I132" s="157"/>
      <c r="J132" s="157"/>
      <c r="K132" s="157"/>
      <c r="L132" s="157"/>
      <c r="M132" s="157"/>
      <c r="N132" s="156"/>
      <c r="O132" s="156"/>
      <c r="P132" s="156"/>
      <c r="Q132" s="156"/>
      <c r="R132" s="157"/>
      <c r="S132" s="157"/>
      <c r="T132" s="157"/>
      <c r="U132" s="157"/>
      <c r="V132" s="157"/>
      <c r="W132" s="157"/>
      <c r="X132" s="157"/>
      <c r="Y132" s="157"/>
      <c r="Z132" s="147"/>
      <c r="AA132" s="147"/>
      <c r="AB132" s="147"/>
      <c r="AC132" s="147"/>
      <c r="AD132" s="147"/>
      <c r="AE132" s="147"/>
      <c r="AF132" s="147"/>
      <c r="AG132" s="147" t="s">
        <v>260</v>
      </c>
      <c r="AH132" s="147">
        <v>0</v>
      </c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ht="22.5" outlineLevel="1" x14ac:dyDescent="0.2">
      <c r="A133" s="170">
        <v>37</v>
      </c>
      <c r="B133" s="171" t="s">
        <v>1045</v>
      </c>
      <c r="C133" s="183" t="s">
        <v>1046</v>
      </c>
      <c r="D133" s="172" t="s">
        <v>380</v>
      </c>
      <c r="E133" s="173">
        <v>642</v>
      </c>
      <c r="F133" s="174"/>
      <c r="G133" s="175">
        <f>ROUND(E133*F133,2)</f>
        <v>0</v>
      </c>
      <c r="H133" s="158"/>
      <c r="I133" s="157">
        <f>ROUND(E133*H133,2)</f>
        <v>0</v>
      </c>
      <c r="J133" s="158"/>
      <c r="K133" s="157">
        <f>ROUND(E133*J133,2)</f>
        <v>0</v>
      </c>
      <c r="L133" s="157">
        <v>21</v>
      </c>
      <c r="M133" s="157">
        <f>G133*(1+L133/100)</f>
        <v>0</v>
      </c>
      <c r="N133" s="156">
        <v>9.2799999999999994E-2</v>
      </c>
      <c r="O133" s="156">
        <f>ROUND(E133*N133,2)</f>
        <v>59.58</v>
      </c>
      <c r="P133" s="156">
        <v>0</v>
      </c>
      <c r="Q133" s="156">
        <f>ROUND(E133*P133,2)</f>
        <v>0</v>
      </c>
      <c r="R133" s="157"/>
      <c r="S133" s="157" t="s">
        <v>254</v>
      </c>
      <c r="T133" s="157" t="s">
        <v>255</v>
      </c>
      <c r="U133" s="157">
        <v>0.47799999999999998</v>
      </c>
      <c r="V133" s="157">
        <f>ROUND(E133*U133,2)</f>
        <v>306.88</v>
      </c>
      <c r="W133" s="157"/>
      <c r="X133" s="157" t="s">
        <v>256</v>
      </c>
      <c r="Y133" s="157" t="s">
        <v>257</v>
      </c>
      <c r="Z133" s="147"/>
      <c r="AA133" s="147"/>
      <c r="AB133" s="147"/>
      <c r="AC133" s="147"/>
      <c r="AD133" s="147"/>
      <c r="AE133" s="147"/>
      <c r="AF133" s="147"/>
      <c r="AG133" s="147" t="s">
        <v>258</v>
      </c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outlineLevel="2" x14ac:dyDescent="0.2">
      <c r="A134" s="154"/>
      <c r="B134" s="155"/>
      <c r="C134" s="184" t="s">
        <v>1355</v>
      </c>
      <c r="D134" s="159"/>
      <c r="E134" s="160">
        <v>77.7</v>
      </c>
      <c r="F134" s="157"/>
      <c r="G134" s="157"/>
      <c r="H134" s="157"/>
      <c r="I134" s="157"/>
      <c r="J134" s="157"/>
      <c r="K134" s="157"/>
      <c r="L134" s="157"/>
      <c r="M134" s="157"/>
      <c r="N134" s="156"/>
      <c r="O134" s="156"/>
      <c r="P134" s="156"/>
      <c r="Q134" s="156"/>
      <c r="R134" s="157"/>
      <c r="S134" s="157"/>
      <c r="T134" s="157"/>
      <c r="U134" s="157"/>
      <c r="V134" s="157"/>
      <c r="W134" s="157"/>
      <c r="X134" s="157"/>
      <c r="Y134" s="157"/>
      <c r="Z134" s="147"/>
      <c r="AA134" s="147"/>
      <c r="AB134" s="147"/>
      <c r="AC134" s="147"/>
      <c r="AD134" s="147"/>
      <c r="AE134" s="147"/>
      <c r="AF134" s="147"/>
      <c r="AG134" s="147" t="s">
        <v>260</v>
      </c>
      <c r="AH134" s="147">
        <v>0</v>
      </c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outlineLevel="3" x14ac:dyDescent="0.2">
      <c r="A135" s="154"/>
      <c r="B135" s="155"/>
      <c r="C135" s="184" t="s">
        <v>1356</v>
      </c>
      <c r="D135" s="159"/>
      <c r="E135" s="160">
        <v>87</v>
      </c>
      <c r="F135" s="157"/>
      <c r="G135" s="157"/>
      <c r="H135" s="157"/>
      <c r="I135" s="157"/>
      <c r="J135" s="157"/>
      <c r="K135" s="157"/>
      <c r="L135" s="157"/>
      <c r="M135" s="157"/>
      <c r="N135" s="156"/>
      <c r="O135" s="156"/>
      <c r="P135" s="156"/>
      <c r="Q135" s="156"/>
      <c r="R135" s="157"/>
      <c r="S135" s="157"/>
      <c r="T135" s="157"/>
      <c r="U135" s="157"/>
      <c r="V135" s="157"/>
      <c r="W135" s="157"/>
      <c r="X135" s="157"/>
      <c r="Y135" s="157"/>
      <c r="Z135" s="147"/>
      <c r="AA135" s="147"/>
      <c r="AB135" s="147"/>
      <c r="AC135" s="147"/>
      <c r="AD135" s="147"/>
      <c r="AE135" s="147"/>
      <c r="AF135" s="147"/>
      <c r="AG135" s="147" t="s">
        <v>260</v>
      </c>
      <c r="AH135" s="147">
        <v>0</v>
      </c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outlineLevel="3" x14ac:dyDescent="0.2">
      <c r="A136" s="154"/>
      <c r="B136" s="155"/>
      <c r="C136" s="184" t="s">
        <v>1357</v>
      </c>
      <c r="D136" s="159"/>
      <c r="E136" s="160">
        <v>126.8</v>
      </c>
      <c r="F136" s="157"/>
      <c r="G136" s="157"/>
      <c r="H136" s="157"/>
      <c r="I136" s="157"/>
      <c r="J136" s="157"/>
      <c r="K136" s="157"/>
      <c r="L136" s="157"/>
      <c r="M136" s="157"/>
      <c r="N136" s="156"/>
      <c r="O136" s="156"/>
      <c r="P136" s="156"/>
      <c r="Q136" s="156"/>
      <c r="R136" s="157"/>
      <c r="S136" s="157"/>
      <c r="T136" s="157"/>
      <c r="U136" s="157"/>
      <c r="V136" s="157"/>
      <c r="W136" s="157"/>
      <c r="X136" s="157"/>
      <c r="Y136" s="157"/>
      <c r="Z136" s="147"/>
      <c r="AA136" s="147"/>
      <c r="AB136" s="147"/>
      <c r="AC136" s="147"/>
      <c r="AD136" s="147"/>
      <c r="AE136" s="147"/>
      <c r="AF136" s="147"/>
      <c r="AG136" s="147" t="s">
        <v>260</v>
      </c>
      <c r="AH136" s="147">
        <v>0</v>
      </c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3" x14ac:dyDescent="0.2">
      <c r="A137" s="154"/>
      <c r="B137" s="155"/>
      <c r="C137" s="184" t="s">
        <v>1358</v>
      </c>
      <c r="D137" s="159"/>
      <c r="E137" s="160">
        <v>5</v>
      </c>
      <c r="F137" s="157"/>
      <c r="G137" s="157"/>
      <c r="H137" s="157"/>
      <c r="I137" s="157"/>
      <c r="J137" s="157"/>
      <c r="K137" s="157"/>
      <c r="L137" s="157"/>
      <c r="M137" s="157"/>
      <c r="N137" s="156"/>
      <c r="O137" s="156"/>
      <c r="P137" s="156"/>
      <c r="Q137" s="156"/>
      <c r="R137" s="157"/>
      <c r="S137" s="157"/>
      <c r="T137" s="157"/>
      <c r="U137" s="157"/>
      <c r="V137" s="157"/>
      <c r="W137" s="157"/>
      <c r="X137" s="157"/>
      <c r="Y137" s="157"/>
      <c r="Z137" s="147"/>
      <c r="AA137" s="147"/>
      <c r="AB137" s="147"/>
      <c r="AC137" s="147"/>
      <c r="AD137" s="147"/>
      <c r="AE137" s="147"/>
      <c r="AF137" s="147"/>
      <c r="AG137" s="147" t="s">
        <v>260</v>
      </c>
      <c r="AH137" s="147">
        <v>0</v>
      </c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outlineLevel="3" x14ac:dyDescent="0.2">
      <c r="A138" s="154"/>
      <c r="B138" s="155"/>
      <c r="C138" s="184" t="s">
        <v>1359</v>
      </c>
      <c r="D138" s="159"/>
      <c r="E138" s="160">
        <v>86.9</v>
      </c>
      <c r="F138" s="157"/>
      <c r="G138" s="157"/>
      <c r="H138" s="157"/>
      <c r="I138" s="157"/>
      <c r="J138" s="157"/>
      <c r="K138" s="157"/>
      <c r="L138" s="157"/>
      <c r="M138" s="157"/>
      <c r="N138" s="156"/>
      <c r="O138" s="156"/>
      <c r="P138" s="156"/>
      <c r="Q138" s="156"/>
      <c r="R138" s="157"/>
      <c r="S138" s="157"/>
      <c r="T138" s="157"/>
      <c r="U138" s="157"/>
      <c r="V138" s="157"/>
      <c r="W138" s="157"/>
      <c r="X138" s="157"/>
      <c r="Y138" s="157"/>
      <c r="Z138" s="147"/>
      <c r="AA138" s="147"/>
      <c r="AB138" s="147"/>
      <c r="AC138" s="147"/>
      <c r="AD138" s="147"/>
      <c r="AE138" s="147"/>
      <c r="AF138" s="147"/>
      <c r="AG138" s="147" t="s">
        <v>260</v>
      </c>
      <c r="AH138" s="147">
        <v>0</v>
      </c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outlineLevel="3" x14ac:dyDescent="0.2">
      <c r="A139" s="154"/>
      <c r="B139" s="155"/>
      <c r="C139" s="184" t="s">
        <v>1360</v>
      </c>
      <c r="D139" s="159"/>
      <c r="E139" s="160">
        <v>243</v>
      </c>
      <c r="F139" s="157"/>
      <c r="G139" s="157"/>
      <c r="H139" s="157"/>
      <c r="I139" s="157"/>
      <c r="J139" s="157"/>
      <c r="K139" s="157"/>
      <c r="L139" s="157"/>
      <c r="M139" s="157"/>
      <c r="N139" s="156"/>
      <c r="O139" s="156"/>
      <c r="P139" s="156"/>
      <c r="Q139" s="156"/>
      <c r="R139" s="157"/>
      <c r="S139" s="157"/>
      <c r="T139" s="157"/>
      <c r="U139" s="157"/>
      <c r="V139" s="157"/>
      <c r="W139" s="157"/>
      <c r="X139" s="157"/>
      <c r="Y139" s="157"/>
      <c r="Z139" s="147"/>
      <c r="AA139" s="147"/>
      <c r="AB139" s="147"/>
      <c r="AC139" s="147"/>
      <c r="AD139" s="147"/>
      <c r="AE139" s="147"/>
      <c r="AF139" s="147"/>
      <c r="AG139" s="147" t="s">
        <v>260</v>
      </c>
      <c r="AH139" s="147">
        <v>0</v>
      </c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ht="22.5" outlineLevel="3" x14ac:dyDescent="0.2">
      <c r="A140" s="154"/>
      <c r="B140" s="155"/>
      <c r="C140" s="184" t="s">
        <v>1361</v>
      </c>
      <c r="D140" s="159"/>
      <c r="E140" s="160">
        <v>15.6</v>
      </c>
      <c r="F140" s="157"/>
      <c r="G140" s="157"/>
      <c r="H140" s="157"/>
      <c r="I140" s="157"/>
      <c r="J140" s="157"/>
      <c r="K140" s="157"/>
      <c r="L140" s="157"/>
      <c r="M140" s="157"/>
      <c r="N140" s="156"/>
      <c r="O140" s="156"/>
      <c r="P140" s="156"/>
      <c r="Q140" s="156"/>
      <c r="R140" s="157"/>
      <c r="S140" s="157"/>
      <c r="T140" s="157"/>
      <c r="U140" s="157"/>
      <c r="V140" s="157"/>
      <c r="W140" s="157"/>
      <c r="X140" s="157"/>
      <c r="Y140" s="157"/>
      <c r="Z140" s="147"/>
      <c r="AA140" s="147"/>
      <c r="AB140" s="147"/>
      <c r="AC140" s="147"/>
      <c r="AD140" s="147"/>
      <c r="AE140" s="147"/>
      <c r="AF140" s="147"/>
      <c r="AG140" s="147" t="s">
        <v>260</v>
      </c>
      <c r="AH140" s="147">
        <v>0</v>
      </c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outlineLevel="1" x14ac:dyDescent="0.2">
      <c r="A141" s="170">
        <v>38</v>
      </c>
      <c r="B141" s="171" t="s">
        <v>1047</v>
      </c>
      <c r="C141" s="183" t="s">
        <v>1048</v>
      </c>
      <c r="D141" s="172" t="s">
        <v>267</v>
      </c>
      <c r="E141" s="173">
        <v>289.39999999999998</v>
      </c>
      <c r="F141" s="174"/>
      <c r="G141" s="175">
        <f>ROUND(E141*F141,2)</f>
        <v>0</v>
      </c>
      <c r="H141" s="158"/>
      <c r="I141" s="157">
        <f>ROUND(E141*H141,2)</f>
        <v>0</v>
      </c>
      <c r="J141" s="158"/>
      <c r="K141" s="157">
        <f>ROUND(E141*J141,2)</f>
        <v>0</v>
      </c>
      <c r="L141" s="157">
        <v>21</v>
      </c>
      <c r="M141" s="157">
        <f>G141*(1+L141/100)</f>
        <v>0</v>
      </c>
      <c r="N141" s="156">
        <v>3.6000000000000002E-4</v>
      </c>
      <c r="O141" s="156">
        <f>ROUND(E141*N141,2)</f>
        <v>0.1</v>
      </c>
      <c r="P141" s="156">
        <v>0</v>
      </c>
      <c r="Q141" s="156">
        <f>ROUND(E141*P141,2)</f>
        <v>0</v>
      </c>
      <c r="R141" s="157"/>
      <c r="S141" s="157" t="s">
        <v>254</v>
      </c>
      <c r="T141" s="157" t="s">
        <v>255</v>
      </c>
      <c r="U141" s="157">
        <v>0.43</v>
      </c>
      <c r="V141" s="157">
        <f>ROUND(E141*U141,2)</f>
        <v>124.44</v>
      </c>
      <c r="W141" s="157"/>
      <c r="X141" s="157" t="s">
        <v>256</v>
      </c>
      <c r="Y141" s="157" t="s">
        <v>257</v>
      </c>
      <c r="Z141" s="147"/>
      <c r="AA141" s="147"/>
      <c r="AB141" s="147"/>
      <c r="AC141" s="147"/>
      <c r="AD141" s="147"/>
      <c r="AE141" s="147"/>
      <c r="AF141" s="147"/>
      <c r="AG141" s="147" t="s">
        <v>258</v>
      </c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ht="22.5" outlineLevel="2" x14ac:dyDescent="0.2">
      <c r="A142" s="154"/>
      <c r="B142" s="155"/>
      <c r="C142" s="184" t="s">
        <v>1362</v>
      </c>
      <c r="D142" s="159"/>
      <c r="E142" s="160">
        <v>289.39999999999998</v>
      </c>
      <c r="F142" s="157"/>
      <c r="G142" s="157"/>
      <c r="H142" s="157"/>
      <c r="I142" s="157"/>
      <c r="J142" s="157"/>
      <c r="K142" s="157"/>
      <c r="L142" s="157"/>
      <c r="M142" s="157"/>
      <c r="N142" s="156"/>
      <c r="O142" s="156"/>
      <c r="P142" s="156"/>
      <c r="Q142" s="156"/>
      <c r="R142" s="157"/>
      <c r="S142" s="157"/>
      <c r="T142" s="157"/>
      <c r="U142" s="157"/>
      <c r="V142" s="157"/>
      <c r="W142" s="157"/>
      <c r="X142" s="157"/>
      <c r="Y142" s="157"/>
      <c r="Z142" s="147"/>
      <c r="AA142" s="147"/>
      <c r="AB142" s="147"/>
      <c r="AC142" s="147"/>
      <c r="AD142" s="147"/>
      <c r="AE142" s="147"/>
      <c r="AF142" s="147"/>
      <c r="AG142" s="147" t="s">
        <v>260</v>
      </c>
      <c r="AH142" s="147">
        <v>0</v>
      </c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outlineLevel="1" x14ac:dyDescent="0.2">
      <c r="A143" s="170">
        <v>39</v>
      </c>
      <c r="B143" s="171" t="s">
        <v>1363</v>
      </c>
      <c r="C143" s="183" t="s">
        <v>1364</v>
      </c>
      <c r="D143" s="172" t="s">
        <v>267</v>
      </c>
      <c r="E143" s="173">
        <v>219.74</v>
      </c>
      <c r="F143" s="174"/>
      <c r="G143" s="175">
        <f>ROUND(E143*F143,2)</f>
        <v>0</v>
      </c>
      <c r="H143" s="158"/>
      <c r="I143" s="157">
        <f>ROUND(E143*H143,2)</f>
        <v>0</v>
      </c>
      <c r="J143" s="158"/>
      <c r="K143" s="157">
        <f>ROUND(E143*J143,2)</f>
        <v>0</v>
      </c>
      <c r="L143" s="157">
        <v>21</v>
      </c>
      <c r="M143" s="157">
        <f>G143*(1+L143/100)</f>
        <v>0</v>
      </c>
      <c r="N143" s="156">
        <v>0.12068</v>
      </c>
      <c r="O143" s="156">
        <f>ROUND(E143*N143,2)</f>
        <v>26.52</v>
      </c>
      <c r="P143" s="156">
        <v>0</v>
      </c>
      <c r="Q143" s="156">
        <f>ROUND(E143*P143,2)</f>
        <v>0</v>
      </c>
      <c r="R143" s="157"/>
      <c r="S143" s="157" t="s">
        <v>254</v>
      </c>
      <c r="T143" s="157" t="s">
        <v>255</v>
      </c>
      <c r="U143" s="157">
        <v>0.14000000000000001</v>
      </c>
      <c r="V143" s="157">
        <f>ROUND(E143*U143,2)</f>
        <v>30.76</v>
      </c>
      <c r="W143" s="157"/>
      <c r="X143" s="157" t="s">
        <v>256</v>
      </c>
      <c r="Y143" s="157" t="s">
        <v>257</v>
      </c>
      <c r="Z143" s="147"/>
      <c r="AA143" s="147"/>
      <c r="AB143" s="147"/>
      <c r="AC143" s="147"/>
      <c r="AD143" s="147"/>
      <c r="AE143" s="147"/>
      <c r="AF143" s="147"/>
      <c r="AG143" s="147" t="s">
        <v>258</v>
      </c>
      <c r="AH143" s="147"/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outlineLevel="2" x14ac:dyDescent="0.2">
      <c r="A144" s="154"/>
      <c r="B144" s="155"/>
      <c r="C144" s="184" t="s">
        <v>1365</v>
      </c>
      <c r="D144" s="159"/>
      <c r="E144" s="160">
        <v>101.3</v>
      </c>
      <c r="F144" s="157"/>
      <c r="G144" s="157"/>
      <c r="H144" s="157"/>
      <c r="I144" s="157"/>
      <c r="J144" s="157"/>
      <c r="K144" s="157"/>
      <c r="L144" s="157"/>
      <c r="M144" s="157"/>
      <c r="N144" s="156"/>
      <c r="O144" s="156"/>
      <c r="P144" s="156"/>
      <c r="Q144" s="156"/>
      <c r="R144" s="157"/>
      <c r="S144" s="157"/>
      <c r="T144" s="157"/>
      <c r="U144" s="157"/>
      <c r="V144" s="157"/>
      <c r="W144" s="157"/>
      <c r="X144" s="157"/>
      <c r="Y144" s="157"/>
      <c r="Z144" s="147"/>
      <c r="AA144" s="147"/>
      <c r="AB144" s="147"/>
      <c r="AC144" s="147"/>
      <c r="AD144" s="147"/>
      <c r="AE144" s="147"/>
      <c r="AF144" s="147"/>
      <c r="AG144" s="147" t="s">
        <v>260</v>
      </c>
      <c r="AH144" s="147">
        <v>0</v>
      </c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outlineLevel="3" x14ac:dyDescent="0.2">
      <c r="A145" s="154"/>
      <c r="B145" s="155"/>
      <c r="C145" s="184" t="s">
        <v>1366</v>
      </c>
      <c r="D145" s="159"/>
      <c r="E145" s="160">
        <v>75.540000000000006</v>
      </c>
      <c r="F145" s="157"/>
      <c r="G145" s="157"/>
      <c r="H145" s="157"/>
      <c r="I145" s="157"/>
      <c r="J145" s="157"/>
      <c r="K145" s="157"/>
      <c r="L145" s="157"/>
      <c r="M145" s="157"/>
      <c r="N145" s="156"/>
      <c r="O145" s="156"/>
      <c r="P145" s="156"/>
      <c r="Q145" s="156"/>
      <c r="R145" s="157"/>
      <c r="S145" s="157"/>
      <c r="T145" s="157"/>
      <c r="U145" s="157"/>
      <c r="V145" s="157"/>
      <c r="W145" s="157"/>
      <c r="X145" s="157"/>
      <c r="Y145" s="157"/>
      <c r="Z145" s="147"/>
      <c r="AA145" s="147"/>
      <c r="AB145" s="147"/>
      <c r="AC145" s="147"/>
      <c r="AD145" s="147"/>
      <c r="AE145" s="147"/>
      <c r="AF145" s="147"/>
      <c r="AG145" s="147" t="s">
        <v>260</v>
      </c>
      <c r="AH145" s="147">
        <v>0</v>
      </c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3" x14ac:dyDescent="0.2">
      <c r="A146" s="154"/>
      <c r="B146" s="155"/>
      <c r="C146" s="184" t="s">
        <v>1367</v>
      </c>
      <c r="D146" s="159"/>
      <c r="E146" s="160">
        <v>42.9</v>
      </c>
      <c r="F146" s="157"/>
      <c r="G146" s="157"/>
      <c r="H146" s="157"/>
      <c r="I146" s="157"/>
      <c r="J146" s="157"/>
      <c r="K146" s="157"/>
      <c r="L146" s="157"/>
      <c r="M146" s="157"/>
      <c r="N146" s="156"/>
      <c r="O146" s="156"/>
      <c r="P146" s="156"/>
      <c r="Q146" s="156"/>
      <c r="R146" s="157"/>
      <c r="S146" s="157"/>
      <c r="T146" s="157"/>
      <c r="U146" s="157"/>
      <c r="V146" s="157"/>
      <c r="W146" s="157"/>
      <c r="X146" s="157"/>
      <c r="Y146" s="157"/>
      <c r="Z146" s="147"/>
      <c r="AA146" s="147"/>
      <c r="AB146" s="147"/>
      <c r="AC146" s="147"/>
      <c r="AD146" s="147"/>
      <c r="AE146" s="147"/>
      <c r="AF146" s="147"/>
      <c r="AG146" s="147" t="s">
        <v>260</v>
      </c>
      <c r="AH146" s="147">
        <v>0</v>
      </c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outlineLevel="1" x14ac:dyDescent="0.2">
      <c r="A147" s="170">
        <v>40</v>
      </c>
      <c r="B147" s="171" t="s">
        <v>1050</v>
      </c>
      <c r="C147" s="183" t="s">
        <v>1051</v>
      </c>
      <c r="D147" s="172" t="s">
        <v>316</v>
      </c>
      <c r="E147" s="173">
        <v>19.773599999999998</v>
      </c>
      <c r="F147" s="174"/>
      <c r="G147" s="175">
        <f>ROUND(E147*F147,2)</f>
        <v>0</v>
      </c>
      <c r="H147" s="158"/>
      <c r="I147" s="157">
        <f>ROUND(E147*H147,2)</f>
        <v>0</v>
      </c>
      <c r="J147" s="158"/>
      <c r="K147" s="157">
        <f>ROUND(E147*J147,2)</f>
        <v>0</v>
      </c>
      <c r="L147" s="157">
        <v>21</v>
      </c>
      <c r="M147" s="157">
        <f>G147*(1+L147/100)</f>
        <v>0</v>
      </c>
      <c r="N147" s="156">
        <v>1</v>
      </c>
      <c r="O147" s="156">
        <f>ROUND(E147*N147,2)</f>
        <v>19.77</v>
      </c>
      <c r="P147" s="156">
        <v>0</v>
      </c>
      <c r="Q147" s="156">
        <f>ROUND(E147*P147,2)</f>
        <v>0</v>
      </c>
      <c r="R147" s="157" t="s">
        <v>282</v>
      </c>
      <c r="S147" s="157" t="s">
        <v>254</v>
      </c>
      <c r="T147" s="157" t="s">
        <v>255</v>
      </c>
      <c r="U147" s="157">
        <v>0</v>
      </c>
      <c r="V147" s="157">
        <f>ROUND(E147*U147,2)</f>
        <v>0</v>
      </c>
      <c r="W147" s="157"/>
      <c r="X147" s="157" t="s">
        <v>283</v>
      </c>
      <c r="Y147" s="157" t="s">
        <v>257</v>
      </c>
      <c r="Z147" s="147"/>
      <c r="AA147" s="147"/>
      <c r="AB147" s="147"/>
      <c r="AC147" s="147"/>
      <c r="AD147" s="147"/>
      <c r="AE147" s="147"/>
      <c r="AF147" s="147"/>
      <c r="AG147" s="147" t="s">
        <v>284</v>
      </c>
      <c r="AH147" s="147"/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ht="33.75" outlineLevel="2" x14ac:dyDescent="0.2">
      <c r="A148" s="154"/>
      <c r="B148" s="155"/>
      <c r="C148" s="184" t="s">
        <v>1368</v>
      </c>
      <c r="D148" s="159"/>
      <c r="E148" s="160">
        <v>19.77</v>
      </c>
      <c r="F148" s="157"/>
      <c r="G148" s="157"/>
      <c r="H148" s="157"/>
      <c r="I148" s="157"/>
      <c r="J148" s="157"/>
      <c r="K148" s="157"/>
      <c r="L148" s="157"/>
      <c r="M148" s="157"/>
      <c r="N148" s="156"/>
      <c r="O148" s="156"/>
      <c r="P148" s="156"/>
      <c r="Q148" s="156"/>
      <c r="R148" s="157"/>
      <c r="S148" s="157"/>
      <c r="T148" s="157"/>
      <c r="U148" s="157"/>
      <c r="V148" s="157"/>
      <c r="W148" s="157"/>
      <c r="X148" s="157"/>
      <c r="Y148" s="157"/>
      <c r="Z148" s="147"/>
      <c r="AA148" s="147"/>
      <c r="AB148" s="147"/>
      <c r="AC148" s="147"/>
      <c r="AD148" s="147"/>
      <c r="AE148" s="147"/>
      <c r="AF148" s="147"/>
      <c r="AG148" s="147" t="s">
        <v>260</v>
      </c>
      <c r="AH148" s="147">
        <v>0</v>
      </c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outlineLevel="1" x14ac:dyDescent="0.2">
      <c r="A149" s="170">
        <v>41</v>
      </c>
      <c r="B149" s="171" t="s">
        <v>1053</v>
      </c>
      <c r="C149" s="183" t="s">
        <v>1054</v>
      </c>
      <c r="D149" s="172" t="s">
        <v>380</v>
      </c>
      <c r="E149" s="173">
        <v>674.1</v>
      </c>
      <c r="F149" s="174"/>
      <c r="G149" s="175">
        <f>ROUND(E149*F149,2)</f>
        <v>0</v>
      </c>
      <c r="H149" s="158"/>
      <c r="I149" s="157">
        <f>ROUND(E149*H149,2)</f>
        <v>0</v>
      </c>
      <c r="J149" s="158"/>
      <c r="K149" s="157">
        <f>ROUND(E149*J149,2)</f>
        <v>0</v>
      </c>
      <c r="L149" s="157">
        <v>21</v>
      </c>
      <c r="M149" s="157">
        <f>G149*(1+L149/100)</f>
        <v>0</v>
      </c>
      <c r="N149" s="156">
        <v>0.14479</v>
      </c>
      <c r="O149" s="156">
        <f>ROUND(E149*N149,2)</f>
        <v>97.6</v>
      </c>
      <c r="P149" s="156">
        <v>0</v>
      </c>
      <c r="Q149" s="156">
        <f>ROUND(E149*P149,2)</f>
        <v>0</v>
      </c>
      <c r="R149" s="157" t="s">
        <v>282</v>
      </c>
      <c r="S149" s="157" t="s">
        <v>254</v>
      </c>
      <c r="T149" s="157" t="s">
        <v>255</v>
      </c>
      <c r="U149" s="157">
        <v>0</v>
      </c>
      <c r="V149" s="157">
        <f>ROUND(E149*U149,2)</f>
        <v>0</v>
      </c>
      <c r="W149" s="157"/>
      <c r="X149" s="157" t="s">
        <v>283</v>
      </c>
      <c r="Y149" s="157" t="s">
        <v>257</v>
      </c>
      <c r="Z149" s="147"/>
      <c r="AA149" s="147"/>
      <c r="AB149" s="147"/>
      <c r="AC149" s="147"/>
      <c r="AD149" s="147"/>
      <c r="AE149" s="147"/>
      <c r="AF149" s="147"/>
      <c r="AG149" s="147" t="s">
        <v>284</v>
      </c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outlineLevel="2" x14ac:dyDescent="0.2">
      <c r="A150" s="154"/>
      <c r="B150" s="155"/>
      <c r="C150" s="184" t="s">
        <v>1355</v>
      </c>
      <c r="D150" s="159"/>
      <c r="E150" s="160">
        <v>77.7</v>
      </c>
      <c r="F150" s="157"/>
      <c r="G150" s="157"/>
      <c r="H150" s="157"/>
      <c r="I150" s="157"/>
      <c r="J150" s="157"/>
      <c r="K150" s="157"/>
      <c r="L150" s="157"/>
      <c r="M150" s="157"/>
      <c r="N150" s="156"/>
      <c r="O150" s="156"/>
      <c r="P150" s="156"/>
      <c r="Q150" s="156"/>
      <c r="R150" s="157"/>
      <c r="S150" s="157"/>
      <c r="T150" s="157"/>
      <c r="U150" s="157"/>
      <c r="V150" s="157"/>
      <c r="W150" s="157"/>
      <c r="X150" s="157"/>
      <c r="Y150" s="157"/>
      <c r="Z150" s="147"/>
      <c r="AA150" s="147"/>
      <c r="AB150" s="147"/>
      <c r="AC150" s="147"/>
      <c r="AD150" s="147"/>
      <c r="AE150" s="147"/>
      <c r="AF150" s="147"/>
      <c r="AG150" s="147" t="s">
        <v>260</v>
      </c>
      <c r="AH150" s="147">
        <v>0</v>
      </c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outlineLevel="3" x14ac:dyDescent="0.2">
      <c r="A151" s="154"/>
      <c r="B151" s="155"/>
      <c r="C151" s="184" t="s">
        <v>1356</v>
      </c>
      <c r="D151" s="159"/>
      <c r="E151" s="160">
        <v>87</v>
      </c>
      <c r="F151" s="157"/>
      <c r="G151" s="157"/>
      <c r="H151" s="157"/>
      <c r="I151" s="157"/>
      <c r="J151" s="157"/>
      <c r="K151" s="157"/>
      <c r="L151" s="157"/>
      <c r="M151" s="157"/>
      <c r="N151" s="156"/>
      <c r="O151" s="156"/>
      <c r="P151" s="156"/>
      <c r="Q151" s="156"/>
      <c r="R151" s="157"/>
      <c r="S151" s="157"/>
      <c r="T151" s="157"/>
      <c r="U151" s="157"/>
      <c r="V151" s="157"/>
      <c r="W151" s="157"/>
      <c r="X151" s="157"/>
      <c r="Y151" s="157"/>
      <c r="Z151" s="147"/>
      <c r="AA151" s="147"/>
      <c r="AB151" s="147"/>
      <c r="AC151" s="147"/>
      <c r="AD151" s="147"/>
      <c r="AE151" s="147"/>
      <c r="AF151" s="147"/>
      <c r="AG151" s="147" t="s">
        <v>260</v>
      </c>
      <c r="AH151" s="147">
        <v>0</v>
      </c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outlineLevel="3" x14ac:dyDescent="0.2">
      <c r="A152" s="154"/>
      <c r="B152" s="155"/>
      <c r="C152" s="184" t="s">
        <v>1357</v>
      </c>
      <c r="D152" s="159"/>
      <c r="E152" s="160">
        <v>126.8</v>
      </c>
      <c r="F152" s="157"/>
      <c r="G152" s="157"/>
      <c r="H152" s="157"/>
      <c r="I152" s="157"/>
      <c r="J152" s="157"/>
      <c r="K152" s="157"/>
      <c r="L152" s="157"/>
      <c r="M152" s="157"/>
      <c r="N152" s="156"/>
      <c r="O152" s="156"/>
      <c r="P152" s="156"/>
      <c r="Q152" s="156"/>
      <c r="R152" s="157"/>
      <c r="S152" s="157"/>
      <c r="T152" s="157"/>
      <c r="U152" s="157"/>
      <c r="V152" s="157"/>
      <c r="W152" s="157"/>
      <c r="X152" s="157"/>
      <c r="Y152" s="157"/>
      <c r="Z152" s="147"/>
      <c r="AA152" s="147"/>
      <c r="AB152" s="147"/>
      <c r="AC152" s="147"/>
      <c r="AD152" s="147"/>
      <c r="AE152" s="147"/>
      <c r="AF152" s="147"/>
      <c r="AG152" s="147" t="s">
        <v>260</v>
      </c>
      <c r="AH152" s="147">
        <v>0</v>
      </c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outlineLevel="3" x14ac:dyDescent="0.2">
      <c r="A153" s="154"/>
      <c r="B153" s="155"/>
      <c r="C153" s="184" t="s">
        <v>1358</v>
      </c>
      <c r="D153" s="159"/>
      <c r="E153" s="160">
        <v>5</v>
      </c>
      <c r="F153" s="157"/>
      <c r="G153" s="157"/>
      <c r="H153" s="157"/>
      <c r="I153" s="157"/>
      <c r="J153" s="157"/>
      <c r="K153" s="157"/>
      <c r="L153" s="157"/>
      <c r="M153" s="157"/>
      <c r="N153" s="156"/>
      <c r="O153" s="156"/>
      <c r="P153" s="156"/>
      <c r="Q153" s="156"/>
      <c r="R153" s="157"/>
      <c r="S153" s="157"/>
      <c r="T153" s="157"/>
      <c r="U153" s="157"/>
      <c r="V153" s="157"/>
      <c r="W153" s="157"/>
      <c r="X153" s="157"/>
      <c r="Y153" s="157"/>
      <c r="Z153" s="147"/>
      <c r="AA153" s="147"/>
      <c r="AB153" s="147"/>
      <c r="AC153" s="147"/>
      <c r="AD153" s="147"/>
      <c r="AE153" s="147"/>
      <c r="AF153" s="147"/>
      <c r="AG153" s="147" t="s">
        <v>260</v>
      </c>
      <c r="AH153" s="147">
        <v>0</v>
      </c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outlineLevel="3" x14ac:dyDescent="0.2">
      <c r="A154" s="154"/>
      <c r="B154" s="155"/>
      <c r="C154" s="184" t="s">
        <v>1359</v>
      </c>
      <c r="D154" s="159"/>
      <c r="E154" s="160">
        <v>86.9</v>
      </c>
      <c r="F154" s="157"/>
      <c r="G154" s="157"/>
      <c r="H154" s="157"/>
      <c r="I154" s="157"/>
      <c r="J154" s="157"/>
      <c r="K154" s="157"/>
      <c r="L154" s="157"/>
      <c r="M154" s="157"/>
      <c r="N154" s="156"/>
      <c r="O154" s="156"/>
      <c r="P154" s="156"/>
      <c r="Q154" s="156"/>
      <c r="R154" s="157"/>
      <c r="S154" s="157"/>
      <c r="T154" s="157"/>
      <c r="U154" s="157"/>
      <c r="V154" s="157"/>
      <c r="W154" s="157"/>
      <c r="X154" s="157"/>
      <c r="Y154" s="157"/>
      <c r="Z154" s="147"/>
      <c r="AA154" s="147"/>
      <c r="AB154" s="147"/>
      <c r="AC154" s="147"/>
      <c r="AD154" s="147"/>
      <c r="AE154" s="147"/>
      <c r="AF154" s="147"/>
      <c r="AG154" s="147" t="s">
        <v>260</v>
      </c>
      <c r="AH154" s="147">
        <v>0</v>
      </c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outlineLevel="3" x14ac:dyDescent="0.2">
      <c r="A155" s="154"/>
      <c r="B155" s="155"/>
      <c r="C155" s="184" t="s">
        <v>1360</v>
      </c>
      <c r="D155" s="159"/>
      <c r="E155" s="160">
        <v>243</v>
      </c>
      <c r="F155" s="157"/>
      <c r="G155" s="157"/>
      <c r="H155" s="157"/>
      <c r="I155" s="157"/>
      <c r="J155" s="157"/>
      <c r="K155" s="157"/>
      <c r="L155" s="157"/>
      <c r="M155" s="157"/>
      <c r="N155" s="156"/>
      <c r="O155" s="156"/>
      <c r="P155" s="156"/>
      <c r="Q155" s="156"/>
      <c r="R155" s="157"/>
      <c r="S155" s="157"/>
      <c r="T155" s="157"/>
      <c r="U155" s="157"/>
      <c r="V155" s="157"/>
      <c r="W155" s="157"/>
      <c r="X155" s="157"/>
      <c r="Y155" s="157"/>
      <c r="Z155" s="147"/>
      <c r="AA155" s="147"/>
      <c r="AB155" s="147"/>
      <c r="AC155" s="147"/>
      <c r="AD155" s="147"/>
      <c r="AE155" s="147"/>
      <c r="AF155" s="147"/>
      <c r="AG155" s="147" t="s">
        <v>260</v>
      </c>
      <c r="AH155" s="147">
        <v>0</v>
      </c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ht="22.5" outlineLevel="3" x14ac:dyDescent="0.2">
      <c r="A156" s="154"/>
      <c r="B156" s="155"/>
      <c r="C156" s="184" t="s">
        <v>1361</v>
      </c>
      <c r="D156" s="159"/>
      <c r="E156" s="160">
        <v>15.6</v>
      </c>
      <c r="F156" s="157"/>
      <c r="G156" s="157"/>
      <c r="H156" s="157"/>
      <c r="I156" s="157"/>
      <c r="J156" s="157"/>
      <c r="K156" s="157"/>
      <c r="L156" s="157"/>
      <c r="M156" s="157"/>
      <c r="N156" s="156"/>
      <c r="O156" s="156"/>
      <c r="P156" s="156"/>
      <c r="Q156" s="156"/>
      <c r="R156" s="157"/>
      <c r="S156" s="157"/>
      <c r="T156" s="157"/>
      <c r="U156" s="157"/>
      <c r="V156" s="157"/>
      <c r="W156" s="157"/>
      <c r="X156" s="157"/>
      <c r="Y156" s="157"/>
      <c r="Z156" s="147"/>
      <c r="AA156" s="147"/>
      <c r="AB156" s="147"/>
      <c r="AC156" s="147"/>
      <c r="AD156" s="147"/>
      <c r="AE156" s="147"/>
      <c r="AF156" s="147"/>
      <c r="AG156" s="147" t="s">
        <v>260</v>
      </c>
      <c r="AH156" s="147">
        <v>0</v>
      </c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outlineLevel="3" x14ac:dyDescent="0.2">
      <c r="A157" s="154"/>
      <c r="B157" s="155"/>
      <c r="C157" s="184" t="s">
        <v>1369</v>
      </c>
      <c r="D157" s="159"/>
      <c r="E157" s="160">
        <v>32.1</v>
      </c>
      <c r="F157" s="157"/>
      <c r="G157" s="157"/>
      <c r="H157" s="157"/>
      <c r="I157" s="157"/>
      <c r="J157" s="157"/>
      <c r="K157" s="157"/>
      <c r="L157" s="157"/>
      <c r="M157" s="157"/>
      <c r="N157" s="156"/>
      <c r="O157" s="156"/>
      <c r="P157" s="156"/>
      <c r="Q157" s="156"/>
      <c r="R157" s="157"/>
      <c r="S157" s="157"/>
      <c r="T157" s="157"/>
      <c r="U157" s="157"/>
      <c r="V157" s="157"/>
      <c r="W157" s="157"/>
      <c r="X157" s="157"/>
      <c r="Y157" s="157"/>
      <c r="Z157" s="147"/>
      <c r="AA157" s="147"/>
      <c r="AB157" s="147"/>
      <c r="AC157" s="147"/>
      <c r="AD157" s="147"/>
      <c r="AE157" s="147"/>
      <c r="AF157" s="147"/>
      <c r="AG157" s="147" t="s">
        <v>260</v>
      </c>
      <c r="AH157" s="147">
        <v>0</v>
      </c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outlineLevel="1" x14ac:dyDescent="0.2">
      <c r="A158" s="170">
        <v>42</v>
      </c>
      <c r="B158" s="171" t="s">
        <v>1055</v>
      </c>
      <c r="C158" s="183" t="s">
        <v>1056</v>
      </c>
      <c r="D158" s="172" t="s">
        <v>380</v>
      </c>
      <c r="E158" s="173">
        <v>706.2</v>
      </c>
      <c r="F158" s="174"/>
      <c r="G158" s="175">
        <f>ROUND(E158*F158,2)</f>
        <v>0</v>
      </c>
      <c r="H158" s="158"/>
      <c r="I158" s="157">
        <f>ROUND(E158*H158,2)</f>
        <v>0</v>
      </c>
      <c r="J158" s="158"/>
      <c r="K158" s="157">
        <f>ROUND(E158*J158,2)</f>
        <v>0</v>
      </c>
      <c r="L158" s="157">
        <v>21</v>
      </c>
      <c r="M158" s="157">
        <f>G158*(1+L158/100)</f>
        <v>0</v>
      </c>
      <c r="N158" s="156">
        <v>5.0000000000000001E-4</v>
      </c>
      <c r="O158" s="156">
        <f>ROUND(E158*N158,2)</f>
        <v>0.35</v>
      </c>
      <c r="P158" s="156">
        <v>0</v>
      </c>
      <c r="Q158" s="156">
        <f>ROUND(E158*P158,2)</f>
        <v>0</v>
      </c>
      <c r="R158" s="157" t="s">
        <v>282</v>
      </c>
      <c r="S158" s="157" t="s">
        <v>254</v>
      </c>
      <c r="T158" s="157" t="s">
        <v>255</v>
      </c>
      <c r="U158" s="157">
        <v>0</v>
      </c>
      <c r="V158" s="157">
        <f>ROUND(E158*U158,2)</f>
        <v>0</v>
      </c>
      <c r="W158" s="157"/>
      <c r="X158" s="157" t="s">
        <v>283</v>
      </c>
      <c r="Y158" s="157" t="s">
        <v>257</v>
      </c>
      <c r="Z158" s="147"/>
      <c r="AA158" s="147"/>
      <c r="AB158" s="147"/>
      <c r="AC158" s="147"/>
      <c r="AD158" s="147"/>
      <c r="AE158" s="147"/>
      <c r="AF158" s="147"/>
      <c r="AG158" s="147" t="s">
        <v>284</v>
      </c>
      <c r="AH158" s="147"/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outlineLevel="2" x14ac:dyDescent="0.2">
      <c r="A159" s="154"/>
      <c r="B159" s="155"/>
      <c r="C159" s="184" t="s">
        <v>1355</v>
      </c>
      <c r="D159" s="159"/>
      <c r="E159" s="160">
        <v>77.7</v>
      </c>
      <c r="F159" s="157"/>
      <c r="G159" s="157"/>
      <c r="H159" s="157"/>
      <c r="I159" s="157"/>
      <c r="J159" s="157"/>
      <c r="K159" s="157"/>
      <c r="L159" s="157"/>
      <c r="M159" s="157"/>
      <c r="N159" s="156"/>
      <c r="O159" s="156"/>
      <c r="P159" s="156"/>
      <c r="Q159" s="156"/>
      <c r="R159" s="157"/>
      <c r="S159" s="157"/>
      <c r="T159" s="157"/>
      <c r="U159" s="157"/>
      <c r="V159" s="157"/>
      <c r="W159" s="157"/>
      <c r="X159" s="157"/>
      <c r="Y159" s="157"/>
      <c r="Z159" s="147"/>
      <c r="AA159" s="147"/>
      <c r="AB159" s="147"/>
      <c r="AC159" s="147"/>
      <c r="AD159" s="147"/>
      <c r="AE159" s="147"/>
      <c r="AF159" s="147"/>
      <c r="AG159" s="147" t="s">
        <v>260</v>
      </c>
      <c r="AH159" s="147">
        <v>0</v>
      </c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outlineLevel="3" x14ac:dyDescent="0.2">
      <c r="A160" s="154"/>
      <c r="B160" s="155"/>
      <c r="C160" s="184" t="s">
        <v>1356</v>
      </c>
      <c r="D160" s="159"/>
      <c r="E160" s="160">
        <v>87</v>
      </c>
      <c r="F160" s="157"/>
      <c r="G160" s="157"/>
      <c r="H160" s="157"/>
      <c r="I160" s="157"/>
      <c r="J160" s="157"/>
      <c r="K160" s="157"/>
      <c r="L160" s="157"/>
      <c r="M160" s="157"/>
      <c r="N160" s="156"/>
      <c r="O160" s="156"/>
      <c r="P160" s="156"/>
      <c r="Q160" s="156"/>
      <c r="R160" s="157"/>
      <c r="S160" s="157"/>
      <c r="T160" s="157"/>
      <c r="U160" s="157"/>
      <c r="V160" s="157"/>
      <c r="W160" s="157"/>
      <c r="X160" s="157"/>
      <c r="Y160" s="157"/>
      <c r="Z160" s="147"/>
      <c r="AA160" s="147"/>
      <c r="AB160" s="147"/>
      <c r="AC160" s="147"/>
      <c r="AD160" s="147"/>
      <c r="AE160" s="147"/>
      <c r="AF160" s="147"/>
      <c r="AG160" s="147" t="s">
        <v>260</v>
      </c>
      <c r="AH160" s="147">
        <v>0</v>
      </c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outlineLevel="3" x14ac:dyDescent="0.2">
      <c r="A161" s="154"/>
      <c r="B161" s="155"/>
      <c r="C161" s="184" t="s">
        <v>1357</v>
      </c>
      <c r="D161" s="159"/>
      <c r="E161" s="160">
        <v>126.8</v>
      </c>
      <c r="F161" s="157"/>
      <c r="G161" s="157"/>
      <c r="H161" s="157"/>
      <c r="I161" s="157"/>
      <c r="J161" s="157"/>
      <c r="K161" s="157"/>
      <c r="L161" s="157"/>
      <c r="M161" s="157"/>
      <c r="N161" s="156"/>
      <c r="O161" s="156"/>
      <c r="P161" s="156"/>
      <c r="Q161" s="156"/>
      <c r="R161" s="157"/>
      <c r="S161" s="157"/>
      <c r="T161" s="157"/>
      <c r="U161" s="157"/>
      <c r="V161" s="157"/>
      <c r="W161" s="157"/>
      <c r="X161" s="157"/>
      <c r="Y161" s="157"/>
      <c r="Z161" s="147"/>
      <c r="AA161" s="147"/>
      <c r="AB161" s="147"/>
      <c r="AC161" s="147"/>
      <c r="AD161" s="147"/>
      <c r="AE161" s="147"/>
      <c r="AF161" s="147"/>
      <c r="AG161" s="147" t="s">
        <v>260</v>
      </c>
      <c r="AH161" s="147">
        <v>0</v>
      </c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outlineLevel="3" x14ac:dyDescent="0.2">
      <c r="A162" s="154"/>
      <c r="B162" s="155"/>
      <c r="C162" s="184" t="s">
        <v>1358</v>
      </c>
      <c r="D162" s="159"/>
      <c r="E162" s="160">
        <v>5</v>
      </c>
      <c r="F162" s="157"/>
      <c r="G162" s="157"/>
      <c r="H162" s="157"/>
      <c r="I162" s="157"/>
      <c r="J162" s="157"/>
      <c r="K162" s="157"/>
      <c r="L162" s="157"/>
      <c r="M162" s="157"/>
      <c r="N162" s="156"/>
      <c r="O162" s="156"/>
      <c r="P162" s="156"/>
      <c r="Q162" s="156"/>
      <c r="R162" s="157"/>
      <c r="S162" s="157"/>
      <c r="T162" s="157"/>
      <c r="U162" s="157"/>
      <c r="V162" s="157"/>
      <c r="W162" s="157"/>
      <c r="X162" s="157"/>
      <c r="Y162" s="157"/>
      <c r="Z162" s="147"/>
      <c r="AA162" s="147"/>
      <c r="AB162" s="147"/>
      <c r="AC162" s="147"/>
      <c r="AD162" s="147"/>
      <c r="AE162" s="147"/>
      <c r="AF162" s="147"/>
      <c r="AG162" s="147" t="s">
        <v>260</v>
      </c>
      <c r="AH162" s="147">
        <v>0</v>
      </c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outlineLevel="3" x14ac:dyDescent="0.2">
      <c r="A163" s="154"/>
      <c r="B163" s="155"/>
      <c r="C163" s="184" t="s">
        <v>1359</v>
      </c>
      <c r="D163" s="159"/>
      <c r="E163" s="160">
        <v>86.9</v>
      </c>
      <c r="F163" s="157"/>
      <c r="G163" s="157"/>
      <c r="H163" s="157"/>
      <c r="I163" s="157"/>
      <c r="J163" s="157"/>
      <c r="K163" s="157"/>
      <c r="L163" s="157"/>
      <c r="M163" s="157"/>
      <c r="N163" s="156"/>
      <c r="O163" s="156"/>
      <c r="P163" s="156"/>
      <c r="Q163" s="156"/>
      <c r="R163" s="157"/>
      <c r="S163" s="157"/>
      <c r="T163" s="157"/>
      <c r="U163" s="157"/>
      <c r="V163" s="157"/>
      <c r="W163" s="157"/>
      <c r="X163" s="157"/>
      <c r="Y163" s="157"/>
      <c r="Z163" s="147"/>
      <c r="AA163" s="147"/>
      <c r="AB163" s="147"/>
      <c r="AC163" s="147"/>
      <c r="AD163" s="147"/>
      <c r="AE163" s="147"/>
      <c r="AF163" s="147"/>
      <c r="AG163" s="147" t="s">
        <v>260</v>
      </c>
      <c r="AH163" s="147">
        <v>0</v>
      </c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outlineLevel="3" x14ac:dyDescent="0.2">
      <c r="A164" s="154"/>
      <c r="B164" s="155"/>
      <c r="C164" s="184" t="s">
        <v>1360</v>
      </c>
      <c r="D164" s="159"/>
      <c r="E164" s="160">
        <v>243</v>
      </c>
      <c r="F164" s="157"/>
      <c r="G164" s="157"/>
      <c r="H164" s="157"/>
      <c r="I164" s="157"/>
      <c r="J164" s="157"/>
      <c r="K164" s="157"/>
      <c r="L164" s="157"/>
      <c r="M164" s="157"/>
      <c r="N164" s="156"/>
      <c r="O164" s="156"/>
      <c r="P164" s="156"/>
      <c r="Q164" s="156"/>
      <c r="R164" s="157"/>
      <c r="S164" s="157"/>
      <c r="T164" s="157"/>
      <c r="U164" s="157"/>
      <c r="V164" s="157"/>
      <c r="W164" s="157"/>
      <c r="X164" s="157"/>
      <c r="Y164" s="157"/>
      <c r="Z164" s="147"/>
      <c r="AA164" s="147"/>
      <c r="AB164" s="147"/>
      <c r="AC164" s="147"/>
      <c r="AD164" s="147"/>
      <c r="AE164" s="147"/>
      <c r="AF164" s="147"/>
      <c r="AG164" s="147" t="s">
        <v>260</v>
      </c>
      <c r="AH164" s="147">
        <v>0</v>
      </c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ht="22.5" outlineLevel="3" x14ac:dyDescent="0.2">
      <c r="A165" s="154"/>
      <c r="B165" s="155"/>
      <c r="C165" s="184" t="s">
        <v>1361</v>
      </c>
      <c r="D165" s="159"/>
      <c r="E165" s="160">
        <v>15.6</v>
      </c>
      <c r="F165" s="157"/>
      <c r="G165" s="157"/>
      <c r="H165" s="157"/>
      <c r="I165" s="157"/>
      <c r="J165" s="157"/>
      <c r="K165" s="157"/>
      <c r="L165" s="157"/>
      <c r="M165" s="157"/>
      <c r="N165" s="156"/>
      <c r="O165" s="156"/>
      <c r="P165" s="156"/>
      <c r="Q165" s="156"/>
      <c r="R165" s="157"/>
      <c r="S165" s="157"/>
      <c r="T165" s="157"/>
      <c r="U165" s="157"/>
      <c r="V165" s="157"/>
      <c r="W165" s="157"/>
      <c r="X165" s="157"/>
      <c r="Y165" s="157"/>
      <c r="Z165" s="147"/>
      <c r="AA165" s="147"/>
      <c r="AB165" s="147"/>
      <c r="AC165" s="147"/>
      <c r="AD165" s="147"/>
      <c r="AE165" s="147"/>
      <c r="AF165" s="147"/>
      <c r="AG165" s="147" t="s">
        <v>260</v>
      </c>
      <c r="AH165" s="147">
        <v>0</v>
      </c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outlineLevel="3" x14ac:dyDescent="0.2">
      <c r="A166" s="154"/>
      <c r="B166" s="155"/>
      <c r="C166" s="184" t="s">
        <v>1370</v>
      </c>
      <c r="D166" s="159"/>
      <c r="E166" s="160">
        <v>64.2</v>
      </c>
      <c r="F166" s="157"/>
      <c r="G166" s="157"/>
      <c r="H166" s="157"/>
      <c r="I166" s="157"/>
      <c r="J166" s="157"/>
      <c r="K166" s="157"/>
      <c r="L166" s="157"/>
      <c r="M166" s="157"/>
      <c r="N166" s="156"/>
      <c r="O166" s="156"/>
      <c r="P166" s="156"/>
      <c r="Q166" s="156"/>
      <c r="R166" s="157"/>
      <c r="S166" s="157"/>
      <c r="T166" s="157"/>
      <c r="U166" s="157"/>
      <c r="V166" s="157"/>
      <c r="W166" s="157"/>
      <c r="X166" s="157"/>
      <c r="Y166" s="157"/>
      <c r="Z166" s="147"/>
      <c r="AA166" s="147"/>
      <c r="AB166" s="147"/>
      <c r="AC166" s="147"/>
      <c r="AD166" s="147"/>
      <c r="AE166" s="147"/>
      <c r="AF166" s="147"/>
      <c r="AG166" s="147" t="s">
        <v>260</v>
      </c>
      <c r="AH166" s="147">
        <v>0</v>
      </c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</row>
    <row r="167" spans="1:60" x14ac:dyDescent="0.2">
      <c r="A167" s="163" t="s">
        <v>249</v>
      </c>
      <c r="B167" s="164" t="s">
        <v>144</v>
      </c>
      <c r="C167" s="182" t="s">
        <v>145</v>
      </c>
      <c r="D167" s="165"/>
      <c r="E167" s="166"/>
      <c r="F167" s="167"/>
      <c r="G167" s="168">
        <f>SUMIF(AG168:AG173,"&lt;&gt;NOR",G168:G173)</f>
        <v>0</v>
      </c>
      <c r="H167" s="162"/>
      <c r="I167" s="162">
        <f>SUM(I168:I173)</f>
        <v>0</v>
      </c>
      <c r="J167" s="162"/>
      <c r="K167" s="162">
        <f>SUM(K168:K173)</f>
        <v>0</v>
      </c>
      <c r="L167" s="162"/>
      <c r="M167" s="162">
        <f>SUM(M168:M173)</f>
        <v>0</v>
      </c>
      <c r="N167" s="161"/>
      <c r="O167" s="161">
        <f>SUM(O168:O173)</f>
        <v>18.190000000000001</v>
      </c>
      <c r="P167" s="161"/>
      <c r="Q167" s="161">
        <f>SUM(Q168:Q173)</f>
        <v>0</v>
      </c>
      <c r="R167" s="162"/>
      <c r="S167" s="162"/>
      <c r="T167" s="162"/>
      <c r="U167" s="162"/>
      <c r="V167" s="162">
        <f>SUM(V168:V173)</f>
        <v>287.91000000000003</v>
      </c>
      <c r="W167" s="162"/>
      <c r="X167" s="162"/>
      <c r="Y167" s="162"/>
      <c r="AG167" t="s">
        <v>250</v>
      </c>
    </row>
    <row r="168" spans="1:60" outlineLevel="1" x14ac:dyDescent="0.2">
      <c r="A168" s="170">
        <v>43</v>
      </c>
      <c r="B168" s="171" t="s">
        <v>1371</v>
      </c>
      <c r="C168" s="183" t="s">
        <v>1372</v>
      </c>
      <c r="D168" s="172" t="s">
        <v>380</v>
      </c>
      <c r="E168" s="173">
        <v>229</v>
      </c>
      <c r="F168" s="174"/>
      <c r="G168" s="175">
        <f>ROUND(E168*F168,2)</f>
        <v>0</v>
      </c>
      <c r="H168" s="158"/>
      <c r="I168" s="157">
        <f>ROUND(E168*H168,2)</f>
        <v>0</v>
      </c>
      <c r="J168" s="158"/>
      <c r="K168" s="157">
        <f>ROUND(E168*J168,2)</f>
        <v>0</v>
      </c>
      <c r="L168" s="157">
        <v>21</v>
      </c>
      <c r="M168" s="157">
        <f>G168*(1+L168/100)</f>
        <v>0</v>
      </c>
      <c r="N168" s="156">
        <v>7.9450000000000007E-2</v>
      </c>
      <c r="O168" s="156">
        <f>ROUND(E168*N168,2)</f>
        <v>18.190000000000001</v>
      </c>
      <c r="P168" s="156">
        <v>0</v>
      </c>
      <c r="Q168" s="156">
        <f>ROUND(E168*P168,2)</f>
        <v>0</v>
      </c>
      <c r="R168" s="157"/>
      <c r="S168" s="157" t="s">
        <v>254</v>
      </c>
      <c r="T168" s="157" t="s">
        <v>255</v>
      </c>
      <c r="U168" s="157">
        <v>1.2572700000000001</v>
      </c>
      <c r="V168" s="157">
        <f>ROUND(E168*U168,2)</f>
        <v>287.91000000000003</v>
      </c>
      <c r="W168" s="157"/>
      <c r="X168" s="157" t="s">
        <v>309</v>
      </c>
      <c r="Y168" s="157" t="s">
        <v>257</v>
      </c>
      <c r="Z168" s="147"/>
      <c r="AA168" s="147"/>
      <c r="AB168" s="147"/>
      <c r="AC168" s="147"/>
      <c r="AD168" s="147"/>
      <c r="AE168" s="147"/>
      <c r="AF168" s="147"/>
      <c r="AG168" s="147" t="s">
        <v>310</v>
      </c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outlineLevel="2" x14ac:dyDescent="0.2">
      <c r="A169" s="154"/>
      <c r="B169" s="155"/>
      <c r="C169" s="184" t="s">
        <v>1373</v>
      </c>
      <c r="D169" s="159"/>
      <c r="E169" s="160">
        <v>91</v>
      </c>
      <c r="F169" s="157"/>
      <c r="G169" s="157"/>
      <c r="H169" s="157"/>
      <c r="I169" s="157"/>
      <c r="J169" s="157"/>
      <c r="K169" s="157"/>
      <c r="L169" s="157"/>
      <c r="M169" s="157"/>
      <c r="N169" s="156"/>
      <c r="O169" s="156"/>
      <c r="P169" s="156"/>
      <c r="Q169" s="156"/>
      <c r="R169" s="157"/>
      <c r="S169" s="157"/>
      <c r="T169" s="157"/>
      <c r="U169" s="157"/>
      <c r="V169" s="157"/>
      <c r="W169" s="157"/>
      <c r="X169" s="157"/>
      <c r="Y169" s="157"/>
      <c r="Z169" s="147"/>
      <c r="AA169" s="147"/>
      <c r="AB169" s="147"/>
      <c r="AC169" s="147"/>
      <c r="AD169" s="147"/>
      <c r="AE169" s="147"/>
      <c r="AF169" s="147"/>
      <c r="AG169" s="147" t="s">
        <v>260</v>
      </c>
      <c r="AH169" s="147">
        <v>0</v>
      </c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outlineLevel="3" x14ac:dyDescent="0.2">
      <c r="A170" s="154"/>
      <c r="B170" s="155"/>
      <c r="C170" s="184" t="s">
        <v>1374</v>
      </c>
      <c r="D170" s="159"/>
      <c r="E170" s="160">
        <v>75</v>
      </c>
      <c r="F170" s="157"/>
      <c r="G170" s="157"/>
      <c r="H170" s="157"/>
      <c r="I170" s="157"/>
      <c r="J170" s="157"/>
      <c r="K170" s="157"/>
      <c r="L170" s="157"/>
      <c r="M170" s="157"/>
      <c r="N170" s="156"/>
      <c r="O170" s="156"/>
      <c r="P170" s="156"/>
      <c r="Q170" s="156"/>
      <c r="R170" s="157"/>
      <c r="S170" s="157"/>
      <c r="T170" s="157"/>
      <c r="U170" s="157"/>
      <c r="V170" s="157"/>
      <c r="W170" s="157"/>
      <c r="X170" s="157"/>
      <c r="Y170" s="157"/>
      <c r="Z170" s="147"/>
      <c r="AA170" s="147"/>
      <c r="AB170" s="147"/>
      <c r="AC170" s="147"/>
      <c r="AD170" s="147"/>
      <c r="AE170" s="147"/>
      <c r="AF170" s="147"/>
      <c r="AG170" s="147" t="s">
        <v>260</v>
      </c>
      <c r="AH170" s="147">
        <v>0</v>
      </c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outlineLevel="3" x14ac:dyDescent="0.2">
      <c r="A171" s="154"/>
      <c r="B171" s="155"/>
      <c r="C171" s="184" t="s">
        <v>1375</v>
      </c>
      <c r="D171" s="159"/>
      <c r="E171" s="160">
        <v>25</v>
      </c>
      <c r="F171" s="157"/>
      <c r="G171" s="157"/>
      <c r="H171" s="157"/>
      <c r="I171" s="157"/>
      <c r="J171" s="157"/>
      <c r="K171" s="157"/>
      <c r="L171" s="157"/>
      <c r="M171" s="157"/>
      <c r="N171" s="156"/>
      <c r="O171" s="156"/>
      <c r="P171" s="156"/>
      <c r="Q171" s="156"/>
      <c r="R171" s="157"/>
      <c r="S171" s="157"/>
      <c r="T171" s="157"/>
      <c r="U171" s="157"/>
      <c r="V171" s="157"/>
      <c r="W171" s="157"/>
      <c r="X171" s="157"/>
      <c r="Y171" s="157"/>
      <c r="Z171" s="147"/>
      <c r="AA171" s="147"/>
      <c r="AB171" s="147"/>
      <c r="AC171" s="147"/>
      <c r="AD171" s="147"/>
      <c r="AE171" s="147"/>
      <c r="AF171" s="147"/>
      <c r="AG171" s="147" t="s">
        <v>260</v>
      </c>
      <c r="AH171" s="147">
        <v>0</v>
      </c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outlineLevel="3" x14ac:dyDescent="0.2">
      <c r="A172" s="154"/>
      <c r="B172" s="155"/>
      <c r="C172" s="184" t="s">
        <v>1376</v>
      </c>
      <c r="D172" s="159"/>
      <c r="E172" s="160">
        <v>18</v>
      </c>
      <c r="F172" s="157"/>
      <c r="G172" s="157"/>
      <c r="H172" s="157"/>
      <c r="I172" s="157"/>
      <c r="J172" s="157"/>
      <c r="K172" s="157"/>
      <c r="L172" s="157"/>
      <c r="M172" s="157"/>
      <c r="N172" s="156"/>
      <c r="O172" s="156"/>
      <c r="P172" s="156"/>
      <c r="Q172" s="156"/>
      <c r="R172" s="157"/>
      <c r="S172" s="157"/>
      <c r="T172" s="157"/>
      <c r="U172" s="157"/>
      <c r="V172" s="157"/>
      <c r="W172" s="157"/>
      <c r="X172" s="157"/>
      <c r="Y172" s="157"/>
      <c r="Z172" s="147"/>
      <c r="AA172" s="147"/>
      <c r="AB172" s="147"/>
      <c r="AC172" s="147"/>
      <c r="AD172" s="147"/>
      <c r="AE172" s="147"/>
      <c r="AF172" s="147"/>
      <c r="AG172" s="147" t="s">
        <v>260</v>
      </c>
      <c r="AH172" s="147">
        <v>0</v>
      </c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outlineLevel="3" x14ac:dyDescent="0.2">
      <c r="A173" s="154"/>
      <c r="B173" s="155"/>
      <c r="C173" s="184" t="s">
        <v>1377</v>
      </c>
      <c r="D173" s="159"/>
      <c r="E173" s="160">
        <v>20</v>
      </c>
      <c r="F173" s="157"/>
      <c r="G173" s="157"/>
      <c r="H173" s="157"/>
      <c r="I173" s="157"/>
      <c r="J173" s="157"/>
      <c r="K173" s="157"/>
      <c r="L173" s="157"/>
      <c r="M173" s="157"/>
      <c r="N173" s="156"/>
      <c r="O173" s="156"/>
      <c r="P173" s="156"/>
      <c r="Q173" s="156"/>
      <c r="R173" s="157"/>
      <c r="S173" s="157"/>
      <c r="T173" s="157"/>
      <c r="U173" s="157"/>
      <c r="V173" s="157"/>
      <c r="W173" s="157"/>
      <c r="X173" s="157"/>
      <c r="Y173" s="157"/>
      <c r="Z173" s="147"/>
      <c r="AA173" s="147"/>
      <c r="AB173" s="147"/>
      <c r="AC173" s="147"/>
      <c r="AD173" s="147"/>
      <c r="AE173" s="147"/>
      <c r="AF173" s="147"/>
      <c r="AG173" s="147" t="s">
        <v>260</v>
      </c>
      <c r="AH173" s="147">
        <v>0</v>
      </c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x14ac:dyDescent="0.2">
      <c r="A174" s="163" t="s">
        <v>249</v>
      </c>
      <c r="B174" s="164" t="s">
        <v>146</v>
      </c>
      <c r="C174" s="182" t="s">
        <v>1378</v>
      </c>
      <c r="D174" s="165"/>
      <c r="E174" s="166"/>
      <c r="F174" s="167"/>
      <c r="G174" s="168">
        <f>SUMIF(AG175:AG178,"&lt;&gt;NOR",G175:G178)</f>
        <v>0</v>
      </c>
      <c r="H174" s="162"/>
      <c r="I174" s="162">
        <f>SUM(I175:I178)</f>
        <v>0</v>
      </c>
      <c r="J174" s="162"/>
      <c r="K174" s="162">
        <f>SUM(K175:K178)</f>
        <v>0</v>
      </c>
      <c r="L174" s="162"/>
      <c r="M174" s="162">
        <f>SUM(M175:M178)</f>
        <v>0</v>
      </c>
      <c r="N174" s="161"/>
      <c r="O174" s="161">
        <f>SUM(O175:O178)</f>
        <v>3.85</v>
      </c>
      <c r="P174" s="161"/>
      <c r="Q174" s="161">
        <f>SUM(Q175:Q178)</f>
        <v>0</v>
      </c>
      <c r="R174" s="162"/>
      <c r="S174" s="162"/>
      <c r="T174" s="162"/>
      <c r="U174" s="162"/>
      <c r="V174" s="162">
        <f>SUM(V175:V178)</f>
        <v>7.46</v>
      </c>
      <c r="W174" s="162"/>
      <c r="X174" s="162"/>
      <c r="Y174" s="162"/>
      <c r="AG174" t="s">
        <v>250</v>
      </c>
    </row>
    <row r="175" spans="1:60" outlineLevel="1" x14ac:dyDescent="0.2">
      <c r="A175" s="170">
        <v>44</v>
      </c>
      <c r="B175" s="171" t="s">
        <v>1379</v>
      </c>
      <c r="C175" s="183" t="s">
        <v>1380</v>
      </c>
      <c r="D175" s="172" t="s">
        <v>380</v>
      </c>
      <c r="E175" s="173">
        <v>24.05</v>
      </c>
      <c r="F175" s="174"/>
      <c r="G175" s="175">
        <f>ROUND(E175*F175,2)</f>
        <v>0</v>
      </c>
      <c r="H175" s="158"/>
      <c r="I175" s="157">
        <f>ROUND(E175*H175,2)</f>
        <v>0</v>
      </c>
      <c r="J175" s="158"/>
      <c r="K175" s="157">
        <f>ROUND(E175*J175,2)</f>
        <v>0</v>
      </c>
      <c r="L175" s="157">
        <v>21</v>
      </c>
      <c r="M175" s="157">
        <f>G175*(1+L175/100)</f>
        <v>0</v>
      </c>
      <c r="N175" s="156">
        <v>0.16</v>
      </c>
      <c r="O175" s="156">
        <f>ROUND(E175*N175,2)</f>
        <v>3.85</v>
      </c>
      <c r="P175" s="156">
        <v>0</v>
      </c>
      <c r="Q175" s="156">
        <f>ROUND(E175*P175,2)</f>
        <v>0</v>
      </c>
      <c r="R175" s="157"/>
      <c r="S175" s="157" t="s">
        <v>254</v>
      </c>
      <c r="T175" s="157" t="s">
        <v>255</v>
      </c>
      <c r="U175" s="157">
        <v>0.18</v>
      </c>
      <c r="V175" s="157">
        <f>ROUND(E175*U175,2)</f>
        <v>4.33</v>
      </c>
      <c r="W175" s="157"/>
      <c r="X175" s="157" t="s">
        <v>256</v>
      </c>
      <c r="Y175" s="157" t="s">
        <v>257</v>
      </c>
      <c r="Z175" s="147"/>
      <c r="AA175" s="147"/>
      <c r="AB175" s="147"/>
      <c r="AC175" s="147"/>
      <c r="AD175" s="147"/>
      <c r="AE175" s="147"/>
      <c r="AF175" s="147"/>
      <c r="AG175" s="147" t="s">
        <v>258</v>
      </c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outlineLevel="2" x14ac:dyDescent="0.2">
      <c r="A176" s="154"/>
      <c r="B176" s="155"/>
      <c r="C176" s="184" t="s">
        <v>1381</v>
      </c>
      <c r="D176" s="159"/>
      <c r="E176" s="160">
        <v>24.05</v>
      </c>
      <c r="F176" s="157"/>
      <c r="G176" s="157"/>
      <c r="H176" s="157"/>
      <c r="I176" s="157"/>
      <c r="J176" s="157"/>
      <c r="K176" s="157"/>
      <c r="L176" s="157"/>
      <c r="M176" s="157"/>
      <c r="N176" s="156"/>
      <c r="O176" s="156"/>
      <c r="P176" s="156"/>
      <c r="Q176" s="156"/>
      <c r="R176" s="157"/>
      <c r="S176" s="157"/>
      <c r="T176" s="157"/>
      <c r="U176" s="157"/>
      <c r="V176" s="157"/>
      <c r="W176" s="157"/>
      <c r="X176" s="157"/>
      <c r="Y176" s="157"/>
      <c r="Z176" s="147"/>
      <c r="AA176" s="147"/>
      <c r="AB176" s="147"/>
      <c r="AC176" s="147"/>
      <c r="AD176" s="147"/>
      <c r="AE176" s="147"/>
      <c r="AF176" s="147"/>
      <c r="AG176" s="147" t="s">
        <v>260</v>
      </c>
      <c r="AH176" s="147">
        <v>0</v>
      </c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</row>
    <row r="177" spans="1:60" outlineLevel="1" x14ac:dyDescent="0.2">
      <c r="A177" s="170">
        <v>45</v>
      </c>
      <c r="B177" s="171" t="s">
        <v>1382</v>
      </c>
      <c r="C177" s="183" t="s">
        <v>1383</v>
      </c>
      <c r="D177" s="172" t="s">
        <v>380</v>
      </c>
      <c r="E177" s="173">
        <v>24.05</v>
      </c>
      <c r="F177" s="174"/>
      <c r="G177" s="175">
        <f>ROUND(E177*F177,2)</f>
        <v>0</v>
      </c>
      <c r="H177" s="158"/>
      <c r="I177" s="157">
        <f>ROUND(E177*H177,2)</f>
        <v>0</v>
      </c>
      <c r="J177" s="158"/>
      <c r="K177" s="157">
        <f>ROUND(E177*J177,2)</f>
        <v>0</v>
      </c>
      <c r="L177" s="157">
        <v>21</v>
      </c>
      <c r="M177" s="157">
        <f>G177*(1+L177/100)</f>
        <v>0</v>
      </c>
      <c r="N177" s="156">
        <v>0</v>
      </c>
      <c r="O177" s="156">
        <f>ROUND(E177*N177,2)</f>
        <v>0</v>
      </c>
      <c r="P177" s="156">
        <v>0</v>
      </c>
      <c r="Q177" s="156">
        <f>ROUND(E177*P177,2)</f>
        <v>0</v>
      </c>
      <c r="R177" s="157"/>
      <c r="S177" s="157" t="s">
        <v>254</v>
      </c>
      <c r="T177" s="157" t="s">
        <v>255</v>
      </c>
      <c r="U177" s="157">
        <v>0.13</v>
      </c>
      <c r="V177" s="157">
        <f>ROUND(E177*U177,2)</f>
        <v>3.13</v>
      </c>
      <c r="W177" s="157"/>
      <c r="X177" s="157" t="s">
        <v>256</v>
      </c>
      <c r="Y177" s="157" t="s">
        <v>257</v>
      </c>
      <c r="Z177" s="147"/>
      <c r="AA177" s="147"/>
      <c r="AB177" s="147"/>
      <c r="AC177" s="147"/>
      <c r="AD177" s="147"/>
      <c r="AE177" s="147"/>
      <c r="AF177" s="147"/>
      <c r="AG177" s="147" t="s">
        <v>258</v>
      </c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outlineLevel="2" x14ac:dyDescent="0.2">
      <c r="A178" s="154"/>
      <c r="B178" s="155"/>
      <c r="C178" s="184" t="s">
        <v>1381</v>
      </c>
      <c r="D178" s="159"/>
      <c r="E178" s="160">
        <v>24.05</v>
      </c>
      <c r="F178" s="157"/>
      <c r="G178" s="157"/>
      <c r="H178" s="157"/>
      <c r="I178" s="157"/>
      <c r="J178" s="157"/>
      <c r="K178" s="157"/>
      <c r="L178" s="157"/>
      <c r="M178" s="157"/>
      <c r="N178" s="156"/>
      <c r="O178" s="156"/>
      <c r="P178" s="156"/>
      <c r="Q178" s="156"/>
      <c r="R178" s="157"/>
      <c r="S178" s="157"/>
      <c r="T178" s="157"/>
      <c r="U178" s="157"/>
      <c r="V178" s="157"/>
      <c r="W178" s="157"/>
      <c r="X178" s="157"/>
      <c r="Y178" s="157"/>
      <c r="Z178" s="147"/>
      <c r="AA178" s="147"/>
      <c r="AB178" s="147"/>
      <c r="AC178" s="147"/>
      <c r="AD178" s="147"/>
      <c r="AE178" s="147"/>
      <c r="AF178" s="147"/>
      <c r="AG178" s="147" t="s">
        <v>260</v>
      </c>
      <c r="AH178" s="147">
        <v>0</v>
      </c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x14ac:dyDescent="0.2">
      <c r="A179" s="163" t="s">
        <v>249</v>
      </c>
      <c r="B179" s="164" t="s">
        <v>153</v>
      </c>
      <c r="C179" s="182" t="s">
        <v>154</v>
      </c>
      <c r="D179" s="165"/>
      <c r="E179" s="166"/>
      <c r="F179" s="167"/>
      <c r="G179" s="168">
        <f>SUMIF(AG180:AG185,"&lt;&gt;NOR",G180:G185)</f>
        <v>0</v>
      </c>
      <c r="H179" s="162"/>
      <c r="I179" s="162">
        <f>SUM(I180:I185)</f>
        <v>0</v>
      </c>
      <c r="J179" s="162"/>
      <c r="K179" s="162">
        <f>SUM(K180:K185)</f>
        <v>0</v>
      </c>
      <c r="L179" s="162"/>
      <c r="M179" s="162">
        <f>SUM(M180:M185)</f>
        <v>0</v>
      </c>
      <c r="N179" s="161"/>
      <c r="O179" s="161">
        <f>SUM(O180:O185)</f>
        <v>3.49</v>
      </c>
      <c r="P179" s="161"/>
      <c r="Q179" s="161">
        <f>SUM(Q180:Q185)</f>
        <v>0</v>
      </c>
      <c r="R179" s="162"/>
      <c r="S179" s="162"/>
      <c r="T179" s="162"/>
      <c r="U179" s="162"/>
      <c r="V179" s="162">
        <f>SUM(V180:V185)</f>
        <v>62.76</v>
      </c>
      <c r="W179" s="162"/>
      <c r="X179" s="162"/>
      <c r="Y179" s="162"/>
      <c r="AG179" t="s">
        <v>250</v>
      </c>
    </row>
    <row r="180" spans="1:60" outlineLevel="1" x14ac:dyDescent="0.2">
      <c r="A180" s="170">
        <v>46</v>
      </c>
      <c r="B180" s="171" t="s">
        <v>1384</v>
      </c>
      <c r="C180" s="183" t="s">
        <v>1385</v>
      </c>
      <c r="D180" s="172" t="s">
        <v>380</v>
      </c>
      <c r="E180" s="173">
        <v>75.400000000000006</v>
      </c>
      <c r="F180" s="174"/>
      <c r="G180" s="175">
        <f>ROUND(E180*F180,2)</f>
        <v>0</v>
      </c>
      <c r="H180" s="158"/>
      <c r="I180" s="157">
        <f>ROUND(E180*H180,2)</f>
        <v>0</v>
      </c>
      <c r="J180" s="158"/>
      <c r="K180" s="157">
        <f>ROUND(E180*J180,2)</f>
        <v>0</v>
      </c>
      <c r="L180" s="157">
        <v>21</v>
      </c>
      <c r="M180" s="157">
        <f>G180*(1+L180/100)</f>
        <v>0</v>
      </c>
      <c r="N180" s="156">
        <v>1.58E-3</v>
      </c>
      <c r="O180" s="156">
        <f>ROUND(E180*N180,2)</f>
        <v>0.12</v>
      </c>
      <c r="P180" s="156">
        <v>0</v>
      </c>
      <c r="Q180" s="156">
        <f>ROUND(E180*P180,2)</f>
        <v>0</v>
      </c>
      <c r="R180" s="157"/>
      <c r="S180" s="157" t="s">
        <v>254</v>
      </c>
      <c r="T180" s="157" t="s">
        <v>255</v>
      </c>
      <c r="U180" s="157">
        <v>0.214</v>
      </c>
      <c r="V180" s="157">
        <f>ROUND(E180*U180,2)</f>
        <v>16.14</v>
      </c>
      <c r="W180" s="157"/>
      <c r="X180" s="157" t="s">
        <v>256</v>
      </c>
      <c r="Y180" s="157" t="s">
        <v>257</v>
      </c>
      <c r="Z180" s="147"/>
      <c r="AA180" s="147"/>
      <c r="AB180" s="147"/>
      <c r="AC180" s="147"/>
      <c r="AD180" s="147"/>
      <c r="AE180" s="147"/>
      <c r="AF180" s="147"/>
      <c r="AG180" s="147" t="s">
        <v>258</v>
      </c>
      <c r="AH180" s="147"/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</row>
    <row r="181" spans="1:60" outlineLevel="2" x14ac:dyDescent="0.2">
      <c r="A181" s="154"/>
      <c r="B181" s="155"/>
      <c r="C181" s="184" t="s">
        <v>1386</v>
      </c>
      <c r="D181" s="159"/>
      <c r="E181" s="160">
        <v>45</v>
      </c>
      <c r="F181" s="157"/>
      <c r="G181" s="157"/>
      <c r="H181" s="157"/>
      <c r="I181" s="157"/>
      <c r="J181" s="157"/>
      <c r="K181" s="157"/>
      <c r="L181" s="157"/>
      <c r="M181" s="157"/>
      <c r="N181" s="156"/>
      <c r="O181" s="156"/>
      <c r="P181" s="156"/>
      <c r="Q181" s="156"/>
      <c r="R181" s="157"/>
      <c r="S181" s="157"/>
      <c r="T181" s="157"/>
      <c r="U181" s="157"/>
      <c r="V181" s="157"/>
      <c r="W181" s="157"/>
      <c r="X181" s="157"/>
      <c r="Y181" s="157"/>
      <c r="Z181" s="147"/>
      <c r="AA181" s="147"/>
      <c r="AB181" s="147"/>
      <c r="AC181" s="147"/>
      <c r="AD181" s="147"/>
      <c r="AE181" s="147"/>
      <c r="AF181" s="147"/>
      <c r="AG181" s="147" t="s">
        <v>260</v>
      </c>
      <c r="AH181" s="147">
        <v>0</v>
      </c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outlineLevel="3" x14ac:dyDescent="0.2">
      <c r="A182" s="154"/>
      <c r="B182" s="155"/>
      <c r="C182" s="184" t="s">
        <v>1387</v>
      </c>
      <c r="D182" s="159"/>
      <c r="E182" s="160">
        <v>8</v>
      </c>
      <c r="F182" s="157"/>
      <c r="G182" s="157"/>
      <c r="H182" s="157"/>
      <c r="I182" s="157"/>
      <c r="J182" s="157"/>
      <c r="K182" s="157"/>
      <c r="L182" s="157"/>
      <c r="M182" s="157"/>
      <c r="N182" s="156"/>
      <c r="O182" s="156"/>
      <c r="P182" s="156"/>
      <c r="Q182" s="156"/>
      <c r="R182" s="157"/>
      <c r="S182" s="157"/>
      <c r="T182" s="157"/>
      <c r="U182" s="157"/>
      <c r="V182" s="157"/>
      <c r="W182" s="157"/>
      <c r="X182" s="157"/>
      <c r="Y182" s="157"/>
      <c r="Z182" s="147"/>
      <c r="AA182" s="147"/>
      <c r="AB182" s="147"/>
      <c r="AC182" s="147"/>
      <c r="AD182" s="147"/>
      <c r="AE182" s="147"/>
      <c r="AF182" s="147"/>
      <c r="AG182" s="147" t="s">
        <v>260</v>
      </c>
      <c r="AH182" s="147">
        <v>0</v>
      </c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outlineLevel="3" x14ac:dyDescent="0.2">
      <c r="A183" s="154"/>
      <c r="B183" s="155"/>
      <c r="C183" s="184" t="s">
        <v>1388</v>
      </c>
      <c r="D183" s="159"/>
      <c r="E183" s="160">
        <v>22.4</v>
      </c>
      <c r="F183" s="157"/>
      <c r="G183" s="157"/>
      <c r="H183" s="157"/>
      <c r="I183" s="157"/>
      <c r="J183" s="157"/>
      <c r="K183" s="157"/>
      <c r="L183" s="157"/>
      <c r="M183" s="157"/>
      <c r="N183" s="156"/>
      <c r="O183" s="156"/>
      <c r="P183" s="156"/>
      <c r="Q183" s="156"/>
      <c r="R183" s="157"/>
      <c r="S183" s="157"/>
      <c r="T183" s="157"/>
      <c r="U183" s="157"/>
      <c r="V183" s="157"/>
      <c r="W183" s="157"/>
      <c r="X183" s="157"/>
      <c r="Y183" s="157"/>
      <c r="Z183" s="147"/>
      <c r="AA183" s="147"/>
      <c r="AB183" s="147"/>
      <c r="AC183" s="147"/>
      <c r="AD183" s="147"/>
      <c r="AE183" s="147"/>
      <c r="AF183" s="147"/>
      <c r="AG183" s="147" t="s">
        <v>260</v>
      </c>
      <c r="AH183" s="147">
        <v>0</v>
      </c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ht="22.5" outlineLevel="1" x14ac:dyDescent="0.2">
      <c r="A184" s="170">
        <v>47</v>
      </c>
      <c r="B184" s="171" t="s">
        <v>583</v>
      </c>
      <c r="C184" s="183" t="s">
        <v>584</v>
      </c>
      <c r="D184" s="172" t="s">
        <v>380</v>
      </c>
      <c r="E184" s="173">
        <v>175</v>
      </c>
      <c r="F184" s="174"/>
      <c r="G184" s="175">
        <f>ROUND(E184*F184,2)</f>
        <v>0</v>
      </c>
      <c r="H184" s="158"/>
      <c r="I184" s="157">
        <f>ROUND(E184*H184,2)</f>
        <v>0</v>
      </c>
      <c r="J184" s="158"/>
      <c r="K184" s="157">
        <f>ROUND(E184*J184,2)</f>
        <v>0</v>
      </c>
      <c r="L184" s="157">
        <v>21</v>
      </c>
      <c r="M184" s="157">
        <f>G184*(1+L184/100)</f>
        <v>0</v>
      </c>
      <c r="N184" s="156">
        <v>1.9230000000000001E-2</v>
      </c>
      <c r="O184" s="156">
        <f>ROUND(E184*N184,2)</f>
        <v>3.37</v>
      </c>
      <c r="P184" s="156">
        <v>0</v>
      </c>
      <c r="Q184" s="156">
        <f>ROUND(E184*P184,2)</f>
        <v>0</v>
      </c>
      <c r="R184" s="157"/>
      <c r="S184" s="157" t="s">
        <v>254</v>
      </c>
      <c r="T184" s="157" t="s">
        <v>255</v>
      </c>
      <c r="U184" s="157">
        <v>0.26641999999999999</v>
      </c>
      <c r="V184" s="157">
        <f>ROUND(E184*U184,2)</f>
        <v>46.62</v>
      </c>
      <c r="W184" s="157"/>
      <c r="X184" s="157" t="s">
        <v>309</v>
      </c>
      <c r="Y184" s="157" t="s">
        <v>257</v>
      </c>
      <c r="Z184" s="147"/>
      <c r="AA184" s="147"/>
      <c r="AB184" s="147"/>
      <c r="AC184" s="147"/>
      <c r="AD184" s="147"/>
      <c r="AE184" s="147"/>
      <c r="AF184" s="147"/>
      <c r="AG184" s="147" t="s">
        <v>310</v>
      </c>
      <c r="AH184" s="147"/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outlineLevel="2" x14ac:dyDescent="0.2">
      <c r="A185" s="154"/>
      <c r="B185" s="155"/>
      <c r="C185" s="184" t="s">
        <v>1389</v>
      </c>
      <c r="D185" s="159"/>
      <c r="E185" s="160">
        <v>175</v>
      </c>
      <c r="F185" s="157"/>
      <c r="G185" s="157"/>
      <c r="H185" s="157"/>
      <c r="I185" s="157"/>
      <c r="J185" s="157"/>
      <c r="K185" s="157"/>
      <c r="L185" s="157"/>
      <c r="M185" s="157"/>
      <c r="N185" s="156"/>
      <c r="O185" s="156"/>
      <c r="P185" s="156"/>
      <c r="Q185" s="156"/>
      <c r="R185" s="157"/>
      <c r="S185" s="157"/>
      <c r="T185" s="157"/>
      <c r="U185" s="157"/>
      <c r="V185" s="157"/>
      <c r="W185" s="157"/>
      <c r="X185" s="157"/>
      <c r="Y185" s="157"/>
      <c r="Z185" s="147"/>
      <c r="AA185" s="147"/>
      <c r="AB185" s="147"/>
      <c r="AC185" s="147"/>
      <c r="AD185" s="147"/>
      <c r="AE185" s="147"/>
      <c r="AF185" s="147"/>
      <c r="AG185" s="147" t="s">
        <v>260</v>
      </c>
      <c r="AH185" s="147">
        <v>0</v>
      </c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x14ac:dyDescent="0.2">
      <c r="A186" s="163" t="s">
        <v>249</v>
      </c>
      <c r="B186" s="164" t="s">
        <v>155</v>
      </c>
      <c r="C186" s="182" t="s">
        <v>157</v>
      </c>
      <c r="D186" s="165"/>
      <c r="E186" s="166"/>
      <c r="F186" s="167"/>
      <c r="G186" s="168">
        <f>SUMIF(AG187:AG225,"&lt;&gt;NOR",G187:G225)</f>
        <v>0</v>
      </c>
      <c r="H186" s="162"/>
      <c r="I186" s="162">
        <f>SUM(I187:I225)</f>
        <v>0</v>
      </c>
      <c r="J186" s="162"/>
      <c r="K186" s="162">
        <f>SUM(K187:K225)</f>
        <v>0</v>
      </c>
      <c r="L186" s="162"/>
      <c r="M186" s="162">
        <f>SUM(M187:M225)</f>
        <v>0</v>
      </c>
      <c r="N186" s="161"/>
      <c r="O186" s="161">
        <f>SUM(O187:O225)</f>
        <v>127.72999999999998</v>
      </c>
      <c r="P186" s="161"/>
      <c r="Q186" s="161">
        <f>SUM(Q187:Q225)</f>
        <v>0</v>
      </c>
      <c r="R186" s="162"/>
      <c r="S186" s="162"/>
      <c r="T186" s="162"/>
      <c r="U186" s="162"/>
      <c r="V186" s="162">
        <f>SUM(V187:V225)</f>
        <v>635.33999999999992</v>
      </c>
      <c r="W186" s="162"/>
      <c r="X186" s="162"/>
      <c r="Y186" s="162"/>
      <c r="AG186" t="s">
        <v>250</v>
      </c>
    </row>
    <row r="187" spans="1:60" outlineLevel="1" x14ac:dyDescent="0.2">
      <c r="A187" s="170">
        <v>48</v>
      </c>
      <c r="B187" s="171" t="s">
        <v>1390</v>
      </c>
      <c r="C187" s="183" t="s">
        <v>1391</v>
      </c>
      <c r="D187" s="172" t="s">
        <v>253</v>
      </c>
      <c r="E187" s="173">
        <v>5.8920000000000003</v>
      </c>
      <c r="F187" s="174"/>
      <c r="G187" s="175">
        <f>ROUND(E187*F187,2)</f>
        <v>0</v>
      </c>
      <c r="H187" s="158"/>
      <c r="I187" s="157">
        <f>ROUND(E187*H187,2)</f>
        <v>0</v>
      </c>
      <c r="J187" s="158"/>
      <c r="K187" s="157">
        <f>ROUND(E187*J187,2)</f>
        <v>0</v>
      </c>
      <c r="L187" s="157">
        <v>21</v>
      </c>
      <c r="M187" s="157">
        <f>G187*(1+L187/100)</f>
        <v>0</v>
      </c>
      <c r="N187" s="156">
        <v>2.5249999999999999</v>
      </c>
      <c r="O187" s="156">
        <f>ROUND(E187*N187,2)</f>
        <v>14.88</v>
      </c>
      <c r="P187" s="156">
        <v>0</v>
      </c>
      <c r="Q187" s="156">
        <f>ROUND(E187*P187,2)</f>
        <v>0</v>
      </c>
      <c r="R187" s="157"/>
      <c r="S187" s="157" t="s">
        <v>254</v>
      </c>
      <c r="T187" s="157" t="s">
        <v>255</v>
      </c>
      <c r="U187" s="157">
        <v>0.47699999999999998</v>
      </c>
      <c r="V187" s="157">
        <f>ROUND(E187*U187,2)</f>
        <v>2.81</v>
      </c>
      <c r="W187" s="157"/>
      <c r="X187" s="157" t="s">
        <v>256</v>
      </c>
      <c r="Y187" s="157" t="s">
        <v>257</v>
      </c>
      <c r="Z187" s="147"/>
      <c r="AA187" s="147"/>
      <c r="AB187" s="147"/>
      <c r="AC187" s="147"/>
      <c r="AD187" s="147"/>
      <c r="AE187" s="147"/>
      <c r="AF187" s="147"/>
      <c r="AG187" s="147" t="s">
        <v>258</v>
      </c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</row>
    <row r="188" spans="1:60" outlineLevel="2" x14ac:dyDescent="0.2">
      <c r="A188" s="154"/>
      <c r="B188" s="155"/>
      <c r="C188" s="388" t="s">
        <v>1311</v>
      </c>
      <c r="D188" s="389"/>
      <c r="E188" s="389"/>
      <c r="F188" s="389"/>
      <c r="G188" s="389"/>
      <c r="H188" s="157"/>
      <c r="I188" s="157"/>
      <c r="J188" s="157"/>
      <c r="K188" s="157"/>
      <c r="L188" s="157"/>
      <c r="M188" s="157"/>
      <c r="N188" s="156"/>
      <c r="O188" s="156"/>
      <c r="P188" s="156"/>
      <c r="Q188" s="156"/>
      <c r="R188" s="157"/>
      <c r="S188" s="157"/>
      <c r="T188" s="157"/>
      <c r="U188" s="157"/>
      <c r="V188" s="157"/>
      <c r="W188" s="157"/>
      <c r="X188" s="157"/>
      <c r="Y188" s="157"/>
      <c r="Z188" s="147"/>
      <c r="AA188" s="147"/>
      <c r="AB188" s="147"/>
      <c r="AC188" s="147"/>
      <c r="AD188" s="147"/>
      <c r="AE188" s="147"/>
      <c r="AF188" s="147"/>
      <c r="AG188" s="147" t="s">
        <v>272</v>
      </c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outlineLevel="2" x14ac:dyDescent="0.2">
      <c r="A189" s="154"/>
      <c r="B189" s="155"/>
      <c r="C189" s="184" t="s">
        <v>1392</v>
      </c>
      <c r="D189" s="159"/>
      <c r="E189" s="160">
        <v>3.86</v>
      </c>
      <c r="F189" s="157"/>
      <c r="G189" s="157"/>
      <c r="H189" s="157"/>
      <c r="I189" s="157"/>
      <c r="J189" s="157"/>
      <c r="K189" s="157"/>
      <c r="L189" s="157"/>
      <c r="M189" s="157"/>
      <c r="N189" s="156"/>
      <c r="O189" s="156"/>
      <c r="P189" s="156"/>
      <c r="Q189" s="156"/>
      <c r="R189" s="157"/>
      <c r="S189" s="157"/>
      <c r="T189" s="157"/>
      <c r="U189" s="157"/>
      <c r="V189" s="157"/>
      <c r="W189" s="157"/>
      <c r="X189" s="157"/>
      <c r="Y189" s="157"/>
      <c r="Z189" s="147"/>
      <c r="AA189" s="147"/>
      <c r="AB189" s="147"/>
      <c r="AC189" s="147"/>
      <c r="AD189" s="147"/>
      <c r="AE189" s="147"/>
      <c r="AF189" s="147"/>
      <c r="AG189" s="147" t="s">
        <v>260</v>
      </c>
      <c r="AH189" s="147">
        <v>0</v>
      </c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outlineLevel="3" x14ac:dyDescent="0.2">
      <c r="A190" s="154"/>
      <c r="B190" s="155"/>
      <c r="C190" s="184" t="s">
        <v>1393</v>
      </c>
      <c r="D190" s="159"/>
      <c r="E190" s="160">
        <v>2.0299999999999998</v>
      </c>
      <c r="F190" s="157"/>
      <c r="G190" s="157"/>
      <c r="H190" s="157"/>
      <c r="I190" s="157"/>
      <c r="J190" s="157"/>
      <c r="K190" s="157"/>
      <c r="L190" s="157"/>
      <c r="M190" s="157"/>
      <c r="N190" s="156"/>
      <c r="O190" s="156"/>
      <c r="P190" s="156"/>
      <c r="Q190" s="156"/>
      <c r="R190" s="157"/>
      <c r="S190" s="157"/>
      <c r="T190" s="157"/>
      <c r="U190" s="157"/>
      <c r="V190" s="157"/>
      <c r="W190" s="157"/>
      <c r="X190" s="157"/>
      <c r="Y190" s="157"/>
      <c r="Z190" s="147"/>
      <c r="AA190" s="147"/>
      <c r="AB190" s="147"/>
      <c r="AC190" s="147"/>
      <c r="AD190" s="147"/>
      <c r="AE190" s="147"/>
      <c r="AF190" s="147"/>
      <c r="AG190" s="147" t="s">
        <v>260</v>
      </c>
      <c r="AH190" s="147">
        <v>0</v>
      </c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</row>
    <row r="191" spans="1:60" ht="33.75" outlineLevel="1" x14ac:dyDescent="0.2">
      <c r="A191" s="170">
        <v>49</v>
      </c>
      <c r="B191" s="171" t="s">
        <v>1345</v>
      </c>
      <c r="C191" s="183" t="s">
        <v>1346</v>
      </c>
      <c r="D191" s="172" t="s">
        <v>253</v>
      </c>
      <c r="E191" s="173">
        <v>41.023699999999998</v>
      </c>
      <c r="F191" s="174"/>
      <c r="G191" s="175">
        <f>ROUND(E191*F191,2)</f>
        <v>0</v>
      </c>
      <c r="H191" s="158"/>
      <c r="I191" s="157">
        <f>ROUND(E191*H191,2)</f>
        <v>0</v>
      </c>
      <c r="J191" s="158"/>
      <c r="K191" s="157">
        <f>ROUND(E191*J191,2)</f>
        <v>0</v>
      </c>
      <c r="L191" s="157">
        <v>21</v>
      </c>
      <c r="M191" s="157">
        <f>G191*(1+L191/100)</f>
        <v>0</v>
      </c>
      <c r="N191" s="156">
        <v>1.79138</v>
      </c>
      <c r="O191" s="156">
        <f>ROUND(E191*N191,2)</f>
        <v>73.489999999999995</v>
      </c>
      <c r="P191" s="156">
        <v>0</v>
      </c>
      <c r="Q191" s="156">
        <f>ROUND(E191*P191,2)</f>
        <v>0</v>
      </c>
      <c r="R191" s="157"/>
      <c r="S191" s="157" t="s">
        <v>254</v>
      </c>
      <c r="T191" s="157" t="s">
        <v>255</v>
      </c>
      <c r="U191" s="157">
        <v>3.6080000000000001</v>
      </c>
      <c r="V191" s="157">
        <f>ROUND(E191*U191,2)</f>
        <v>148.01</v>
      </c>
      <c r="W191" s="157"/>
      <c r="X191" s="157" t="s">
        <v>256</v>
      </c>
      <c r="Y191" s="157" t="s">
        <v>257</v>
      </c>
      <c r="Z191" s="147"/>
      <c r="AA191" s="147"/>
      <c r="AB191" s="147"/>
      <c r="AC191" s="147"/>
      <c r="AD191" s="147"/>
      <c r="AE191" s="147"/>
      <c r="AF191" s="147"/>
      <c r="AG191" s="147" t="s">
        <v>258</v>
      </c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</row>
    <row r="192" spans="1:60" outlineLevel="2" x14ac:dyDescent="0.2">
      <c r="A192" s="154"/>
      <c r="B192" s="155"/>
      <c r="C192" s="184" t="s">
        <v>1394</v>
      </c>
      <c r="D192" s="159"/>
      <c r="E192" s="160">
        <v>57.48</v>
      </c>
      <c r="F192" s="157"/>
      <c r="G192" s="157"/>
      <c r="H192" s="157"/>
      <c r="I192" s="157"/>
      <c r="J192" s="157"/>
      <c r="K192" s="157"/>
      <c r="L192" s="157"/>
      <c r="M192" s="157"/>
      <c r="N192" s="156"/>
      <c r="O192" s="156"/>
      <c r="P192" s="156"/>
      <c r="Q192" s="156"/>
      <c r="R192" s="157"/>
      <c r="S192" s="157"/>
      <c r="T192" s="157"/>
      <c r="U192" s="157"/>
      <c r="V192" s="157"/>
      <c r="W192" s="157"/>
      <c r="X192" s="157"/>
      <c r="Y192" s="157"/>
      <c r="Z192" s="147"/>
      <c r="AA192" s="147"/>
      <c r="AB192" s="147"/>
      <c r="AC192" s="147"/>
      <c r="AD192" s="147"/>
      <c r="AE192" s="147"/>
      <c r="AF192" s="147"/>
      <c r="AG192" s="147" t="s">
        <v>260</v>
      </c>
      <c r="AH192" s="147">
        <v>0</v>
      </c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</row>
    <row r="193" spans="1:60" outlineLevel="3" x14ac:dyDescent="0.2">
      <c r="A193" s="154"/>
      <c r="B193" s="155"/>
      <c r="C193" s="184" t="s">
        <v>1395</v>
      </c>
      <c r="D193" s="159"/>
      <c r="E193" s="160">
        <v>-9.07</v>
      </c>
      <c r="F193" s="157"/>
      <c r="G193" s="157"/>
      <c r="H193" s="157"/>
      <c r="I193" s="157"/>
      <c r="J193" s="157"/>
      <c r="K193" s="157"/>
      <c r="L193" s="157"/>
      <c r="M193" s="157"/>
      <c r="N193" s="156"/>
      <c r="O193" s="156"/>
      <c r="P193" s="156"/>
      <c r="Q193" s="156"/>
      <c r="R193" s="157"/>
      <c r="S193" s="157"/>
      <c r="T193" s="157"/>
      <c r="U193" s="157"/>
      <c r="V193" s="157"/>
      <c r="W193" s="157"/>
      <c r="X193" s="157"/>
      <c r="Y193" s="157"/>
      <c r="Z193" s="147"/>
      <c r="AA193" s="147"/>
      <c r="AB193" s="147"/>
      <c r="AC193" s="147"/>
      <c r="AD193" s="147"/>
      <c r="AE193" s="147"/>
      <c r="AF193" s="147"/>
      <c r="AG193" s="147" t="s">
        <v>260</v>
      </c>
      <c r="AH193" s="147">
        <v>0</v>
      </c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</row>
    <row r="194" spans="1:60" outlineLevel="3" x14ac:dyDescent="0.2">
      <c r="A194" s="154"/>
      <c r="B194" s="155"/>
      <c r="C194" s="184" t="s">
        <v>1396</v>
      </c>
      <c r="D194" s="159"/>
      <c r="E194" s="160">
        <v>-3.5</v>
      </c>
      <c r="F194" s="157"/>
      <c r="G194" s="157"/>
      <c r="H194" s="157"/>
      <c r="I194" s="157"/>
      <c r="J194" s="157"/>
      <c r="K194" s="157"/>
      <c r="L194" s="157"/>
      <c r="M194" s="157"/>
      <c r="N194" s="156"/>
      <c r="O194" s="156"/>
      <c r="P194" s="156"/>
      <c r="Q194" s="156"/>
      <c r="R194" s="157"/>
      <c r="S194" s="157"/>
      <c r="T194" s="157"/>
      <c r="U194" s="157"/>
      <c r="V194" s="157"/>
      <c r="W194" s="157"/>
      <c r="X194" s="157"/>
      <c r="Y194" s="157"/>
      <c r="Z194" s="147"/>
      <c r="AA194" s="147"/>
      <c r="AB194" s="147"/>
      <c r="AC194" s="147"/>
      <c r="AD194" s="147"/>
      <c r="AE194" s="147"/>
      <c r="AF194" s="147"/>
      <c r="AG194" s="147" t="s">
        <v>260</v>
      </c>
      <c r="AH194" s="147">
        <v>0</v>
      </c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</row>
    <row r="195" spans="1:60" outlineLevel="3" x14ac:dyDescent="0.2">
      <c r="A195" s="154"/>
      <c r="B195" s="155"/>
      <c r="C195" s="184" t="s">
        <v>1397</v>
      </c>
      <c r="D195" s="159"/>
      <c r="E195" s="160">
        <v>-3.89</v>
      </c>
      <c r="F195" s="157"/>
      <c r="G195" s="157"/>
      <c r="H195" s="157"/>
      <c r="I195" s="157"/>
      <c r="J195" s="157"/>
      <c r="K195" s="157"/>
      <c r="L195" s="157"/>
      <c r="M195" s="157"/>
      <c r="N195" s="156"/>
      <c r="O195" s="156"/>
      <c r="P195" s="156"/>
      <c r="Q195" s="156"/>
      <c r="R195" s="157"/>
      <c r="S195" s="157"/>
      <c r="T195" s="157"/>
      <c r="U195" s="157"/>
      <c r="V195" s="157"/>
      <c r="W195" s="157"/>
      <c r="X195" s="157"/>
      <c r="Y195" s="157"/>
      <c r="Z195" s="147"/>
      <c r="AA195" s="147"/>
      <c r="AB195" s="147"/>
      <c r="AC195" s="147"/>
      <c r="AD195" s="147"/>
      <c r="AE195" s="147"/>
      <c r="AF195" s="147"/>
      <c r="AG195" s="147" t="s">
        <v>260</v>
      </c>
      <c r="AH195" s="147">
        <v>0</v>
      </c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</row>
    <row r="196" spans="1:60" outlineLevel="1" x14ac:dyDescent="0.2">
      <c r="A196" s="170">
        <v>50</v>
      </c>
      <c r="B196" s="171" t="s">
        <v>500</v>
      </c>
      <c r="C196" s="183" t="s">
        <v>1398</v>
      </c>
      <c r="D196" s="172" t="s">
        <v>380</v>
      </c>
      <c r="E196" s="173">
        <v>10</v>
      </c>
      <c r="F196" s="174"/>
      <c r="G196" s="175">
        <f>ROUND(E196*F196,2)</f>
        <v>0</v>
      </c>
      <c r="H196" s="158"/>
      <c r="I196" s="157">
        <f>ROUND(E196*H196,2)</f>
        <v>0</v>
      </c>
      <c r="J196" s="158"/>
      <c r="K196" s="157">
        <f>ROUND(E196*J196,2)</f>
        <v>0</v>
      </c>
      <c r="L196" s="157">
        <v>21</v>
      </c>
      <c r="M196" s="157">
        <f>G196*(1+L196/100)</f>
        <v>0</v>
      </c>
      <c r="N196" s="156">
        <v>0.27964</v>
      </c>
      <c r="O196" s="156">
        <f>ROUND(E196*N196,2)</f>
        <v>2.8</v>
      </c>
      <c r="P196" s="156">
        <v>0</v>
      </c>
      <c r="Q196" s="156">
        <f>ROUND(E196*P196,2)</f>
        <v>0</v>
      </c>
      <c r="R196" s="157"/>
      <c r="S196" s="157" t="s">
        <v>254</v>
      </c>
      <c r="T196" s="157" t="s">
        <v>255</v>
      </c>
      <c r="U196" s="157">
        <v>0.67</v>
      </c>
      <c r="V196" s="157">
        <f>ROUND(E196*U196,2)</f>
        <v>6.7</v>
      </c>
      <c r="W196" s="157"/>
      <c r="X196" s="157" t="s">
        <v>256</v>
      </c>
      <c r="Y196" s="157" t="s">
        <v>257</v>
      </c>
      <c r="Z196" s="147"/>
      <c r="AA196" s="147"/>
      <c r="AB196" s="147"/>
      <c r="AC196" s="147"/>
      <c r="AD196" s="147"/>
      <c r="AE196" s="147"/>
      <c r="AF196" s="147"/>
      <c r="AG196" s="147" t="s">
        <v>258</v>
      </c>
      <c r="AH196" s="147"/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</row>
    <row r="197" spans="1:60" outlineLevel="2" x14ac:dyDescent="0.2">
      <c r="A197" s="154"/>
      <c r="B197" s="155"/>
      <c r="C197" s="184" t="s">
        <v>1399</v>
      </c>
      <c r="D197" s="159"/>
      <c r="E197" s="160">
        <v>10</v>
      </c>
      <c r="F197" s="157"/>
      <c r="G197" s="157"/>
      <c r="H197" s="157"/>
      <c r="I197" s="157"/>
      <c r="J197" s="157"/>
      <c r="K197" s="157"/>
      <c r="L197" s="157"/>
      <c r="M197" s="157"/>
      <c r="N197" s="156"/>
      <c r="O197" s="156"/>
      <c r="P197" s="156"/>
      <c r="Q197" s="156"/>
      <c r="R197" s="157"/>
      <c r="S197" s="157"/>
      <c r="T197" s="157"/>
      <c r="U197" s="157"/>
      <c r="V197" s="157"/>
      <c r="W197" s="157"/>
      <c r="X197" s="157"/>
      <c r="Y197" s="157"/>
      <c r="Z197" s="147"/>
      <c r="AA197" s="147"/>
      <c r="AB197" s="147"/>
      <c r="AC197" s="147"/>
      <c r="AD197" s="147"/>
      <c r="AE197" s="147"/>
      <c r="AF197" s="147"/>
      <c r="AG197" s="147" t="s">
        <v>260</v>
      </c>
      <c r="AH197" s="147">
        <v>0</v>
      </c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47"/>
      <c r="BH197" s="147"/>
    </row>
    <row r="198" spans="1:60" outlineLevel="1" x14ac:dyDescent="0.2">
      <c r="A198" s="170">
        <v>51</v>
      </c>
      <c r="B198" s="171" t="s">
        <v>1400</v>
      </c>
      <c r="C198" s="183" t="s">
        <v>1401</v>
      </c>
      <c r="D198" s="172" t="s">
        <v>253</v>
      </c>
      <c r="E198" s="173">
        <v>7.3924899999999996</v>
      </c>
      <c r="F198" s="174"/>
      <c r="G198" s="175">
        <f>ROUND(E198*F198,2)</f>
        <v>0</v>
      </c>
      <c r="H198" s="158"/>
      <c r="I198" s="157">
        <f>ROUND(E198*H198,2)</f>
        <v>0</v>
      </c>
      <c r="J198" s="158"/>
      <c r="K198" s="157">
        <f>ROUND(E198*J198,2)</f>
        <v>0</v>
      </c>
      <c r="L198" s="157">
        <v>21</v>
      </c>
      <c r="M198" s="157">
        <f>G198*(1+L198/100)</f>
        <v>0</v>
      </c>
      <c r="N198" s="156">
        <v>2.5251100000000002</v>
      </c>
      <c r="O198" s="156">
        <f>ROUND(E198*N198,2)</f>
        <v>18.670000000000002</v>
      </c>
      <c r="P198" s="156">
        <v>0</v>
      </c>
      <c r="Q198" s="156">
        <f>ROUND(E198*P198,2)</f>
        <v>0</v>
      </c>
      <c r="R198" s="157"/>
      <c r="S198" s="157" t="s">
        <v>254</v>
      </c>
      <c r="T198" s="157" t="s">
        <v>255</v>
      </c>
      <c r="U198" s="157">
        <v>1.448</v>
      </c>
      <c r="V198" s="157">
        <f>ROUND(E198*U198,2)</f>
        <v>10.7</v>
      </c>
      <c r="W198" s="157"/>
      <c r="X198" s="157" t="s">
        <v>256</v>
      </c>
      <c r="Y198" s="157" t="s">
        <v>257</v>
      </c>
      <c r="Z198" s="147"/>
      <c r="AA198" s="147"/>
      <c r="AB198" s="147"/>
      <c r="AC198" s="147"/>
      <c r="AD198" s="147"/>
      <c r="AE198" s="147"/>
      <c r="AF198" s="147"/>
      <c r="AG198" s="147" t="s">
        <v>258</v>
      </c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</row>
    <row r="199" spans="1:60" outlineLevel="2" x14ac:dyDescent="0.2">
      <c r="A199" s="154"/>
      <c r="B199" s="155"/>
      <c r="C199" s="184" t="s">
        <v>1402</v>
      </c>
      <c r="D199" s="159"/>
      <c r="E199" s="160">
        <v>3.51</v>
      </c>
      <c r="F199" s="157"/>
      <c r="G199" s="157"/>
      <c r="H199" s="157"/>
      <c r="I199" s="157"/>
      <c r="J199" s="157"/>
      <c r="K199" s="157"/>
      <c r="L199" s="157"/>
      <c r="M199" s="157"/>
      <c r="N199" s="156"/>
      <c r="O199" s="156"/>
      <c r="P199" s="156"/>
      <c r="Q199" s="156"/>
      <c r="R199" s="157"/>
      <c r="S199" s="157"/>
      <c r="T199" s="157"/>
      <c r="U199" s="157"/>
      <c r="V199" s="157"/>
      <c r="W199" s="157"/>
      <c r="X199" s="157"/>
      <c r="Y199" s="157"/>
      <c r="Z199" s="147"/>
      <c r="AA199" s="147"/>
      <c r="AB199" s="147"/>
      <c r="AC199" s="147"/>
      <c r="AD199" s="147"/>
      <c r="AE199" s="147"/>
      <c r="AF199" s="147"/>
      <c r="AG199" s="147" t="s">
        <v>260</v>
      </c>
      <c r="AH199" s="147">
        <v>0</v>
      </c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</row>
    <row r="200" spans="1:60" outlineLevel="3" x14ac:dyDescent="0.2">
      <c r="A200" s="154"/>
      <c r="B200" s="155"/>
      <c r="C200" s="184" t="s">
        <v>1403</v>
      </c>
      <c r="D200" s="159"/>
      <c r="E200" s="160">
        <v>3.89</v>
      </c>
      <c r="F200" s="157"/>
      <c r="G200" s="157"/>
      <c r="H200" s="157"/>
      <c r="I200" s="157"/>
      <c r="J200" s="157"/>
      <c r="K200" s="157"/>
      <c r="L200" s="157"/>
      <c r="M200" s="157"/>
      <c r="N200" s="156"/>
      <c r="O200" s="156"/>
      <c r="P200" s="156"/>
      <c r="Q200" s="156"/>
      <c r="R200" s="157"/>
      <c r="S200" s="157"/>
      <c r="T200" s="157"/>
      <c r="U200" s="157"/>
      <c r="V200" s="157"/>
      <c r="W200" s="157"/>
      <c r="X200" s="157"/>
      <c r="Y200" s="157"/>
      <c r="Z200" s="147"/>
      <c r="AA200" s="147"/>
      <c r="AB200" s="147"/>
      <c r="AC200" s="147"/>
      <c r="AD200" s="147"/>
      <c r="AE200" s="147"/>
      <c r="AF200" s="147"/>
      <c r="AG200" s="147" t="s">
        <v>260</v>
      </c>
      <c r="AH200" s="147">
        <v>0</v>
      </c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47"/>
      <c r="BH200" s="147"/>
    </row>
    <row r="201" spans="1:60" outlineLevel="1" x14ac:dyDescent="0.2">
      <c r="A201" s="170">
        <v>52</v>
      </c>
      <c r="B201" s="171" t="s">
        <v>1404</v>
      </c>
      <c r="C201" s="183" t="s">
        <v>1405</v>
      </c>
      <c r="D201" s="172" t="s">
        <v>380</v>
      </c>
      <c r="E201" s="173">
        <v>26.372</v>
      </c>
      <c r="F201" s="174"/>
      <c r="G201" s="175">
        <f>ROUND(E201*F201,2)</f>
        <v>0</v>
      </c>
      <c r="H201" s="158"/>
      <c r="I201" s="157">
        <f>ROUND(E201*H201,2)</f>
        <v>0</v>
      </c>
      <c r="J201" s="158"/>
      <c r="K201" s="157">
        <f>ROUND(E201*J201,2)</f>
        <v>0</v>
      </c>
      <c r="L201" s="157">
        <v>21</v>
      </c>
      <c r="M201" s="157">
        <f>G201*(1+L201/100)</f>
        <v>0</v>
      </c>
      <c r="N201" s="156">
        <v>7.8200000000000006E-3</v>
      </c>
      <c r="O201" s="156">
        <f>ROUND(E201*N201,2)</f>
        <v>0.21</v>
      </c>
      <c r="P201" s="156">
        <v>0</v>
      </c>
      <c r="Q201" s="156">
        <f>ROUND(E201*P201,2)</f>
        <v>0</v>
      </c>
      <c r="R201" s="157"/>
      <c r="S201" s="157" t="s">
        <v>254</v>
      </c>
      <c r="T201" s="157" t="s">
        <v>255</v>
      </c>
      <c r="U201" s="157">
        <v>0.79</v>
      </c>
      <c r="V201" s="157">
        <f>ROUND(E201*U201,2)</f>
        <v>20.83</v>
      </c>
      <c r="W201" s="157"/>
      <c r="X201" s="157" t="s">
        <v>256</v>
      </c>
      <c r="Y201" s="157" t="s">
        <v>257</v>
      </c>
      <c r="Z201" s="147"/>
      <c r="AA201" s="147"/>
      <c r="AB201" s="147"/>
      <c r="AC201" s="147"/>
      <c r="AD201" s="147"/>
      <c r="AE201" s="147"/>
      <c r="AF201" s="147"/>
      <c r="AG201" s="147" t="s">
        <v>258</v>
      </c>
      <c r="AH201" s="147"/>
      <c r="AI201" s="147"/>
      <c r="AJ201" s="147"/>
      <c r="AK201" s="147"/>
      <c r="AL201" s="147"/>
      <c r="AM201" s="147"/>
      <c r="AN201" s="147"/>
      <c r="AO201" s="147"/>
      <c r="AP201" s="147"/>
      <c r="AQ201" s="147"/>
      <c r="AR201" s="147"/>
      <c r="AS201" s="147"/>
      <c r="AT201" s="147"/>
      <c r="AU201" s="147"/>
      <c r="AV201" s="147"/>
      <c r="AW201" s="147"/>
      <c r="AX201" s="147"/>
      <c r="AY201" s="147"/>
      <c r="AZ201" s="147"/>
      <c r="BA201" s="147"/>
      <c r="BB201" s="147"/>
      <c r="BC201" s="147"/>
      <c r="BD201" s="147"/>
      <c r="BE201" s="147"/>
      <c r="BF201" s="147"/>
      <c r="BG201" s="147"/>
      <c r="BH201" s="147"/>
    </row>
    <row r="202" spans="1:60" outlineLevel="2" x14ac:dyDescent="0.2">
      <c r="A202" s="154"/>
      <c r="B202" s="155"/>
      <c r="C202" s="184" t="s">
        <v>1406</v>
      </c>
      <c r="D202" s="159"/>
      <c r="E202" s="160">
        <v>12.49</v>
      </c>
      <c r="F202" s="157"/>
      <c r="G202" s="157"/>
      <c r="H202" s="157"/>
      <c r="I202" s="157"/>
      <c r="J202" s="157"/>
      <c r="K202" s="157"/>
      <c r="L202" s="157"/>
      <c r="M202" s="157"/>
      <c r="N202" s="156"/>
      <c r="O202" s="156"/>
      <c r="P202" s="156"/>
      <c r="Q202" s="156"/>
      <c r="R202" s="157"/>
      <c r="S202" s="157"/>
      <c r="T202" s="157"/>
      <c r="U202" s="157"/>
      <c r="V202" s="157"/>
      <c r="W202" s="157"/>
      <c r="X202" s="157"/>
      <c r="Y202" s="157"/>
      <c r="Z202" s="147"/>
      <c r="AA202" s="147"/>
      <c r="AB202" s="147"/>
      <c r="AC202" s="147"/>
      <c r="AD202" s="147"/>
      <c r="AE202" s="147"/>
      <c r="AF202" s="147"/>
      <c r="AG202" s="147" t="s">
        <v>260</v>
      </c>
      <c r="AH202" s="147">
        <v>0</v>
      </c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AV202" s="147"/>
      <c r="AW202" s="147"/>
      <c r="AX202" s="147"/>
      <c r="AY202" s="147"/>
      <c r="AZ202" s="147"/>
      <c r="BA202" s="147"/>
      <c r="BB202" s="147"/>
      <c r="BC202" s="147"/>
      <c r="BD202" s="147"/>
      <c r="BE202" s="147"/>
      <c r="BF202" s="147"/>
      <c r="BG202" s="147"/>
      <c r="BH202" s="147"/>
    </row>
    <row r="203" spans="1:60" outlineLevel="3" x14ac:dyDescent="0.2">
      <c r="A203" s="154"/>
      <c r="B203" s="155"/>
      <c r="C203" s="184" t="s">
        <v>1407</v>
      </c>
      <c r="D203" s="159"/>
      <c r="E203" s="160">
        <v>13.88</v>
      </c>
      <c r="F203" s="157"/>
      <c r="G203" s="157"/>
      <c r="H203" s="157"/>
      <c r="I203" s="157"/>
      <c r="J203" s="157"/>
      <c r="K203" s="157"/>
      <c r="L203" s="157"/>
      <c r="M203" s="157"/>
      <c r="N203" s="156"/>
      <c r="O203" s="156"/>
      <c r="P203" s="156"/>
      <c r="Q203" s="156"/>
      <c r="R203" s="157"/>
      <c r="S203" s="157"/>
      <c r="T203" s="157"/>
      <c r="U203" s="157"/>
      <c r="V203" s="157"/>
      <c r="W203" s="157"/>
      <c r="X203" s="157"/>
      <c r="Y203" s="157"/>
      <c r="Z203" s="147"/>
      <c r="AA203" s="147"/>
      <c r="AB203" s="147"/>
      <c r="AC203" s="147"/>
      <c r="AD203" s="147"/>
      <c r="AE203" s="147"/>
      <c r="AF203" s="147"/>
      <c r="AG203" s="147" t="s">
        <v>260</v>
      </c>
      <c r="AH203" s="147">
        <v>0</v>
      </c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  <c r="AV203" s="147"/>
      <c r="AW203" s="147"/>
      <c r="AX203" s="147"/>
      <c r="AY203" s="147"/>
      <c r="AZ203" s="147"/>
      <c r="BA203" s="147"/>
      <c r="BB203" s="147"/>
      <c r="BC203" s="147"/>
      <c r="BD203" s="147"/>
      <c r="BE203" s="147"/>
      <c r="BF203" s="147"/>
      <c r="BG203" s="147"/>
      <c r="BH203" s="147"/>
    </row>
    <row r="204" spans="1:60" outlineLevel="1" x14ac:dyDescent="0.2">
      <c r="A204" s="170">
        <v>53</v>
      </c>
      <c r="B204" s="171" t="s">
        <v>1408</v>
      </c>
      <c r="C204" s="183" t="s">
        <v>1409</v>
      </c>
      <c r="D204" s="172" t="s">
        <v>380</v>
      </c>
      <c r="E204" s="173">
        <v>26.372</v>
      </c>
      <c r="F204" s="174"/>
      <c r="G204" s="175">
        <f>ROUND(E204*F204,2)</f>
        <v>0</v>
      </c>
      <c r="H204" s="158"/>
      <c r="I204" s="157">
        <f>ROUND(E204*H204,2)</f>
        <v>0</v>
      </c>
      <c r="J204" s="158"/>
      <c r="K204" s="157">
        <f>ROUND(E204*J204,2)</f>
        <v>0</v>
      </c>
      <c r="L204" s="157">
        <v>21</v>
      </c>
      <c r="M204" s="157">
        <f>G204*(1+L204/100)</f>
        <v>0</v>
      </c>
      <c r="N204" s="156">
        <v>0</v>
      </c>
      <c r="O204" s="156">
        <f>ROUND(E204*N204,2)</f>
        <v>0</v>
      </c>
      <c r="P204" s="156">
        <v>0</v>
      </c>
      <c r="Q204" s="156">
        <f>ROUND(E204*P204,2)</f>
        <v>0</v>
      </c>
      <c r="R204" s="157"/>
      <c r="S204" s="157" t="s">
        <v>254</v>
      </c>
      <c r="T204" s="157" t="s">
        <v>255</v>
      </c>
      <c r="U204" s="157">
        <v>0.24</v>
      </c>
      <c r="V204" s="157">
        <f>ROUND(E204*U204,2)</f>
        <v>6.33</v>
      </c>
      <c r="W204" s="157"/>
      <c r="X204" s="157" t="s">
        <v>256</v>
      </c>
      <c r="Y204" s="157" t="s">
        <v>257</v>
      </c>
      <c r="Z204" s="147"/>
      <c r="AA204" s="147"/>
      <c r="AB204" s="147"/>
      <c r="AC204" s="147"/>
      <c r="AD204" s="147"/>
      <c r="AE204" s="147"/>
      <c r="AF204" s="147"/>
      <c r="AG204" s="147" t="s">
        <v>258</v>
      </c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</row>
    <row r="205" spans="1:60" outlineLevel="2" x14ac:dyDescent="0.2">
      <c r="A205" s="154"/>
      <c r="B205" s="155"/>
      <c r="C205" s="184" t="s">
        <v>1406</v>
      </c>
      <c r="D205" s="159"/>
      <c r="E205" s="160">
        <v>12.49</v>
      </c>
      <c r="F205" s="157"/>
      <c r="G205" s="157"/>
      <c r="H205" s="157"/>
      <c r="I205" s="157"/>
      <c r="J205" s="157"/>
      <c r="K205" s="157"/>
      <c r="L205" s="157"/>
      <c r="M205" s="157"/>
      <c r="N205" s="156"/>
      <c r="O205" s="156"/>
      <c r="P205" s="156"/>
      <c r="Q205" s="156"/>
      <c r="R205" s="157"/>
      <c r="S205" s="157"/>
      <c r="T205" s="157"/>
      <c r="U205" s="157"/>
      <c r="V205" s="157"/>
      <c r="W205" s="157"/>
      <c r="X205" s="157"/>
      <c r="Y205" s="157"/>
      <c r="Z205" s="147"/>
      <c r="AA205" s="147"/>
      <c r="AB205" s="147"/>
      <c r="AC205" s="147"/>
      <c r="AD205" s="147"/>
      <c r="AE205" s="147"/>
      <c r="AF205" s="147"/>
      <c r="AG205" s="147" t="s">
        <v>260</v>
      </c>
      <c r="AH205" s="147">
        <v>0</v>
      </c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</row>
    <row r="206" spans="1:60" outlineLevel="3" x14ac:dyDescent="0.2">
      <c r="A206" s="154"/>
      <c r="B206" s="155"/>
      <c r="C206" s="184" t="s">
        <v>1407</v>
      </c>
      <c r="D206" s="159"/>
      <c r="E206" s="160">
        <v>13.88</v>
      </c>
      <c r="F206" s="157"/>
      <c r="G206" s="157"/>
      <c r="H206" s="157"/>
      <c r="I206" s="157"/>
      <c r="J206" s="157"/>
      <c r="K206" s="157"/>
      <c r="L206" s="157"/>
      <c r="M206" s="157"/>
      <c r="N206" s="156"/>
      <c r="O206" s="156"/>
      <c r="P206" s="156"/>
      <c r="Q206" s="156"/>
      <c r="R206" s="157"/>
      <c r="S206" s="157"/>
      <c r="T206" s="157"/>
      <c r="U206" s="157"/>
      <c r="V206" s="157"/>
      <c r="W206" s="157"/>
      <c r="X206" s="157"/>
      <c r="Y206" s="157"/>
      <c r="Z206" s="147"/>
      <c r="AA206" s="147"/>
      <c r="AB206" s="147"/>
      <c r="AC206" s="147"/>
      <c r="AD206" s="147"/>
      <c r="AE206" s="147"/>
      <c r="AF206" s="147"/>
      <c r="AG206" s="147" t="s">
        <v>260</v>
      </c>
      <c r="AH206" s="147">
        <v>0</v>
      </c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</row>
    <row r="207" spans="1:60" ht="22.5" outlineLevel="1" x14ac:dyDescent="0.2">
      <c r="A207" s="170">
        <v>54</v>
      </c>
      <c r="B207" s="171" t="s">
        <v>1410</v>
      </c>
      <c r="C207" s="183" t="s">
        <v>1411</v>
      </c>
      <c r="D207" s="172" t="s">
        <v>316</v>
      </c>
      <c r="E207" s="173">
        <v>0.876</v>
      </c>
      <c r="F207" s="174"/>
      <c r="G207" s="175">
        <f>ROUND(E207*F207,2)</f>
        <v>0</v>
      </c>
      <c r="H207" s="158"/>
      <c r="I207" s="157">
        <f>ROUND(E207*H207,2)</f>
        <v>0</v>
      </c>
      <c r="J207" s="158"/>
      <c r="K207" s="157">
        <f>ROUND(E207*J207,2)</f>
        <v>0</v>
      </c>
      <c r="L207" s="157">
        <v>21</v>
      </c>
      <c r="M207" s="157">
        <f>G207*(1+L207/100)</f>
        <v>0</v>
      </c>
      <c r="N207" s="156">
        <v>1.0166500000000001</v>
      </c>
      <c r="O207" s="156">
        <f>ROUND(E207*N207,2)</f>
        <v>0.89</v>
      </c>
      <c r="P207" s="156">
        <v>0</v>
      </c>
      <c r="Q207" s="156">
        <f>ROUND(E207*P207,2)</f>
        <v>0</v>
      </c>
      <c r="R207" s="157"/>
      <c r="S207" s="157" t="s">
        <v>254</v>
      </c>
      <c r="T207" s="157" t="s">
        <v>255</v>
      </c>
      <c r="U207" s="157">
        <v>27.672999999999998</v>
      </c>
      <c r="V207" s="157">
        <f>ROUND(E207*U207,2)</f>
        <v>24.24</v>
      </c>
      <c r="W207" s="157"/>
      <c r="X207" s="157" t="s">
        <v>256</v>
      </c>
      <c r="Y207" s="157" t="s">
        <v>257</v>
      </c>
      <c r="Z207" s="147"/>
      <c r="AA207" s="147"/>
      <c r="AB207" s="147"/>
      <c r="AC207" s="147"/>
      <c r="AD207" s="147"/>
      <c r="AE207" s="147"/>
      <c r="AF207" s="147"/>
      <c r="AG207" s="147" t="s">
        <v>258</v>
      </c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</row>
    <row r="208" spans="1:60" outlineLevel="2" x14ac:dyDescent="0.2">
      <c r="A208" s="154"/>
      <c r="B208" s="155"/>
      <c r="C208" s="184" t="s">
        <v>1412</v>
      </c>
      <c r="D208" s="159"/>
      <c r="E208" s="160">
        <v>0.42</v>
      </c>
      <c r="F208" s="157"/>
      <c r="G208" s="157"/>
      <c r="H208" s="157"/>
      <c r="I208" s="157"/>
      <c r="J208" s="157"/>
      <c r="K208" s="157"/>
      <c r="L208" s="157"/>
      <c r="M208" s="157"/>
      <c r="N208" s="156"/>
      <c r="O208" s="156"/>
      <c r="P208" s="156"/>
      <c r="Q208" s="156"/>
      <c r="R208" s="157"/>
      <c r="S208" s="157"/>
      <c r="T208" s="157"/>
      <c r="U208" s="157"/>
      <c r="V208" s="157"/>
      <c r="W208" s="157"/>
      <c r="X208" s="157"/>
      <c r="Y208" s="157"/>
      <c r="Z208" s="147"/>
      <c r="AA208" s="147"/>
      <c r="AB208" s="147"/>
      <c r="AC208" s="147"/>
      <c r="AD208" s="147"/>
      <c r="AE208" s="147"/>
      <c r="AF208" s="147"/>
      <c r="AG208" s="147" t="s">
        <v>260</v>
      </c>
      <c r="AH208" s="147">
        <v>0</v>
      </c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</row>
    <row r="209" spans="1:60" outlineLevel="3" x14ac:dyDescent="0.2">
      <c r="A209" s="154"/>
      <c r="B209" s="155"/>
      <c r="C209" s="184" t="s">
        <v>1413</v>
      </c>
      <c r="D209" s="159"/>
      <c r="E209" s="160">
        <v>0.46</v>
      </c>
      <c r="F209" s="157"/>
      <c r="G209" s="157"/>
      <c r="H209" s="157"/>
      <c r="I209" s="157"/>
      <c r="J209" s="157"/>
      <c r="K209" s="157"/>
      <c r="L209" s="157"/>
      <c r="M209" s="157"/>
      <c r="N209" s="156"/>
      <c r="O209" s="156"/>
      <c r="P209" s="156"/>
      <c r="Q209" s="156"/>
      <c r="R209" s="157"/>
      <c r="S209" s="157"/>
      <c r="T209" s="157"/>
      <c r="U209" s="157"/>
      <c r="V209" s="157"/>
      <c r="W209" s="157"/>
      <c r="X209" s="157"/>
      <c r="Y209" s="157"/>
      <c r="Z209" s="147"/>
      <c r="AA209" s="147"/>
      <c r="AB209" s="147"/>
      <c r="AC209" s="147"/>
      <c r="AD209" s="147"/>
      <c r="AE209" s="147"/>
      <c r="AF209" s="147"/>
      <c r="AG209" s="147" t="s">
        <v>260</v>
      </c>
      <c r="AH209" s="147">
        <v>0</v>
      </c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</row>
    <row r="210" spans="1:60" ht="22.5" outlineLevel="1" x14ac:dyDescent="0.2">
      <c r="A210" s="170">
        <v>55</v>
      </c>
      <c r="B210" s="171" t="s">
        <v>1414</v>
      </c>
      <c r="C210" s="183" t="s">
        <v>1415</v>
      </c>
      <c r="D210" s="172" t="s">
        <v>267</v>
      </c>
      <c r="E210" s="173">
        <v>21.4</v>
      </c>
      <c r="F210" s="174"/>
      <c r="G210" s="175">
        <f>ROUND(E210*F210,2)</f>
        <v>0</v>
      </c>
      <c r="H210" s="158"/>
      <c r="I210" s="157">
        <f>ROUND(E210*H210,2)</f>
        <v>0</v>
      </c>
      <c r="J210" s="158"/>
      <c r="K210" s="157">
        <f>ROUND(E210*J210,2)</f>
        <v>0</v>
      </c>
      <c r="L210" s="157">
        <v>21</v>
      </c>
      <c r="M210" s="157">
        <f>G210*(1+L210/100)</f>
        <v>0</v>
      </c>
      <c r="N210" s="156">
        <v>2.47E-3</v>
      </c>
      <c r="O210" s="156">
        <f>ROUND(E210*N210,2)</f>
        <v>0.05</v>
      </c>
      <c r="P210" s="156">
        <v>0</v>
      </c>
      <c r="Q210" s="156">
        <f>ROUND(E210*P210,2)</f>
        <v>0</v>
      </c>
      <c r="R210" s="157"/>
      <c r="S210" s="157" t="s">
        <v>254</v>
      </c>
      <c r="T210" s="157" t="s">
        <v>255</v>
      </c>
      <c r="U210" s="157">
        <v>0.29399999999999998</v>
      </c>
      <c r="V210" s="157">
        <f>ROUND(E210*U210,2)</f>
        <v>6.29</v>
      </c>
      <c r="W210" s="157"/>
      <c r="X210" s="157" t="s">
        <v>256</v>
      </c>
      <c r="Y210" s="157" t="s">
        <v>257</v>
      </c>
      <c r="Z210" s="147"/>
      <c r="AA210" s="147"/>
      <c r="AB210" s="147"/>
      <c r="AC210" s="147"/>
      <c r="AD210" s="147"/>
      <c r="AE210" s="147"/>
      <c r="AF210" s="147"/>
      <c r="AG210" s="147" t="s">
        <v>258</v>
      </c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</row>
    <row r="211" spans="1:60" outlineLevel="2" x14ac:dyDescent="0.2">
      <c r="A211" s="154"/>
      <c r="B211" s="155"/>
      <c r="C211" s="388" t="s">
        <v>1416</v>
      </c>
      <c r="D211" s="389"/>
      <c r="E211" s="389"/>
      <c r="F211" s="389"/>
      <c r="G211" s="389"/>
      <c r="H211" s="157"/>
      <c r="I211" s="157"/>
      <c r="J211" s="157"/>
      <c r="K211" s="157"/>
      <c r="L211" s="157"/>
      <c r="M211" s="157"/>
      <c r="N211" s="156"/>
      <c r="O211" s="156"/>
      <c r="P211" s="156"/>
      <c r="Q211" s="156"/>
      <c r="R211" s="157"/>
      <c r="S211" s="157"/>
      <c r="T211" s="157"/>
      <c r="U211" s="157"/>
      <c r="V211" s="157"/>
      <c r="W211" s="157"/>
      <c r="X211" s="157"/>
      <c r="Y211" s="157"/>
      <c r="Z211" s="147"/>
      <c r="AA211" s="147"/>
      <c r="AB211" s="147"/>
      <c r="AC211" s="147"/>
      <c r="AD211" s="147"/>
      <c r="AE211" s="147"/>
      <c r="AF211" s="147"/>
      <c r="AG211" s="147" t="s">
        <v>272</v>
      </c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</row>
    <row r="212" spans="1:60" outlineLevel="2" x14ac:dyDescent="0.2">
      <c r="A212" s="154"/>
      <c r="B212" s="155"/>
      <c r="C212" s="184" t="s">
        <v>1417</v>
      </c>
      <c r="D212" s="159"/>
      <c r="E212" s="160">
        <v>11.4</v>
      </c>
      <c r="F212" s="157"/>
      <c r="G212" s="157"/>
      <c r="H212" s="157"/>
      <c r="I212" s="157"/>
      <c r="J212" s="157"/>
      <c r="K212" s="157"/>
      <c r="L212" s="157"/>
      <c r="M212" s="157"/>
      <c r="N212" s="156"/>
      <c r="O212" s="156"/>
      <c r="P212" s="156"/>
      <c r="Q212" s="156"/>
      <c r="R212" s="157"/>
      <c r="S212" s="157"/>
      <c r="T212" s="157"/>
      <c r="U212" s="157"/>
      <c r="V212" s="157"/>
      <c r="W212" s="157"/>
      <c r="X212" s="157"/>
      <c r="Y212" s="157"/>
      <c r="Z212" s="147"/>
      <c r="AA212" s="147"/>
      <c r="AB212" s="147"/>
      <c r="AC212" s="147"/>
      <c r="AD212" s="147"/>
      <c r="AE212" s="147"/>
      <c r="AF212" s="147"/>
      <c r="AG212" s="147" t="s">
        <v>260</v>
      </c>
      <c r="AH212" s="147">
        <v>0</v>
      </c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</row>
    <row r="213" spans="1:60" outlineLevel="3" x14ac:dyDescent="0.2">
      <c r="A213" s="154"/>
      <c r="B213" s="155"/>
      <c r="C213" s="184" t="s">
        <v>67</v>
      </c>
      <c r="D213" s="159"/>
      <c r="E213" s="160">
        <v>10</v>
      </c>
      <c r="F213" s="157"/>
      <c r="G213" s="157"/>
      <c r="H213" s="157"/>
      <c r="I213" s="157"/>
      <c r="J213" s="157"/>
      <c r="K213" s="157"/>
      <c r="L213" s="157"/>
      <c r="M213" s="157"/>
      <c r="N213" s="156"/>
      <c r="O213" s="156"/>
      <c r="P213" s="156"/>
      <c r="Q213" s="156"/>
      <c r="R213" s="157"/>
      <c r="S213" s="157"/>
      <c r="T213" s="157"/>
      <c r="U213" s="157"/>
      <c r="V213" s="157"/>
      <c r="W213" s="157"/>
      <c r="X213" s="157"/>
      <c r="Y213" s="157"/>
      <c r="Z213" s="147"/>
      <c r="AA213" s="147"/>
      <c r="AB213" s="147"/>
      <c r="AC213" s="147"/>
      <c r="AD213" s="147"/>
      <c r="AE213" s="147"/>
      <c r="AF213" s="147"/>
      <c r="AG213" s="147" t="s">
        <v>260</v>
      </c>
      <c r="AH213" s="147">
        <v>0</v>
      </c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</row>
    <row r="214" spans="1:60" ht="22.5" outlineLevel="1" x14ac:dyDescent="0.2">
      <c r="A214" s="170">
        <v>56</v>
      </c>
      <c r="B214" s="171" t="s">
        <v>1418</v>
      </c>
      <c r="C214" s="183" t="s">
        <v>1419</v>
      </c>
      <c r="D214" s="172" t="s">
        <v>267</v>
      </c>
      <c r="E214" s="173">
        <v>28</v>
      </c>
      <c r="F214" s="174"/>
      <c r="G214" s="175">
        <f>ROUND(E214*F214,2)</f>
        <v>0</v>
      </c>
      <c r="H214" s="158"/>
      <c r="I214" s="157">
        <f>ROUND(E214*H214,2)</f>
        <v>0</v>
      </c>
      <c r="J214" s="158"/>
      <c r="K214" s="157">
        <f>ROUND(E214*J214,2)</f>
        <v>0</v>
      </c>
      <c r="L214" s="157">
        <v>21</v>
      </c>
      <c r="M214" s="157">
        <f>G214*(1+L214/100)</f>
        <v>0</v>
      </c>
      <c r="N214" s="156">
        <v>8.0000000000000004E-4</v>
      </c>
      <c r="O214" s="156">
        <f>ROUND(E214*N214,2)</f>
        <v>0.02</v>
      </c>
      <c r="P214" s="156">
        <v>0</v>
      </c>
      <c r="Q214" s="156">
        <f>ROUND(E214*P214,2)</f>
        <v>0</v>
      </c>
      <c r="R214" s="157"/>
      <c r="S214" s="157" t="s">
        <v>254</v>
      </c>
      <c r="T214" s="157" t="s">
        <v>255</v>
      </c>
      <c r="U214" s="157">
        <v>0.36399999999999999</v>
      </c>
      <c r="V214" s="157">
        <f>ROUND(E214*U214,2)</f>
        <v>10.19</v>
      </c>
      <c r="W214" s="157"/>
      <c r="X214" s="157" t="s">
        <v>256</v>
      </c>
      <c r="Y214" s="157" t="s">
        <v>257</v>
      </c>
      <c r="Z214" s="147"/>
      <c r="AA214" s="147"/>
      <c r="AB214" s="147"/>
      <c r="AC214" s="147"/>
      <c r="AD214" s="147"/>
      <c r="AE214" s="147"/>
      <c r="AF214" s="147"/>
      <c r="AG214" s="147" t="s">
        <v>258</v>
      </c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</row>
    <row r="215" spans="1:60" outlineLevel="2" x14ac:dyDescent="0.2">
      <c r="A215" s="154"/>
      <c r="B215" s="155"/>
      <c r="C215" s="388" t="s">
        <v>1420</v>
      </c>
      <c r="D215" s="389"/>
      <c r="E215" s="389"/>
      <c r="F215" s="389"/>
      <c r="G215" s="389"/>
      <c r="H215" s="157"/>
      <c r="I215" s="157"/>
      <c r="J215" s="157"/>
      <c r="K215" s="157"/>
      <c r="L215" s="157"/>
      <c r="M215" s="157"/>
      <c r="N215" s="156"/>
      <c r="O215" s="156"/>
      <c r="P215" s="156"/>
      <c r="Q215" s="156"/>
      <c r="R215" s="157"/>
      <c r="S215" s="157"/>
      <c r="T215" s="157"/>
      <c r="U215" s="157"/>
      <c r="V215" s="157"/>
      <c r="W215" s="157"/>
      <c r="X215" s="157"/>
      <c r="Y215" s="157"/>
      <c r="Z215" s="147"/>
      <c r="AA215" s="147"/>
      <c r="AB215" s="147"/>
      <c r="AC215" s="147"/>
      <c r="AD215" s="147"/>
      <c r="AE215" s="147"/>
      <c r="AF215" s="147"/>
      <c r="AG215" s="147" t="s">
        <v>272</v>
      </c>
      <c r="AH215" s="147"/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</row>
    <row r="216" spans="1:60" outlineLevel="2" x14ac:dyDescent="0.2">
      <c r="A216" s="154"/>
      <c r="B216" s="155"/>
      <c r="C216" s="184" t="s">
        <v>1421</v>
      </c>
      <c r="D216" s="159"/>
      <c r="E216" s="160">
        <v>28</v>
      </c>
      <c r="F216" s="157"/>
      <c r="G216" s="157"/>
      <c r="H216" s="157"/>
      <c r="I216" s="157"/>
      <c r="J216" s="157"/>
      <c r="K216" s="157"/>
      <c r="L216" s="157"/>
      <c r="M216" s="157"/>
      <c r="N216" s="156"/>
      <c r="O216" s="156"/>
      <c r="P216" s="156"/>
      <c r="Q216" s="156"/>
      <c r="R216" s="157"/>
      <c r="S216" s="157"/>
      <c r="T216" s="157"/>
      <c r="U216" s="157"/>
      <c r="V216" s="157"/>
      <c r="W216" s="157"/>
      <c r="X216" s="157"/>
      <c r="Y216" s="157"/>
      <c r="Z216" s="147"/>
      <c r="AA216" s="147"/>
      <c r="AB216" s="147"/>
      <c r="AC216" s="147"/>
      <c r="AD216" s="147"/>
      <c r="AE216" s="147"/>
      <c r="AF216" s="147"/>
      <c r="AG216" s="147" t="s">
        <v>260</v>
      </c>
      <c r="AH216" s="147">
        <v>0</v>
      </c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  <c r="AT216" s="147"/>
      <c r="AU216" s="147"/>
      <c r="AV216" s="147"/>
      <c r="AW216" s="147"/>
      <c r="AX216" s="147"/>
      <c r="AY216" s="147"/>
      <c r="AZ216" s="147"/>
      <c r="BA216" s="147"/>
      <c r="BB216" s="147"/>
      <c r="BC216" s="147"/>
      <c r="BD216" s="147"/>
      <c r="BE216" s="147"/>
      <c r="BF216" s="147"/>
      <c r="BG216" s="147"/>
      <c r="BH216" s="147"/>
    </row>
    <row r="217" spans="1:60" ht="22.5" outlineLevel="1" x14ac:dyDescent="0.2">
      <c r="A217" s="170">
        <v>57</v>
      </c>
      <c r="B217" s="171" t="s">
        <v>1422</v>
      </c>
      <c r="C217" s="183" t="s">
        <v>1423</v>
      </c>
      <c r="D217" s="172" t="s">
        <v>292</v>
      </c>
      <c r="E217" s="173">
        <v>4</v>
      </c>
      <c r="F217" s="174"/>
      <c r="G217" s="175">
        <f>ROUND(E217*F217,2)</f>
        <v>0</v>
      </c>
      <c r="H217" s="158"/>
      <c r="I217" s="157">
        <f>ROUND(E217*H217,2)</f>
        <v>0</v>
      </c>
      <c r="J217" s="158"/>
      <c r="K217" s="157">
        <f>ROUND(E217*J217,2)</f>
        <v>0</v>
      </c>
      <c r="L217" s="157">
        <v>21</v>
      </c>
      <c r="M217" s="157">
        <f>G217*(1+L217/100)</f>
        <v>0</v>
      </c>
      <c r="N217" s="156">
        <v>3.4000000000000002E-4</v>
      </c>
      <c r="O217" s="156">
        <f>ROUND(E217*N217,2)</f>
        <v>0</v>
      </c>
      <c r="P217" s="156">
        <v>0</v>
      </c>
      <c r="Q217" s="156">
        <f>ROUND(E217*P217,2)</f>
        <v>0</v>
      </c>
      <c r="R217" s="157"/>
      <c r="S217" s="157" t="s">
        <v>254</v>
      </c>
      <c r="T217" s="157" t="s">
        <v>255</v>
      </c>
      <c r="U217" s="157">
        <v>0.43</v>
      </c>
      <c r="V217" s="157">
        <f>ROUND(E217*U217,2)</f>
        <v>1.72</v>
      </c>
      <c r="W217" s="157"/>
      <c r="X217" s="157" t="s">
        <v>256</v>
      </c>
      <c r="Y217" s="157" t="s">
        <v>257</v>
      </c>
      <c r="Z217" s="147"/>
      <c r="AA217" s="147"/>
      <c r="AB217" s="147"/>
      <c r="AC217" s="147"/>
      <c r="AD217" s="147"/>
      <c r="AE217" s="147"/>
      <c r="AF217" s="147"/>
      <c r="AG217" s="147" t="s">
        <v>258</v>
      </c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  <c r="BE217" s="147"/>
      <c r="BF217" s="147"/>
      <c r="BG217" s="147"/>
      <c r="BH217" s="147"/>
    </row>
    <row r="218" spans="1:60" outlineLevel="2" x14ac:dyDescent="0.2">
      <c r="A218" s="154"/>
      <c r="B218" s="155"/>
      <c r="C218" s="184" t="s">
        <v>56</v>
      </c>
      <c r="D218" s="159"/>
      <c r="E218" s="160">
        <v>2</v>
      </c>
      <c r="F218" s="157"/>
      <c r="G218" s="157"/>
      <c r="H218" s="157"/>
      <c r="I218" s="157"/>
      <c r="J218" s="157"/>
      <c r="K218" s="157"/>
      <c r="L218" s="157"/>
      <c r="M218" s="157"/>
      <c r="N218" s="156"/>
      <c r="O218" s="156"/>
      <c r="P218" s="156"/>
      <c r="Q218" s="156"/>
      <c r="R218" s="157"/>
      <c r="S218" s="157"/>
      <c r="T218" s="157"/>
      <c r="U218" s="157"/>
      <c r="V218" s="157"/>
      <c r="W218" s="157"/>
      <c r="X218" s="157"/>
      <c r="Y218" s="157"/>
      <c r="Z218" s="147"/>
      <c r="AA218" s="147"/>
      <c r="AB218" s="147"/>
      <c r="AC218" s="147"/>
      <c r="AD218" s="147"/>
      <c r="AE218" s="147"/>
      <c r="AF218" s="147"/>
      <c r="AG218" s="147" t="s">
        <v>260</v>
      </c>
      <c r="AH218" s="147">
        <v>0</v>
      </c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</row>
    <row r="219" spans="1:60" outlineLevel="3" x14ac:dyDescent="0.2">
      <c r="A219" s="154"/>
      <c r="B219" s="155"/>
      <c r="C219" s="184" t="s">
        <v>56</v>
      </c>
      <c r="D219" s="159"/>
      <c r="E219" s="160">
        <v>2</v>
      </c>
      <c r="F219" s="157"/>
      <c r="G219" s="157"/>
      <c r="H219" s="157"/>
      <c r="I219" s="157"/>
      <c r="J219" s="157"/>
      <c r="K219" s="157"/>
      <c r="L219" s="157"/>
      <c r="M219" s="157"/>
      <c r="N219" s="156"/>
      <c r="O219" s="156"/>
      <c r="P219" s="156"/>
      <c r="Q219" s="156"/>
      <c r="R219" s="157"/>
      <c r="S219" s="157"/>
      <c r="T219" s="157"/>
      <c r="U219" s="157"/>
      <c r="V219" s="157"/>
      <c r="W219" s="157"/>
      <c r="X219" s="157"/>
      <c r="Y219" s="157"/>
      <c r="Z219" s="147"/>
      <c r="AA219" s="147"/>
      <c r="AB219" s="147"/>
      <c r="AC219" s="147"/>
      <c r="AD219" s="147"/>
      <c r="AE219" s="147"/>
      <c r="AF219" s="147"/>
      <c r="AG219" s="147" t="s">
        <v>260</v>
      </c>
      <c r="AH219" s="147">
        <v>0</v>
      </c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</row>
    <row r="220" spans="1:60" ht="22.5" outlineLevel="1" x14ac:dyDescent="0.2">
      <c r="A220" s="176">
        <v>58</v>
      </c>
      <c r="B220" s="177" t="s">
        <v>1424</v>
      </c>
      <c r="C220" s="185" t="s">
        <v>1425</v>
      </c>
      <c r="D220" s="178" t="s">
        <v>814</v>
      </c>
      <c r="E220" s="179">
        <v>1</v>
      </c>
      <c r="F220" s="180"/>
      <c r="G220" s="181">
        <f>ROUND(E220*F220,2)</f>
        <v>0</v>
      </c>
      <c r="H220" s="158"/>
      <c r="I220" s="157">
        <f>ROUND(E220*H220,2)</f>
        <v>0</v>
      </c>
      <c r="J220" s="158"/>
      <c r="K220" s="157">
        <f>ROUND(E220*J220,2)</f>
        <v>0</v>
      </c>
      <c r="L220" s="157">
        <v>21</v>
      </c>
      <c r="M220" s="157">
        <f>G220*(1+L220/100)</f>
        <v>0</v>
      </c>
      <c r="N220" s="156">
        <v>3.7499999999999999E-3</v>
      </c>
      <c r="O220" s="156">
        <f>ROUND(E220*N220,2)</f>
        <v>0</v>
      </c>
      <c r="P220" s="156">
        <v>0</v>
      </c>
      <c r="Q220" s="156">
        <f>ROUND(E220*P220,2)</f>
        <v>0</v>
      </c>
      <c r="R220" s="157"/>
      <c r="S220" s="157" t="s">
        <v>646</v>
      </c>
      <c r="T220" s="157" t="s">
        <v>255</v>
      </c>
      <c r="U220" s="157">
        <v>0.23799999999999999</v>
      </c>
      <c r="V220" s="157">
        <f>ROUND(E220*U220,2)</f>
        <v>0.24</v>
      </c>
      <c r="W220" s="157"/>
      <c r="X220" s="157" t="s">
        <v>256</v>
      </c>
      <c r="Y220" s="157" t="s">
        <v>257</v>
      </c>
      <c r="Z220" s="147"/>
      <c r="AA220" s="147"/>
      <c r="AB220" s="147"/>
      <c r="AC220" s="147"/>
      <c r="AD220" s="147"/>
      <c r="AE220" s="147"/>
      <c r="AF220" s="147"/>
      <c r="AG220" s="147" t="s">
        <v>258</v>
      </c>
      <c r="AH220" s="147"/>
      <c r="AI220" s="147"/>
      <c r="AJ220" s="147"/>
      <c r="AK220" s="147"/>
      <c r="AL220" s="147"/>
      <c r="AM220" s="147"/>
      <c r="AN220" s="147"/>
      <c r="AO220" s="147"/>
      <c r="AP220" s="147"/>
      <c r="AQ220" s="147"/>
      <c r="AR220" s="147"/>
      <c r="AS220" s="147"/>
      <c r="AT220" s="147"/>
      <c r="AU220" s="147"/>
      <c r="AV220" s="147"/>
      <c r="AW220" s="147"/>
      <c r="AX220" s="147"/>
      <c r="AY220" s="147"/>
      <c r="AZ220" s="147"/>
      <c r="BA220" s="147"/>
      <c r="BB220" s="147"/>
      <c r="BC220" s="147"/>
      <c r="BD220" s="147"/>
      <c r="BE220" s="147"/>
      <c r="BF220" s="147"/>
      <c r="BG220" s="147"/>
      <c r="BH220" s="147"/>
    </row>
    <row r="221" spans="1:60" outlineLevel="1" x14ac:dyDescent="0.2">
      <c r="A221" s="170">
        <v>59</v>
      </c>
      <c r="B221" s="171" t="s">
        <v>589</v>
      </c>
      <c r="C221" s="183" t="s">
        <v>590</v>
      </c>
      <c r="D221" s="172" t="s">
        <v>380</v>
      </c>
      <c r="E221" s="173">
        <v>175.14</v>
      </c>
      <c r="F221" s="174"/>
      <c r="G221" s="175">
        <f>ROUND(E221*F221,2)</f>
        <v>0</v>
      </c>
      <c r="H221" s="158"/>
      <c r="I221" s="157">
        <f>ROUND(E221*H221,2)</f>
        <v>0</v>
      </c>
      <c r="J221" s="158"/>
      <c r="K221" s="157">
        <f>ROUND(E221*J221,2)</f>
        <v>0</v>
      </c>
      <c r="L221" s="157">
        <v>21</v>
      </c>
      <c r="M221" s="157">
        <f>G221*(1+L221/100)</f>
        <v>0</v>
      </c>
      <c r="N221" s="156">
        <v>9.1810000000000003E-2</v>
      </c>
      <c r="O221" s="156">
        <f>ROUND(E221*N221,2)</f>
        <v>16.079999999999998</v>
      </c>
      <c r="P221" s="156">
        <v>0</v>
      </c>
      <c r="Q221" s="156">
        <f>ROUND(E221*P221,2)</f>
        <v>0</v>
      </c>
      <c r="R221" s="157"/>
      <c r="S221" s="157" t="s">
        <v>254</v>
      </c>
      <c r="T221" s="157" t="s">
        <v>255</v>
      </c>
      <c r="U221" s="157">
        <v>2.2683300000000002</v>
      </c>
      <c r="V221" s="157">
        <f>ROUND(E221*U221,2)</f>
        <v>397.28</v>
      </c>
      <c r="W221" s="157"/>
      <c r="X221" s="157" t="s">
        <v>309</v>
      </c>
      <c r="Y221" s="157" t="s">
        <v>257</v>
      </c>
      <c r="Z221" s="147"/>
      <c r="AA221" s="147"/>
      <c r="AB221" s="147"/>
      <c r="AC221" s="147"/>
      <c r="AD221" s="147"/>
      <c r="AE221" s="147"/>
      <c r="AF221" s="147"/>
      <c r="AG221" s="147" t="s">
        <v>310</v>
      </c>
      <c r="AH221" s="147"/>
      <c r="AI221" s="147"/>
      <c r="AJ221" s="147"/>
      <c r="AK221" s="147"/>
      <c r="AL221" s="147"/>
      <c r="AM221" s="147"/>
      <c r="AN221" s="147"/>
      <c r="AO221" s="147"/>
      <c r="AP221" s="147"/>
      <c r="AQ221" s="147"/>
      <c r="AR221" s="147"/>
      <c r="AS221" s="147"/>
      <c r="AT221" s="147"/>
      <c r="AU221" s="147"/>
      <c r="AV221" s="147"/>
      <c r="AW221" s="147"/>
      <c r="AX221" s="147"/>
      <c r="AY221" s="147"/>
      <c r="AZ221" s="147"/>
      <c r="BA221" s="147"/>
      <c r="BB221" s="147"/>
      <c r="BC221" s="147"/>
      <c r="BD221" s="147"/>
      <c r="BE221" s="147"/>
      <c r="BF221" s="147"/>
      <c r="BG221" s="147"/>
      <c r="BH221" s="147"/>
    </row>
    <row r="222" spans="1:60" outlineLevel="2" x14ac:dyDescent="0.2">
      <c r="A222" s="154"/>
      <c r="B222" s="155"/>
      <c r="C222" s="184" t="s">
        <v>1426</v>
      </c>
      <c r="D222" s="159"/>
      <c r="E222" s="160">
        <v>93.13</v>
      </c>
      <c r="F222" s="157"/>
      <c r="G222" s="157"/>
      <c r="H222" s="157"/>
      <c r="I222" s="157"/>
      <c r="J222" s="157"/>
      <c r="K222" s="157"/>
      <c r="L222" s="157"/>
      <c r="M222" s="157"/>
      <c r="N222" s="156"/>
      <c r="O222" s="156"/>
      <c r="P222" s="156"/>
      <c r="Q222" s="156"/>
      <c r="R222" s="157"/>
      <c r="S222" s="157"/>
      <c r="T222" s="157"/>
      <c r="U222" s="157"/>
      <c r="V222" s="157"/>
      <c r="W222" s="157"/>
      <c r="X222" s="157"/>
      <c r="Y222" s="157"/>
      <c r="Z222" s="147"/>
      <c r="AA222" s="147"/>
      <c r="AB222" s="147"/>
      <c r="AC222" s="147"/>
      <c r="AD222" s="147"/>
      <c r="AE222" s="147"/>
      <c r="AF222" s="147"/>
      <c r="AG222" s="147" t="s">
        <v>260</v>
      </c>
      <c r="AH222" s="147">
        <v>0</v>
      </c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</row>
    <row r="223" spans="1:60" outlineLevel="3" x14ac:dyDescent="0.2">
      <c r="A223" s="154"/>
      <c r="B223" s="155"/>
      <c r="C223" s="184" t="s">
        <v>1427</v>
      </c>
      <c r="D223" s="159"/>
      <c r="E223" s="160">
        <v>82.01</v>
      </c>
      <c r="F223" s="157"/>
      <c r="G223" s="157"/>
      <c r="H223" s="157"/>
      <c r="I223" s="157"/>
      <c r="J223" s="157"/>
      <c r="K223" s="157"/>
      <c r="L223" s="157"/>
      <c r="M223" s="157"/>
      <c r="N223" s="156"/>
      <c r="O223" s="156"/>
      <c r="P223" s="156"/>
      <c r="Q223" s="156"/>
      <c r="R223" s="157"/>
      <c r="S223" s="157"/>
      <c r="T223" s="157"/>
      <c r="U223" s="157"/>
      <c r="V223" s="157"/>
      <c r="W223" s="157"/>
      <c r="X223" s="157"/>
      <c r="Y223" s="157"/>
      <c r="Z223" s="147"/>
      <c r="AA223" s="147"/>
      <c r="AB223" s="147"/>
      <c r="AC223" s="147"/>
      <c r="AD223" s="147"/>
      <c r="AE223" s="147"/>
      <c r="AF223" s="147"/>
      <c r="AG223" s="147" t="s">
        <v>260</v>
      </c>
      <c r="AH223" s="147">
        <v>0</v>
      </c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</row>
    <row r="224" spans="1:60" outlineLevel="1" x14ac:dyDescent="0.2">
      <c r="A224" s="170">
        <v>60</v>
      </c>
      <c r="B224" s="171" t="s">
        <v>1428</v>
      </c>
      <c r="C224" s="183" t="s">
        <v>1429</v>
      </c>
      <c r="D224" s="172" t="s">
        <v>253</v>
      </c>
      <c r="E224" s="173">
        <v>1.28</v>
      </c>
      <c r="F224" s="174"/>
      <c r="G224" s="175">
        <f>ROUND(E224*F224,2)</f>
        <v>0</v>
      </c>
      <c r="H224" s="158"/>
      <c r="I224" s="157">
        <f>ROUND(E224*H224,2)</f>
        <v>0</v>
      </c>
      <c r="J224" s="158"/>
      <c r="K224" s="157">
        <f>ROUND(E224*J224,2)</f>
        <v>0</v>
      </c>
      <c r="L224" s="157">
        <v>21</v>
      </c>
      <c r="M224" s="157">
        <f>G224*(1+L224/100)</f>
        <v>0</v>
      </c>
      <c r="N224" s="156">
        <v>0.5</v>
      </c>
      <c r="O224" s="156">
        <f>ROUND(E224*N224,2)</f>
        <v>0.64</v>
      </c>
      <c r="P224" s="156">
        <v>0</v>
      </c>
      <c r="Q224" s="156">
        <f>ROUND(E224*P224,2)</f>
        <v>0</v>
      </c>
      <c r="R224" s="157" t="s">
        <v>282</v>
      </c>
      <c r="S224" s="157" t="s">
        <v>972</v>
      </c>
      <c r="T224" s="157" t="s">
        <v>255</v>
      </c>
      <c r="U224" s="157">
        <v>0</v>
      </c>
      <c r="V224" s="157">
        <f>ROUND(E224*U224,2)</f>
        <v>0</v>
      </c>
      <c r="W224" s="157"/>
      <c r="X224" s="157" t="s">
        <v>283</v>
      </c>
      <c r="Y224" s="157" t="s">
        <v>257</v>
      </c>
      <c r="Z224" s="147"/>
      <c r="AA224" s="147"/>
      <c r="AB224" s="147"/>
      <c r="AC224" s="147"/>
      <c r="AD224" s="147"/>
      <c r="AE224" s="147"/>
      <c r="AF224" s="147"/>
      <c r="AG224" s="147" t="s">
        <v>284</v>
      </c>
      <c r="AH224" s="147"/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47"/>
      <c r="BF224" s="147"/>
      <c r="BG224" s="147"/>
      <c r="BH224" s="147"/>
    </row>
    <row r="225" spans="1:60" outlineLevel="2" x14ac:dyDescent="0.2">
      <c r="A225" s="154"/>
      <c r="B225" s="155"/>
      <c r="C225" s="184" t="s">
        <v>1430</v>
      </c>
      <c r="D225" s="159"/>
      <c r="E225" s="160">
        <v>1.28</v>
      </c>
      <c r="F225" s="157"/>
      <c r="G225" s="157"/>
      <c r="H225" s="157"/>
      <c r="I225" s="157"/>
      <c r="J225" s="157"/>
      <c r="K225" s="157"/>
      <c r="L225" s="157"/>
      <c r="M225" s="157"/>
      <c r="N225" s="156"/>
      <c r="O225" s="156"/>
      <c r="P225" s="156"/>
      <c r="Q225" s="156"/>
      <c r="R225" s="157"/>
      <c r="S225" s="157"/>
      <c r="T225" s="157"/>
      <c r="U225" s="157"/>
      <c r="V225" s="157"/>
      <c r="W225" s="157"/>
      <c r="X225" s="157"/>
      <c r="Y225" s="157"/>
      <c r="Z225" s="147"/>
      <c r="AA225" s="147"/>
      <c r="AB225" s="147"/>
      <c r="AC225" s="147"/>
      <c r="AD225" s="147"/>
      <c r="AE225" s="147"/>
      <c r="AF225" s="147"/>
      <c r="AG225" s="147" t="s">
        <v>260</v>
      </c>
      <c r="AH225" s="147">
        <v>0</v>
      </c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</row>
    <row r="226" spans="1:60" x14ac:dyDescent="0.2">
      <c r="A226" s="163" t="s">
        <v>249</v>
      </c>
      <c r="B226" s="164" t="s">
        <v>160</v>
      </c>
      <c r="C226" s="182" t="s">
        <v>161</v>
      </c>
      <c r="D226" s="165"/>
      <c r="E226" s="166"/>
      <c r="F226" s="167"/>
      <c r="G226" s="168">
        <f>SUMIF(AG227:AG227,"&lt;&gt;NOR",G227:G227)</f>
        <v>0</v>
      </c>
      <c r="H226" s="162"/>
      <c r="I226" s="162">
        <f>SUM(I227:I227)</f>
        <v>0</v>
      </c>
      <c r="J226" s="162"/>
      <c r="K226" s="162">
        <f>SUM(K227:K227)</f>
        <v>0</v>
      </c>
      <c r="L226" s="162"/>
      <c r="M226" s="162">
        <f>SUM(M227:M227)</f>
        <v>0</v>
      </c>
      <c r="N226" s="161"/>
      <c r="O226" s="161">
        <f>SUM(O227:O227)</f>
        <v>0</v>
      </c>
      <c r="P226" s="161"/>
      <c r="Q226" s="161">
        <f>SUM(Q227:Q227)</f>
        <v>0</v>
      </c>
      <c r="R226" s="162"/>
      <c r="S226" s="162"/>
      <c r="T226" s="162"/>
      <c r="U226" s="162"/>
      <c r="V226" s="162">
        <f>SUM(V227:V227)</f>
        <v>1073.18</v>
      </c>
      <c r="W226" s="162"/>
      <c r="X226" s="162"/>
      <c r="Y226" s="162"/>
      <c r="AG226" t="s">
        <v>250</v>
      </c>
    </row>
    <row r="227" spans="1:60" outlineLevel="1" x14ac:dyDescent="0.2">
      <c r="A227" s="176">
        <v>61</v>
      </c>
      <c r="B227" s="177" t="s">
        <v>314</v>
      </c>
      <c r="C227" s="185" t="s">
        <v>315</v>
      </c>
      <c r="D227" s="178" t="s">
        <v>316</v>
      </c>
      <c r="E227" s="179">
        <v>1259.60526</v>
      </c>
      <c r="F227" s="180"/>
      <c r="G227" s="181">
        <f>ROUND(E227*F227,2)</f>
        <v>0</v>
      </c>
      <c r="H227" s="158"/>
      <c r="I227" s="157">
        <f>ROUND(E227*H227,2)</f>
        <v>0</v>
      </c>
      <c r="J227" s="158"/>
      <c r="K227" s="157">
        <f>ROUND(E227*J227,2)</f>
        <v>0</v>
      </c>
      <c r="L227" s="157">
        <v>21</v>
      </c>
      <c r="M227" s="157">
        <f>G227*(1+L227/100)</f>
        <v>0</v>
      </c>
      <c r="N227" s="156">
        <v>0</v>
      </c>
      <c r="O227" s="156">
        <f>ROUND(E227*N227,2)</f>
        <v>0</v>
      </c>
      <c r="P227" s="156">
        <v>0</v>
      </c>
      <c r="Q227" s="156">
        <f>ROUND(E227*P227,2)</f>
        <v>0</v>
      </c>
      <c r="R227" s="157"/>
      <c r="S227" s="157" t="s">
        <v>254</v>
      </c>
      <c r="T227" s="157" t="s">
        <v>255</v>
      </c>
      <c r="U227" s="157">
        <v>0.85199999999999998</v>
      </c>
      <c r="V227" s="157">
        <f>ROUND(E227*U227,2)</f>
        <v>1073.18</v>
      </c>
      <c r="W227" s="157"/>
      <c r="X227" s="157" t="s">
        <v>256</v>
      </c>
      <c r="Y227" s="157" t="s">
        <v>257</v>
      </c>
      <c r="Z227" s="147"/>
      <c r="AA227" s="147"/>
      <c r="AB227" s="147"/>
      <c r="AC227" s="147"/>
      <c r="AD227" s="147"/>
      <c r="AE227" s="147"/>
      <c r="AF227" s="147"/>
      <c r="AG227" s="147" t="s">
        <v>317</v>
      </c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</row>
    <row r="228" spans="1:60" x14ac:dyDescent="0.2">
      <c r="A228" s="163" t="s">
        <v>249</v>
      </c>
      <c r="B228" s="164" t="s">
        <v>162</v>
      </c>
      <c r="C228" s="182" t="s">
        <v>163</v>
      </c>
      <c r="D228" s="165"/>
      <c r="E228" s="166"/>
      <c r="F228" s="167"/>
      <c r="G228" s="168">
        <f>SUMIF(AG229:AG266,"&lt;&gt;NOR",G229:G266)</f>
        <v>0</v>
      </c>
      <c r="H228" s="162"/>
      <c r="I228" s="162">
        <f>SUM(I229:I266)</f>
        <v>0</v>
      </c>
      <c r="J228" s="162"/>
      <c r="K228" s="162">
        <f>SUM(K229:K266)</f>
        <v>0</v>
      </c>
      <c r="L228" s="162"/>
      <c r="M228" s="162">
        <f>SUM(M229:M266)</f>
        <v>0</v>
      </c>
      <c r="N228" s="161"/>
      <c r="O228" s="161">
        <f>SUM(O229:O266)</f>
        <v>2.38</v>
      </c>
      <c r="P228" s="161"/>
      <c r="Q228" s="161">
        <f>SUM(Q229:Q266)</f>
        <v>0</v>
      </c>
      <c r="R228" s="162"/>
      <c r="S228" s="162"/>
      <c r="T228" s="162"/>
      <c r="U228" s="162"/>
      <c r="V228" s="162">
        <f>SUM(V229:V266)</f>
        <v>157.28</v>
      </c>
      <c r="W228" s="162"/>
      <c r="X228" s="162"/>
      <c r="Y228" s="162"/>
      <c r="AG228" t="s">
        <v>250</v>
      </c>
    </row>
    <row r="229" spans="1:60" ht="22.5" outlineLevel="1" x14ac:dyDescent="0.2">
      <c r="A229" s="170">
        <v>62</v>
      </c>
      <c r="B229" s="171" t="s">
        <v>594</v>
      </c>
      <c r="C229" s="183" t="s">
        <v>595</v>
      </c>
      <c r="D229" s="172" t="s">
        <v>380</v>
      </c>
      <c r="E229" s="173">
        <v>189.44800000000001</v>
      </c>
      <c r="F229" s="174"/>
      <c r="G229" s="175">
        <f>ROUND(E229*F229,2)</f>
        <v>0</v>
      </c>
      <c r="H229" s="158"/>
      <c r="I229" s="157">
        <f>ROUND(E229*H229,2)</f>
        <v>0</v>
      </c>
      <c r="J229" s="158"/>
      <c r="K229" s="157">
        <f>ROUND(E229*J229,2)</f>
        <v>0</v>
      </c>
      <c r="L229" s="157">
        <v>21</v>
      </c>
      <c r="M229" s="157">
        <f>G229*(1+L229/100)</f>
        <v>0</v>
      </c>
      <c r="N229" s="156">
        <v>8.0000000000000007E-5</v>
      </c>
      <c r="O229" s="156">
        <f>ROUND(E229*N229,2)</f>
        <v>0.02</v>
      </c>
      <c r="P229" s="156">
        <v>0</v>
      </c>
      <c r="Q229" s="156">
        <f>ROUND(E229*P229,2)</f>
        <v>0</v>
      </c>
      <c r="R229" s="157"/>
      <c r="S229" s="157" t="s">
        <v>254</v>
      </c>
      <c r="T229" s="157" t="s">
        <v>255</v>
      </c>
      <c r="U229" s="157">
        <v>0.34</v>
      </c>
      <c r="V229" s="157">
        <f>ROUND(E229*U229,2)</f>
        <v>64.41</v>
      </c>
      <c r="W229" s="157"/>
      <c r="X229" s="157" t="s">
        <v>256</v>
      </c>
      <c r="Y229" s="157" t="s">
        <v>257</v>
      </c>
      <c r="Z229" s="147"/>
      <c r="AA229" s="147"/>
      <c r="AB229" s="147"/>
      <c r="AC229" s="147"/>
      <c r="AD229" s="147"/>
      <c r="AE229" s="147"/>
      <c r="AF229" s="147"/>
      <c r="AG229" s="147" t="s">
        <v>258</v>
      </c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</row>
    <row r="230" spans="1:60" outlineLevel="2" x14ac:dyDescent="0.2">
      <c r="A230" s="154"/>
      <c r="B230" s="155"/>
      <c r="C230" s="192" t="s">
        <v>388</v>
      </c>
      <c r="D230" s="190"/>
      <c r="E230" s="191"/>
      <c r="F230" s="157"/>
      <c r="G230" s="157"/>
      <c r="H230" s="157"/>
      <c r="I230" s="157"/>
      <c r="J230" s="157"/>
      <c r="K230" s="157"/>
      <c r="L230" s="157"/>
      <c r="M230" s="157"/>
      <c r="N230" s="156"/>
      <c r="O230" s="156"/>
      <c r="P230" s="156"/>
      <c r="Q230" s="156"/>
      <c r="R230" s="157"/>
      <c r="S230" s="157"/>
      <c r="T230" s="157"/>
      <c r="U230" s="157"/>
      <c r="V230" s="157"/>
      <c r="W230" s="157"/>
      <c r="X230" s="157"/>
      <c r="Y230" s="157"/>
      <c r="Z230" s="147"/>
      <c r="AA230" s="147"/>
      <c r="AB230" s="147"/>
      <c r="AC230" s="147"/>
      <c r="AD230" s="147"/>
      <c r="AE230" s="147"/>
      <c r="AF230" s="147"/>
      <c r="AG230" s="147" t="s">
        <v>260</v>
      </c>
      <c r="AH230" s="147">
        <v>1</v>
      </c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</row>
    <row r="231" spans="1:60" ht="22.5" outlineLevel="3" x14ac:dyDescent="0.2">
      <c r="A231" s="154"/>
      <c r="B231" s="155"/>
      <c r="C231" s="184" t="s">
        <v>1431</v>
      </c>
      <c r="D231" s="159"/>
      <c r="E231" s="160">
        <v>36</v>
      </c>
      <c r="F231" s="157"/>
      <c r="G231" s="157"/>
      <c r="H231" s="157"/>
      <c r="I231" s="157"/>
      <c r="J231" s="157"/>
      <c r="K231" s="157"/>
      <c r="L231" s="157"/>
      <c r="M231" s="157"/>
      <c r="N231" s="156"/>
      <c r="O231" s="156"/>
      <c r="P231" s="156"/>
      <c r="Q231" s="156"/>
      <c r="R231" s="157"/>
      <c r="S231" s="157"/>
      <c r="T231" s="157"/>
      <c r="U231" s="157"/>
      <c r="V231" s="157"/>
      <c r="W231" s="157"/>
      <c r="X231" s="157"/>
      <c r="Y231" s="157"/>
      <c r="Z231" s="147"/>
      <c r="AA231" s="147"/>
      <c r="AB231" s="147"/>
      <c r="AC231" s="147"/>
      <c r="AD231" s="147"/>
      <c r="AE231" s="147"/>
      <c r="AF231" s="147"/>
      <c r="AG231" s="147" t="s">
        <v>260</v>
      </c>
      <c r="AH231" s="147">
        <v>0</v>
      </c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</row>
    <row r="232" spans="1:60" outlineLevel="3" x14ac:dyDescent="0.2">
      <c r="A232" s="154"/>
      <c r="B232" s="155"/>
      <c r="C232" s="192" t="s">
        <v>388</v>
      </c>
      <c r="D232" s="190"/>
      <c r="E232" s="191">
        <v>36</v>
      </c>
      <c r="F232" s="157"/>
      <c r="G232" s="157"/>
      <c r="H232" s="157"/>
      <c r="I232" s="157"/>
      <c r="J232" s="157"/>
      <c r="K232" s="157"/>
      <c r="L232" s="157"/>
      <c r="M232" s="157"/>
      <c r="N232" s="156"/>
      <c r="O232" s="156"/>
      <c r="P232" s="156"/>
      <c r="Q232" s="156"/>
      <c r="R232" s="157"/>
      <c r="S232" s="157"/>
      <c r="T232" s="157"/>
      <c r="U232" s="157"/>
      <c r="V232" s="157"/>
      <c r="W232" s="157"/>
      <c r="X232" s="157"/>
      <c r="Y232" s="157"/>
      <c r="Z232" s="147"/>
      <c r="AA232" s="147"/>
      <c r="AB232" s="147"/>
      <c r="AC232" s="147"/>
      <c r="AD232" s="147"/>
      <c r="AE232" s="147"/>
      <c r="AF232" s="147"/>
      <c r="AG232" s="147" t="s">
        <v>260</v>
      </c>
      <c r="AH232" s="147">
        <v>1</v>
      </c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</row>
    <row r="233" spans="1:60" outlineLevel="3" x14ac:dyDescent="0.2">
      <c r="A233" s="154"/>
      <c r="B233" s="155"/>
      <c r="C233" s="184" t="s">
        <v>1432</v>
      </c>
      <c r="D233" s="159"/>
      <c r="E233" s="160">
        <v>32.4</v>
      </c>
      <c r="F233" s="157"/>
      <c r="G233" s="157"/>
      <c r="H233" s="157"/>
      <c r="I233" s="157"/>
      <c r="J233" s="157"/>
      <c r="K233" s="157"/>
      <c r="L233" s="157"/>
      <c r="M233" s="157"/>
      <c r="N233" s="156"/>
      <c r="O233" s="156"/>
      <c r="P233" s="156"/>
      <c r="Q233" s="156"/>
      <c r="R233" s="157"/>
      <c r="S233" s="157"/>
      <c r="T233" s="157"/>
      <c r="U233" s="157"/>
      <c r="V233" s="157"/>
      <c r="W233" s="157"/>
      <c r="X233" s="157"/>
      <c r="Y233" s="157"/>
      <c r="Z233" s="147"/>
      <c r="AA233" s="147"/>
      <c r="AB233" s="147"/>
      <c r="AC233" s="147"/>
      <c r="AD233" s="147"/>
      <c r="AE233" s="147"/>
      <c r="AF233" s="147"/>
      <c r="AG233" s="147" t="s">
        <v>260</v>
      </c>
      <c r="AH233" s="147">
        <v>0</v>
      </c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47"/>
      <c r="BB233" s="147"/>
      <c r="BC233" s="147"/>
      <c r="BD233" s="147"/>
      <c r="BE233" s="147"/>
      <c r="BF233" s="147"/>
      <c r="BG233" s="147"/>
      <c r="BH233" s="147"/>
    </row>
    <row r="234" spans="1:60" outlineLevel="3" x14ac:dyDescent="0.2">
      <c r="A234" s="154"/>
      <c r="B234" s="155"/>
      <c r="C234" s="192" t="s">
        <v>388</v>
      </c>
      <c r="D234" s="190"/>
      <c r="E234" s="191">
        <v>32.4</v>
      </c>
      <c r="F234" s="157"/>
      <c r="G234" s="157"/>
      <c r="H234" s="157"/>
      <c r="I234" s="157"/>
      <c r="J234" s="157"/>
      <c r="K234" s="157"/>
      <c r="L234" s="157"/>
      <c r="M234" s="157"/>
      <c r="N234" s="156"/>
      <c r="O234" s="156"/>
      <c r="P234" s="156"/>
      <c r="Q234" s="156"/>
      <c r="R234" s="157"/>
      <c r="S234" s="157"/>
      <c r="T234" s="157"/>
      <c r="U234" s="157"/>
      <c r="V234" s="157"/>
      <c r="W234" s="157"/>
      <c r="X234" s="157"/>
      <c r="Y234" s="157"/>
      <c r="Z234" s="147"/>
      <c r="AA234" s="147"/>
      <c r="AB234" s="147"/>
      <c r="AC234" s="147"/>
      <c r="AD234" s="147"/>
      <c r="AE234" s="147"/>
      <c r="AF234" s="147"/>
      <c r="AG234" s="147" t="s">
        <v>260</v>
      </c>
      <c r="AH234" s="147">
        <v>1</v>
      </c>
      <c r="AI234" s="147"/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  <c r="AT234" s="147"/>
      <c r="AU234" s="147"/>
      <c r="AV234" s="147"/>
      <c r="AW234" s="147"/>
      <c r="AX234" s="147"/>
      <c r="AY234" s="147"/>
      <c r="AZ234" s="147"/>
      <c r="BA234" s="147"/>
      <c r="BB234" s="147"/>
      <c r="BC234" s="147"/>
      <c r="BD234" s="147"/>
      <c r="BE234" s="147"/>
      <c r="BF234" s="147"/>
      <c r="BG234" s="147"/>
      <c r="BH234" s="147"/>
    </row>
    <row r="235" spans="1:60" ht="22.5" outlineLevel="3" x14ac:dyDescent="0.2">
      <c r="A235" s="154"/>
      <c r="B235" s="155"/>
      <c r="C235" s="184" t="s">
        <v>1433</v>
      </c>
      <c r="D235" s="159"/>
      <c r="E235" s="160">
        <v>39.130000000000003</v>
      </c>
      <c r="F235" s="157"/>
      <c r="G235" s="157"/>
      <c r="H235" s="157"/>
      <c r="I235" s="157"/>
      <c r="J235" s="157"/>
      <c r="K235" s="157"/>
      <c r="L235" s="157"/>
      <c r="M235" s="157"/>
      <c r="N235" s="156"/>
      <c r="O235" s="156"/>
      <c r="P235" s="156"/>
      <c r="Q235" s="156"/>
      <c r="R235" s="157"/>
      <c r="S235" s="157"/>
      <c r="T235" s="157"/>
      <c r="U235" s="157"/>
      <c r="V235" s="157"/>
      <c r="W235" s="157"/>
      <c r="X235" s="157"/>
      <c r="Y235" s="157"/>
      <c r="Z235" s="147"/>
      <c r="AA235" s="147"/>
      <c r="AB235" s="147"/>
      <c r="AC235" s="147"/>
      <c r="AD235" s="147"/>
      <c r="AE235" s="147"/>
      <c r="AF235" s="147"/>
      <c r="AG235" s="147" t="s">
        <v>260</v>
      </c>
      <c r="AH235" s="147">
        <v>0</v>
      </c>
      <c r="AI235" s="147"/>
      <c r="AJ235" s="147"/>
      <c r="AK235" s="147"/>
      <c r="AL235" s="147"/>
      <c r="AM235" s="147"/>
      <c r="AN235" s="147"/>
      <c r="AO235" s="147"/>
      <c r="AP235" s="147"/>
      <c r="AQ235" s="147"/>
      <c r="AR235" s="147"/>
      <c r="AS235" s="147"/>
      <c r="AT235" s="147"/>
      <c r="AU235" s="147"/>
      <c r="AV235" s="147"/>
      <c r="AW235" s="147"/>
      <c r="AX235" s="147"/>
      <c r="AY235" s="147"/>
      <c r="AZ235" s="147"/>
      <c r="BA235" s="147"/>
      <c r="BB235" s="147"/>
      <c r="BC235" s="147"/>
      <c r="BD235" s="147"/>
      <c r="BE235" s="147"/>
      <c r="BF235" s="147"/>
      <c r="BG235" s="147"/>
      <c r="BH235" s="147"/>
    </row>
    <row r="236" spans="1:60" outlineLevel="3" x14ac:dyDescent="0.2">
      <c r="A236" s="154"/>
      <c r="B236" s="155"/>
      <c r="C236" s="192" t="s">
        <v>388</v>
      </c>
      <c r="D236" s="190"/>
      <c r="E236" s="191">
        <v>39.130000000000003</v>
      </c>
      <c r="F236" s="157"/>
      <c r="G236" s="157"/>
      <c r="H236" s="157"/>
      <c r="I236" s="157"/>
      <c r="J236" s="157"/>
      <c r="K236" s="157"/>
      <c r="L236" s="157"/>
      <c r="M236" s="157"/>
      <c r="N236" s="156"/>
      <c r="O236" s="156"/>
      <c r="P236" s="156"/>
      <c r="Q236" s="156"/>
      <c r="R236" s="157"/>
      <c r="S236" s="157"/>
      <c r="T236" s="157"/>
      <c r="U236" s="157"/>
      <c r="V236" s="157"/>
      <c r="W236" s="157"/>
      <c r="X236" s="157"/>
      <c r="Y236" s="157"/>
      <c r="Z236" s="147"/>
      <c r="AA236" s="147"/>
      <c r="AB236" s="147"/>
      <c r="AC236" s="147"/>
      <c r="AD236" s="147"/>
      <c r="AE236" s="147"/>
      <c r="AF236" s="147"/>
      <c r="AG236" s="147" t="s">
        <v>260</v>
      </c>
      <c r="AH236" s="147">
        <v>1</v>
      </c>
      <c r="AI236" s="147"/>
      <c r="AJ236" s="147"/>
      <c r="AK236" s="147"/>
      <c r="AL236" s="147"/>
      <c r="AM236" s="147"/>
      <c r="AN236" s="147"/>
      <c r="AO236" s="147"/>
      <c r="AP236" s="147"/>
      <c r="AQ236" s="147"/>
      <c r="AR236" s="147"/>
      <c r="AS236" s="147"/>
      <c r="AT236" s="147"/>
      <c r="AU236" s="147"/>
      <c r="AV236" s="147"/>
      <c r="AW236" s="147"/>
      <c r="AX236" s="147"/>
      <c r="AY236" s="147"/>
      <c r="AZ236" s="147"/>
      <c r="BA236" s="147"/>
      <c r="BB236" s="147"/>
      <c r="BC236" s="147"/>
      <c r="BD236" s="147"/>
      <c r="BE236" s="147"/>
      <c r="BF236" s="147"/>
      <c r="BG236" s="147"/>
      <c r="BH236" s="147"/>
    </row>
    <row r="237" spans="1:60" outlineLevel="3" x14ac:dyDescent="0.2">
      <c r="A237" s="154"/>
      <c r="B237" s="155"/>
      <c r="C237" s="184" t="s">
        <v>1434</v>
      </c>
      <c r="D237" s="159"/>
      <c r="E237" s="160">
        <v>56.42</v>
      </c>
      <c r="F237" s="157"/>
      <c r="G237" s="157"/>
      <c r="H237" s="157"/>
      <c r="I237" s="157"/>
      <c r="J237" s="157"/>
      <c r="K237" s="157"/>
      <c r="L237" s="157"/>
      <c r="M237" s="157"/>
      <c r="N237" s="156"/>
      <c r="O237" s="156"/>
      <c r="P237" s="156"/>
      <c r="Q237" s="156"/>
      <c r="R237" s="157"/>
      <c r="S237" s="157"/>
      <c r="T237" s="157"/>
      <c r="U237" s="157"/>
      <c r="V237" s="157"/>
      <c r="W237" s="157"/>
      <c r="X237" s="157"/>
      <c r="Y237" s="157"/>
      <c r="Z237" s="147"/>
      <c r="AA237" s="147"/>
      <c r="AB237" s="147"/>
      <c r="AC237" s="147"/>
      <c r="AD237" s="147"/>
      <c r="AE237" s="147"/>
      <c r="AF237" s="147"/>
      <c r="AG237" s="147" t="s">
        <v>260</v>
      </c>
      <c r="AH237" s="147">
        <v>0</v>
      </c>
      <c r="AI237" s="147"/>
      <c r="AJ237" s="147"/>
      <c r="AK237" s="147"/>
      <c r="AL237" s="147"/>
      <c r="AM237" s="147"/>
      <c r="AN237" s="147"/>
      <c r="AO237" s="147"/>
      <c r="AP237" s="147"/>
      <c r="AQ237" s="147"/>
      <c r="AR237" s="147"/>
      <c r="AS237" s="147"/>
      <c r="AT237" s="147"/>
      <c r="AU237" s="147"/>
      <c r="AV237" s="147"/>
      <c r="AW237" s="147"/>
      <c r="AX237" s="147"/>
      <c r="AY237" s="147"/>
      <c r="AZ237" s="147"/>
      <c r="BA237" s="147"/>
      <c r="BB237" s="147"/>
      <c r="BC237" s="147"/>
      <c r="BD237" s="147"/>
      <c r="BE237" s="147"/>
      <c r="BF237" s="147"/>
      <c r="BG237" s="147"/>
      <c r="BH237" s="147"/>
    </row>
    <row r="238" spans="1:60" outlineLevel="3" x14ac:dyDescent="0.2">
      <c r="A238" s="154"/>
      <c r="B238" s="155"/>
      <c r="C238" s="184" t="s">
        <v>1435</v>
      </c>
      <c r="D238" s="159"/>
      <c r="E238" s="160"/>
      <c r="F238" s="157"/>
      <c r="G238" s="157"/>
      <c r="H238" s="157"/>
      <c r="I238" s="157"/>
      <c r="J238" s="157"/>
      <c r="K238" s="157"/>
      <c r="L238" s="157"/>
      <c r="M238" s="157"/>
      <c r="N238" s="156"/>
      <c r="O238" s="156"/>
      <c r="P238" s="156"/>
      <c r="Q238" s="156"/>
      <c r="R238" s="157"/>
      <c r="S238" s="157"/>
      <c r="T238" s="157"/>
      <c r="U238" s="157"/>
      <c r="V238" s="157"/>
      <c r="W238" s="157"/>
      <c r="X238" s="157"/>
      <c r="Y238" s="157"/>
      <c r="Z238" s="147"/>
      <c r="AA238" s="147"/>
      <c r="AB238" s="147"/>
      <c r="AC238" s="147"/>
      <c r="AD238" s="147"/>
      <c r="AE238" s="147"/>
      <c r="AF238" s="147"/>
      <c r="AG238" s="147" t="s">
        <v>260</v>
      </c>
      <c r="AH238" s="147">
        <v>0</v>
      </c>
      <c r="AI238" s="147"/>
      <c r="AJ238" s="147"/>
      <c r="AK238" s="147"/>
      <c r="AL238" s="147"/>
      <c r="AM238" s="147"/>
      <c r="AN238" s="147"/>
      <c r="AO238" s="147"/>
      <c r="AP238" s="147"/>
      <c r="AQ238" s="147"/>
      <c r="AR238" s="147"/>
      <c r="AS238" s="147"/>
      <c r="AT238" s="147"/>
      <c r="AU238" s="147"/>
      <c r="AV238" s="147"/>
      <c r="AW238" s="147"/>
      <c r="AX238" s="147"/>
      <c r="AY238" s="147"/>
      <c r="AZ238" s="147"/>
      <c r="BA238" s="147"/>
      <c r="BB238" s="147"/>
      <c r="BC238" s="147"/>
      <c r="BD238" s="147"/>
      <c r="BE238" s="147"/>
      <c r="BF238" s="147"/>
      <c r="BG238" s="147"/>
      <c r="BH238" s="147"/>
    </row>
    <row r="239" spans="1:60" outlineLevel="3" x14ac:dyDescent="0.2">
      <c r="A239" s="154"/>
      <c r="B239" s="155"/>
      <c r="C239" s="192" t="s">
        <v>388</v>
      </c>
      <c r="D239" s="190"/>
      <c r="E239" s="191">
        <v>56.42</v>
      </c>
      <c r="F239" s="157"/>
      <c r="G239" s="157"/>
      <c r="H239" s="157"/>
      <c r="I239" s="157"/>
      <c r="J239" s="157"/>
      <c r="K239" s="157"/>
      <c r="L239" s="157"/>
      <c r="M239" s="157"/>
      <c r="N239" s="156"/>
      <c r="O239" s="156"/>
      <c r="P239" s="156"/>
      <c r="Q239" s="156"/>
      <c r="R239" s="157"/>
      <c r="S239" s="157"/>
      <c r="T239" s="157"/>
      <c r="U239" s="157"/>
      <c r="V239" s="157"/>
      <c r="W239" s="157"/>
      <c r="X239" s="157"/>
      <c r="Y239" s="157"/>
      <c r="Z239" s="147"/>
      <c r="AA239" s="147"/>
      <c r="AB239" s="147"/>
      <c r="AC239" s="147"/>
      <c r="AD239" s="147"/>
      <c r="AE239" s="147"/>
      <c r="AF239" s="147"/>
      <c r="AG239" s="147" t="s">
        <v>260</v>
      </c>
      <c r="AH239" s="147">
        <v>1</v>
      </c>
      <c r="AI239" s="147"/>
      <c r="AJ239" s="147"/>
      <c r="AK239" s="147"/>
      <c r="AL239" s="147"/>
      <c r="AM239" s="147"/>
      <c r="AN239" s="147"/>
      <c r="AO239" s="147"/>
      <c r="AP239" s="147"/>
      <c r="AQ239" s="147"/>
      <c r="AR239" s="147"/>
      <c r="AS239" s="147"/>
      <c r="AT239" s="147"/>
      <c r="AU239" s="147"/>
      <c r="AV239" s="147"/>
      <c r="AW239" s="147"/>
      <c r="AX239" s="147"/>
      <c r="AY239" s="147"/>
      <c r="AZ239" s="147"/>
      <c r="BA239" s="147"/>
      <c r="BB239" s="147"/>
      <c r="BC239" s="147"/>
      <c r="BD239" s="147"/>
      <c r="BE239" s="147"/>
      <c r="BF239" s="147"/>
      <c r="BG239" s="147"/>
      <c r="BH239" s="147"/>
    </row>
    <row r="240" spans="1:60" outlineLevel="3" x14ac:dyDescent="0.2">
      <c r="A240" s="154"/>
      <c r="B240" s="155"/>
      <c r="C240" s="184" t="s">
        <v>1436</v>
      </c>
      <c r="D240" s="159"/>
      <c r="E240" s="160">
        <v>18.559999999999999</v>
      </c>
      <c r="F240" s="157"/>
      <c r="G240" s="157"/>
      <c r="H240" s="157"/>
      <c r="I240" s="157"/>
      <c r="J240" s="157"/>
      <c r="K240" s="157"/>
      <c r="L240" s="157"/>
      <c r="M240" s="157"/>
      <c r="N240" s="156"/>
      <c r="O240" s="156"/>
      <c r="P240" s="156"/>
      <c r="Q240" s="156"/>
      <c r="R240" s="157"/>
      <c r="S240" s="157"/>
      <c r="T240" s="157"/>
      <c r="U240" s="157"/>
      <c r="V240" s="157"/>
      <c r="W240" s="157"/>
      <c r="X240" s="157"/>
      <c r="Y240" s="157"/>
      <c r="Z240" s="147"/>
      <c r="AA240" s="147"/>
      <c r="AB240" s="147"/>
      <c r="AC240" s="147"/>
      <c r="AD240" s="147"/>
      <c r="AE240" s="147"/>
      <c r="AF240" s="147"/>
      <c r="AG240" s="147" t="s">
        <v>260</v>
      </c>
      <c r="AH240" s="147">
        <v>0</v>
      </c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</row>
    <row r="241" spans="1:60" outlineLevel="3" x14ac:dyDescent="0.2">
      <c r="A241" s="154"/>
      <c r="B241" s="155"/>
      <c r="C241" s="184" t="s">
        <v>1437</v>
      </c>
      <c r="D241" s="159"/>
      <c r="E241" s="160">
        <v>6.94</v>
      </c>
      <c r="F241" s="157"/>
      <c r="G241" s="157"/>
      <c r="H241" s="157"/>
      <c r="I241" s="157"/>
      <c r="J241" s="157"/>
      <c r="K241" s="157"/>
      <c r="L241" s="157"/>
      <c r="M241" s="157"/>
      <c r="N241" s="156"/>
      <c r="O241" s="156"/>
      <c r="P241" s="156"/>
      <c r="Q241" s="156"/>
      <c r="R241" s="157"/>
      <c r="S241" s="157"/>
      <c r="T241" s="157"/>
      <c r="U241" s="157"/>
      <c r="V241" s="157"/>
      <c r="W241" s="157"/>
      <c r="X241" s="157"/>
      <c r="Y241" s="157"/>
      <c r="Z241" s="147"/>
      <c r="AA241" s="147"/>
      <c r="AB241" s="147"/>
      <c r="AC241" s="147"/>
      <c r="AD241" s="147"/>
      <c r="AE241" s="147"/>
      <c r="AF241" s="147"/>
      <c r="AG241" s="147" t="s">
        <v>260</v>
      </c>
      <c r="AH241" s="147">
        <v>0</v>
      </c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</row>
    <row r="242" spans="1:60" ht="22.5" outlineLevel="1" x14ac:dyDescent="0.2">
      <c r="A242" s="170">
        <v>63</v>
      </c>
      <c r="B242" s="171" t="s">
        <v>1438</v>
      </c>
      <c r="C242" s="183" t="s">
        <v>1439</v>
      </c>
      <c r="D242" s="172" t="s">
        <v>380</v>
      </c>
      <c r="E242" s="173">
        <v>107.58</v>
      </c>
      <c r="F242" s="174"/>
      <c r="G242" s="175">
        <f>ROUND(E242*F242,2)</f>
        <v>0</v>
      </c>
      <c r="H242" s="158"/>
      <c r="I242" s="157">
        <f>ROUND(E242*H242,2)</f>
        <v>0</v>
      </c>
      <c r="J242" s="158"/>
      <c r="K242" s="157">
        <f>ROUND(E242*J242,2)</f>
        <v>0</v>
      </c>
      <c r="L242" s="157">
        <v>21</v>
      </c>
      <c r="M242" s="157">
        <f>G242*(1+L242/100)</f>
        <v>0</v>
      </c>
      <c r="N242" s="156">
        <v>7.3000000000000001E-3</v>
      </c>
      <c r="O242" s="156">
        <f>ROUND(E242*N242,2)</f>
        <v>0.79</v>
      </c>
      <c r="P242" s="156">
        <v>0</v>
      </c>
      <c r="Q242" s="156">
        <f>ROUND(E242*P242,2)</f>
        <v>0</v>
      </c>
      <c r="R242" s="157"/>
      <c r="S242" s="157" t="s">
        <v>254</v>
      </c>
      <c r="T242" s="157" t="s">
        <v>255</v>
      </c>
      <c r="U242" s="157">
        <v>0.26668999999999998</v>
      </c>
      <c r="V242" s="157">
        <f>ROUND(E242*U242,2)</f>
        <v>28.69</v>
      </c>
      <c r="W242" s="157"/>
      <c r="X242" s="157" t="s">
        <v>309</v>
      </c>
      <c r="Y242" s="157" t="s">
        <v>257</v>
      </c>
      <c r="Z242" s="147"/>
      <c r="AA242" s="147"/>
      <c r="AB242" s="147"/>
      <c r="AC242" s="147"/>
      <c r="AD242" s="147"/>
      <c r="AE242" s="147"/>
      <c r="AF242" s="147"/>
      <c r="AG242" s="147" t="s">
        <v>310</v>
      </c>
      <c r="AH242" s="147"/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</row>
    <row r="243" spans="1:60" outlineLevel="2" x14ac:dyDescent="0.2">
      <c r="A243" s="154"/>
      <c r="B243" s="155"/>
      <c r="C243" s="192" t="s">
        <v>388</v>
      </c>
      <c r="D243" s="190"/>
      <c r="E243" s="191"/>
      <c r="F243" s="157"/>
      <c r="G243" s="157"/>
      <c r="H243" s="157"/>
      <c r="I243" s="157"/>
      <c r="J243" s="157"/>
      <c r="K243" s="157"/>
      <c r="L243" s="157"/>
      <c r="M243" s="157"/>
      <c r="N243" s="156"/>
      <c r="O243" s="156"/>
      <c r="P243" s="156"/>
      <c r="Q243" s="156"/>
      <c r="R243" s="157"/>
      <c r="S243" s="157"/>
      <c r="T243" s="157"/>
      <c r="U243" s="157"/>
      <c r="V243" s="157"/>
      <c r="W243" s="157"/>
      <c r="X243" s="157"/>
      <c r="Y243" s="157"/>
      <c r="Z243" s="147"/>
      <c r="AA243" s="147"/>
      <c r="AB243" s="147"/>
      <c r="AC243" s="147"/>
      <c r="AD243" s="147"/>
      <c r="AE243" s="147"/>
      <c r="AF243" s="147"/>
      <c r="AG243" s="147" t="s">
        <v>260</v>
      </c>
      <c r="AH243" s="147">
        <v>1</v>
      </c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</row>
    <row r="244" spans="1:60" outlineLevel="3" x14ac:dyDescent="0.2">
      <c r="A244" s="154"/>
      <c r="B244" s="155"/>
      <c r="C244" s="184" t="s">
        <v>1440</v>
      </c>
      <c r="D244" s="159"/>
      <c r="E244" s="160">
        <v>22.5</v>
      </c>
      <c r="F244" s="157"/>
      <c r="G244" s="157"/>
      <c r="H244" s="157"/>
      <c r="I244" s="157"/>
      <c r="J244" s="157"/>
      <c r="K244" s="157"/>
      <c r="L244" s="157"/>
      <c r="M244" s="157"/>
      <c r="N244" s="156"/>
      <c r="O244" s="156"/>
      <c r="P244" s="156"/>
      <c r="Q244" s="156"/>
      <c r="R244" s="157"/>
      <c r="S244" s="157"/>
      <c r="T244" s="157"/>
      <c r="U244" s="157"/>
      <c r="V244" s="157"/>
      <c r="W244" s="157"/>
      <c r="X244" s="157"/>
      <c r="Y244" s="157"/>
      <c r="Z244" s="147"/>
      <c r="AA244" s="147"/>
      <c r="AB244" s="147"/>
      <c r="AC244" s="147"/>
      <c r="AD244" s="147"/>
      <c r="AE244" s="147"/>
      <c r="AF244" s="147"/>
      <c r="AG244" s="147" t="s">
        <v>260</v>
      </c>
      <c r="AH244" s="147">
        <v>0</v>
      </c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</row>
    <row r="245" spans="1:60" outlineLevel="3" x14ac:dyDescent="0.2">
      <c r="A245" s="154"/>
      <c r="B245" s="155"/>
      <c r="C245" s="192" t="s">
        <v>388</v>
      </c>
      <c r="D245" s="190"/>
      <c r="E245" s="191">
        <v>22.5</v>
      </c>
      <c r="F245" s="157"/>
      <c r="G245" s="157"/>
      <c r="H245" s="157"/>
      <c r="I245" s="157"/>
      <c r="J245" s="157"/>
      <c r="K245" s="157"/>
      <c r="L245" s="157"/>
      <c r="M245" s="157"/>
      <c r="N245" s="156"/>
      <c r="O245" s="156"/>
      <c r="P245" s="156"/>
      <c r="Q245" s="156"/>
      <c r="R245" s="157"/>
      <c r="S245" s="157"/>
      <c r="T245" s="157"/>
      <c r="U245" s="157"/>
      <c r="V245" s="157"/>
      <c r="W245" s="157"/>
      <c r="X245" s="157"/>
      <c r="Y245" s="157"/>
      <c r="Z245" s="147"/>
      <c r="AA245" s="147"/>
      <c r="AB245" s="147"/>
      <c r="AC245" s="147"/>
      <c r="AD245" s="147"/>
      <c r="AE245" s="147"/>
      <c r="AF245" s="147"/>
      <c r="AG245" s="147" t="s">
        <v>260</v>
      </c>
      <c r="AH245" s="147">
        <v>1</v>
      </c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</row>
    <row r="246" spans="1:60" outlineLevel="3" x14ac:dyDescent="0.2">
      <c r="A246" s="154"/>
      <c r="B246" s="155"/>
      <c r="C246" s="184" t="s">
        <v>1441</v>
      </c>
      <c r="D246" s="159"/>
      <c r="E246" s="160">
        <v>8.1</v>
      </c>
      <c r="F246" s="157"/>
      <c r="G246" s="157"/>
      <c r="H246" s="157"/>
      <c r="I246" s="157"/>
      <c r="J246" s="157"/>
      <c r="K246" s="157"/>
      <c r="L246" s="157"/>
      <c r="M246" s="157"/>
      <c r="N246" s="156"/>
      <c r="O246" s="156"/>
      <c r="P246" s="156"/>
      <c r="Q246" s="156"/>
      <c r="R246" s="157"/>
      <c r="S246" s="157"/>
      <c r="T246" s="157"/>
      <c r="U246" s="157"/>
      <c r="V246" s="157"/>
      <c r="W246" s="157"/>
      <c r="X246" s="157"/>
      <c r="Y246" s="157"/>
      <c r="Z246" s="147"/>
      <c r="AA246" s="147"/>
      <c r="AB246" s="147"/>
      <c r="AC246" s="147"/>
      <c r="AD246" s="147"/>
      <c r="AE246" s="147"/>
      <c r="AF246" s="147"/>
      <c r="AG246" s="147" t="s">
        <v>260</v>
      </c>
      <c r="AH246" s="147">
        <v>0</v>
      </c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</row>
    <row r="247" spans="1:60" outlineLevel="3" x14ac:dyDescent="0.2">
      <c r="A247" s="154"/>
      <c r="B247" s="155"/>
      <c r="C247" s="192" t="s">
        <v>388</v>
      </c>
      <c r="D247" s="190"/>
      <c r="E247" s="191">
        <v>8.1</v>
      </c>
      <c r="F247" s="157"/>
      <c r="G247" s="157"/>
      <c r="H247" s="157"/>
      <c r="I247" s="157"/>
      <c r="J247" s="157"/>
      <c r="K247" s="157"/>
      <c r="L247" s="157"/>
      <c r="M247" s="157"/>
      <c r="N247" s="156"/>
      <c r="O247" s="156"/>
      <c r="P247" s="156"/>
      <c r="Q247" s="156"/>
      <c r="R247" s="157"/>
      <c r="S247" s="157"/>
      <c r="T247" s="157"/>
      <c r="U247" s="157"/>
      <c r="V247" s="157"/>
      <c r="W247" s="157"/>
      <c r="X247" s="157"/>
      <c r="Y247" s="157"/>
      <c r="Z247" s="147"/>
      <c r="AA247" s="147"/>
      <c r="AB247" s="147"/>
      <c r="AC247" s="147"/>
      <c r="AD247" s="147"/>
      <c r="AE247" s="147"/>
      <c r="AF247" s="147"/>
      <c r="AG247" s="147" t="s">
        <v>260</v>
      </c>
      <c r="AH247" s="147">
        <v>1</v>
      </c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</row>
    <row r="248" spans="1:60" outlineLevel="3" x14ac:dyDescent="0.2">
      <c r="A248" s="154"/>
      <c r="B248" s="155"/>
      <c r="C248" s="184" t="s">
        <v>1442</v>
      </c>
      <c r="D248" s="159"/>
      <c r="E248" s="160">
        <v>9.6</v>
      </c>
      <c r="F248" s="157"/>
      <c r="G248" s="157"/>
      <c r="H248" s="157"/>
      <c r="I248" s="157"/>
      <c r="J248" s="157"/>
      <c r="K248" s="157"/>
      <c r="L248" s="157"/>
      <c r="M248" s="157"/>
      <c r="N248" s="156"/>
      <c r="O248" s="156"/>
      <c r="P248" s="156"/>
      <c r="Q248" s="156"/>
      <c r="R248" s="157"/>
      <c r="S248" s="157"/>
      <c r="T248" s="157"/>
      <c r="U248" s="157"/>
      <c r="V248" s="157"/>
      <c r="W248" s="157"/>
      <c r="X248" s="157"/>
      <c r="Y248" s="157"/>
      <c r="Z248" s="147"/>
      <c r="AA248" s="147"/>
      <c r="AB248" s="147"/>
      <c r="AC248" s="147"/>
      <c r="AD248" s="147"/>
      <c r="AE248" s="147"/>
      <c r="AF248" s="147"/>
      <c r="AG248" s="147" t="s">
        <v>260</v>
      </c>
      <c r="AH248" s="147">
        <v>0</v>
      </c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</row>
    <row r="249" spans="1:60" outlineLevel="3" x14ac:dyDescent="0.2">
      <c r="A249" s="154"/>
      <c r="B249" s="155"/>
      <c r="C249" s="192" t="s">
        <v>388</v>
      </c>
      <c r="D249" s="190"/>
      <c r="E249" s="191">
        <v>9.6</v>
      </c>
      <c r="F249" s="157"/>
      <c r="G249" s="157"/>
      <c r="H249" s="157"/>
      <c r="I249" s="157"/>
      <c r="J249" s="157"/>
      <c r="K249" s="157"/>
      <c r="L249" s="157"/>
      <c r="M249" s="157"/>
      <c r="N249" s="156"/>
      <c r="O249" s="156"/>
      <c r="P249" s="156"/>
      <c r="Q249" s="156"/>
      <c r="R249" s="157"/>
      <c r="S249" s="157"/>
      <c r="T249" s="157"/>
      <c r="U249" s="157"/>
      <c r="V249" s="157"/>
      <c r="W249" s="157"/>
      <c r="X249" s="157"/>
      <c r="Y249" s="157"/>
      <c r="Z249" s="147"/>
      <c r="AA249" s="147"/>
      <c r="AB249" s="147"/>
      <c r="AC249" s="147"/>
      <c r="AD249" s="147"/>
      <c r="AE249" s="147"/>
      <c r="AF249" s="147"/>
      <c r="AG249" s="147" t="s">
        <v>260</v>
      </c>
      <c r="AH249" s="147">
        <v>1</v>
      </c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47"/>
      <c r="BB249" s="147"/>
      <c r="BC249" s="147"/>
      <c r="BD249" s="147"/>
      <c r="BE249" s="147"/>
      <c r="BF249" s="147"/>
      <c r="BG249" s="147"/>
      <c r="BH249" s="147"/>
    </row>
    <row r="250" spans="1:60" outlineLevel="3" x14ac:dyDescent="0.2">
      <c r="A250" s="154"/>
      <c r="B250" s="155"/>
      <c r="C250" s="184" t="s">
        <v>1443</v>
      </c>
      <c r="D250" s="159"/>
      <c r="E250" s="160">
        <v>48.83</v>
      </c>
      <c r="F250" s="157"/>
      <c r="G250" s="157"/>
      <c r="H250" s="157"/>
      <c r="I250" s="157"/>
      <c r="J250" s="157"/>
      <c r="K250" s="157"/>
      <c r="L250" s="157"/>
      <c r="M250" s="157"/>
      <c r="N250" s="156"/>
      <c r="O250" s="156"/>
      <c r="P250" s="156"/>
      <c r="Q250" s="156"/>
      <c r="R250" s="157"/>
      <c r="S250" s="157"/>
      <c r="T250" s="157"/>
      <c r="U250" s="157"/>
      <c r="V250" s="157"/>
      <c r="W250" s="157"/>
      <c r="X250" s="157"/>
      <c r="Y250" s="157"/>
      <c r="Z250" s="147"/>
      <c r="AA250" s="147"/>
      <c r="AB250" s="147"/>
      <c r="AC250" s="147"/>
      <c r="AD250" s="147"/>
      <c r="AE250" s="147"/>
      <c r="AF250" s="147"/>
      <c r="AG250" s="147" t="s">
        <v>260</v>
      </c>
      <c r="AH250" s="147">
        <v>0</v>
      </c>
      <c r="AI250" s="147"/>
      <c r="AJ250" s="147"/>
      <c r="AK250" s="147"/>
      <c r="AL250" s="147"/>
      <c r="AM250" s="147"/>
      <c r="AN250" s="147"/>
      <c r="AO250" s="147"/>
      <c r="AP250" s="147"/>
      <c r="AQ250" s="147"/>
      <c r="AR250" s="147"/>
      <c r="AS250" s="147"/>
      <c r="AT250" s="147"/>
      <c r="AU250" s="147"/>
      <c r="AV250" s="147"/>
      <c r="AW250" s="147"/>
      <c r="AX250" s="147"/>
      <c r="AY250" s="147"/>
      <c r="AZ250" s="147"/>
      <c r="BA250" s="147"/>
      <c r="BB250" s="147"/>
      <c r="BC250" s="147"/>
      <c r="BD250" s="147"/>
      <c r="BE250" s="147"/>
      <c r="BF250" s="147"/>
      <c r="BG250" s="147"/>
      <c r="BH250" s="147"/>
    </row>
    <row r="251" spans="1:60" outlineLevel="3" x14ac:dyDescent="0.2">
      <c r="A251" s="154"/>
      <c r="B251" s="155"/>
      <c r="C251" s="192" t="s">
        <v>388</v>
      </c>
      <c r="D251" s="190"/>
      <c r="E251" s="191">
        <v>48.83</v>
      </c>
      <c r="F251" s="157"/>
      <c r="G251" s="157"/>
      <c r="H251" s="157"/>
      <c r="I251" s="157"/>
      <c r="J251" s="157"/>
      <c r="K251" s="157"/>
      <c r="L251" s="157"/>
      <c r="M251" s="157"/>
      <c r="N251" s="156"/>
      <c r="O251" s="156"/>
      <c r="P251" s="156"/>
      <c r="Q251" s="156"/>
      <c r="R251" s="157"/>
      <c r="S251" s="157"/>
      <c r="T251" s="157"/>
      <c r="U251" s="157"/>
      <c r="V251" s="157"/>
      <c r="W251" s="157"/>
      <c r="X251" s="157"/>
      <c r="Y251" s="157"/>
      <c r="Z251" s="147"/>
      <c r="AA251" s="147"/>
      <c r="AB251" s="147"/>
      <c r="AC251" s="147"/>
      <c r="AD251" s="147"/>
      <c r="AE251" s="147"/>
      <c r="AF251" s="147"/>
      <c r="AG251" s="147" t="s">
        <v>260</v>
      </c>
      <c r="AH251" s="147">
        <v>1</v>
      </c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</row>
    <row r="252" spans="1:60" outlineLevel="3" x14ac:dyDescent="0.2">
      <c r="A252" s="154"/>
      <c r="B252" s="155"/>
      <c r="C252" s="184" t="s">
        <v>1444</v>
      </c>
      <c r="D252" s="159"/>
      <c r="E252" s="160">
        <v>8.7799999999999994</v>
      </c>
      <c r="F252" s="157"/>
      <c r="G252" s="157"/>
      <c r="H252" s="157"/>
      <c r="I252" s="157"/>
      <c r="J252" s="157"/>
      <c r="K252" s="157"/>
      <c r="L252" s="157"/>
      <c r="M252" s="157"/>
      <c r="N252" s="156"/>
      <c r="O252" s="156"/>
      <c r="P252" s="156"/>
      <c r="Q252" s="156"/>
      <c r="R252" s="157"/>
      <c r="S252" s="157"/>
      <c r="T252" s="157"/>
      <c r="U252" s="157"/>
      <c r="V252" s="157"/>
      <c r="W252" s="157"/>
      <c r="X252" s="157"/>
      <c r="Y252" s="157"/>
      <c r="Z252" s="147"/>
      <c r="AA252" s="147"/>
      <c r="AB252" s="147"/>
      <c r="AC252" s="147"/>
      <c r="AD252" s="147"/>
      <c r="AE252" s="147"/>
      <c r="AF252" s="147"/>
      <c r="AG252" s="147" t="s">
        <v>260</v>
      </c>
      <c r="AH252" s="147">
        <v>0</v>
      </c>
      <c r="AI252" s="147"/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  <c r="AT252" s="147"/>
      <c r="AU252" s="147"/>
      <c r="AV252" s="147"/>
      <c r="AW252" s="147"/>
      <c r="AX252" s="147"/>
      <c r="AY252" s="147"/>
      <c r="AZ252" s="147"/>
      <c r="BA252" s="147"/>
      <c r="BB252" s="147"/>
      <c r="BC252" s="147"/>
      <c r="BD252" s="147"/>
      <c r="BE252" s="147"/>
      <c r="BF252" s="147"/>
      <c r="BG252" s="147"/>
      <c r="BH252" s="147"/>
    </row>
    <row r="253" spans="1:60" outlineLevel="3" x14ac:dyDescent="0.2">
      <c r="A253" s="154"/>
      <c r="B253" s="155"/>
      <c r="C253" s="184" t="s">
        <v>1445</v>
      </c>
      <c r="D253" s="159"/>
      <c r="E253" s="160">
        <v>9.7799999999999994</v>
      </c>
      <c r="F253" s="157"/>
      <c r="G253" s="157"/>
      <c r="H253" s="157"/>
      <c r="I253" s="157"/>
      <c r="J253" s="157"/>
      <c r="K253" s="157"/>
      <c r="L253" s="157"/>
      <c r="M253" s="157"/>
      <c r="N253" s="156"/>
      <c r="O253" s="156"/>
      <c r="P253" s="156"/>
      <c r="Q253" s="156"/>
      <c r="R253" s="157"/>
      <c r="S253" s="157"/>
      <c r="T253" s="157"/>
      <c r="U253" s="157"/>
      <c r="V253" s="157"/>
      <c r="W253" s="157"/>
      <c r="X253" s="157"/>
      <c r="Y253" s="157"/>
      <c r="Z253" s="147"/>
      <c r="AA253" s="147"/>
      <c r="AB253" s="147"/>
      <c r="AC253" s="147"/>
      <c r="AD253" s="147"/>
      <c r="AE253" s="147"/>
      <c r="AF253" s="147"/>
      <c r="AG253" s="147" t="s">
        <v>260</v>
      </c>
      <c r="AH253" s="147">
        <v>0</v>
      </c>
      <c r="AI253" s="147"/>
      <c r="AJ253" s="147"/>
      <c r="AK253" s="147"/>
      <c r="AL253" s="147"/>
      <c r="AM253" s="147"/>
      <c r="AN253" s="147"/>
      <c r="AO253" s="147"/>
      <c r="AP253" s="147"/>
      <c r="AQ253" s="147"/>
      <c r="AR253" s="147"/>
      <c r="AS253" s="147"/>
      <c r="AT253" s="147"/>
      <c r="AU253" s="147"/>
      <c r="AV253" s="147"/>
      <c r="AW253" s="147"/>
      <c r="AX253" s="147"/>
      <c r="AY253" s="147"/>
      <c r="AZ253" s="147"/>
      <c r="BA253" s="147"/>
      <c r="BB253" s="147"/>
      <c r="BC253" s="147"/>
      <c r="BD253" s="147"/>
      <c r="BE253" s="147"/>
      <c r="BF253" s="147"/>
      <c r="BG253" s="147"/>
      <c r="BH253" s="147"/>
    </row>
    <row r="254" spans="1:60" ht="22.5" outlineLevel="1" x14ac:dyDescent="0.2">
      <c r="A254" s="170">
        <v>64</v>
      </c>
      <c r="B254" s="171" t="s">
        <v>1446</v>
      </c>
      <c r="C254" s="183" t="s">
        <v>1447</v>
      </c>
      <c r="D254" s="172" t="s">
        <v>380</v>
      </c>
      <c r="E254" s="173">
        <v>197.285</v>
      </c>
      <c r="F254" s="174"/>
      <c r="G254" s="175">
        <f>ROUND(E254*F254,2)</f>
        <v>0</v>
      </c>
      <c r="H254" s="158"/>
      <c r="I254" s="157">
        <f>ROUND(E254*H254,2)</f>
        <v>0</v>
      </c>
      <c r="J254" s="158"/>
      <c r="K254" s="157">
        <f>ROUND(E254*J254,2)</f>
        <v>0</v>
      </c>
      <c r="L254" s="157">
        <v>21</v>
      </c>
      <c r="M254" s="157">
        <f>G254*(1+L254/100)</f>
        <v>0</v>
      </c>
      <c r="N254" s="156">
        <v>7.9399999999999991E-3</v>
      </c>
      <c r="O254" s="156">
        <f>ROUND(E254*N254,2)</f>
        <v>1.57</v>
      </c>
      <c r="P254" s="156">
        <v>0</v>
      </c>
      <c r="Q254" s="156">
        <f>ROUND(E254*P254,2)</f>
        <v>0</v>
      </c>
      <c r="R254" s="157"/>
      <c r="S254" s="157" t="s">
        <v>254</v>
      </c>
      <c r="T254" s="157" t="s">
        <v>255</v>
      </c>
      <c r="U254" s="157">
        <v>0.32518999999999998</v>
      </c>
      <c r="V254" s="157">
        <f>ROUND(E254*U254,2)</f>
        <v>64.16</v>
      </c>
      <c r="W254" s="157"/>
      <c r="X254" s="157" t="s">
        <v>309</v>
      </c>
      <c r="Y254" s="157" t="s">
        <v>257</v>
      </c>
      <c r="Z254" s="147"/>
      <c r="AA254" s="147"/>
      <c r="AB254" s="147"/>
      <c r="AC254" s="147"/>
      <c r="AD254" s="147"/>
      <c r="AE254" s="147"/>
      <c r="AF254" s="147"/>
      <c r="AG254" s="147" t="s">
        <v>310</v>
      </c>
      <c r="AH254" s="147"/>
      <c r="AI254" s="147"/>
      <c r="AJ254" s="147"/>
      <c r="AK254" s="147"/>
      <c r="AL254" s="147"/>
      <c r="AM254" s="147"/>
      <c r="AN254" s="147"/>
      <c r="AO254" s="147"/>
      <c r="AP254" s="147"/>
      <c r="AQ254" s="147"/>
      <c r="AR254" s="147"/>
      <c r="AS254" s="147"/>
      <c r="AT254" s="147"/>
      <c r="AU254" s="147"/>
      <c r="AV254" s="147"/>
      <c r="AW254" s="147"/>
      <c r="AX254" s="147"/>
      <c r="AY254" s="147"/>
      <c r="AZ254" s="147"/>
      <c r="BA254" s="147"/>
      <c r="BB254" s="147"/>
      <c r="BC254" s="147"/>
      <c r="BD254" s="147"/>
      <c r="BE254" s="147"/>
      <c r="BF254" s="147"/>
      <c r="BG254" s="147"/>
      <c r="BH254" s="147"/>
    </row>
    <row r="255" spans="1:60" outlineLevel="2" x14ac:dyDescent="0.2">
      <c r="A255" s="154"/>
      <c r="B255" s="155"/>
      <c r="C255" s="192" t="s">
        <v>388</v>
      </c>
      <c r="D255" s="190"/>
      <c r="E255" s="191"/>
      <c r="F255" s="157"/>
      <c r="G255" s="157"/>
      <c r="H255" s="157"/>
      <c r="I255" s="157"/>
      <c r="J255" s="157"/>
      <c r="K255" s="157"/>
      <c r="L255" s="157"/>
      <c r="M255" s="157"/>
      <c r="N255" s="156"/>
      <c r="O255" s="156"/>
      <c r="P255" s="156"/>
      <c r="Q255" s="156"/>
      <c r="R255" s="157"/>
      <c r="S255" s="157"/>
      <c r="T255" s="157"/>
      <c r="U255" s="157"/>
      <c r="V255" s="157"/>
      <c r="W255" s="157"/>
      <c r="X255" s="157"/>
      <c r="Y255" s="157"/>
      <c r="Z255" s="147"/>
      <c r="AA255" s="147"/>
      <c r="AB255" s="147"/>
      <c r="AC255" s="147"/>
      <c r="AD255" s="147"/>
      <c r="AE255" s="147"/>
      <c r="AF255" s="147"/>
      <c r="AG255" s="147" t="s">
        <v>260</v>
      </c>
      <c r="AH255" s="147">
        <v>1</v>
      </c>
      <c r="AI255" s="147"/>
      <c r="AJ255" s="147"/>
      <c r="AK255" s="147"/>
      <c r="AL255" s="147"/>
      <c r="AM255" s="147"/>
      <c r="AN255" s="147"/>
      <c r="AO255" s="147"/>
      <c r="AP255" s="147"/>
      <c r="AQ255" s="147"/>
      <c r="AR255" s="147"/>
      <c r="AS255" s="147"/>
      <c r="AT255" s="147"/>
      <c r="AU255" s="147"/>
      <c r="AV255" s="147"/>
      <c r="AW255" s="147"/>
      <c r="AX255" s="147"/>
      <c r="AY255" s="147"/>
      <c r="AZ255" s="147"/>
      <c r="BA255" s="147"/>
      <c r="BB255" s="147"/>
      <c r="BC255" s="147"/>
      <c r="BD255" s="147"/>
      <c r="BE255" s="147"/>
      <c r="BF255" s="147"/>
      <c r="BG255" s="147"/>
      <c r="BH255" s="147"/>
    </row>
    <row r="256" spans="1:60" outlineLevel="3" x14ac:dyDescent="0.2">
      <c r="A256" s="154"/>
      <c r="B256" s="155"/>
      <c r="C256" s="184" t="s">
        <v>1448</v>
      </c>
      <c r="D256" s="159"/>
      <c r="E256" s="160">
        <v>36</v>
      </c>
      <c r="F256" s="157"/>
      <c r="G256" s="157"/>
      <c r="H256" s="157"/>
      <c r="I256" s="157"/>
      <c r="J256" s="157"/>
      <c r="K256" s="157"/>
      <c r="L256" s="157"/>
      <c r="M256" s="157"/>
      <c r="N256" s="156"/>
      <c r="O256" s="156"/>
      <c r="P256" s="156"/>
      <c r="Q256" s="156"/>
      <c r="R256" s="157"/>
      <c r="S256" s="157"/>
      <c r="T256" s="157"/>
      <c r="U256" s="157"/>
      <c r="V256" s="157"/>
      <c r="W256" s="157"/>
      <c r="X256" s="157"/>
      <c r="Y256" s="157"/>
      <c r="Z256" s="147"/>
      <c r="AA256" s="147"/>
      <c r="AB256" s="147"/>
      <c r="AC256" s="147"/>
      <c r="AD256" s="147"/>
      <c r="AE256" s="147"/>
      <c r="AF256" s="147"/>
      <c r="AG256" s="147" t="s">
        <v>260</v>
      </c>
      <c r="AH256" s="147">
        <v>0</v>
      </c>
      <c r="AI256" s="147"/>
      <c r="AJ256" s="147"/>
      <c r="AK256" s="147"/>
      <c r="AL256" s="147"/>
      <c r="AM256" s="147"/>
      <c r="AN256" s="147"/>
      <c r="AO256" s="147"/>
      <c r="AP256" s="147"/>
      <c r="AQ256" s="147"/>
      <c r="AR256" s="147"/>
      <c r="AS256" s="147"/>
      <c r="AT256" s="147"/>
      <c r="AU256" s="147"/>
      <c r="AV256" s="147"/>
      <c r="AW256" s="147"/>
      <c r="AX256" s="147"/>
      <c r="AY256" s="147"/>
      <c r="AZ256" s="147"/>
      <c r="BA256" s="147"/>
      <c r="BB256" s="147"/>
      <c r="BC256" s="147"/>
      <c r="BD256" s="147"/>
      <c r="BE256" s="147"/>
      <c r="BF256" s="147"/>
      <c r="BG256" s="147"/>
      <c r="BH256" s="147"/>
    </row>
    <row r="257" spans="1:60" outlineLevel="3" x14ac:dyDescent="0.2">
      <c r="A257" s="154"/>
      <c r="B257" s="155"/>
      <c r="C257" s="192" t="s">
        <v>388</v>
      </c>
      <c r="D257" s="190"/>
      <c r="E257" s="191">
        <v>36</v>
      </c>
      <c r="F257" s="157"/>
      <c r="G257" s="157"/>
      <c r="H257" s="157"/>
      <c r="I257" s="157"/>
      <c r="J257" s="157"/>
      <c r="K257" s="157"/>
      <c r="L257" s="157"/>
      <c r="M257" s="157"/>
      <c r="N257" s="156"/>
      <c r="O257" s="156"/>
      <c r="P257" s="156"/>
      <c r="Q257" s="156"/>
      <c r="R257" s="157"/>
      <c r="S257" s="157"/>
      <c r="T257" s="157"/>
      <c r="U257" s="157"/>
      <c r="V257" s="157"/>
      <c r="W257" s="157"/>
      <c r="X257" s="157"/>
      <c r="Y257" s="157"/>
      <c r="Z257" s="147"/>
      <c r="AA257" s="147"/>
      <c r="AB257" s="147"/>
      <c r="AC257" s="147"/>
      <c r="AD257" s="147"/>
      <c r="AE257" s="147"/>
      <c r="AF257" s="147"/>
      <c r="AG257" s="147" t="s">
        <v>260</v>
      </c>
      <c r="AH257" s="147">
        <v>1</v>
      </c>
      <c r="AI257" s="147"/>
      <c r="AJ257" s="147"/>
      <c r="AK257" s="147"/>
      <c r="AL257" s="147"/>
      <c r="AM257" s="147"/>
      <c r="AN257" s="147"/>
      <c r="AO257" s="147"/>
      <c r="AP257" s="147"/>
      <c r="AQ257" s="147"/>
      <c r="AR257" s="147"/>
      <c r="AS257" s="147"/>
      <c r="AT257" s="147"/>
      <c r="AU257" s="147"/>
      <c r="AV257" s="147"/>
      <c r="AW257" s="147"/>
      <c r="AX257" s="147"/>
      <c r="AY257" s="147"/>
      <c r="AZ257" s="147"/>
      <c r="BA257" s="147"/>
      <c r="BB257" s="147"/>
      <c r="BC257" s="147"/>
      <c r="BD257" s="147"/>
      <c r="BE257" s="147"/>
      <c r="BF257" s="147"/>
      <c r="BG257" s="147"/>
      <c r="BH257" s="147"/>
    </row>
    <row r="258" spans="1:60" outlineLevel="3" x14ac:dyDescent="0.2">
      <c r="A258" s="154"/>
      <c r="B258" s="155"/>
      <c r="C258" s="184" t="s">
        <v>1449</v>
      </c>
      <c r="D258" s="159"/>
      <c r="E258" s="160">
        <v>33.21</v>
      </c>
      <c r="F258" s="157"/>
      <c r="G258" s="157"/>
      <c r="H258" s="157"/>
      <c r="I258" s="157"/>
      <c r="J258" s="157"/>
      <c r="K258" s="157"/>
      <c r="L258" s="157"/>
      <c r="M258" s="157"/>
      <c r="N258" s="156"/>
      <c r="O258" s="156"/>
      <c r="P258" s="156"/>
      <c r="Q258" s="156"/>
      <c r="R258" s="157"/>
      <c r="S258" s="157"/>
      <c r="T258" s="157"/>
      <c r="U258" s="157"/>
      <c r="V258" s="157"/>
      <c r="W258" s="157"/>
      <c r="X258" s="157"/>
      <c r="Y258" s="157"/>
      <c r="Z258" s="147"/>
      <c r="AA258" s="147"/>
      <c r="AB258" s="147"/>
      <c r="AC258" s="147"/>
      <c r="AD258" s="147"/>
      <c r="AE258" s="147"/>
      <c r="AF258" s="147"/>
      <c r="AG258" s="147" t="s">
        <v>260</v>
      </c>
      <c r="AH258" s="147">
        <v>0</v>
      </c>
      <c r="AI258" s="147"/>
      <c r="AJ258" s="147"/>
      <c r="AK258" s="147"/>
      <c r="AL258" s="147"/>
      <c r="AM258" s="147"/>
      <c r="AN258" s="147"/>
      <c r="AO258" s="147"/>
      <c r="AP258" s="147"/>
      <c r="AQ258" s="147"/>
      <c r="AR258" s="147"/>
      <c r="AS258" s="147"/>
      <c r="AT258" s="147"/>
      <c r="AU258" s="147"/>
      <c r="AV258" s="147"/>
      <c r="AW258" s="147"/>
      <c r="AX258" s="147"/>
      <c r="AY258" s="147"/>
      <c r="AZ258" s="147"/>
      <c r="BA258" s="147"/>
      <c r="BB258" s="147"/>
      <c r="BC258" s="147"/>
      <c r="BD258" s="147"/>
      <c r="BE258" s="147"/>
      <c r="BF258" s="147"/>
      <c r="BG258" s="147"/>
      <c r="BH258" s="147"/>
    </row>
    <row r="259" spans="1:60" outlineLevel="3" x14ac:dyDescent="0.2">
      <c r="A259" s="154"/>
      <c r="B259" s="155"/>
      <c r="C259" s="192" t="s">
        <v>388</v>
      </c>
      <c r="D259" s="190"/>
      <c r="E259" s="191">
        <v>33.21</v>
      </c>
      <c r="F259" s="157"/>
      <c r="G259" s="157"/>
      <c r="H259" s="157"/>
      <c r="I259" s="157"/>
      <c r="J259" s="157"/>
      <c r="K259" s="157"/>
      <c r="L259" s="157"/>
      <c r="M259" s="157"/>
      <c r="N259" s="156"/>
      <c r="O259" s="156"/>
      <c r="P259" s="156"/>
      <c r="Q259" s="156"/>
      <c r="R259" s="157"/>
      <c r="S259" s="157"/>
      <c r="T259" s="157"/>
      <c r="U259" s="157"/>
      <c r="V259" s="157"/>
      <c r="W259" s="157"/>
      <c r="X259" s="157"/>
      <c r="Y259" s="157"/>
      <c r="Z259" s="147"/>
      <c r="AA259" s="147"/>
      <c r="AB259" s="147"/>
      <c r="AC259" s="147"/>
      <c r="AD259" s="147"/>
      <c r="AE259" s="147"/>
      <c r="AF259" s="147"/>
      <c r="AG259" s="147" t="s">
        <v>260</v>
      </c>
      <c r="AH259" s="147">
        <v>1</v>
      </c>
      <c r="AI259" s="147"/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  <c r="AT259" s="147"/>
      <c r="AU259" s="147"/>
      <c r="AV259" s="147"/>
      <c r="AW259" s="147"/>
      <c r="AX259" s="147"/>
      <c r="AY259" s="147"/>
      <c r="AZ259" s="147"/>
      <c r="BA259" s="147"/>
      <c r="BB259" s="147"/>
      <c r="BC259" s="147"/>
      <c r="BD259" s="147"/>
      <c r="BE259" s="147"/>
      <c r="BF259" s="147"/>
      <c r="BG259" s="147"/>
      <c r="BH259" s="147"/>
    </row>
    <row r="260" spans="1:60" ht="22.5" outlineLevel="3" x14ac:dyDescent="0.2">
      <c r="A260" s="154"/>
      <c r="B260" s="155"/>
      <c r="C260" s="184" t="s">
        <v>1450</v>
      </c>
      <c r="D260" s="159"/>
      <c r="E260" s="160">
        <v>39.130000000000003</v>
      </c>
      <c r="F260" s="157"/>
      <c r="G260" s="157"/>
      <c r="H260" s="157"/>
      <c r="I260" s="157"/>
      <c r="J260" s="157"/>
      <c r="K260" s="157"/>
      <c r="L260" s="157"/>
      <c r="M260" s="157"/>
      <c r="N260" s="156"/>
      <c r="O260" s="156"/>
      <c r="P260" s="156"/>
      <c r="Q260" s="156"/>
      <c r="R260" s="157"/>
      <c r="S260" s="157"/>
      <c r="T260" s="157"/>
      <c r="U260" s="157"/>
      <c r="V260" s="157"/>
      <c r="W260" s="157"/>
      <c r="X260" s="157"/>
      <c r="Y260" s="157"/>
      <c r="Z260" s="147"/>
      <c r="AA260" s="147"/>
      <c r="AB260" s="147"/>
      <c r="AC260" s="147"/>
      <c r="AD260" s="147"/>
      <c r="AE260" s="147"/>
      <c r="AF260" s="147"/>
      <c r="AG260" s="147" t="s">
        <v>260</v>
      </c>
      <c r="AH260" s="147">
        <v>0</v>
      </c>
      <c r="AI260" s="147"/>
      <c r="AJ260" s="147"/>
      <c r="AK260" s="147"/>
      <c r="AL260" s="147"/>
      <c r="AM260" s="147"/>
      <c r="AN260" s="147"/>
      <c r="AO260" s="147"/>
      <c r="AP260" s="147"/>
      <c r="AQ260" s="147"/>
      <c r="AR260" s="147"/>
      <c r="AS260" s="147"/>
      <c r="AT260" s="147"/>
      <c r="AU260" s="147"/>
      <c r="AV260" s="147"/>
      <c r="AW260" s="147"/>
      <c r="AX260" s="147"/>
      <c r="AY260" s="147"/>
      <c r="AZ260" s="147"/>
      <c r="BA260" s="147"/>
      <c r="BB260" s="147"/>
      <c r="BC260" s="147"/>
      <c r="BD260" s="147"/>
      <c r="BE260" s="147"/>
      <c r="BF260" s="147"/>
      <c r="BG260" s="147"/>
      <c r="BH260" s="147"/>
    </row>
    <row r="261" spans="1:60" outlineLevel="3" x14ac:dyDescent="0.2">
      <c r="A261" s="154"/>
      <c r="B261" s="155"/>
      <c r="C261" s="192" t="s">
        <v>388</v>
      </c>
      <c r="D261" s="190"/>
      <c r="E261" s="191">
        <v>39.130000000000003</v>
      </c>
      <c r="F261" s="157"/>
      <c r="G261" s="157"/>
      <c r="H261" s="157"/>
      <c r="I261" s="157"/>
      <c r="J261" s="157"/>
      <c r="K261" s="157"/>
      <c r="L261" s="157"/>
      <c r="M261" s="157"/>
      <c r="N261" s="156"/>
      <c r="O261" s="156"/>
      <c r="P261" s="156"/>
      <c r="Q261" s="156"/>
      <c r="R261" s="157"/>
      <c r="S261" s="157"/>
      <c r="T261" s="157"/>
      <c r="U261" s="157"/>
      <c r="V261" s="157"/>
      <c r="W261" s="157"/>
      <c r="X261" s="157"/>
      <c r="Y261" s="157"/>
      <c r="Z261" s="147"/>
      <c r="AA261" s="147"/>
      <c r="AB261" s="147"/>
      <c r="AC261" s="147"/>
      <c r="AD261" s="147"/>
      <c r="AE261" s="147"/>
      <c r="AF261" s="147"/>
      <c r="AG261" s="147" t="s">
        <v>260</v>
      </c>
      <c r="AH261" s="147">
        <v>1</v>
      </c>
      <c r="AI261" s="147"/>
      <c r="AJ261" s="147"/>
      <c r="AK261" s="147"/>
      <c r="AL261" s="147"/>
      <c r="AM261" s="147"/>
      <c r="AN261" s="147"/>
      <c r="AO261" s="147"/>
      <c r="AP261" s="147"/>
      <c r="AQ261" s="147"/>
      <c r="AR261" s="147"/>
      <c r="AS261" s="147"/>
      <c r="AT261" s="147"/>
      <c r="AU261" s="147"/>
      <c r="AV261" s="147"/>
      <c r="AW261" s="147"/>
      <c r="AX261" s="147"/>
      <c r="AY261" s="147"/>
      <c r="AZ261" s="147"/>
      <c r="BA261" s="147"/>
      <c r="BB261" s="147"/>
      <c r="BC261" s="147"/>
      <c r="BD261" s="147"/>
      <c r="BE261" s="147"/>
      <c r="BF261" s="147"/>
      <c r="BG261" s="147"/>
      <c r="BH261" s="147"/>
    </row>
    <row r="262" spans="1:60" outlineLevel="3" x14ac:dyDescent="0.2">
      <c r="A262" s="154"/>
      <c r="B262" s="155"/>
      <c r="C262" s="184" t="s">
        <v>1434</v>
      </c>
      <c r="D262" s="159"/>
      <c r="E262" s="160">
        <v>56.42</v>
      </c>
      <c r="F262" s="157"/>
      <c r="G262" s="157"/>
      <c r="H262" s="157"/>
      <c r="I262" s="157"/>
      <c r="J262" s="157"/>
      <c r="K262" s="157"/>
      <c r="L262" s="157"/>
      <c r="M262" s="157"/>
      <c r="N262" s="156"/>
      <c r="O262" s="156"/>
      <c r="P262" s="156"/>
      <c r="Q262" s="156"/>
      <c r="R262" s="157"/>
      <c r="S262" s="157"/>
      <c r="T262" s="157"/>
      <c r="U262" s="157"/>
      <c r="V262" s="157"/>
      <c r="W262" s="157"/>
      <c r="X262" s="157"/>
      <c r="Y262" s="157"/>
      <c r="Z262" s="147"/>
      <c r="AA262" s="147"/>
      <c r="AB262" s="147"/>
      <c r="AC262" s="147"/>
      <c r="AD262" s="147"/>
      <c r="AE262" s="147"/>
      <c r="AF262" s="147"/>
      <c r="AG262" s="147" t="s">
        <v>260</v>
      </c>
      <c r="AH262" s="147">
        <v>0</v>
      </c>
      <c r="AI262" s="147"/>
      <c r="AJ262" s="147"/>
      <c r="AK262" s="147"/>
      <c r="AL262" s="147"/>
      <c r="AM262" s="147"/>
      <c r="AN262" s="147"/>
      <c r="AO262" s="147"/>
      <c r="AP262" s="147"/>
      <c r="AQ262" s="147"/>
      <c r="AR262" s="147"/>
      <c r="AS262" s="147"/>
      <c r="AT262" s="147"/>
      <c r="AU262" s="147"/>
      <c r="AV262" s="147"/>
      <c r="AW262" s="147"/>
      <c r="AX262" s="147"/>
      <c r="AY262" s="147"/>
      <c r="AZ262" s="147"/>
      <c r="BA262" s="147"/>
      <c r="BB262" s="147"/>
      <c r="BC262" s="147"/>
      <c r="BD262" s="147"/>
      <c r="BE262" s="147"/>
      <c r="BF262" s="147"/>
      <c r="BG262" s="147"/>
      <c r="BH262" s="147"/>
    </row>
    <row r="263" spans="1:60" outlineLevel="3" x14ac:dyDescent="0.2">
      <c r="A263" s="154"/>
      <c r="B263" s="155"/>
      <c r="C263" s="192" t="s">
        <v>388</v>
      </c>
      <c r="D263" s="190"/>
      <c r="E263" s="191">
        <v>56.42</v>
      </c>
      <c r="F263" s="157"/>
      <c r="G263" s="157"/>
      <c r="H263" s="157"/>
      <c r="I263" s="157"/>
      <c r="J263" s="157"/>
      <c r="K263" s="157"/>
      <c r="L263" s="157"/>
      <c r="M263" s="157"/>
      <c r="N263" s="156"/>
      <c r="O263" s="156"/>
      <c r="P263" s="156"/>
      <c r="Q263" s="156"/>
      <c r="R263" s="157"/>
      <c r="S263" s="157"/>
      <c r="T263" s="157"/>
      <c r="U263" s="157"/>
      <c r="V263" s="157"/>
      <c r="W263" s="157"/>
      <c r="X263" s="157"/>
      <c r="Y263" s="157"/>
      <c r="Z263" s="147"/>
      <c r="AA263" s="147"/>
      <c r="AB263" s="147"/>
      <c r="AC263" s="147"/>
      <c r="AD263" s="147"/>
      <c r="AE263" s="147"/>
      <c r="AF263" s="147"/>
      <c r="AG263" s="147" t="s">
        <v>260</v>
      </c>
      <c r="AH263" s="147">
        <v>1</v>
      </c>
      <c r="AI263" s="147"/>
      <c r="AJ263" s="147"/>
      <c r="AK263" s="147"/>
      <c r="AL263" s="147"/>
      <c r="AM263" s="147"/>
      <c r="AN263" s="147"/>
      <c r="AO263" s="147"/>
      <c r="AP263" s="147"/>
      <c r="AQ263" s="147"/>
      <c r="AR263" s="147"/>
      <c r="AS263" s="147"/>
      <c r="AT263" s="147"/>
      <c r="AU263" s="147"/>
      <c r="AV263" s="147"/>
      <c r="AW263" s="147"/>
      <c r="AX263" s="147"/>
      <c r="AY263" s="147"/>
      <c r="AZ263" s="147"/>
      <c r="BA263" s="147"/>
      <c r="BB263" s="147"/>
      <c r="BC263" s="147"/>
      <c r="BD263" s="147"/>
      <c r="BE263" s="147"/>
      <c r="BF263" s="147"/>
      <c r="BG263" s="147"/>
      <c r="BH263" s="147"/>
    </row>
    <row r="264" spans="1:60" outlineLevel="3" x14ac:dyDescent="0.2">
      <c r="A264" s="154"/>
      <c r="B264" s="155"/>
      <c r="C264" s="184" t="s">
        <v>1451</v>
      </c>
      <c r="D264" s="159"/>
      <c r="E264" s="160">
        <v>14.63</v>
      </c>
      <c r="F264" s="157"/>
      <c r="G264" s="157"/>
      <c r="H264" s="157"/>
      <c r="I264" s="157"/>
      <c r="J264" s="157"/>
      <c r="K264" s="157"/>
      <c r="L264" s="157"/>
      <c r="M264" s="157"/>
      <c r="N264" s="156"/>
      <c r="O264" s="156"/>
      <c r="P264" s="156"/>
      <c r="Q264" s="156"/>
      <c r="R264" s="157"/>
      <c r="S264" s="157"/>
      <c r="T264" s="157"/>
      <c r="U264" s="157"/>
      <c r="V264" s="157"/>
      <c r="W264" s="157"/>
      <c r="X264" s="157"/>
      <c r="Y264" s="157"/>
      <c r="Z264" s="147"/>
      <c r="AA264" s="147"/>
      <c r="AB264" s="147"/>
      <c r="AC264" s="147"/>
      <c r="AD264" s="147"/>
      <c r="AE264" s="147"/>
      <c r="AF264" s="147"/>
      <c r="AG264" s="147" t="s">
        <v>260</v>
      </c>
      <c r="AH264" s="147">
        <v>0</v>
      </c>
      <c r="AI264" s="147"/>
      <c r="AJ264" s="147"/>
      <c r="AK264" s="147"/>
      <c r="AL264" s="147"/>
      <c r="AM264" s="147"/>
      <c r="AN264" s="147"/>
      <c r="AO264" s="147"/>
      <c r="AP264" s="147"/>
      <c r="AQ264" s="147"/>
      <c r="AR264" s="147"/>
      <c r="AS264" s="147"/>
      <c r="AT264" s="147"/>
      <c r="AU264" s="147"/>
      <c r="AV264" s="147"/>
      <c r="AW264" s="147"/>
      <c r="AX264" s="147"/>
      <c r="AY264" s="147"/>
      <c r="AZ264" s="147"/>
      <c r="BA264" s="147"/>
      <c r="BB264" s="147"/>
      <c r="BC264" s="147"/>
      <c r="BD264" s="147"/>
      <c r="BE264" s="147"/>
      <c r="BF264" s="147"/>
      <c r="BG264" s="147"/>
      <c r="BH264" s="147"/>
    </row>
    <row r="265" spans="1:60" outlineLevel="3" x14ac:dyDescent="0.2">
      <c r="A265" s="154"/>
      <c r="B265" s="155"/>
      <c r="C265" s="184" t="s">
        <v>1452</v>
      </c>
      <c r="D265" s="159"/>
      <c r="E265" s="160">
        <v>17.899999999999999</v>
      </c>
      <c r="F265" s="157"/>
      <c r="G265" s="157"/>
      <c r="H265" s="157"/>
      <c r="I265" s="157"/>
      <c r="J265" s="157"/>
      <c r="K265" s="157"/>
      <c r="L265" s="157"/>
      <c r="M265" s="157"/>
      <c r="N265" s="156"/>
      <c r="O265" s="156"/>
      <c r="P265" s="156"/>
      <c r="Q265" s="156"/>
      <c r="R265" s="157"/>
      <c r="S265" s="157"/>
      <c r="T265" s="157"/>
      <c r="U265" s="157"/>
      <c r="V265" s="157"/>
      <c r="W265" s="157"/>
      <c r="X265" s="157"/>
      <c r="Y265" s="157"/>
      <c r="Z265" s="147"/>
      <c r="AA265" s="147"/>
      <c r="AB265" s="147"/>
      <c r="AC265" s="147"/>
      <c r="AD265" s="147"/>
      <c r="AE265" s="147"/>
      <c r="AF265" s="147"/>
      <c r="AG265" s="147" t="s">
        <v>260</v>
      </c>
      <c r="AH265" s="147">
        <v>0</v>
      </c>
      <c r="AI265" s="147"/>
      <c r="AJ265" s="147"/>
      <c r="AK265" s="147"/>
      <c r="AL265" s="147"/>
      <c r="AM265" s="147"/>
      <c r="AN265" s="147"/>
      <c r="AO265" s="147"/>
      <c r="AP265" s="147"/>
      <c r="AQ265" s="147"/>
      <c r="AR265" s="147"/>
      <c r="AS265" s="147"/>
      <c r="AT265" s="147"/>
      <c r="AU265" s="147"/>
      <c r="AV265" s="147"/>
      <c r="AW265" s="147"/>
      <c r="AX265" s="147"/>
      <c r="AY265" s="147"/>
      <c r="AZ265" s="147"/>
      <c r="BA265" s="147"/>
      <c r="BB265" s="147"/>
      <c r="BC265" s="147"/>
      <c r="BD265" s="147"/>
      <c r="BE265" s="147"/>
      <c r="BF265" s="147"/>
      <c r="BG265" s="147"/>
      <c r="BH265" s="147"/>
    </row>
    <row r="266" spans="1:60" outlineLevel="1" x14ac:dyDescent="0.2">
      <c r="A266" s="176">
        <v>65</v>
      </c>
      <c r="B266" s="177" t="s">
        <v>794</v>
      </c>
      <c r="C266" s="185" t="s">
        <v>795</v>
      </c>
      <c r="D266" s="178" t="s">
        <v>316</v>
      </c>
      <c r="E266" s="179">
        <v>1.516E-2</v>
      </c>
      <c r="F266" s="180"/>
      <c r="G266" s="181">
        <f>ROUND(E266*F266,2)</f>
        <v>0</v>
      </c>
      <c r="H266" s="158"/>
      <c r="I266" s="157">
        <f>ROUND(E266*H266,2)</f>
        <v>0</v>
      </c>
      <c r="J266" s="158"/>
      <c r="K266" s="157">
        <f>ROUND(E266*J266,2)</f>
        <v>0</v>
      </c>
      <c r="L266" s="157">
        <v>21</v>
      </c>
      <c r="M266" s="157">
        <f>G266*(1+L266/100)</f>
        <v>0</v>
      </c>
      <c r="N266" s="156">
        <v>0</v>
      </c>
      <c r="O266" s="156">
        <f>ROUND(E266*N266,2)</f>
        <v>0</v>
      </c>
      <c r="P266" s="156">
        <v>0</v>
      </c>
      <c r="Q266" s="156">
        <f>ROUND(E266*P266,2)</f>
        <v>0</v>
      </c>
      <c r="R266" s="157"/>
      <c r="S266" s="157" t="s">
        <v>254</v>
      </c>
      <c r="T266" s="157" t="s">
        <v>255</v>
      </c>
      <c r="U266" s="157">
        <v>1.5669999999999999</v>
      </c>
      <c r="V266" s="157">
        <f>ROUND(E266*U266,2)</f>
        <v>0.02</v>
      </c>
      <c r="W266" s="157"/>
      <c r="X266" s="157" t="s">
        <v>256</v>
      </c>
      <c r="Y266" s="157" t="s">
        <v>257</v>
      </c>
      <c r="Z266" s="147"/>
      <c r="AA266" s="147"/>
      <c r="AB266" s="147"/>
      <c r="AC266" s="147"/>
      <c r="AD266" s="147"/>
      <c r="AE266" s="147"/>
      <c r="AF266" s="147"/>
      <c r="AG266" s="147" t="s">
        <v>796</v>
      </c>
      <c r="AH266" s="147"/>
      <c r="AI266" s="147"/>
      <c r="AJ266" s="147"/>
      <c r="AK266" s="147"/>
      <c r="AL266" s="147"/>
      <c r="AM266" s="147"/>
      <c r="AN266" s="147"/>
      <c r="AO266" s="147"/>
      <c r="AP266" s="147"/>
      <c r="AQ266" s="147"/>
      <c r="AR266" s="147"/>
      <c r="AS266" s="147"/>
      <c r="AT266" s="147"/>
      <c r="AU266" s="147"/>
      <c r="AV266" s="147"/>
      <c r="AW266" s="147"/>
      <c r="AX266" s="147"/>
      <c r="AY266" s="147"/>
      <c r="AZ266" s="147"/>
      <c r="BA266" s="147"/>
      <c r="BB266" s="147"/>
      <c r="BC266" s="147"/>
      <c r="BD266" s="147"/>
      <c r="BE266" s="147"/>
      <c r="BF266" s="147"/>
      <c r="BG266" s="147"/>
      <c r="BH266" s="147"/>
    </row>
    <row r="267" spans="1:60" x14ac:dyDescent="0.2">
      <c r="A267" s="163" t="s">
        <v>249</v>
      </c>
      <c r="B267" s="164" t="s">
        <v>170</v>
      </c>
      <c r="C267" s="182" t="s">
        <v>171</v>
      </c>
      <c r="D267" s="165"/>
      <c r="E267" s="166"/>
      <c r="F267" s="167"/>
      <c r="G267" s="168">
        <f>SUMIF(AG268:AG269,"&lt;&gt;NOR",G268:G269)</f>
        <v>0</v>
      </c>
      <c r="H267" s="162"/>
      <c r="I267" s="162">
        <f>SUM(I268:I269)</f>
        <v>0</v>
      </c>
      <c r="J267" s="162"/>
      <c r="K267" s="162">
        <f>SUM(K268:K269)</f>
        <v>0</v>
      </c>
      <c r="L267" s="162"/>
      <c r="M267" s="162">
        <f>SUM(M268:M269)</f>
        <v>0</v>
      </c>
      <c r="N267" s="161"/>
      <c r="O267" s="161">
        <f>SUM(O268:O269)</f>
        <v>0.04</v>
      </c>
      <c r="P267" s="161"/>
      <c r="Q267" s="161">
        <f>SUM(Q268:Q269)</f>
        <v>0</v>
      </c>
      <c r="R267" s="162"/>
      <c r="S267" s="162"/>
      <c r="T267" s="162"/>
      <c r="U267" s="162"/>
      <c r="V267" s="162">
        <f>SUM(V268:V269)</f>
        <v>0</v>
      </c>
      <c r="W267" s="162"/>
      <c r="X267" s="162"/>
      <c r="Y267" s="162"/>
      <c r="AG267" t="s">
        <v>250</v>
      </c>
    </row>
    <row r="268" spans="1:60" outlineLevel="1" x14ac:dyDescent="0.2">
      <c r="A268" s="170">
        <v>66</v>
      </c>
      <c r="B268" s="171" t="s">
        <v>1453</v>
      </c>
      <c r="C268" s="183" t="s">
        <v>1454</v>
      </c>
      <c r="D268" s="172" t="s">
        <v>292</v>
      </c>
      <c r="E268" s="173">
        <v>1</v>
      </c>
      <c r="F268" s="174"/>
      <c r="G268" s="175">
        <f>ROUND(E268*F268,2)</f>
        <v>0</v>
      </c>
      <c r="H268" s="158"/>
      <c r="I268" s="157">
        <f>ROUND(E268*H268,2)</f>
        <v>0</v>
      </c>
      <c r="J268" s="158"/>
      <c r="K268" s="157">
        <f>ROUND(E268*J268,2)</f>
        <v>0</v>
      </c>
      <c r="L268" s="157">
        <v>21</v>
      </c>
      <c r="M268" s="157">
        <f>G268*(1+L268/100)</f>
        <v>0</v>
      </c>
      <c r="N268" s="156">
        <v>3.9E-2</v>
      </c>
      <c r="O268" s="156">
        <f>ROUND(E268*N268,2)</f>
        <v>0.04</v>
      </c>
      <c r="P268" s="156">
        <v>0</v>
      </c>
      <c r="Q268" s="156">
        <f>ROUND(E268*P268,2)</f>
        <v>0</v>
      </c>
      <c r="R268" s="157" t="s">
        <v>282</v>
      </c>
      <c r="S268" s="157" t="s">
        <v>254</v>
      </c>
      <c r="T268" s="157" t="s">
        <v>255</v>
      </c>
      <c r="U268" s="157">
        <v>0</v>
      </c>
      <c r="V268" s="157">
        <f>ROUND(E268*U268,2)</f>
        <v>0</v>
      </c>
      <c r="W268" s="157"/>
      <c r="X268" s="157" t="s">
        <v>283</v>
      </c>
      <c r="Y268" s="157" t="s">
        <v>257</v>
      </c>
      <c r="Z268" s="147"/>
      <c r="AA268" s="147"/>
      <c r="AB268" s="147"/>
      <c r="AC268" s="147"/>
      <c r="AD268" s="147"/>
      <c r="AE268" s="147"/>
      <c r="AF268" s="147"/>
      <c r="AG268" s="147" t="s">
        <v>284</v>
      </c>
      <c r="AH268" s="147"/>
      <c r="AI268" s="147"/>
      <c r="AJ268" s="147"/>
      <c r="AK268" s="147"/>
      <c r="AL268" s="147"/>
      <c r="AM268" s="147"/>
      <c r="AN268" s="147"/>
      <c r="AO268" s="147"/>
      <c r="AP268" s="147"/>
      <c r="AQ268" s="147"/>
      <c r="AR268" s="147"/>
      <c r="AS268" s="147"/>
      <c r="AT268" s="147"/>
      <c r="AU268" s="147"/>
      <c r="AV268" s="147"/>
      <c r="AW268" s="147"/>
      <c r="AX268" s="147"/>
      <c r="AY268" s="147"/>
      <c r="AZ268" s="147"/>
      <c r="BA268" s="147"/>
      <c r="BB268" s="147"/>
      <c r="BC268" s="147"/>
      <c r="BD268" s="147"/>
      <c r="BE268" s="147"/>
      <c r="BF268" s="147"/>
      <c r="BG268" s="147"/>
      <c r="BH268" s="147"/>
    </row>
    <row r="269" spans="1:60" outlineLevel="2" x14ac:dyDescent="0.2">
      <c r="A269" s="154"/>
      <c r="B269" s="155"/>
      <c r="C269" s="184" t="s">
        <v>52</v>
      </c>
      <c r="D269" s="159"/>
      <c r="E269" s="160">
        <v>1</v>
      </c>
      <c r="F269" s="157"/>
      <c r="G269" s="157"/>
      <c r="H269" s="157"/>
      <c r="I269" s="157"/>
      <c r="J269" s="157"/>
      <c r="K269" s="157"/>
      <c r="L269" s="157"/>
      <c r="M269" s="157"/>
      <c r="N269" s="156"/>
      <c r="O269" s="156"/>
      <c r="P269" s="156"/>
      <c r="Q269" s="156"/>
      <c r="R269" s="157"/>
      <c r="S269" s="157"/>
      <c r="T269" s="157"/>
      <c r="U269" s="157"/>
      <c r="V269" s="157"/>
      <c r="W269" s="157"/>
      <c r="X269" s="157"/>
      <c r="Y269" s="157"/>
      <c r="Z269" s="147"/>
      <c r="AA269" s="147"/>
      <c r="AB269" s="147"/>
      <c r="AC269" s="147"/>
      <c r="AD269" s="147"/>
      <c r="AE269" s="147"/>
      <c r="AF269" s="147"/>
      <c r="AG269" s="147" t="s">
        <v>260</v>
      </c>
      <c r="AH269" s="147">
        <v>0</v>
      </c>
      <c r="AI269" s="147"/>
      <c r="AJ269" s="147"/>
      <c r="AK269" s="147"/>
      <c r="AL269" s="147"/>
      <c r="AM269" s="147"/>
      <c r="AN269" s="147"/>
      <c r="AO269" s="147"/>
      <c r="AP269" s="147"/>
      <c r="AQ269" s="147"/>
      <c r="AR269" s="147"/>
      <c r="AS269" s="147"/>
      <c r="AT269" s="147"/>
      <c r="AU269" s="147"/>
      <c r="AV269" s="147"/>
      <c r="AW269" s="147"/>
      <c r="AX269" s="147"/>
      <c r="AY269" s="147"/>
      <c r="AZ269" s="147"/>
      <c r="BA269" s="147"/>
      <c r="BB269" s="147"/>
      <c r="BC269" s="147"/>
      <c r="BD269" s="147"/>
      <c r="BE269" s="147"/>
      <c r="BF269" s="147"/>
      <c r="BG269" s="147"/>
      <c r="BH269" s="147"/>
    </row>
    <row r="270" spans="1:60" x14ac:dyDescent="0.2">
      <c r="A270" s="163" t="s">
        <v>249</v>
      </c>
      <c r="B270" s="164" t="s">
        <v>191</v>
      </c>
      <c r="C270" s="182" t="s">
        <v>192</v>
      </c>
      <c r="D270" s="165"/>
      <c r="E270" s="166"/>
      <c r="F270" s="167"/>
      <c r="G270" s="168">
        <f>SUMIF(AG271:AG272,"&lt;&gt;NOR",G271:G272)</f>
        <v>0</v>
      </c>
      <c r="H270" s="162"/>
      <c r="I270" s="162">
        <f>SUM(I271:I272)</f>
        <v>0</v>
      </c>
      <c r="J270" s="162"/>
      <c r="K270" s="162">
        <f>SUM(K271:K272)</f>
        <v>0</v>
      </c>
      <c r="L270" s="162"/>
      <c r="M270" s="162">
        <f>SUM(M271:M272)</f>
        <v>0</v>
      </c>
      <c r="N270" s="161"/>
      <c r="O270" s="161">
        <f>SUM(O271:O272)</f>
        <v>0</v>
      </c>
      <c r="P270" s="161"/>
      <c r="Q270" s="161">
        <f>SUM(Q271:Q272)</f>
        <v>0</v>
      </c>
      <c r="R270" s="162"/>
      <c r="S270" s="162"/>
      <c r="T270" s="162"/>
      <c r="U270" s="162"/>
      <c r="V270" s="162">
        <f>SUM(V271:V272)</f>
        <v>0</v>
      </c>
      <c r="W270" s="162"/>
      <c r="X270" s="162"/>
      <c r="Y270" s="162"/>
      <c r="AG270" t="s">
        <v>250</v>
      </c>
    </row>
    <row r="271" spans="1:60" outlineLevel="1" x14ac:dyDescent="0.2">
      <c r="A271" s="170">
        <v>67</v>
      </c>
      <c r="B271" s="171" t="s">
        <v>1455</v>
      </c>
      <c r="C271" s="183" t="s">
        <v>1456</v>
      </c>
      <c r="D271" s="172" t="s">
        <v>292</v>
      </c>
      <c r="E271" s="173">
        <v>1</v>
      </c>
      <c r="F271" s="174"/>
      <c r="G271" s="175">
        <f>ROUND(E271*F271,2)</f>
        <v>0</v>
      </c>
      <c r="H271" s="158"/>
      <c r="I271" s="157">
        <f>ROUND(E271*H271,2)</f>
        <v>0</v>
      </c>
      <c r="J271" s="158"/>
      <c r="K271" s="157">
        <f>ROUND(E271*J271,2)</f>
        <v>0</v>
      </c>
      <c r="L271" s="157">
        <v>21</v>
      </c>
      <c r="M271" s="157">
        <f>G271*(1+L271/100)</f>
        <v>0</v>
      </c>
      <c r="N271" s="156">
        <v>2.14E-3</v>
      </c>
      <c r="O271" s="156">
        <f>ROUND(E271*N271,2)</f>
        <v>0</v>
      </c>
      <c r="P271" s="156">
        <v>0</v>
      </c>
      <c r="Q271" s="156">
        <f>ROUND(E271*P271,2)</f>
        <v>0</v>
      </c>
      <c r="R271" s="157" t="s">
        <v>282</v>
      </c>
      <c r="S271" s="157" t="s">
        <v>254</v>
      </c>
      <c r="T271" s="157" t="s">
        <v>255</v>
      </c>
      <c r="U271" s="157">
        <v>0</v>
      </c>
      <c r="V271" s="157">
        <f>ROUND(E271*U271,2)</f>
        <v>0</v>
      </c>
      <c r="W271" s="157"/>
      <c r="X271" s="157" t="s">
        <v>283</v>
      </c>
      <c r="Y271" s="157" t="s">
        <v>257</v>
      </c>
      <c r="Z271" s="147"/>
      <c r="AA271" s="147"/>
      <c r="AB271" s="147"/>
      <c r="AC271" s="147"/>
      <c r="AD271" s="147"/>
      <c r="AE271" s="147"/>
      <c r="AF271" s="147"/>
      <c r="AG271" s="147" t="s">
        <v>284</v>
      </c>
      <c r="AH271" s="147"/>
      <c r="AI271" s="147"/>
      <c r="AJ271" s="147"/>
      <c r="AK271" s="147"/>
      <c r="AL271" s="147"/>
      <c r="AM271" s="147"/>
      <c r="AN271" s="147"/>
      <c r="AO271" s="147"/>
      <c r="AP271" s="147"/>
      <c r="AQ271" s="147"/>
      <c r="AR271" s="147"/>
      <c r="AS271" s="147"/>
      <c r="AT271" s="147"/>
      <c r="AU271" s="147"/>
      <c r="AV271" s="147"/>
      <c r="AW271" s="147"/>
      <c r="AX271" s="147"/>
      <c r="AY271" s="147"/>
      <c r="AZ271" s="147"/>
      <c r="BA271" s="147"/>
      <c r="BB271" s="147"/>
      <c r="BC271" s="147"/>
      <c r="BD271" s="147"/>
      <c r="BE271" s="147"/>
      <c r="BF271" s="147"/>
      <c r="BG271" s="147"/>
      <c r="BH271" s="147"/>
    </row>
    <row r="272" spans="1:60" outlineLevel="2" x14ac:dyDescent="0.2">
      <c r="A272" s="154"/>
      <c r="B272" s="155"/>
      <c r="C272" s="184" t="s">
        <v>52</v>
      </c>
      <c r="D272" s="159"/>
      <c r="E272" s="160">
        <v>1</v>
      </c>
      <c r="F272" s="157"/>
      <c r="G272" s="157"/>
      <c r="H272" s="157"/>
      <c r="I272" s="157"/>
      <c r="J272" s="157"/>
      <c r="K272" s="157"/>
      <c r="L272" s="157"/>
      <c r="M272" s="157"/>
      <c r="N272" s="156"/>
      <c r="O272" s="156"/>
      <c r="P272" s="156"/>
      <c r="Q272" s="156"/>
      <c r="R272" s="157"/>
      <c r="S272" s="157"/>
      <c r="T272" s="157"/>
      <c r="U272" s="157"/>
      <c r="V272" s="157"/>
      <c r="W272" s="157"/>
      <c r="X272" s="157"/>
      <c r="Y272" s="157"/>
      <c r="Z272" s="147"/>
      <c r="AA272" s="147"/>
      <c r="AB272" s="147"/>
      <c r="AC272" s="147"/>
      <c r="AD272" s="147"/>
      <c r="AE272" s="147"/>
      <c r="AF272" s="147"/>
      <c r="AG272" s="147" t="s">
        <v>260</v>
      </c>
      <c r="AH272" s="147">
        <v>0</v>
      </c>
      <c r="AI272" s="147"/>
      <c r="AJ272" s="147"/>
      <c r="AK272" s="147"/>
      <c r="AL272" s="147"/>
      <c r="AM272" s="147"/>
      <c r="AN272" s="147"/>
      <c r="AO272" s="147"/>
      <c r="AP272" s="147"/>
      <c r="AQ272" s="147"/>
      <c r="AR272" s="147"/>
      <c r="AS272" s="147"/>
      <c r="AT272" s="147"/>
      <c r="AU272" s="147"/>
      <c r="AV272" s="147"/>
      <c r="AW272" s="147"/>
      <c r="AX272" s="147"/>
      <c r="AY272" s="147"/>
      <c r="AZ272" s="147"/>
      <c r="BA272" s="147"/>
      <c r="BB272" s="147"/>
      <c r="BC272" s="147"/>
      <c r="BD272" s="147"/>
      <c r="BE272" s="147"/>
      <c r="BF272" s="147"/>
      <c r="BG272" s="147"/>
      <c r="BH272" s="147"/>
    </row>
    <row r="273" spans="1:60" x14ac:dyDescent="0.2">
      <c r="A273" s="163" t="s">
        <v>249</v>
      </c>
      <c r="B273" s="164" t="s">
        <v>193</v>
      </c>
      <c r="C273" s="182" t="s">
        <v>194</v>
      </c>
      <c r="D273" s="165"/>
      <c r="E273" s="166"/>
      <c r="F273" s="167"/>
      <c r="G273" s="168">
        <f>SUMIF(AG274:AG281,"&lt;&gt;NOR",G274:G281)</f>
        <v>0</v>
      </c>
      <c r="H273" s="162"/>
      <c r="I273" s="162">
        <f>SUM(I274:I281)</f>
        <v>0</v>
      </c>
      <c r="J273" s="162"/>
      <c r="K273" s="162">
        <f>SUM(K274:K281)</f>
        <v>0</v>
      </c>
      <c r="L273" s="162"/>
      <c r="M273" s="162">
        <f>SUM(M274:M281)</f>
        <v>0</v>
      </c>
      <c r="N273" s="161"/>
      <c r="O273" s="161">
        <f>SUM(O274:O281)</f>
        <v>0.44</v>
      </c>
      <c r="P273" s="161"/>
      <c r="Q273" s="161">
        <f>SUM(Q274:Q281)</f>
        <v>0</v>
      </c>
      <c r="R273" s="162"/>
      <c r="S273" s="162"/>
      <c r="T273" s="162"/>
      <c r="U273" s="162"/>
      <c r="V273" s="162">
        <f>SUM(V274:V281)</f>
        <v>0</v>
      </c>
      <c r="W273" s="162"/>
      <c r="X273" s="162"/>
      <c r="Y273" s="162"/>
      <c r="AG273" t="s">
        <v>250</v>
      </c>
    </row>
    <row r="274" spans="1:60" outlineLevel="1" x14ac:dyDescent="0.2">
      <c r="A274" s="170">
        <v>68</v>
      </c>
      <c r="B274" s="171" t="s">
        <v>1457</v>
      </c>
      <c r="C274" s="183" t="s">
        <v>1458</v>
      </c>
      <c r="D274" s="172" t="s">
        <v>292</v>
      </c>
      <c r="E274" s="173">
        <v>1</v>
      </c>
      <c r="F274" s="174"/>
      <c r="G274" s="175">
        <f>ROUND(E274*F274,2)</f>
        <v>0</v>
      </c>
      <c r="H274" s="158"/>
      <c r="I274" s="157">
        <f>ROUND(E274*H274,2)</f>
        <v>0</v>
      </c>
      <c r="J274" s="158"/>
      <c r="K274" s="157">
        <f>ROUND(E274*J274,2)</f>
        <v>0</v>
      </c>
      <c r="L274" s="157">
        <v>21</v>
      </c>
      <c r="M274" s="157">
        <f>G274*(1+L274/100)</f>
        <v>0</v>
      </c>
      <c r="N274" s="156">
        <v>0.105</v>
      </c>
      <c r="O274" s="156">
        <f>ROUND(E274*N274,2)</f>
        <v>0.11</v>
      </c>
      <c r="P274" s="156">
        <v>0</v>
      </c>
      <c r="Q274" s="156">
        <f>ROUND(E274*P274,2)</f>
        <v>0</v>
      </c>
      <c r="R274" s="157"/>
      <c r="S274" s="157" t="s">
        <v>646</v>
      </c>
      <c r="T274" s="157" t="s">
        <v>255</v>
      </c>
      <c r="U274" s="157">
        <v>0</v>
      </c>
      <c r="V274" s="157">
        <f>ROUND(E274*U274,2)</f>
        <v>0</v>
      </c>
      <c r="W274" s="157"/>
      <c r="X274" s="157" t="s">
        <v>283</v>
      </c>
      <c r="Y274" s="157" t="s">
        <v>257</v>
      </c>
      <c r="Z274" s="147"/>
      <c r="AA274" s="147"/>
      <c r="AB274" s="147"/>
      <c r="AC274" s="147"/>
      <c r="AD274" s="147"/>
      <c r="AE274" s="147"/>
      <c r="AF274" s="147"/>
      <c r="AG274" s="147" t="s">
        <v>284</v>
      </c>
      <c r="AH274" s="147"/>
      <c r="AI274" s="147"/>
      <c r="AJ274" s="147"/>
      <c r="AK274" s="147"/>
      <c r="AL274" s="147"/>
      <c r="AM274" s="147"/>
      <c r="AN274" s="147"/>
      <c r="AO274" s="147"/>
      <c r="AP274" s="147"/>
      <c r="AQ274" s="147"/>
      <c r="AR274" s="147"/>
      <c r="AS274" s="147"/>
      <c r="AT274" s="147"/>
      <c r="AU274" s="147"/>
      <c r="AV274" s="147"/>
      <c r="AW274" s="147"/>
      <c r="AX274" s="147"/>
      <c r="AY274" s="147"/>
      <c r="AZ274" s="147"/>
      <c r="BA274" s="147"/>
      <c r="BB274" s="147"/>
      <c r="BC274" s="147"/>
      <c r="BD274" s="147"/>
      <c r="BE274" s="147"/>
      <c r="BF274" s="147"/>
      <c r="BG274" s="147"/>
      <c r="BH274" s="147"/>
    </row>
    <row r="275" spans="1:60" outlineLevel="2" x14ac:dyDescent="0.2">
      <c r="A275" s="154"/>
      <c r="B275" s="155"/>
      <c r="C275" s="184" t="s">
        <v>52</v>
      </c>
      <c r="D275" s="159"/>
      <c r="E275" s="160">
        <v>1</v>
      </c>
      <c r="F275" s="157"/>
      <c r="G275" s="157"/>
      <c r="H275" s="157"/>
      <c r="I275" s="157"/>
      <c r="J275" s="157"/>
      <c r="K275" s="157"/>
      <c r="L275" s="157"/>
      <c r="M275" s="157"/>
      <c r="N275" s="156"/>
      <c r="O275" s="156"/>
      <c r="P275" s="156"/>
      <c r="Q275" s="156"/>
      <c r="R275" s="157"/>
      <c r="S275" s="157"/>
      <c r="T275" s="157"/>
      <c r="U275" s="157"/>
      <c r="V275" s="157"/>
      <c r="W275" s="157"/>
      <c r="X275" s="157"/>
      <c r="Y275" s="157"/>
      <c r="Z275" s="147"/>
      <c r="AA275" s="147"/>
      <c r="AB275" s="147"/>
      <c r="AC275" s="147"/>
      <c r="AD275" s="147"/>
      <c r="AE275" s="147"/>
      <c r="AF275" s="147"/>
      <c r="AG275" s="147" t="s">
        <v>260</v>
      </c>
      <c r="AH275" s="147">
        <v>0</v>
      </c>
      <c r="AI275" s="147"/>
      <c r="AJ275" s="147"/>
      <c r="AK275" s="147"/>
      <c r="AL275" s="147"/>
      <c r="AM275" s="147"/>
      <c r="AN275" s="147"/>
      <c r="AO275" s="147"/>
      <c r="AP275" s="147"/>
      <c r="AQ275" s="147"/>
      <c r="AR275" s="147"/>
      <c r="AS275" s="147"/>
      <c r="AT275" s="147"/>
      <c r="AU275" s="147"/>
      <c r="AV275" s="147"/>
      <c r="AW275" s="147"/>
      <c r="AX275" s="147"/>
      <c r="AY275" s="147"/>
      <c r="AZ275" s="147"/>
      <c r="BA275" s="147"/>
      <c r="BB275" s="147"/>
      <c r="BC275" s="147"/>
      <c r="BD275" s="147"/>
      <c r="BE275" s="147"/>
      <c r="BF275" s="147"/>
      <c r="BG275" s="147"/>
      <c r="BH275" s="147"/>
    </row>
    <row r="276" spans="1:60" outlineLevel="1" x14ac:dyDescent="0.2">
      <c r="A276" s="170">
        <v>69</v>
      </c>
      <c r="B276" s="171" t="s">
        <v>1459</v>
      </c>
      <c r="C276" s="183" t="s">
        <v>1460</v>
      </c>
      <c r="D276" s="172" t="s">
        <v>292</v>
      </c>
      <c r="E276" s="173">
        <v>1</v>
      </c>
      <c r="F276" s="174"/>
      <c r="G276" s="175">
        <f>ROUND(E276*F276,2)</f>
        <v>0</v>
      </c>
      <c r="H276" s="158"/>
      <c r="I276" s="157">
        <f>ROUND(E276*H276,2)</f>
        <v>0</v>
      </c>
      <c r="J276" s="158"/>
      <c r="K276" s="157">
        <f>ROUND(E276*J276,2)</f>
        <v>0</v>
      </c>
      <c r="L276" s="157">
        <v>21</v>
      </c>
      <c r="M276" s="157">
        <f>G276*(1+L276/100)</f>
        <v>0</v>
      </c>
      <c r="N276" s="156">
        <v>0.105</v>
      </c>
      <c r="O276" s="156">
        <f>ROUND(E276*N276,2)</f>
        <v>0.11</v>
      </c>
      <c r="P276" s="156">
        <v>0</v>
      </c>
      <c r="Q276" s="156">
        <f>ROUND(E276*P276,2)</f>
        <v>0</v>
      </c>
      <c r="R276" s="157"/>
      <c r="S276" s="157" t="s">
        <v>646</v>
      </c>
      <c r="T276" s="157" t="s">
        <v>255</v>
      </c>
      <c r="U276" s="157">
        <v>0</v>
      </c>
      <c r="V276" s="157">
        <f>ROUND(E276*U276,2)</f>
        <v>0</v>
      </c>
      <c r="W276" s="157"/>
      <c r="X276" s="157" t="s">
        <v>283</v>
      </c>
      <c r="Y276" s="157" t="s">
        <v>257</v>
      </c>
      <c r="Z276" s="147"/>
      <c r="AA276" s="147"/>
      <c r="AB276" s="147"/>
      <c r="AC276" s="147"/>
      <c r="AD276" s="147"/>
      <c r="AE276" s="147"/>
      <c r="AF276" s="147"/>
      <c r="AG276" s="147" t="s">
        <v>284</v>
      </c>
      <c r="AH276" s="147"/>
      <c r="AI276" s="147"/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  <c r="AT276" s="147"/>
      <c r="AU276" s="147"/>
      <c r="AV276" s="147"/>
      <c r="AW276" s="147"/>
      <c r="AX276" s="147"/>
      <c r="AY276" s="147"/>
      <c r="AZ276" s="147"/>
      <c r="BA276" s="147"/>
      <c r="BB276" s="147"/>
      <c r="BC276" s="147"/>
      <c r="BD276" s="147"/>
      <c r="BE276" s="147"/>
      <c r="BF276" s="147"/>
      <c r="BG276" s="147"/>
      <c r="BH276" s="147"/>
    </row>
    <row r="277" spans="1:60" outlineLevel="2" x14ac:dyDescent="0.2">
      <c r="A277" s="154"/>
      <c r="B277" s="155"/>
      <c r="C277" s="184" t="s">
        <v>52</v>
      </c>
      <c r="D277" s="159"/>
      <c r="E277" s="160">
        <v>1</v>
      </c>
      <c r="F277" s="157"/>
      <c r="G277" s="157"/>
      <c r="H277" s="157"/>
      <c r="I277" s="157"/>
      <c r="J277" s="157"/>
      <c r="K277" s="157"/>
      <c r="L277" s="157"/>
      <c r="M277" s="157"/>
      <c r="N277" s="156"/>
      <c r="O277" s="156"/>
      <c r="P277" s="156"/>
      <c r="Q277" s="156"/>
      <c r="R277" s="157"/>
      <c r="S277" s="157"/>
      <c r="T277" s="157"/>
      <c r="U277" s="157"/>
      <c r="V277" s="157"/>
      <c r="W277" s="157"/>
      <c r="X277" s="157"/>
      <c r="Y277" s="157"/>
      <c r="Z277" s="147"/>
      <c r="AA277" s="147"/>
      <c r="AB277" s="147"/>
      <c r="AC277" s="147"/>
      <c r="AD277" s="147"/>
      <c r="AE277" s="147"/>
      <c r="AF277" s="147"/>
      <c r="AG277" s="147" t="s">
        <v>260</v>
      </c>
      <c r="AH277" s="147">
        <v>0</v>
      </c>
      <c r="AI277" s="147"/>
      <c r="AJ277" s="147"/>
      <c r="AK277" s="147"/>
      <c r="AL277" s="147"/>
      <c r="AM277" s="147"/>
      <c r="AN277" s="147"/>
      <c r="AO277" s="147"/>
      <c r="AP277" s="147"/>
      <c r="AQ277" s="147"/>
      <c r="AR277" s="147"/>
      <c r="AS277" s="147"/>
      <c r="AT277" s="147"/>
      <c r="AU277" s="147"/>
      <c r="AV277" s="147"/>
      <c r="AW277" s="147"/>
      <c r="AX277" s="147"/>
      <c r="AY277" s="147"/>
      <c r="AZ277" s="147"/>
      <c r="BA277" s="147"/>
      <c r="BB277" s="147"/>
      <c r="BC277" s="147"/>
      <c r="BD277" s="147"/>
      <c r="BE277" s="147"/>
      <c r="BF277" s="147"/>
      <c r="BG277" s="147"/>
      <c r="BH277" s="147"/>
    </row>
    <row r="278" spans="1:60" outlineLevel="1" x14ac:dyDescent="0.2">
      <c r="A278" s="170">
        <v>70</v>
      </c>
      <c r="B278" s="171" t="s">
        <v>1461</v>
      </c>
      <c r="C278" s="183" t="s">
        <v>1462</v>
      </c>
      <c r="D278" s="172" t="s">
        <v>292</v>
      </c>
      <c r="E278" s="173">
        <v>1</v>
      </c>
      <c r="F278" s="174"/>
      <c r="G278" s="175">
        <f>ROUND(E278*F278,2)</f>
        <v>0</v>
      </c>
      <c r="H278" s="158"/>
      <c r="I278" s="157">
        <f>ROUND(E278*H278,2)</f>
        <v>0</v>
      </c>
      <c r="J278" s="158"/>
      <c r="K278" s="157">
        <f>ROUND(E278*J278,2)</f>
        <v>0</v>
      </c>
      <c r="L278" s="157">
        <v>21</v>
      </c>
      <c r="M278" s="157">
        <f>G278*(1+L278/100)</f>
        <v>0</v>
      </c>
      <c r="N278" s="156">
        <v>0.105</v>
      </c>
      <c r="O278" s="156">
        <f>ROUND(E278*N278,2)</f>
        <v>0.11</v>
      </c>
      <c r="P278" s="156">
        <v>0</v>
      </c>
      <c r="Q278" s="156">
        <f>ROUND(E278*P278,2)</f>
        <v>0</v>
      </c>
      <c r="R278" s="157"/>
      <c r="S278" s="157" t="s">
        <v>646</v>
      </c>
      <c r="T278" s="157" t="s">
        <v>255</v>
      </c>
      <c r="U278" s="157">
        <v>0</v>
      </c>
      <c r="V278" s="157">
        <f>ROUND(E278*U278,2)</f>
        <v>0</v>
      </c>
      <c r="W278" s="157"/>
      <c r="X278" s="157" t="s">
        <v>283</v>
      </c>
      <c r="Y278" s="157" t="s">
        <v>257</v>
      </c>
      <c r="Z278" s="147"/>
      <c r="AA278" s="147"/>
      <c r="AB278" s="147"/>
      <c r="AC278" s="147"/>
      <c r="AD278" s="147"/>
      <c r="AE278" s="147"/>
      <c r="AF278" s="147"/>
      <c r="AG278" s="147" t="s">
        <v>284</v>
      </c>
      <c r="AH278" s="147"/>
      <c r="AI278" s="147"/>
      <c r="AJ278" s="147"/>
      <c r="AK278" s="147"/>
      <c r="AL278" s="147"/>
      <c r="AM278" s="147"/>
      <c r="AN278" s="147"/>
      <c r="AO278" s="147"/>
      <c r="AP278" s="147"/>
      <c r="AQ278" s="147"/>
      <c r="AR278" s="147"/>
      <c r="AS278" s="147"/>
      <c r="AT278" s="147"/>
      <c r="AU278" s="147"/>
      <c r="AV278" s="147"/>
      <c r="AW278" s="147"/>
      <c r="AX278" s="147"/>
      <c r="AY278" s="147"/>
      <c r="AZ278" s="147"/>
      <c r="BA278" s="147"/>
      <c r="BB278" s="147"/>
      <c r="BC278" s="147"/>
      <c r="BD278" s="147"/>
      <c r="BE278" s="147"/>
      <c r="BF278" s="147"/>
      <c r="BG278" s="147"/>
      <c r="BH278" s="147"/>
    </row>
    <row r="279" spans="1:60" outlineLevel="2" x14ac:dyDescent="0.2">
      <c r="A279" s="154"/>
      <c r="B279" s="155"/>
      <c r="C279" s="184" t="s">
        <v>1463</v>
      </c>
      <c r="D279" s="159"/>
      <c r="E279" s="160">
        <v>1</v>
      </c>
      <c r="F279" s="157"/>
      <c r="G279" s="157"/>
      <c r="H279" s="157"/>
      <c r="I279" s="157"/>
      <c r="J279" s="157"/>
      <c r="K279" s="157"/>
      <c r="L279" s="157"/>
      <c r="M279" s="157"/>
      <c r="N279" s="156"/>
      <c r="O279" s="156"/>
      <c r="P279" s="156"/>
      <c r="Q279" s="156"/>
      <c r="R279" s="157"/>
      <c r="S279" s="157"/>
      <c r="T279" s="157"/>
      <c r="U279" s="157"/>
      <c r="V279" s="157"/>
      <c r="W279" s="157"/>
      <c r="X279" s="157"/>
      <c r="Y279" s="157"/>
      <c r="Z279" s="147"/>
      <c r="AA279" s="147"/>
      <c r="AB279" s="147"/>
      <c r="AC279" s="147"/>
      <c r="AD279" s="147"/>
      <c r="AE279" s="147"/>
      <c r="AF279" s="147"/>
      <c r="AG279" s="147" t="s">
        <v>260</v>
      </c>
      <c r="AH279" s="147">
        <v>0</v>
      </c>
      <c r="AI279" s="147"/>
      <c r="AJ279" s="147"/>
      <c r="AK279" s="147"/>
      <c r="AL279" s="147"/>
      <c r="AM279" s="147"/>
      <c r="AN279" s="147"/>
      <c r="AO279" s="147"/>
      <c r="AP279" s="147"/>
      <c r="AQ279" s="147"/>
      <c r="AR279" s="147"/>
      <c r="AS279" s="147"/>
      <c r="AT279" s="147"/>
      <c r="AU279" s="147"/>
      <c r="AV279" s="147"/>
      <c r="AW279" s="147"/>
      <c r="AX279" s="147"/>
      <c r="AY279" s="147"/>
      <c r="AZ279" s="147"/>
      <c r="BA279" s="147"/>
      <c r="BB279" s="147"/>
      <c r="BC279" s="147"/>
      <c r="BD279" s="147"/>
      <c r="BE279" s="147"/>
      <c r="BF279" s="147"/>
      <c r="BG279" s="147"/>
      <c r="BH279" s="147"/>
    </row>
    <row r="280" spans="1:60" outlineLevel="1" x14ac:dyDescent="0.2">
      <c r="A280" s="170">
        <v>71</v>
      </c>
      <c r="B280" s="171" t="s">
        <v>1464</v>
      </c>
      <c r="C280" s="183" t="s">
        <v>1465</v>
      </c>
      <c r="D280" s="172" t="s">
        <v>292</v>
      </c>
      <c r="E280" s="173">
        <v>1</v>
      </c>
      <c r="F280" s="174"/>
      <c r="G280" s="175">
        <f>ROUND(E280*F280,2)</f>
        <v>0</v>
      </c>
      <c r="H280" s="158"/>
      <c r="I280" s="157">
        <f>ROUND(E280*H280,2)</f>
        <v>0</v>
      </c>
      <c r="J280" s="158"/>
      <c r="K280" s="157">
        <f>ROUND(E280*J280,2)</f>
        <v>0</v>
      </c>
      <c r="L280" s="157">
        <v>21</v>
      </c>
      <c r="M280" s="157">
        <f>G280*(1+L280/100)</f>
        <v>0</v>
      </c>
      <c r="N280" s="156">
        <v>0.105</v>
      </c>
      <c r="O280" s="156">
        <f>ROUND(E280*N280,2)</f>
        <v>0.11</v>
      </c>
      <c r="P280" s="156">
        <v>0</v>
      </c>
      <c r="Q280" s="156">
        <f>ROUND(E280*P280,2)</f>
        <v>0</v>
      </c>
      <c r="R280" s="157"/>
      <c r="S280" s="157" t="s">
        <v>646</v>
      </c>
      <c r="T280" s="157" t="s">
        <v>255</v>
      </c>
      <c r="U280" s="157">
        <v>0</v>
      </c>
      <c r="V280" s="157">
        <f>ROUND(E280*U280,2)</f>
        <v>0</v>
      </c>
      <c r="W280" s="157"/>
      <c r="X280" s="157" t="s">
        <v>283</v>
      </c>
      <c r="Y280" s="157" t="s">
        <v>257</v>
      </c>
      <c r="Z280" s="147"/>
      <c r="AA280" s="147"/>
      <c r="AB280" s="147"/>
      <c r="AC280" s="147"/>
      <c r="AD280" s="147"/>
      <c r="AE280" s="147"/>
      <c r="AF280" s="147"/>
      <c r="AG280" s="147" t="s">
        <v>284</v>
      </c>
      <c r="AH280" s="147"/>
      <c r="AI280" s="147"/>
      <c r="AJ280" s="147"/>
      <c r="AK280" s="147"/>
      <c r="AL280" s="147"/>
      <c r="AM280" s="147"/>
      <c r="AN280" s="147"/>
      <c r="AO280" s="147"/>
      <c r="AP280" s="147"/>
      <c r="AQ280" s="147"/>
      <c r="AR280" s="147"/>
      <c r="AS280" s="147"/>
      <c r="AT280" s="147"/>
      <c r="AU280" s="147"/>
      <c r="AV280" s="147"/>
      <c r="AW280" s="147"/>
      <c r="AX280" s="147"/>
      <c r="AY280" s="147"/>
      <c r="AZ280" s="147"/>
      <c r="BA280" s="147"/>
      <c r="BB280" s="147"/>
      <c r="BC280" s="147"/>
      <c r="BD280" s="147"/>
      <c r="BE280" s="147"/>
      <c r="BF280" s="147"/>
      <c r="BG280" s="147"/>
      <c r="BH280" s="147"/>
    </row>
    <row r="281" spans="1:60" outlineLevel="2" x14ac:dyDescent="0.2">
      <c r="A281" s="154"/>
      <c r="B281" s="155"/>
      <c r="C281" s="184" t="s">
        <v>1463</v>
      </c>
      <c r="D281" s="159"/>
      <c r="E281" s="160">
        <v>1</v>
      </c>
      <c r="F281" s="157"/>
      <c r="G281" s="157"/>
      <c r="H281" s="157"/>
      <c r="I281" s="157"/>
      <c r="J281" s="157"/>
      <c r="K281" s="157"/>
      <c r="L281" s="157"/>
      <c r="M281" s="157"/>
      <c r="N281" s="156"/>
      <c r="O281" s="156"/>
      <c r="P281" s="156"/>
      <c r="Q281" s="156"/>
      <c r="R281" s="157"/>
      <c r="S281" s="157"/>
      <c r="T281" s="157"/>
      <c r="U281" s="157"/>
      <c r="V281" s="157"/>
      <c r="W281" s="157"/>
      <c r="X281" s="157"/>
      <c r="Y281" s="157"/>
      <c r="Z281" s="147"/>
      <c r="AA281" s="147"/>
      <c r="AB281" s="147"/>
      <c r="AC281" s="147"/>
      <c r="AD281" s="147"/>
      <c r="AE281" s="147"/>
      <c r="AF281" s="147"/>
      <c r="AG281" s="147" t="s">
        <v>260</v>
      </c>
      <c r="AH281" s="147">
        <v>0</v>
      </c>
      <c r="AI281" s="147"/>
      <c r="AJ281" s="147"/>
      <c r="AK281" s="147"/>
      <c r="AL281" s="147"/>
      <c r="AM281" s="147"/>
      <c r="AN281" s="147"/>
      <c r="AO281" s="147"/>
      <c r="AP281" s="147"/>
      <c r="AQ281" s="147"/>
      <c r="AR281" s="147"/>
      <c r="AS281" s="147"/>
      <c r="AT281" s="147"/>
      <c r="AU281" s="147"/>
      <c r="AV281" s="147"/>
      <c r="AW281" s="147"/>
      <c r="AX281" s="147"/>
      <c r="AY281" s="147"/>
      <c r="AZ281" s="147"/>
      <c r="BA281" s="147"/>
      <c r="BB281" s="147"/>
      <c r="BC281" s="147"/>
      <c r="BD281" s="147"/>
      <c r="BE281" s="147"/>
      <c r="BF281" s="147"/>
      <c r="BG281" s="147"/>
      <c r="BH281" s="147"/>
    </row>
    <row r="282" spans="1:60" x14ac:dyDescent="0.2">
      <c r="A282" s="163" t="s">
        <v>249</v>
      </c>
      <c r="B282" s="164" t="s">
        <v>211</v>
      </c>
      <c r="C282" s="182" t="s">
        <v>212</v>
      </c>
      <c r="D282" s="165"/>
      <c r="E282" s="166"/>
      <c r="F282" s="167"/>
      <c r="G282" s="168">
        <f>SUMIF(AG283:AG288,"&lt;&gt;NOR",G283:G288)</f>
        <v>0</v>
      </c>
      <c r="H282" s="162"/>
      <c r="I282" s="162">
        <f>SUM(I283:I288)</f>
        <v>0</v>
      </c>
      <c r="J282" s="162"/>
      <c r="K282" s="162">
        <f>SUM(K283:K288)</f>
        <v>0</v>
      </c>
      <c r="L282" s="162"/>
      <c r="M282" s="162">
        <f>SUM(M283:M288)</f>
        <v>0</v>
      </c>
      <c r="N282" s="161"/>
      <c r="O282" s="161">
        <f>SUM(O283:O288)</f>
        <v>0.05</v>
      </c>
      <c r="P282" s="161"/>
      <c r="Q282" s="161">
        <f>SUM(Q283:Q288)</f>
        <v>0</v>
      </c>
      <c r="R282" s="162"/>
      <c r="S282" s="162"/>
      <c r="T282" s="162"/>
      <c r="U282" s="162"/>
      <c r="V282" s="162">
        <f>SUM(V283:V288)</f>
        <v>21.209999999999997</v>
      </c>
      <c r="W282" s="162"/>
      <c r="X282" s="162"/>
      <c r="Y282" s="162"/>
      <c r="AG282" t="s">
        <v>250</v>
      </c>
    </row>
    <row r="283" spans="1:60" outlineLevel="1" x14ac:dyDescent="0.2">
      <c r="A283" s="170">
        <v>72</v>
      </c>
      <c r="B283" s="171" t="s">
        <v>1466</v>
      </c>
      <c r="C283" s="183" t="s">
        <v>1467</v>
      </c>
      <c r="D283" s="172" t="s">
        <v>267</v>
      </c>
      <c r="E283" s="173">
        <v>191</v>
      </c>
      <c r="F283" s="174"/>
      <c r="G283" s="175">
        <f>ROUND(E283*F283,2)</f>
        <v>0</v>
      </c>
      <c r="H283" s="158"/>
      <c r="I283" s="157">
        <f>ROUND(E283*H283,2)</f>
        <v>0</v>
      </c>
      <c r="J283" s="158"/>
      <c r="K283" s="157">
        <f>ROUND(E283*J283,2)</f>
        <v>0</v>
      </c>
      <c r="L283" s="157">
        <v>21</v>
      </c>
      <c r="M283" s="157">
        <f>G283*(1+L283/100)</f>
        <v>0</v>
      </c>
      <c r="N283" s="156">
        <v>0</v>
      </c>
      <c r="O283" s="156">
        <f>ROUND(E283*N283,2)</f>
        <v>0</v>
      </c>
      <c r="P283" s="156">
        <v>0</v>
      </c>
      <c r="Q283" s="156">
        <f>ROUND(E283*P283,2)</f>
        <v>0</v>
      </c>
      <c r="R283" s="157"/>
      <c r="S283" s="157" t="s">
        <v>254</v>
      </c>
      <c r="T283" s="157" t="s">
        <v>255</v>
      </c>
      <c r="U283" s="157">
        <v>2.5999999999999999E-2</v>
      </c>
      <c r="V283" s="157">
        <f>ROUND(E283*U283,2)</f>
        <v>4.97</v>
      </c>
      <c r="W283" s="157"/>
      <c r="X283" s="157" t="s">
        <v>256</v>
      </c>
      <c r="Y283" s="157" t="s">
        <v>257</v>
      </c>
      <c r="Z283" s="147"/>
      <c r="AA283" s="147"/>
      <c r="AB283" s="147"/>
      <c r="AC283" s="147"/>
      <c r="AD283" s="147"/>
      <c r="AE283" s="147"/>
      <c r="AF283" s="147"/>
      <c r="AG283" s="147" t="s">
        <v>258</v>
      </c>
      <c r="AH283" s="147"/>
      <c r="AI283" s="147"/>
      <c r="AJ283" s="147"/>
      <c r="AK283" s="147"/>
      <c r="AL283" s="147"/>
      <c r="AM283" s="147"/>
      <c r="AN283" s="147"/>
      <c r="AO283" s="147"/>
      <c r="AP283" s="147"/>
      <c r="AQ283" s="147"/>
      <c r="AR283" s="147"/>
      <c r="AS283" s="147"/>
      <c r="AT283" s="147"/>
      <c r="AU283" s="147"/>
      <c r="AV283" s="147"/>
      <c r="AW283" s="147"/>
      <c r="AX283" s="147"/>
      <c r="AY283" s="147"/>
      <c r="AZ283" s="147"/>
      <c r="BA283" s="147"/>
      <c r="BB283" s="147"/>
      <c r="BC283" s="147"/>
      <c r="BD283" s="147"/>
      <c r="BE283" s="147"/>
      <c r="BF283" s="147"/>
      <c r="BG283" s="147"/>
      <c r="BH283" s="147"/>
    </row>
    <row r="284" spans="1:60" outlineLevel="2" x14ac:dyDescent="0.2">
      <c r="A284" s="154"/>
      <c r="B284" s="155"/>
      <c r="C284" s="184" t="s">
        <v>1468</v>
      </c>
      <c r="D284" s="159"/>
      <c r="E284" s="160">
        <v>191</v>
      </c>
      <c r="F284" s="157"/>
      <c r="G284" s="157"/>
      <c r="H284" s="157"/>
      <c r="I284" s="157"/>
      <c r="J284" s="157"/>
      <c r="K284" s="157"/>
      <c r="L284" s="157"/>
      <c r="M284" s="157"/>
      <c r="N284" s="156"/>
      <c r="O284" s="156"/>
      <c r="P284" s="156"/>
      <c r="Q284" s="156"/>
      <c r="R284" s="157"/>
      <c r="S284" s="157"/>
      <c r="T284" s="157"/>
      <c r="U284" s="157"/>
      <c r="V284" s="157"/>
      <c r="W284" s="157"/>
      <c r="X284" s="157"/>
      <c r="Y284" s="157"/>
      <c r="Z284" s="147"/>
      <c r="AA284" s="147"/>
      <c r="AB284" s="147"/>
      <c r="AC284" s="147"/>
      <c r="AD284" s="147"/>
      <c r="AE284" s="147"/>
      <c r="AF284" s="147"/>
      <c r="AG284" s="147" t="s">
        <v>260</v>
      </c>
      <c r="AH284" s="147">
        <v>0</v>
      </c>
      <c r="AI284" s="147"/>
      <c r="AJ284" s="147"/>
      <c r="AK284" s="147"/>
      <c r="AL284" s="147"/>
      <c r="AM284" s="147"/>
      <c r="AN284" s="147"/>
      <c r="AO284" s="147"/>
      <c r="AP284" s="147"/>
      <c r="AQ284" s="147"/>
      <c r="AR284" s="147"/>
      <c r="AS284" s="147"/>
      <c r="AT284" s="147"/>
      <c r="AU284" s="147"/>
      <c r="AV284" s="147"/>
      <c r="AW284" s="147"/>
      <c r="AX284" s="147"/>
      <c r="AY284" s="147"/>
      <c r="AZ284" s="147"/>
      <c r="BA284" s="147"/>
      <c r="BB284" s="147"/>
      <c r="BC284" s="147"/>
      <c r="BD284" s="147"/>
      <c r="BE284" s="147"/>
      <c r="BF284" s="147"/>
      <c r="BG284" s="147"/>
      <c r="BH284" s="147"/>
    </row>
    <row r="285" spans="1:60" outlineLevel="1" x14ac:dyDescent="0.2">
      <c r="A285" s="170">
        <v>73</v>
      </c>
      <c r="B285" s="171" t="s">
        <v>1469</v>
      </c>
      <c r="C285" s="183" t="s">
        <v>1470</v>
      </c>
      <c r="D285" s="172" t="s">
        <v>267</v>
      </c>
      <c r="E285" s="173">
        <v>191</v>
      </c>
      <c r="F285" s="174"/>
      <c r="G285" s="175">
        <f>ROUND(E285*F285,2)</f>
        <v>0</v>
      </c>
      <c r="H285" s="158"/>
      <c r="I285" s="157">
        <f>ROUND(E285*H285,2)</f>
        <v>0</v>
      </c>
      <c r="J285" s="158"/>
      <c r="K285" s="157">
        <f>ROUND(E285*J285,2)</f>
        <v>0</v>
      </c>
      <c r="L285" s="157">
        <v>21</v>
      </c>
      <c r="M285" s="157">
        <f>G285*(1+L285/100)</f>
        <v>0</v>
      </c>
      <c r="N285" s="156">
        <v>0</v>
      </c>
      <c r="O285" s="156">
        <f>ROUND(E285*N285,2)</f>
        <v>0</v>
      </c>
      <c r="P285" s="156">
        <v>0</v>
      </c>
      <c r="Q285" s="156">
        <f>ROUND(E285*P285,2)</f>
        <v>0</v>
      </c>
      <c r="R285" s="157"/>
      <c r="S285" s="157" t="s">
        <v>254</v>
      </c>
      <c r="T285" s="157" t="s">
        <v>255</v>
      </c>
      <c r="U285" s="157">
        <v>8.5000000000000006E-2</v>
      </c>
      <c r="V285" s="157">
        <f>ROUND(E285*U285,2)</f>
        <v>16.239999999999998</v>
      </c>
      <c r="W285" s="157"/>
      <c r="X285" s="157" t="s">
        <v>256</v>
      </c>
      <c r="Y285" s="157" t="s">
        <v>257</v>
      </c>
      <c r="Z285" s="147"/>
      <c r="AA285" s="147"/>
      <c r="AB285" s="147"/>
      <c r="AC285" s="147"/>
      <c r="AD285" s="147"/>
      <c r="AE285" s="147"/>
      <c r="AF285" s="147"/>
      <c r="AG285" s="147" t="s">
        <v>258</v>
      </c>
      <c r="AH285" s="147"/>
      <c r="AI285" s="147"/>
      <c r="AJ285" s="147"/>
      <c r="AK285" s="147"/>
      <c r="AL285" s="147"/>
      <c r="AM285" s="147"/>
      <c r="AN285" s="147"/>
      <c r="AO285" s="147"/>
      <c r="AP285" s="147"/>
      <c r="AQ285" s="147"/>
      <c r="AR285" s="147"/>
      <c r="AS285" s="147"/>
      <c r="AT285" s="147"/>
      <c r="AU285" s="147"/>
      <c r="AV285" s="147"/>
      <c r="AW285" s="147"/>
      <c r="AX285" s="147"/>
      <c r="AY285" s="147"/>
      <c r="AZ285" s="147"/>
      <c r="BA285" s="147"/>
      <c r="BB285" s="147"/>
      <c r="BC285" s="147"/>
      <c r="BD285" s="147"/>
      <c r="BE285" s="147"/>
      <c r="BF285" s="147"/>
      <c r="BG285" s="147"/>
      <c r="BH285" s="147"/>
    </row>
    <row r="286" spans="1:60" outlineLevel="2" x14ac:dyDescent="0.2">
      <c r="A286" s="154"/>
      <c r="B286" s="155"/>
      <c r="C286" s="184" t="s">
        <v>1468</v>
      </c>
      <c r="D286" s="159"/>
      <c r="E286" s="160">
        <v>191</v>
      </c>
      <c r="F286" s="157"/>
      <c r="G286" s="157"/>
      <c r="H286" s="157"/>
      <c r="I286" s="157"/>
      <c r="J286" s="157"/>
      <c r="K286" s="157"/>
      <c r="L286" s="157"/>
      <c r="M286" s="157"/>
      <c r="N286" s="156"/>
      <c r="O286" s="156"/>
      <c r="P286" s="156"/>
      <c r="Q286" s="156"/>
      <c r="R286" s="157"/>
      <c r="S286" s="157"/>
      <c r="T286" s="157"/>
      <c r="U286" s="157"/>
      <c r="V286" s="157"/>
      <c r="W286" s="157"/>
      <c r="X286" s="157"/>
      <c r="Y286" s="157"/>
      <c r="Z286" s="147"/>
      <c r="AA286" s="147"/>
      <c r="AB286" s="147"/>
      <c r="AC286" s="147"/>
      <c r="AD286" s="147"/>
      <c r="AE286" s="147"/>
      <c r="AF286" s="147"/>
      <c r="AG286" s="147" t="s">
        <v>260</v>
      </c>
      <c r="AH286" s="147">
        <v>0</v>
      </c>
      <c r="AI286" s="147"/>
      <c r="AJ286" s="147"/>
      <c r="AK286" s="147"/>
      <c r="AL286" s="147"/>
      <c r="AM286" s="147"/>
      <c r="AN286" s="147"/>
      <c r="AO286" s="147"/>
      <c r="AP286" s="147"/>
      <c r="AQ286" s="147"/>
      <c r="AR286" s="147"/>
      <c r="AS286" s="147"/>
      <c r="AT286" s="147"/>
      <c r="AU286" s="147"/>
      <c r="AV286" s="147"/>
      <c r="AW286" s="147"/>
      <c r="AX286" s="147"/>
      <c r="AY286" s="147"/>
      <c r="AZ286" s="147"/>
      <c r="BA286" s="147"/>
      <c r="BB286" s="147"/>
      <c r="BC286" s="147"/>
      <c r="BD286" s="147"/>
      <c r="BE286" s="147"/>
      <c r="BF286" s="147"/>
      <c r="BG286" s="147"/>
      <c r="BH286" s="147"/>
    </row>
    <row r="287" spans="1:60" outlineLevel="1" x14ac:dyDescent="0.2">
      <c r="A287" s="170">
        <v>74</v>
      </c>
      <c r="B287" s="171" t="s">
        <v>1471</v>
      </c>
      <c r="C287" s="183" t="s">
        <v>1472</v>
      </c>
      <c r="D287" s="172" t="s">
        <v>267</v>
      </c>
      <c r="E287" s="173">
        <v>191</v>
      </c>
      <c r="F287" s="174"/>
      <c r="G287" s="175">
        <f>ROUND(E287*F287,2)</f>
        <v>0</v>
      </c>
      <c r="H287" s="158"/>
      <c r="I287" s="157">
        <f>ROUND(E287*H287,2)</f>
        <v>0</v>
      </c>
      <c r="J287" s="158"/>
      <c r="K287" s="157">
        <f>ROUND(E287*J287,2)</f>
        <v>0</v>
      </c>
      <c r="L287" s="157">
        <v>21</v>
      </c>
      <c r="M287" s="157">
        <f>G287*(1+L287/100)</f>
        <v>0</v>
      </c>
      <c r="N287" s="156">
        <v>2.5999999999999998E-4</v>
      </c>
      <c r="O287" s="156">
        <f>ROUND(E287*N287,2)</f>
        <v>0.05</v>
      </c>
      <c r="P287" s="156">
        <v>0</v>
      </c>
      <c r="Q287" s="156">
        <f>ROUND(E287*P287,2)</f>
        <v>0</v>
      </c>
      <c r="R287" s="157" t="s">
        <v>282</v>
      </c>
      <c r="S287" s="157" t="s">
        <v>254</v>
      </c>
      <c r="T287" s="157" t="s">
        <v>255</v>
      </c>
      <c r="U287" s="157">
        <v>0</v>
      </c>
      <c r="V287" s="157">
        <f>ROUND(E287*U287,2)</f>
        <v>0</v>
      </c>
      <c r="W287" s="157"/>
      <c r="X287" s="157" t="s">
        <v>283</v>
      </c>
      <c r="Y287" s="157" t="s">
        <v>257</v>
      </c>
      <c r="Z287" s="147"/>
      <c r="AA287" s="147"/>
      <c r="AB287" s="147"/>
      <c r="AC287" s="147"/>
      <c r="AD287" s="147"/>
      <c r="AE287" s="147"/>
      <c r="AF287" s="147"/>
      <c r="AG287" s="147" t="s">
        <v>284</v>
      </c>
      <c r="AH287" s="147"/>
      <c r="AI287" s="147"/>
      <c r="AJ287" s="147"/>
      <c r="AK287" s="147"/>
      <c r="AL287" s="147"/>
      <c r="AM287" s="147"/>
      <c r="AN287" s="147"/>
      <c r="AO287" s="147"/>
      <c r="AP287" s="147"/>
      <c r="AQ287" s="147"/>
      <c r="AR287" s="147"/>
      <c r="AS287" s="147"/>
      <c r="AT287" s="147"/>
      <c r="AU287" s="147"/>
      <c r="AV287" s="147"/>
      <c r="AW287" s="147"/>
      <c r="AX287" s="147"/>
      <c r="AY287" s="147"/>
      <c r="AZ287" s="147"/>
      <c r="BA287" s="147"/>
      <c r="BB287" s="147"/>
      <c r="BC287" s="147"/>
      <c r="BD287" s="147"/>
      <c r="BE287" s="147"/>
      <c r="BF287" s="147"/>
      <c r="BG287" s="147"/>
      <c r="BH287" s="147"/>
    </row>
    <row r="288" spans="1:60" outlineLevel="2" x14ac:dyDescent="0.2">
      <c r="A288" s="154"/>
      <c r="B288" s="155"/>
      <c r="C288" s="184" t="s">
        <v>1468</v>
      </c>
      <c r="D288" s="159"/>
      <c r="E288" s="160">
        <v>191</v>
      </c>
      <c r="F288" s="157"/>
      <c r="G288" s="157"/>
      <c r="H288" s="157"/>
      <c r="I288" s="157"/>
      <c r="J288" s="157"/>
      <c r="K288" s="157"/>
      <c r="L288" s="157"/>
      <c r="M288" s="157"/>
      <c r="N288" s="156"/>
      <c r="O288" s="156"/>
      <c r="P288" s="156"/>
      <c r="Q288" s="156"/>
      <c r="R288" s="157"/>
      <c r="S288" s="157"/>
      <c r="T288" s="157"/>
      <c r="U288" s="157"/>
      <c r="V288" s="157"/>
      <c r="W288" s="157"/>
      <c r="X288" s="157"/>
      <c r="Y288" s="157"/>
      <c r="Z288" s="147"/>
      <c r="AA288" s="147"/>
      <c r="AB288" s="147"/>
      <c r="AC288" s="147"/>
      <c r="AD288" s="147"/>
      <c r="AE288" s="147"/>
      <c r="AF288" s="147"/>
      <c r="AG288" s="147" t="s">
        <v>260</v>
      </c>
      <c r="AH288" s="147">
        <v>0</v>
      </c>
      <c r="AI288" s="147"/>
      <c r="AJ288" s="147"/>
      <c r="AK288" s="147"/>
      <c r="AL288" s="147"/>
      <c r="AM288" s="147"/>
      <c r="AN288" s="147"/>
      <c r="AO288" s="147"/>
      <c r="AP288" s="147"/>
      <c r="AQ288" s="147"/>
      <c r="AR288" s="147"/>
      <c r="AS288" s="147"/>
      <c r="AT288" s="147"/>
      <c r="AU288" s="147"/>
      <c r="AV288" s="147"/>
      <c r="AW288" s="147"/>
      <c r="AX288" s="147"/>
      <c r="AY288" s="147"/>
      <c r="AZ288" s="147"/>
      <c r="BA288" s="147"/>
      <c r="BB288" s="147"/>
      <c r="BC288" s="147"/>
      <c r="BD288" s="147"/>
      <c r="BE288" s="147"/>
      <c r="BF288" s="147"/>
      <c r="BG288" s="147"/>
      <c r="BH288" s="147"/>
    </row>
    <row r="289" spans="1:60" ht="25.5" x14ac:dyDescent="0.2">
      <c r="A289" s="163" t="s">
        <v>249</v>
      </c>
      <c r="B289" s="164" t="s">
        <v>215</v>
      </c>
      <c r="C289" s="182" t="s">
        <v>217</v>
      </c>
      <c r="D289" s="165"/>
      <c r="E289" s="166"/>
      <c r="F289" s="167"/>
      <c r="G289" s="168">
        <f>SUMIF(AG290:AG299,"&lt;&gt;NOR",G290:G299)</f>
        <v>0</v>
      </c>
      <c r="H289" s="162"/>
      <c r="I289" s="162">
        <f>SUM(I290:I299)</f>
        <v>0</v>
      </c>
      <c r="J289" s="162"/>
      <c r="K289" s="162">
        <f>SUM(K290:K299)</f>
        <v>0</v>
      </c>
      <c r="L289" s="162"/>
      <c r="M289" s="162">
        <f>SUM(M290:M299)</f>
        <v>0</v>
      </c>
      <c r="N289" s="161"/>
      <c r="O289" s="161">
        <f>SUM(O290:O299)</f>
        <v>112.29</v>
      </c>
      <c r="P289" s="161"/>
      <c r="Q289" s="161">
        <f>SUM(Q290:Q299)</f>
        <v>0</v>
      </c>
      <c r="R289" s="162"/>
      <c r="S289" s="162"/>
      <c r="T289" s="162"/>
      <c r="U289" s="162"/>
      <c r="V289" s="162">
        <f>SUM(V290:V299)</f>
        <v>646.92999999999995</v>
      </c>
      <c r="W289" s="162"/>
      <c r="X289" s="162"/>
      <c r="Y289" s="162"/>
      <c r="AG289" t="s">
        <v>250</v>
      </c>
    </row>
    <row r="290" spans="1:60" outlineLevel="1" x14ac:dyDescent="0.2">
      <c r="A290" s="170">
        <v>75</v>
      </c>
      <c r="B290" s="171" t="s">
        <v>1473</v>
      </c>
      <c r="C290" s="183" t="s">
        <v>1474</v>
      </c>
      <c r="D290" s="172" t="s">
        <v>292</v>
      </c>
      <c r="E290" s="173">
        <v>6</v>
      </c>
      <c r="F290" s="174"/>
      <c r="G290" s="175">
        <f>ROUND(E290*F290,2)</f>
        <v>0</v>
      </c>
      <c r="H290" s="158"/>
      <c r="I290" s="157">
        <f>ROUND(E290*H290,2)</f>
        <v>0</v>
      </c>
      <c r="J290" s="158"/>
      <c r="K290" s="157">
        <f>ROUND(E290*J290,2)</f>
        <v>0</v>
      </c>
      <c r="L290" s="157">
        <v>21</v>
      </c>
      <c r="M290" s="157">
        <f>G290*(1+L290/100)</f>
        <v>0</v>
      </c>
      <c r="N290" s="156">
        <v>0</v>
      </c>
      <c r="O290" s="156">
        <f>ROUND(E290*N290,2)</f>
        <v>0</v>
      </c>
      <c r="P290" s="156">
        <v>0</v>
      </c>
      <c r="Q290" s="156">
        <f>ROUND(E290*P290,2)</f>
        <v>0</v>
      </c>
      <c r="R290" s="157"/>
      <c r="S290" s="157" t="s">
        <v>254</v>
      </c>
      <c r="T290" s="157" t="s">
        <v>255</v>
      </c>
      <c r="U290" s="157">
        <v>1.1000000000000001</v>
      </c>
      <c r="V290" s="157">
        <f>ROUND(E290*U290,2)</f>
        <v>6.6</v>
      </c>
      <c r="W290" s="157"/>
      <c r="X290" s="157" t="s">
        <v>256</v>
      </c>
      <c r="Y290" s="157" t="s">
        <v>257</v>
      </c>
      <c r="Z290" s="147"/>
      <c r="AA290" s="147"/>
      <c r="AB290" s="147"/>
      <c r="AC290" s="147"/>
      <c r="AD290" s="147"/>
      <c r="AE290" s="147"/>
      <c r="AF290" s="147"/>
      <c r="AG290" s="147" t="s">
        <v>258</v>
      </c>
      <c r="AH290" s="147"/>
      <c r="AI290" s="147"/>
      <c r="AJ290" s="147"/>
      <c r="AK290" s="147"/>
      <c r="AL290" s="147"/>
      <c r="AM290" s="147"/>
      <c r="AN290" s="147"/>
      <c r="AO290" s="147"/>
      <c r="AP290" s="147"/>
      <c r="AQ290" s="147"/>
      <c r="AR290" s="147"/>
      <c r="AS290" s="147"/>
      <c r="AT290" s="147"/>
      <c r="AU290" s="147"/>
      <c r="AV290" s="147"/>
      <c r="AW290" s="147"/>
      <c r="AX290" s="147"/>
      <c r="AY290" s="147"/>
      <c r="AZ290" s="147"/>
      <c r="BA290" s="147"/>
      <c r="BB290" s="147"/>
      <c r="BC290" s="147"/>
      <c r="BD290" s="147"/>
      <c r="BE290" s="147"/>
      <c r="BF290" s="147"/>
      <c r="BG290" s="147"/>
      <c r="BH290" s="147"/>
    </row>
    <row r="291" spans="1:60" outlineLevel="2" x14ac:dyDescent="0.2">
      <c r="A291" s="154"/>
      <c r="B291" s="155"/>
      <c r="C291" s="184" t="s">
        <v>1096</v>
      </c>
      <c r="D291" s="159"/>
      <c r="E291" s="160">
        <v>6</v>
      </c>
      <c r="F291" s="157"/>
      <c r="G291" s="157"/>
      <c r="H291" s="157"/>
      <c r="I291" s="157"/>
      <c r="J291" s="157"/>
      <c r="K291" s="157"/>
      <c r="L291" s="157"/>
      <c r="M291" s="157"/>
      <c r="N291" s="156"/>
      <c r="O291" s="156"/>
      <c r="P291" s="156"/>
      <c r="Q291" s="156"/>
      <c r="R291" s="157"/>
      <c r="S291" s="157"/>
      <c r="T291" s="157"/>
      <c r="U291" s="157"/>
      <c r="V291" s="157"/>
      <c r="W291" s="157"/>
      <c r="X291" s="157"/>
      <c r="Y291" s="157"/>
      <c r="Z291" s="147"/>
      <c r="AA291" s="147"/>
      <c r="AB291" s="147"/>
      <c r="AC291" s="147"/>
      <c r="AD291" s="147"/>
      <c r="AE291" s="147"/>
      <c r="AF291" s="147"/>
      <c r="AG291" s="147" t="s">
        <v>260</v>
      </c>
      <c r="AH291" s="147">
        <v>0</v>
      </c>
      <c r="AI291" s="147"/>
      <c r="AJ291" s="147"/>
      <c r="AK291" s="147"/>
      <c r="AL291" s="147"/>
      <c r="AM291" s="147"/>
      <c r="AN291" s="147"/>
      <c r="AO291" s="147"/>
      <c r="AP291" s="147"/>
      <c r="AQ291" s="147"/>
      <c r="AR291" s="147"/>
      <c r="AS291" s="147"/>
      <c r="AT291" s="147"/>
      <c r="AU291" s="147"/>
      <c r="AV291" s="147"/>
      <c r="AW291" s="147"/>
      <c r="AX291" s="147"/>
      <c r="AY291" s="147"/>
      <c r="AZ291" s="147"/>
      <c r="BA291" s="147"/>
      <c r="BB291" s="147"/>
      <c r="BC291" s="147"/>
      <c r="BD291" s="147"/>
      <c r="BE291" s="147"/>
      <c r="BF291" s="147"/>
      <c r="BG291" s="147"/>
      <c r="BH291" s="147"/>
    </row>
    <row r="292" spans="1:60" ht="22.5" outlineLevel="1" x14ac:dyDescent="0.2">
      <c r="A292" s="170">
        <v>76</v>
      </c>
      <c r="B292" s="171" t="s">
        <v>1475</v>
      </c>
      <c r="C292" s="183" t="s">
        <v>1476</v>
      </c>
      <c r="D292" s="172" t="s">
        <v>292</v>
      </c>
      <c r="E292" s="173">
        <v>6</v>
      </c>
      <c r="F292" s="174"/>
      <c r="G292" s="175">
        <f>ROUND(E292*F292,2)</f>
        <v>0</v>
      </c>
      <c r="H292" s="158"/>
      <c r="I292" s="157">
        <f>ROUND(E292*H292,2)</f>
        <v>0</v>
      </c>
      <c r="J292" s="158"/>
      <c r="K292" s="157">
        <f>ROUND(E292*J292,2)</f>
        <v>0</v>
      </c>
      <c r="L292" s="157">
        <v>21</v>
      </c>
      <c r="M292" s="157">
        <f>G292*(1+L292/100)</f>
        <v>0</v>
      </c>
      <c r="N292" s="156">
        <v>0</v>
      </c>
      <c r="O292" s="156">
        <f>ROUND(E292*N292,2)</f>
        <v>0</v>
      </c>
      <c r="P292" s="156">
        <v>0</v>
      </c>
      <c r="Q292" s="156">
        <f>ROUND(E292*P292,2)</f>
        <v>0</v>
      </c>
      <c r="R292" s="157"/>
      <c r="S292" s="157" t="s">
        <v>254</v>
      </c>
      <c r="T292" s="157" t="s">
        <v>255</v>
      </c>
      <c r="U292" s="157">
        <v>1.1399999999999999</v>
      </c>
      <c r="V292" s="157">
        <f>ROUND(E292*U292,2)</f>
        <v>6.84</v>
      </c>
      <c r="W292" s="157"/>
      <c r="X292" s="157" t="s">
        <v>256</v>
      </c>
      <c r="Y292" s="157" t="s">
        <v>257</v>
      </c>
      <c r="Z292" s="147"/>
      <c r="AA292" s="147"/>
      <c r="AB292" s="147"/>
      <c r="AC292" s="147"/>
      <c r="AD292" s="147"/>
      <c r="AE292" s="147"/>
      <c r="AF292" s="147"/>
      <c r="AG292" s="147" t="s">
        <v>258</v>
      </c>
      <c r="AH292" s="147"/>
      <c r="AI292" s="147"/>
      <c r="AJ292" s="147"/>
      <c r="AK292" s="147"/>
      <c r="AL292" s="147"/>
      <c r="AM292" s="147"/>
      <c r="AN292" s="147"/>
      <c r="AO292" s="147"/>
      <c r="AP292" s="147"/>
      <c r="AQ292" s="147"/>
      <c r="AR292" s="147"/>
      <c r="AS292" s="147"/>
      <c r="AT292" s="147"/>
      <c r="AU292" s="147"/>
      <c r="AV292" s="147"/>
      <c r="AW292" s="147"/>
      <c r="AX292" s="147"/>
      <c r="AY292" s="147"/>
      <c r="AZ292" s="147"/>
      <c r="BA292" s="147"/>
      <c r="BB292" s="147"/>
      <c r="BC292" s="147"/>
      <c r="BD292" s="147"/>
      <c r="BE292" s="147"/>
      <c r="BF292" s="147"/>
      <c r="BG292" s="147"/>
      <c r="BH292" s="147"/>
    </row>
    <row r="293" spans="1:60" outlineLevel="2" x14ac:dyDescent="0.2">
      <c r="A293" s="154"/>
      <c r="B293" s="155"/>
      <c r="C293" s="184" t="s">
        <v>1096</v>
      </c>
      <c r="D293" s="159"/>
      <c r="E293" s="160">
        <v>6</v>
      </c>
      <c r="F293" s="157"/>
      <c r="G293" s="157"/>
      <c r="H293" s="157"/>
      <c r="I293" s="157"/>
      <c r="J293" s="157"/>
      <c r="K293" s="157"/>
      <c r="L293" s="157"/>
      <c r="M293" s="157"/>
      <c r="N293" s="156"/>
      <c r="O293" s="156"/>
      <c r="P293" s="156"/>
      <c r="Q293" s="156"/>
      <c r="R293" s="157"/>
      <c r="S293" s="157"/>
      <c r="T293" s="157"/>
      <c r="U293" s="157"/>
      <c r="V293" s="157"/>
      <c r="W293" s="157"/>
      <c r="X293" s="157"/>
      <c r="Y293" s="157"/>
      <c r="Z293" s="147"/>
      <c r="AA293" s="147"/>
      <c r="AB293" s="147"/>
      <c r="AC293" s="147"/>
      <c r="AD293" s="147"/>
      <c r="AE293" s="147"/>
      <c r="AF293" s="147"/>
      <c r="AG293" s="147" t="s">
        <v>260</v>
      </c>
      <c r="AH293" s="147">
        <v>0</v>
      </c>
      <c r="AI293" s="147"/>
      <c r="AJ293" s="147"/>
      <c r="AK293" s="147"/>
      <c r="AL293" s="147"/>
      <c r="AM293" s="147"/>
      <c r="AN293" s="147"/>
      <c r="AO293" s="147"/>
      <c r="AP293" s="147"/>
      <c r="AQ293" s="147"/>
      <c r="AR293" s="147"/>
      <c r="AS293" s="147"/>
      <c r="AT293" s="147"/>
      <c r="AU293" s="147"/>
      <c r="AV293" s="147"/>
      <c r="AW293" s="147"/>
      <c r="AX293" s="147"/>
      <c r="AY293" s="147"/>
      <c r="AZ293" s="147"/>
      <c r="BA293" s="147"/>
      <c r="BB293" s="147"/>
      <c r="BC293" s="147"/>
      <c r="BD293" s="147"/>
      <c r="BE293" s="147"/>
      <c r="BF293" s="147"/>
      <c r="BG293" s="147"/>
      <c r="BH293" s="147"/>
    </row>
    <row r="294" spans="1:60" outlineLevel="1" x14ac:dyDescent="0.2">
      <c r="A294" s="170">
        <v>77</v>
      </c>
      <c r="B294" s="171" t="s">
        <v>1473</v>
      </c>
      <c r="C294" s="183" t="s">
        <v>1474</v>
      </c>
      <c r="D294" s="172" t="s">
        <v>292</v>
      </c>
      <c r="E294" s="173">
        <v>6</v>
      </c>
      <c r="F294" s="174"/>
      <c r="G294" s="175">
        <f>ROUND(E294*F294,2)</f>
        <v>0</v>
      </c>
      <c r="H294" s="158"/>
      <c r="I294" s="157">
        <f>ROUND(E294*H294,2)</f>
        <v>0</v>
      </c>
      <c r="J294" s="158"/>
      <c r="K294" s="157">
        <f>ROUND(E294*J294,2)</f>
        <v>0</v>
      </c>
      <c r="L294" s="157">
        <v>21</v>
      </c>
      <c r="M294" s="157">
        <f>G294*(1+L294/100)</f>
        <v>0</v>
      </c>
      <c r="N294" s="156">
        <v>0</v>
      </c>
      <c r="O294" s="156">
        <f>ROUND(E294*N294,2)</f>
        <v>0</v>
      </c>
      <c r="P294" s="156">
        <v>0</v>
      </c>
      <c r="Q294" s="156">
        <f>ROUND(E294*P294,2)</f>
        <v>0</v>
      </c>
      <c r="R294" s="157"/>
      <c r="S294" s="157" t="s">
        <v>254</v>
      </c>
      <c r="T294" s="157" t="s">
        <v>255</v>
      </c>
      <c r="U294" s="157">
        <v>1.1000000000000001</v>
      </c>
      <c r="V294" s="157">
        <f>ROUND(E294*U294,2)</f>
        <v>6.6</v>
      </c>
      <c r="W294" s="157"/>
      <c r="X294" s="157" t="s">
        <v>256</v>
      </c>
      <c r="Y294" s="157" t="s">
        <v>257</v>
      </c>
      <c r="Z294" s="147"/>
      <c r="AA294" s="147"/>
      <c r="AB294" s="147"/>
      <c r="AC294" s="147"/>
      <c r="AD294" s="147"/>
      <c r="AE294" s="147"/>
      <c r="AF294" s="147"/>
      <c r="AG294" s="147" t="s">
        <v>258</v>
      </c>
      <c r="AH294" s="147"/>
      <c r="AI294" s="147"/>
      <c r="AJ294" s="147"/>
      <c r="AK294" s="147"/>
      <c r="AL294" s="147"/>
      <c r="AM294" s="147"/>
      <c r="AN294" s="147"/>
      <c r="AO294" s="147"/>
      <c r="AP294" s="147"/>
      <c r="AQ294" s="147"/>
      <c r="AR294" s="147"/>
      <c r="AS294" s="147"/>
      <c r="AT294" s="147"/>
      <c r="AU294" s="147"/>
      <c r="AV294" s="147"/>
      <c r="AW294" s="147"/>
      <c r="AX294" s="147"/>
      <c r="AY294" s="147"/>
      <c r="AZ294" s="147"/>
      <c r="BA294" s="147"/>
      <c r="BB294" s="147"/>
      <c r="BC294" s="147"/>
      <c r="BD294" s="147"/>
      <c r="BE294" s="147"/>
      <c r="BF294" s="147"/>
      <c r="BG294" s="147"/>
      <c r="BH294" s="147"/>
    </row>
    <row r="295" spans="1:60" outlineLevel="2" x14ac:dyDescent="0.2">
      <c r="A295" s="154"/>
      <c r="B295" s="155"/>
      <c r="C295" s="184" t="s">
        <v>1096</v>
      </c>
      <c r="D295" s="159"/>
      <c r="E295" s="160">
        <v>6</v>
      </c>
      <c r="F295" s="157"/>
      <c r="G295" s="157"/>
      <c r="H295" s="157"/>
      <c r="I295" s="157"/>
      <c r="J295" s="157"/>
      <c r="K295" s="157"/>
      <c r="L295" s="157"/>
      <c r="M295" s="157"/>
      <c r="N295" s="156"/>
      <c r="O295" s="156"/>
      <c r="P295" s="156"/>
      <c r="Q295" s="156"/>
      <c r="R295" s="157"/>
      <c r="S295" s="157"/>
      <c r="T295" s="157"/>
      <c r="U295" s="157"/>
      <c r="V295" s="157"/>
      <c r="W295" s="157"/>
      <c r="X295" s="157"/>
      <c r="Y295" s="157"/>
      <c r="Z295" s="147"/>
      <c r="AA295" s="147"/>
      <c r="AB295" s="147"/>
      <c r="AC295" s="147"/>
      <c r="AD295" s="147"/>
      <c r="AE295" s="147"/>
      <c r="AF295" s="147"/>
      <c r="AG295" s="147" t="s">
        <v>260</v>
      </c>
      <c r="AH295" s="147">
        <v>0</v>
      </c>
      <c r="AI295" s="147"/>
      <c r="AJ295" s="147"/>
      <c r="AK295" s="147"/>
      <c r="AL295" s="147"/>
      <c r="AM295" s="147"/>
      <c r="AN295" s="147"/>
      <c r="AO295" s="147"/>
      <c r="AP295" s="147"/>
      <c r="AQ295" s="147"/>
      <c r="AR295" s="147"/>
      <c r="AS295" s="147"/>
      <c r="AT295" s="147"/>
      <c r="AU295" s="147"/>
      <c r="AV295" s="147"/>
      <c r="AW295" s="147"/>
      <c r="AX295" s="147"/>
      <c r="AY295" s="147"/>
      <c r="AZ295" s="147"/>
      <c r="BA295" s="147"/>
      <c r="BB295" s="147"/>
      <c r="BC295" s="147"/>
      <c r="BD295" s="147"/>
      <c r="BE295" s="147"/>
      <c r="BF295" s="147"/>
      <c r="BG295" s="147"/>
      <c r="BH295" s="147"/>
    </row>
    <row r="296" spans="1:60" outlineLevel="1" x14ac:dyDescent="0.2">
      <c r="A296" s="170">
        <v>78</v>
      </c>
      <c r="B296" s="171" t="s">
        <v>1473</v>
      </c>
      <c r="C296" s="183" t="s">
        <v>1474</v>
      </c>
      <c r="D296" s="172" t="s">
        <v>292</v>
      </c>
      <c r="E296" s="173">
        <v>1</v>
      </c>
      <c r="F296" s="174"/>
      <c r="G296" s="175">
        <f>ROUND(E296*F296,2)</f>
        <v>0</v>
      </c>
      <c r="H296" s="158"/>
      <c r="I296" s="157">
        <f>ROUND(E296*H296,2)</f>
        <v>0</v>
      </c>
      <c r="J296" s="158"/>
      <c r="K296" s="157">
        <f>ROUND(E296*J296,2)</f>
        <v>0</v>
      </c>
      <c r="L296" s="157">
        <v>21</v>
      </c>
      <c r="M296" s="157">
        <f>G296*(1+L296/100)</f>
        <v>0</v>
      </c>
      <c r="N296" s="156">
        <v>0</v>
      </c>
      <c r="O296" s="156">
        <f>ROUND(E296*N296,2)</f>
        <v>0</v>
      </c>
      <c r="P296" s="156">
        <v>0</v>
      </c>
      <c r="Q296" s="156">
        <f>ROUND(E296*P296,2)</f>
        <v>0</v>
      </c>
      <c r="R296" s="157"/>
      <c r="S296" s="157" t="s">
        <v>254</v>
      </c>
      <c r="T296" s="157" t="s">
        <v>255</v>
      </c>
      <c r="U296" s="157">
        <v>1.1000000000000001</v>
      </c>
      <c r="V296" s="157">
        <f>ROUND(E296*U296,2)</f>
        <v>1.1000000000000001</v>
      </c>
      <c r="W296" s="157"/>
      <c r="X296" s="157" t="s">
        <v>256</v>
      </c>
      <c r="Y296" s="157" t="s">
        <v>257</v>
      </c>
      <c r="Z296" s="147"/>
      <c r="AA296" s="147"/>
      <c r="AB296" s="147"/>
      <c r="AC296" s="147"/>
      <c r="AD296" s="147"/>
      <c r="AE296" s="147"/>
      <c r="AF296" s="147"/>
      <c r="AG296" s="147" t="s">
        <v>258</v>
      </c>
      <c r="AH296" s="147"/>
      <c r="AI296" s="147"/>
      <c r="AJ296" s="147"/>
      <c r="AK296" s="147"/>
      <c r="AL296" s="147"/>
      <c r="AM296" s="147"/>
      <c r="AN296" s="147"/>
      <c r="AO296" s="147"/>
      <c r="AP296" s="147"/>
      <c r="AQ296" s="147"/>
      <c r="AR296" s="147"/>
      <c r="AS296" s="147"/>
      <c r="AT296" s="147"/>
      <c r="AU296" s="147"/>
      <c r="AV296" s="147"/>
      <c r="AW296" s="147"/>
      <c r="AX296" s="147"/>
      <c r="AY296" s="147"/>
      <c r="AZ296" s="147"/>
      <c r="BA296" s="147"/>
      <c r="BB296" s="147"/>
      <c r="BC296" s="147"/>
      <c r="BD296" s="147"/>
      <c r="BE296" s="147"/>
      <c r="BF296" s="147"/>
      <c r="BG296" s="147"/>
      <c r="BH296" s="147"/>
    </row>
    <row r="297" spans="1:60" outlineLevel="2" x14ac:dyDescent="0.2">
      <c r="A297" s="154"/>
      <c r="B297" s="155"/>
      <c r="C297" s="184" t="s">
        <v>52</v>
      </c>
      <c r="D297" s="159"/>
      <c r="E297" s="160">
        <v>1</v>
      </c>
      <c r="F297" s="157"/>
      <c r="G297" s="157"/>
      <c r="H297" s="157"/>
      <c r="I297" s="157"/>
      <c r="J297" s="157"/>
      <c r="K297" s="157"/>
      <c r="L297" s="157"/>
      <c r="M297" s="157"/>
      <c r="N297" s="156"/>
      <c r="O297" s="156"/>
      <c r="P297" s="156"/>
      <c r="Q297" s="156"/>
      <c r="R297" s="157"/>
      <c r="S297" s="157"/>
      <c r="T297" s="157"/>
      <c r="U297" s="157"/>
      <c r="V297" s="157"/>
      <c r="W297" s="157"/>
      <c r="X297" s="157"/>
      <c r="Y297" s="157"/>
      <c r="Z297" s="147"/>
      <c r="AA297" s="147"/>
      <c r="AB297" s="147"/>
      <c r="AC297" s="147"/>
      <c r="AD297" s="147"/>
      <c r="AE297" s="147"/>
      <c r="AF297" s="147"/>
      <c r="AG297" s="147" t="s">
        <v>260</v>
      </c>
      <c r="AH297" s="147">
        <v>0</v>
      </c>
      <c r="AI297" s="147"/>
      <c r="AJ297" s="147"/>
      <c r="AK297" s="147"/>
      <c r="AL297" s="147"/>
      <c r="AM297" s="147"/>
      <c r="AN297" s="147"/>
      <c r="AO297" s="147"/>
      <c r="AP297" s="147"/>
      <c r="AQ297" s="147"/>
      <c r="AR297" s="147"/>
      <c r="AS297" s="147"/>
      <c r="AT297" s="147"/>
      <c r="AU297" s="147"/>
      <c r="AV297" s="147"/>
      <c r="AW297" s="147"/>
      <c r="AX297" s="147"/>
      <c r="AY297" s="147"/>
      <c r="AZ297" s="147"/>
      <c r="BA297" s="147"/>
      <c r="BB297" s="147"/>
      <c r="BC297" s="147"/>
      <c r="BD297" s="147"/>
      <c r="BE297" s="147"/>
      <c r="BF297" s="147"/>
      <c r="BG297" s="147"/>
      <c r="BH297" s="147"/>
    </row>
    <row r="298" spans="1:60" ht="22.5" outlineLevel="1" x14ac:dyDescent="0.2">
      <c r="A298" s="170">
        <v>79</v>
      </c>
      <c r="B298" s="171" t="s">
        <v>1477</v>
      </c>
      <c r="C298" s="183" t="s">
        <v>1478</v>
      </c>
      <c r="D298" s="172" t="s">
        <v>292</v>
      </c>
      <c r="E298" s="173">
        <v>16</v>
      </c>
      <c r="F298" s="174"/>
      <c r="G298" s="175">
        <f>ROUND(E298*F298,2)</f>
        <v>0</v>
      </c>
      <c r="H298" s="158"/>
      <c r="I298" s="157">
        <f>ROUND(E298*H298,2)</f>
        <v>0</v>
      </c>
      <c r="J298" s="158"/>
      <c r="K298" s="157">
        <f>ROUND(E298*J298,2)</f>
        <v>0</v>
      </c>
      <c r="L298" s="157">
        <v>21</v>
      </c>
      <c r="M298" s="157">
        <f>G298*(1+L298/100)</f>
        <v>0</v>
      </c>
      <c r="N298" s="156">
        <v>7.0180499999999997</v>
      </c>
      <c r="O298" s="156">
        <f>ROUND(E298*N298,2)</f>
        <v>112.29</v>
      </c>
      <c r="P298" s="156">
        <v>0</v>
      </c>
      <c r="Q298" s="156">
        <f>ROUND(E298*P298,2)</f>
        <v>0</v>
      </c>
      <c r="R298" s="157"/>
      <c r="S298" s="157" t="s">
        <v>254</v>
      </c>
      <c r="T298" s="157" t="s">
        <v>255</v>
      </c>
      <c r="U298" s="157">
        <v>39.112090000000002</v>
      </c>
      <c r="V298" s="157">
        <f>ROUND(E298*U298,2)</f>
        <v>625.79</v>
      </c>
      <c r="W298" s="157"/>
      <c r="X298" s="157" t="s">
        <v>309</v>
      </c>
      <c r="Y298" s="157" t="s">
        <v>257</v>
      </c>
      <c r="Z298" s="147"/>
      <c r="AA298" s="147"/>
      <c r="AB298" s="147"/>
      <c r="AC298" s="147"/>
      <c r="AD298" s="147"/>
      <c r="AE298" s="147"/>
      <c r="AF298" s="147"/>
      <c r="AG298" s="147" t="s">
        <v>310</v>
      </c>
      <c r="AH298" s="147"/>
      <c r="AI298" s="147"/>
      <c r="AJ298" s="147"/>
      <c r="AK298" s="147"/>
      <c r="AL298" s="147"/>
      <c r="AM298" s="147"/>
      <c r="AN298" s="147"/>
      <c r="AO298" s="147"/>
      <c r="AP298" s="147"/>
      <c r="AQ298" s="147"/>
      <c r="AR298" s="147"/>
      <c r="AS298" s="147"/>
      <c r="AT298" s="147"/>
      <c r="AU298" s="147"/>
      <c r="AV298" s="147"/>
      <c r="AW298" s="147"/>
      <c r="AX298" s="147"/>
      <c r="AY298" s="147"/>
      <c r="AZ298" s="147"/>
      <c r="BA298" s="147"/>
      <c r="BB298" s="147"/>
      <c r="BC298" s="147"/>
      <c r="BD298" s="147"/>
      <c r="BE298" s="147"/>
      <c r="BF298" s="147"/>
      <c r="BG298" s="147"/>
      <c r="BH298" s="147"/>
    </row>
    <row r="299" spans="1:60" outlineLevel="2" x14ac:dyDescent="0.2">
      <c r="A299" s="154"/>
      <c r="B299" s="155"/>
      <c r="C299" s="184" t="s">
        <v>1226</v>
      </c>
      <c r="D299" s="159"/>
      <c r="E299" s="160">
        <v>16</v>
      </c>
      <c r="F299" s="157"/>
      <c r="G299" s="157"/>
      <c r="H299" s="157"/>
      <c r="I299" s="157"/>
      <c r="J299" s="157"/>
      <c r="K299" s="157"/>
      <c r="L299" s="157"/>
      <c r="M299" s="157"/>
      <c r="N299" s="156"/>
      <c r="O299" s="156"/>
      <c r="P299" s="156"/>
      <c r="Q299" s="156"/>
      <c r="R299" s="157"/>
      <c r="S299" s="157"/>
      <c r="T299" s="157"/>
      <c r="U299" s="157"/>
      <c r="V299" s="157"/>
      <c r="W299" s="157"/>
      <c r="X299" s="157"/>
      <c r="Y299" s="157"/>
      <c r="Z299" s="147"/>
      <c r="AA299" s="147"/>
      <c r="AB299" s="147"/>
      <c r="AC299" s="147"/>
      <c r="AD299" s="147"/>
      <c r="AE299" s="147"/>
      <c r="AF299" s="147"/>
      <c r="AG299" s="147" t="s">
        <v>260</v>
      </c>
      <c r="AH299" s="147">
        <v>0</v>
      </c>
      <c r="AI299" s="147"/>
      <c r="AJ299" s="147"/>
      <c r="AK299" s="147"/>
      <c r="AL299" s="147"/>
      <c r="AM299" s="147"/>
      <c r="AN299" s="147"/>
      <c r="AO299" s="147"/>
      <c r="AP299" s="147"/>
      <c r="AQ299" s="147"/>
      <c r="AR299" s="147"/>
      <c r="AS299" s="147"/>
      <c r="AT299" s="147"/>
      <c r="AU299" s="147"/>
      <c r="AV299" s="147"/>
      <c r="AW299" s="147"/>
      <c r="AX299" s="147"/>
      <c r="AY299" s="147"/>
      <c r="AZ299" s="147"/>
      <c r="BA299" s="147"/>
      <c r="BB299" s="147"/>
      <c r="BC299" s="147"/>
      <c r="BD299" s="147"/>
      <c r="BE299" s="147"/>
      <c r="BF299" s="147"/>
      <c r="BG299" s="147"/>
      <c r="BH299" s="147"/>
    </row>
    <row r="300" spans="1:60" x14ac:dyDescent="0.2">
      <c r="A300" s="163" t="s">
        <v>249</v>
      </c>
      <c r="B300" s="164" t="s">
        <v>218</v>
      </c>
      <c r="C300" s="182" t="s">
        <v>219</v>
      </c>
      <c r="D300" s="165"/>
      <c r="E300" s="166"/>
      <c r="F300" s="167"/>
      <c r="G300" s="168">
        <f>SUMIF(AG301:AG316,"&lt;&gt;NOR",G301:G316)</f>
        <v>0</v>
      </c>
      <c r="H300" s="162"/>
      <c r="I300" s="162">
        <f>SUM(I301:I316)</f>
        <v>0</v>
      </c>
      <c r="J300" s="162"/>
      <c r="K300" s="162">
        <f>SUM(K301:K316)</f>
        <v>0</v>
      </c>
      <c r="L300" s="162"/>
      <c r="M300" s="162">
        <f>SUM(M301:M316)</f>
        <v>0</v>
      </c>
      <c r="N300" s="161"/>
      <c r="O300" s="161">
        <f>SUM(O301:O316)</f>
        <v>0</v>
      </c>
      <c r="P300" s="161"/>
      <c r="Q300" s="161">
        <f>SUM(Q301:Q316)</f>
        <v>0</v>
      </c>
      <c r="R300" s="162"/>
      <c r="S300" s="162"/>
      <c r="T300" s="162"/>
      <c r="U300" s="162"/>
      <c r="V300" s="162">
        <f>SUM(V301:V316)</f>
        <v>682.92000000000007</v>
      </c>
      <c r="W300" s="162"/>
      <c r="X300" s="162"/>
      <c r="Y300" s="162"/>
      <c r="AG300" t="s">
        <v>250</v>
      </c>
    </row>
    <row r="301" spans="1:60" ht="22.5" outlineLevel="1" x14ac:dyDescent="0.2">
      <c r="A301" s="170">
        <v>80</v>
      </c>
      <c r="B301" s="171" t="s">
        <v>452</v>
      </c>
      <c r="C301" s="183" t="s">
        <v>1282</v>
      </c>
      <c r="D301" s="172" t="s">
        <v>316</v>
      </c>
      <c r="E301" s="173">
        <v>315.72300000000001</v>
      </c>
      <c r="F301" s="174"/>
      <c r="G301" s="175">
        <f>ROUND(E301*F301,2)</f>
        <v>0</v>
      </c>
      <c r="H301" s="158"/>
      <c r="I301" s="157">
        <f>ROUND(E301*H301,2)</f>
        <v>0</v>
      </c>
      <c r="J301" s="158"/>
      <c r="K301" s="157">
        <f>ROUND(E301*J301,2)</f>
        <v>0</v>
      </c>
      <c r="L301" s="157">
        <v>21</v>
      </c>
      <c r="M301" s="157">
        <f>G301*(1+L301/100)</f>
        <v>0</v>
      </c>
      <c r="N301" s="156">
        <v>0</v>
      </c>
      <c r="O301" s="156">
        <f>ROUND(E301*N301,2)</f>
        <v>0</v>
      </c>
      <c r="P301" s="156">
        <v>0</v>
      </c>
      <c r="Q301" s="156">
        <f>ROUND(E301*P301,2)</f>
        <v>0</v>
      </c>
      <c r="R301" s="157"/>
      <c r="S301" s="157" t="s">
        <v>254</v>
      </c>
      <c r="T301" s="157" t="s">
        <v>255</v>
      </c>
      <c r="U301" s="157">
        <v>0.49</v>
      </c>
      <c r="V301" s="157">
        <f>ROUND(E301*U301,2)</f>
        <v>154.69999999999999</v>
      </c>
      <c r="W301" s="157"/>
      <c r="X301" s="157" t="s">
        <v>256</v>
      </c>
      <c r="Y301" s="157" t="s">
        <v>257</v>
      </c>
      <c r="Z301" s="147"/>
      <c r="AA301" s="147"/>
      <c r="AB301" s="147"/>
      <c r="AC301" s="147"/>
      <c r="AD301" s="147"/>
      <c r="AE301" s="147"/>
      <c r="AF301" s="147"/>
      <c r="AG301" s="147" t="s">
        <v>258</v>
      </c>
      <c r="AH301" s="147"/>
      <c r="AI301" s="147"/>
      <c r="AJ301" s="147"/>
      <c r="AK301" s="147"/>
      <c r="AL301" s="147"/>
      <c r="AM301" s="147"/>
      <c r="AN301" s="147"/>
      <c r="AO301" s="147"/>
      <c r="AP301" s="147"/>
      <c r="AQ301" s="147"/>
      <c r="AR301" s="147"/>
      <c r="AS301" s="147"/>
      <c r="AT301" s="147"/>
      <c r="AU301" s="147"/>
      <c r="AV301" s="147"/>
      <c r="AW301" s="147"/>
      <c r="AX301" s="147"/>
      <c r="AY301" s="147"/>
      <c r="AZ301" s="147"/>
      <c r="BA301" s="147"/>
      <c r="BB301" s="147"/>
      <c r="BC301" s="147"/>
      <c r="BD301" s="147"/>
      <c r="BE301" s="147"/>
      <c r="BF301" s="147"/>
      <c r="BG301" s="147"/>
      <c r="BH301" s="147"/>
    </row>
    <row r="302" spans="1:60" ht="22.5" outlineLevel="2" x14ac:dyDescent="0.2">
      <c r="A302" s="154"/>
      <c r="B302" s="155"/>
      <c r="C302" s="184" t="s">
        <v>1479</v>
      </c>
      <c r="D302" s="159"/>
      <c r="E302" s="160">
        <v>57.6</v>
      </c>
      <c r="F302" s="157"/>
      <c r="G302" s="157"/>
      <c r="H302" s="157"/>
      <c r="I302" s="157"/>
      <c r="J302" s="157"/>
      <c r="K302" s="157"/>
      <c r="L302" s="157"/>
      <c r="M302" s="157"/>
      <c r="N302" s="156"/>
      <c r="O302" s="156"/>
      <c r="P302" s="156"/>
      <c r="Q302" s="156"/>
      <c r="R302" s="157"/>
      <c r="S302" s="157"/>
      <c r="T302" s="157"/>
      <c r="U302" s="157"/>
      <c r="V302" s="157"/>
      <c r="W302" s="157"/>
      <c r="X302" s="157"/>
      <c r="Y302" s="157"/>
      <c r="Z302" s="147"/>
      <c r="AA302" s="147"/>
      <c r="AB302" s="147"/>
      <c r="AC302" s="147"/>
      <c r="AD302" s="147"/>
      <c r="AE302" s="147"/>
      <c r="AF302" s="147"/>
      <c r="AG302" s="147" t="s">
        <v>260</v>
      </c>
      <c r="AH302" s="147">
        <v>0</v>
      </c>
      <c r="AI302" s="147"/>
      <c r="AJ302" s="147"/>
      <c r="AK302" s="147"/>
      <c r="AL302" s="147"/>
      <c r="AM302" s="147"/>
      <c r="AN302" s="147"/>
      <c r="AO302" s="147"/>
      <c r="AP302" s="147"/>
      <c r="AQ302" s="147"/>
      <c r="AR302" s="147"/>
      <c r="AS302" s="147"/>
      <c r="AT302" s="147"/>
      <c r="AU302" s="147"/>
      <c r="AV302" s="147"/>
      <c r="AW302" s="147"/>
      <c r="AX302" s="147"/>
      <c r="AY302" s="147"/>
      <c r="AZ302" s="147"/>
      <c r="BA302" s="147"/>
      <c r="BB302" s="147"/>
      <c r="BC302" s="147"/>
      <c r="BD302" s="147"/>
      <c r="BE302" s="147"/>
      <c r="BF302" s="147"/>
      <c r="BG302" s="147"/>
      <c r="BH302" s="147"/>
    </row>
    <row r="303" spans="1:60" ht="22.5" outlineLevel="3" x14ac:dyDescent="0.2">
      <c r="A303" s="154"/>
      <c r="B303" s="155"/>
      <c r="C303" s="184" t="s">
        <v>1480</v>
      </c>
      <c r="D303" s="159"/>
      <c r="E303" s="160">
        <v>32.64</v>
      </c>
      <c r="F303" s="157"/>
      <c r="G303" s="157"/>
      <c r="H303" s="157"/>
      <c r="I303" s="157"/>
      <c r="J303" s="157"/>
      <c r="K303" s="157"/>
      <c r="L303" s="157"/>
      <c r="M303" s="157"/>
      <c r="N303" s="156"/>
      <c r="O303" s="156"/>
      <c r="P303" s="156"/>
      <c r="Q303" s="156"/>
      <c r="R303" s="157"/>
      <c r="S303" s="157"/>
      <c r="T303" s="157"/>
      <c r="U303" s="157"/>
      <c r="V303" s="157"/>
      <c r="W303" s="157"/>
      <c r="X303" s="157"/>
      <c r="Y303" s="157"/>
      <c r="Z303" s="147"/>
      <c r="AA303" s="147"/>
      <c r="AB303" s="147"/>
      <c r="AC303" s="147"/>
      <c r="AD303" s="147"/>
      <c r="AE303" s="147"/>
      <c r="AF303" s="147"/>
      <c r="AG303" s="147" t="s">
        <v>260</v>
      </c>
      <c r="AH303" s="147">
        <v>0</v>
      </c>
      <c r="AI303" s="147"/>
      <c r="AJ303" s="147"/>
      <c r="AK303" s="147"/>
      <c r="AL303" s="147"/>
      <c r="AM303" s="147"/>
      <c r="AN303" s="147"/>
      <c r="AO303" s="147"/>
      <c r="AP303" s="147"/>
      <c r="AQ303" s="147"/>
      <c r="AR303" s="147"/>
      <c r="AS303" s="147"/>
      <c r="AT303" s="147"/>
      <c r="AU303" s="147"/>
      <c r="AV303" s="147"/>
      <c r="AW303" s="147"/>
      <c r="AX303" s="147"/>
      <c r="AY303" s="147"/>
      <c r="AZ303" s="147"/>
      <c r="BA303" s="147"/>
      <c r="BB303" s="147"/>
      <c r="BC303" s="147"/>
      <c r="BD303" s="147"/>
      <c r="BE303" s="147"/>
      <c r="BF303" s="147"/>
      <c r="BG303" s="147"/>
      <c r="BH303" s="147"/>
    </row>
    <row r="304" spans="1:60" outlineLevel="3" x14ac:dyDescent="0.2">
      <c r="A304" s="154"/>
      <c r="B304" s="155"/>
      <c r="C304" s="184" t="s">
        <v>1481</v>
      </c>
      <c r="D304" s="159"/>
      <c r="E304" s="160">
        <v>135</v>
      </c>
      <c r="F304" s="157"/>
      <c r="G304" s="157"/>
      <c r="H304" s="157"/>
      <c r="I304" s="157"/>
      <c r="J304" s="157"/>
      <c r="K304" s="157"/>
      <c r="L304" s="157"/>
      <c r="M304" s="157"/>
      <c r="N304" s="156"/>
      <c r="O304" s="156"/>
      <c r="P304" s="156"/>
      <c r="Q304" s="156"/>
      <c r="R304" s="157"/>
      <c r="S304" s="157"/>
      <c r="T304" s="157"/>
      <c r="U304" s="157"/>
      <c r="V304" s="157"/>
      <c r="W304" s="157"/>
      <c r="X304" s="157"/>
      <c r="Y304" s="157"/>
      <c r="Z304" s="147"/>
      <c r="AA304" s="147"/>
      <c r="AB304" s="147"/>
      <c r="AC304" s="147"/>
      <c r="AD304" s="147"/>
      <c r="AE304" s="147"/>
      <c r="AF304" s="147"/>
      <c r="AG304" s="147" t="s">
        <v>260</v>
      </c>
      <c r="AH304" s="147">
        <v>0</v>
      </c>
      <c r="AI304" s="147"/>
      <c r="AJ304" s="147"/>
      <c r="AK304" s="147"/>
      <c r="AL304" s="147"/>
      <c r="AM304" s="147"/>
      <c r="AN304" s="147"/>
      <c r="AO304" s="147"/>
      <c r="AP304" s="147"/>
      <c r="AQ304" s="147"/>
      <c r="AR304" s="147"/>
      <c r="AS304" s="147"/>
      <c r="AT304" s="147"/>
      <c r="AU304" s="147"/>
      <c r="AV304" s="147"/>
      <c r="AW304" s="147"/>
      <c r="AX304" s="147"/>
      <c r="AY304" s="147"/>
      <c r="AZ304" s="147"/>
      <c r="BA304" s="147"/>
      <c r="BB304" s="147"/>
      <c r="BC304" s="147"/>
      <c r="BD304" s="147"/>
      <c r="BE304" s="147"/>
      <c r="BF304" s="147"/>
      <c r="BG304" s="147"/>
      <c r="BH304" s="147"/>
    </row>
    <row r="305" spans="1:60" ht="22.5" outlineLevel="3" x14ac:dyDescent="0.2">
      <c r="A305" s="154"/>
      <c r="B305" s="155"/>
      <c r="C305" s="184" t="s">
        <v>1482</v>
      </c>
      <c r="D305" s="159"/>
      <c r="E305" s="160">
        <v>29.57</v>
      </c>
      <c r="F305" s="157"/>
      <c r="G305" s="157"/>
      <c r="H305" s="157"/>
      <c r="I305" s="157"/>
      <c r="J305" s="157"/>
      <c r="K305" s="157"/>
      <c r="L305" s="157"/>
      <c r="M305" s="157"/>
      <c r="N305" s="156"/>
      <c r="O305" s="156"/>
      <c r="P305" s="156"/>
      <c r="Q305" s="156"/>
      <c r="R305" s="157"/>
      <c r="S305" s="157"/>
      <c r="T305" s="157"/>
      <c r="U305" s="157"/>
      <c r="V305" s="157"/>
      <c r="W305" s="157"/>
      <c r="X305" s="157"/>
      <c r="Y305" s="157"/>
      <c r="Z305" s="147"/>
      <c r="AA305" s="147"/>
      <c r="AB305" s="147"/>
      <c r="AC305" s="147"/>
      <c r="AD305" s="147"/>
      <c r="AE305" s="147"/>
      <c r="AF305" s="147"/>
      <c r="AG305" s="147" t="s">
        <v>260</v>
      </c>
      <c r="AH305" s="147">
        <v>0</v>
      </c>
      <c r="AI305" s="147"/>
      <c r="AJ305" s="147"/>
      <c r="AK305" s="147"/>
      <c r="AL305" s="147"/>
      <c r="AM305" s="147"/>
      <c r="AN305" s="147"/>
      <c r="AO305" s="147"/>
      <c r="AP305" s="147"/>
      <c r="AQ305" s="147"/>
      <c r="AR305" s="147"/>
      <c r="AS305" s="147"/>
      <c r="AT305" s="147"/>
      <c r="AU305" s="147"/>
      <c r="AV305" s="147"/>
      <c r="AW305" s="147"/>
      <c r="AX305" s="147"/>
      <c r="AY305" s="147"/>
      <c r="AZ305" s="147"/>
      <c r="BA305" s="147"/>
      <c r="BB305" s="147"/>
      <c r="BC305" s="147"/>
      <c r="BD305" s="147"/>
      <c r="BE305" s="147"/>
      <c r="BF305" s="147"/>
      <c r="BG305" s="147"/>
      <c r="BH305" s="147"/>
    </row>
    <row r="306" spans="1:60" ht="22.5" outlineLevel="3" x14ac:dyDescent="0.2">
      <c r="A306" s="154"/>
      <c r="B306" s="155"/>
      <c r="C306" s="184" t="s">
        <v>1483</v>
      </c>
      <c r="D306" s="159"/>
      <c r="E306" s="160">
        <v>46.87</v>
      </c>
      <c r="F306" s="157"/>
      <c r="G306" s="157"/>
      <c r="H306" s="157"/>
      <c r="I306" s="157"/>
      <c r="J306" s="157"/>
      <c r="K306" s="157"/>
      <c r="L306" s="157"/>
      <c r="M306" s="157"/>
      <c r="N306" s="156"/>
      <c r="O306" s="156"/>
      <c r="P306" s="156"/>
      <c r="Q306" s="156"/>
      <c r="R306" s="157"/>
      <c r="S306" s="157"/>
      <c r="T306" s="157"/>
      <c r="U306" s="157"/>
      <c r="V306" s="157"/>
      <c r="W306" s="157"/>
      <c r="X306" s="157"/>
      <c r="Y306" s="157"/>
      <c r="Z306" s="147"/>
      <c r="AA306" s="147"/>
      <c r="AB306" s="147"/>
      <c r="AC306" s="147"/>
      <c r="AD306" s="147"/>
      <c r="AE306" s="147"/>
      <c r="AF306" s="147"/>
      <c r="AG306" s="147" t="s">
        <v>260</v>
      </c>
      <c r="AH306" s="147">
        <v>0</v>
      </c>
      <c r="AI306" s="147"/>
      <c r="AJ306" s="147"/>
      <c r="AK306" s="147"/>
      <c r="AL306" s="147"/>
      <c r="AM306" s="147"/>
      <c r="AN306" s="147"/>
      <c r="AO306" s="147"/>
      <c r="AP306" s="147"/>
      <c r="AQ306" s="147"/>
      <c r="AR306" s="147"/>
      <c r="AS306" s="147"/>
      <c r="AT306" s="147"/>
      <c r="AU306" s="147"/>
      <c r="AV306" s="147"/>
      <c r="AW306" s="147"/>
      <c r="AX306" s="147"/>
      <c r="AY306" s="147"/>
      <c r="AZ306" s="147"/>
      <c r="BA306" s="147"/>
      <c r="BB306" s="147"/>
      <c r="BC306" s="147"/>
      <c r="BD306" s="147"/>
      <c r="BE306" s="147"/>
      <c r="BF306" s="147"/>
      <c r="BG306" s="147"/>
      <c r="BH306" s="147"/>
    </row>
    <row r="307" spans="1:60" ht="22.5" outlineLevel="3" x14ac:dyDescent="0.2">
      <c r="A307" s="154"/>
      <c r="B307" s="155"/>
      <c r="C307" s="184" t="s">
        <v>1484</v>
      </c>
      <c r="D307" s="159"/>
      <c r="E307" s="160">
        <v>14.04</v>
      </c>
      <c r="F307" s="157"/>
      <c r="G307" s="157"/>
      <c r="H307" s="157"/>
      <c r="I307" s="157"/>
      <c r="J307" s="157"/>
      <c r="K307" s="157"/>
      <c r="L307" s="157"/>
      <c r="M307" s="157"/>
      <c r="N307" s="156"/>
      <c r="O307" s="156"/>
      <c r="P307" s="156"/>
      <c r="Q307" s="156"/>
      <c r="R307" s="157"/>
      <c r="S307" s="157"/>
      <c r="T307" s="157"/>
      <c r="U307" s="157"/>
      <c r="V307" s="157"/>
      <c r="W307" s="157"/>
      <c r="X307" s="157"/>
      <c r="Y307" s="157"/>
      <c r="Z307" s="147"/>
      <c r="AA307" s="147"/>
      <c r="AB307" s="147"/>
      <c r="AC307" s="147"/>
      <c r="AD307" s="147"/>
      <c r="AE307" s="147"/>
      <c r="AF307" s="147"/>
      <c r="AG307" s="147" t="s">
        <v>260</v>
      </c>
      <c r="AH307" s="147">
        <v>0</v>
      </c>
      <c r="AI307" s="147"/>
      <c r="AJ307" s="147"/>
      <c r="AK307" s="147"/>
      <c r="AL307" s="147"/>
      <c r="AM307" s="147"/>
      <c r="AN307" s="147"/>
      <c r="AO307" s="147"/>
      <c r="AP307" s="147"/>
      <c r="AQ307" s="147"/>
      <c r="AR307" s="147"/>
      <c r="AS307" s="147"/>
      <c r="AT307" s="147"/>
      <c r="AU307" s="147"/>
      <c r="AV307" s="147"/>
      <c r="AW307" s="147"/>
      <c r="AX307" s="147"/>
      <c r="AY307" s="147"/>
      <c r="AZ307" s="147"/>
      <c r="BA307" s="147"/>
      <c r="BB307" s="147"/>
      <c r="BC307" s="147"/>
      <c r="BD307" s="147"/>
      <c r="BE307" s="147"/>
      <c r="BF307" s="147"/>
      <c r="BG307" s="147"/>
      <c r="BH307" s="147"/>
    </row>
    <row r="308" spans="1:60" ht="22.5" outlineLevel="1" x14ac:dyDescent="0.2">
      <c r="A308" s="170">
        <v>81</v>
      </c>
      <c r="B308" s="171" t="s">
        <v>452</v>
      </c>
      <c r="C308" s="183" t="s">
        <v>1282</v>
      </c>
      <c r="D308" s="172" t="s">
        <v>316</v>
      </c>
      <c r="E308" s="173">
        <v>1078</v>
      </c>
      <c r="F308" s="174"/>
      <c r="G308" s="175">
        <f>ROUND(E308*F308,2)</f>
        <v>0</v>
      </c>
      <c r="H308" s="158"/>
      <c r="I308" s="157">
        <f>ROUND(E308*H308,2)</f>
        <v>0</v>
      </c>
      <c r="J308" s="158"/>
      <c r="K308" s="157">
        <f>ROUND(E308*J308,2)</f>
        <v>0</v>
      </c>
      <c r="L308" s="157">
        <v>21</v>
      </c>
      <c r="M308" s="157">
        <f>G308*(1+L308/100)</f>
        <v>0</v>
      </c>
      <c r="N308" s="156">
        <v>0</v>
      </c>
      <c r="O308" s="156">
        <f>ROUND(E308*N308,2)</f>
        <v>0</v>
      </c>
      <c r="P308" s="156">
        <v>0</v>
      </c>
      <c r="Q308" s="156">
        <f>ROUND(E308*P308,2)</f>
        <v>0</v>
      </c>
      <c r="R308" s="157"/>
      <c r="S308" s="157" t="s">
        <v>254</v>
      </c>
      <c r="T308" s="157" t="s">
        <v>255</v>
      </c>
      <c r="U308" s="157">
        <v>0.49</v>
      </c>
      <c r="V308" s="157">
        <f>ROUND(E308*U308,2)</f>
        <v>528.22</v>
      </c>
      <c r="W308" s="157"/>
      <c r="X308" s="157" t="s">
        <v>256</v>
      </c>
      <c r="Y308" s="157" t="s">
        <v>257</v>
      </c>
      <c r="Z308" s="147"/>
      <c r="AA308" s="147"/>
      <c r="AB308" s="147"/>
      <c r="AC308" s="147"/>
      <c r="AD308" s="147"/>
      <c r="AE308" s="147"/>
      <c r="AF308" s="147"/>
      <c r="AG308" s="147" t="s">
        <v>258</v>
      </c>
      <c r="AH308" s="147"/>
      <c r="AI308" s="147"/>
      <c r="AJ308" s="147"/>
      <c r="AK308" s="147"/>
      <c r="AL308" s="147"/>
      <c r="AM308" s="147"/>
      <c r="AN308" s="147"/>
      <c r="AO308" s="147"/>
      <c r="AP308" s="147"/>
      <c r="AQ308" s="147"/>
      <c r="AR308" s="147"/>
      <c r="AS308" s="147"/>
      <c r="AT308" s="147"/>
      <c r="AU308" s="147"/>
      <c r="AV308" s="147"/>
      <c r="AW308" s="147"/>
      <c r="AX308" s="147"/>
      <c r="AY308" s="147"/>
      <c r="AZ308" s="147"/>
      <c r="BA308" s="147"/>
      <c r="BB308" s="147"/>
      <c r="BC308" s="147"/>
      <c r="BD308" s="147"/>
      <c r="BE308" s="147"/>
      <c r="BF308" s="147"/>
      <c r="BG308" s="147"/>
      <c r="BH308" s="147"/>
    </row>
    <row r="309" spans="1:60" outlineLevel="2" x14ac:dyDescent="0.2">
      <c r="A309" s="154"/>
      <c r="B309" s="155"/>
      <c r="C309" s="184" t="s">
        <v>1485</v>
      </c>
      <c r="D309" s="159"/>
      <c r="E309" s="160">
        <v>1078</v>
      </c>
      <c r="F309" s="157"/>
      <c r="G309" s="157"/>
      <c r="H309" s="157"/>
      <c r="I309" s="157"/>
      <c r="J309" s="157"/>
      <c r="K309" s="157"/>
      <c r="L309" s="157"/>
      <c r="M309" s="157"/>
      <c r="N309" s="156"/>
      <c r="O309" s="156"/>
      <c r="P309" s="156"/>
      <c r="Q309" s="156"/>
      <c r="R309" s="157"/>
      <c r="S309" s="157"/>
      <c r="T309" s="157"/>
      <c r="U309" s="157"/>
      <c r="V309" s="157"/>
      <c r="W309" s="157"/>
      <c r="X309" s="157"/>
      <c r="Y309" s="157"/>
      <c r="Z309" s="147"/>
      <c r="AA309" s="147"/>
      <c r="AB309" s="147"/>
      <c r="AC309" s="147"/>
      <c r="AD309" s="147"/>
      <c r="AE309" s="147"/>
      <c r="AF309" s="147"/>
      <c r="AG309" s="147" t="s">
        <v>260</v>
      </c>
      <c r="AH309" s="147">
        <v>0</v>
      </c>
      <c r="AI309" s="147"/>
      <c r="AJ309" s="147"/>
      <c r="AK309" s="147"/>
      <c r="AL309" s="147"/>
      <c r="AM309" s="147"/>
      <c r="AN309" s="147"/>
      <c r="AO309" s="147"/>
      <c r="AP309" s="147"/>
      <c r="AQ309" s="147"/>
      <c r="AR309" s="147"/>
      <c r="AS309" s="147"/>
      <c r="AT309" s="147"/>
      <c r="AU309" s="147"/>
      <c r="AV309" s="147"/>
      <c r="AW309" s="147"/>
      <c r="AX309" s="147"/>
      <c r="AY309" s="147"/>
      <c r="AZ309" s="147"/>
      <c r="BA309" s="147"/>
      <c r="BB309" s="147"/>
      <c r="BC309" s="147"/>
      <c r="BD309" s="147"/>
      <c r="BE309" s="147"/>
      <c r="BF309" s="147"/>
      <c r="BG309" s="147"/>
      <c r="BH309" s="147"/>
    </row>
    <row r="310" spans="1:60" outlineLevel="1" x14ac:dyDescent="0.2">
      <c r="A310" s="170">
        <v>82</v>
      </c>
      <c r="B310" s="171" t="s">
        <v>1286</v>
      </c>
      <c r="C310" s="183" t="s">
        <v>1287</v>
      </c>
      <c r="D310" s="172" t="s">
        <v>1288</v>
      </c>
      <c r="E310" s="173">
        <v>315.72300000000001</v>
      </c>
      <c r="F310" s="174"/>
      <c r="G310" s="175">
        <f>ROUND(E310*F310,2)</f>
        <v>0</v>
      </c>
      <c r="H310" s="158"/>
      <c r="I310" s="157">
        <f>ROUND(E310*H310,2)</f>
        <v>0</v>
      </c>
      <c r="J310" s="158"/>
      <c r="K310" s="157">
        <f>ROUND(E310*J310,2)</f>
        <v>0</v>
      </c>
      <c r="L310" s="157">
        <v>21</v>
      </c>
      <c r="M310" s="157">
        <f>G310*(1+L310/100)</f>
        <v>0</v>
      </c>
      <c r="N310" s="156">
        <v>0</v>
      </c>
      <c r="O310" s="156">
        <f>ROUND(E310*N310,2)</f>
        <v>0</v>
      </c>
      <c r="P310" s="156">
        <v>0</v>
      </c>
      <c r="Q310" s="156">
        <f>ROUND(E310*P310,2)</f>
        <v>0</v>
      </c>
      <c r="R310" s="157"/>
      <c r="S310" s="157" t="s">
        <v>254</v>
      </c>
      <c r="T310" s="157" t="s">
        <v>255</v>
      </c>
      <c r="U310" s="157">
        <v>0</v>
      </c>
      <c r="V310" s="157">
        <f>ROUND(E310*U310,2)</f>
        <v>0</v>
      </c>
      <c r="W310" s="157"/>
      <c r="X310" s="157" t="s">
        <v>309</v>
      </c>
      <c r="Y310" s="157" t="s">
        <v>257</v>
      </c>
      <c r="Z310" s="147"/>
      <c r="AA310" s="147"/>
      <c r="AB310" s="147"/>
      <c r="AC310" s="147"/>
      <c r="AD310" s="147"/>
      <c r="AE310" s="147"/>
      <c r="AF310" s="147"/>
      <c r="AG310" s="147" t="s">
        <v>310</v>
      </c>
      <c r="AH310" s="147"/>
      <c r="AI310" s="147"/>
      <c r="AJ310" s="147"/>
      <c r="AK310" s="147"/>
      <c r="AL310" s="147"/>
      <c r="AM310" s="147"/>
      <c r="AN310" s="147"/>
      <c r="AO310" s="147"/>
      <c r="AP310" s="147"/>
      <c r="AQ310" s="147"/>
      <c r="AR310" s="147"/>
      <c r="AS310" s="147"/>
      <c r="AT310" s="147"/>
      <c r="AU310" s="147"/>
      <c r="AV310" s="147"/>
      <c r="AW310" s="147"/>
      <c r="AX310" s="147"/>
      <c r="AY310" s="147"/>
      <c r="AZ310" s="147"/>
      <c r="BA310" s="147"/>
      <c r="BB310" s="147"/>
      <c r="BC310" s="147"/>
      <c r="BD310" s="147"/>
      <c r="BE310" s="147"/>
      <c r="BF310" s="147"/>
      <c r="BG310" s="147"/>
      <c r="BH310" s="147"/>
    </row>
    <row r="311" spans="1:60" ht="22.5" outlineLevel="2" x14ac:dyDescent="0.2">
      <c r="A311" s="154"/>
      <c r="B311" s="155"/>
      <c r="C311" s="184" t="s">
        <v>1479</v>
      </c>
      <c r="D311" s="159"/>
      <c r="E311" s="160">
        <v>57.6</v>
      </c>
      <c r="F311" s="157"/>
      <c r="G311" s="157"/>
      <c r="H311" s="157"/>
      <c r="I311" s="157"/>
      <c r="J311" s="157"/>
      <c r="K311" s="157"/>
      <c r="L311" s="157"/>
      <c r="M311" s="157"/>
      <c r="N311" s="156"/>
      <c r="O311" s="156"/>
      <c r="P311" s="156"/>
      <c r="Q311" s="156"/>
      <c r="R311" s="157"/>
      <c r="S311" s="157"/>
      <c r="T311" s="157"/>
      <c r="U311" s="157"/>
      <c r="V311" s="157"/>
      <c r="W311" s="157"/>
      <c r="X311" s="157"/>
      <c r="Y311" s="157"/>
      <c r="Z311" s="147"/>
      <c r="AA311" s="147"/>
      <c r="AB311" s="147"/>
      <c r="AC311" s="147"/>
      <c r="AD311" s="147"/>
      <c r="AE311" s="147"/>
      <c r="AF311" s="147"/>
      <c r="AG311" s="147" t="s">
        <v>260</v>
      </c>
      <c r="AH311" s="147">
        <v>0</v>
      </c>
      <c r="AI311" s="147"/>
      <c r="AJ311" s="147"/>
      <c r="AK311" s="147"/>
      <c r="AL311" s="147"/>
      <c r="AM311" s="147"/>
      <c r="AN311" s="147"/>
      <c r="AO311" s="147"/>
      <c r="AP311" s="147"/>
      <c r="AQ311" s="147"/>
      <c r="AR311" s="147"/>
      <c r="AS311" s="147"/>
      <c r="AT311" s="147"/>
      <c r="AU311" s="147"/>
      <c r="AV311" s="147"/>
      <c r="AW311" s="147"/>
      <c r="AX311" s="147"/>
      <c r="AY311" s="147"/>
      <c r="AZ311" s="147"/>
      <c r="BA311" s="147"/>
      <c r="BB311" s="147"/>
      <c r="BC311" s="147"/>
      <c r="BD311" s="147"/>
      <c r="BE311" s="147"/>
      <c r="BF311" s="147"/>
      <c r="BG311" s="147"/>
      <c r="BH311" s="147"/>
    </row>
    <row r="312" spans="1:60" ht="22.5" outlineLevel="3" x14ac:dyDescent="0.2">
      <c r="A312" s="154"/>
      <c r="B312" s="155"/>
      <c r="C312" s="184" t="s">
        <v>1480</v>
      </c>
      <c r="D312" s="159"/>
      <c r="E312" s="160">
        <v>32.64</v>
      </c>
      <c r="F312" s="157"/>
      <c r="G312" s="157"/>
      <c r="H312" s="157"/>
      <c r="I312" s="157"/>
      <c r="J312" s="157"/>
      <c r="K312" s="157"/>
      <c r="L312" s="157"/>
      <c r="M312" s="157"/>
      <c r="N312" s="156"/>
      <c r="O312" s="156"/>
      <c r="P312" s="156"/>
      <c r="Q312" s="156"/>
      <c r="R312" s="157"/>
      <c r="S312" s="157"/>
      <c r="T312" s="157"/>
      <c r="U312" s="157"/>
      <c r="V312" s="157"/>
      <c r="W312" s="157"/>
      <c r="X312" s="157"/>
      <c r="Y312" s="157"/>
      <c r="Z312" s="147"/>
      <c r="AA312" s="147"/>
      <c r="AB312" s="147"/>
      <c r="AC312" s="147"/>
      <c r="AD312" s="147"/>
      <c r="AE312" s="147"/>
      <c r="AF312" s="147"/>
      <c r="AG312" s="147" t="s">
        <v>260</v>
      </c>
      <c r="AH312" s="147">
        <v>0</v>
      </c>
      <c r="AI312" s="147"/>
      <c r="AJ312" s="147"/>
      <c r="AK312" s="147"/>
      <c r="AL312" s="147"/>
      <c r="AM312" s="147"/>
      <c r="AN312" s="147"/>
      <c r="AO312" s="147"/>
      <c r="AP312" s="147"/>
      <c r="AQ312" s="147"/>
      <c r="AR312" s="147"/>
      <c r="AS312" s="147"/>
      <c r="AT312" s="147"/>
      <c r="AU312" s="147"/>
      <c r="AV312" s="147"/>
      <c r="AW312" s="147"/>
      <c r="AX312" s="147"/>
      <c r="AY312" s="147"/>
      <c r="AZ312" s="147"/>
      <c r="BA312" s="147"/>
      <c r="BB312" s="147"/>
      <c r="BC312" s="147"/>
      <c r="BD312" s="147"/>
      <c r="BE312" s="147"/>
      <c r="BF312" s="147"/>
      <c r="BG312" s="147"/>
      <c r="BH312" s="147"/>
    </row>
    <row r="313" spans="1:60" outlineLevel="3" x14ac:dyDescent="0.2">
      <c r="A313" s="154"/>
      <c r="B313" s="155"/>
      <c r="C313" s="184" t="s">
        <v>1481</v>
      </c>
      <c r="D313" s="159"/>
      <c r="E313" s="160">
        <v>135</v>
      </c>
      <c r="F313" s="157"/>
      <c r="G313" s="157"/>
      <c r="H313" s="157"/>
      <c r="I313" s="157"/>
      <c r="J313" s="157"/>
      <c r="K313" s="157"/>
      <c r="L313" s="157"/>
      <c r="M313" s="157"/>
      <c r="N313" s="156"/>
      <c r="O313" s="156"/>
      <c r="P313" s="156"/>
      <c r="Q313" s="156"/>
      <c r="R313" s="157"/>
      <c r="S313" s="157"/>
      <c r="T313" s="157"/>
      <c r="U313" s="157"/>
      <c r="V313" s="157"/>
      <c r="W313" s="157"/>
      <c r="X313" s="157"/>
      <c r="Y313" s="157"/>
      <c r="Z313" s="147"/>
      <c r="AA313" s="147"/>
      <c r="AB313" s="147"/>
      <c r="AC313" s="147"/>
      <c r="AD313" s="147"/>
      <c r="AE313" s="147"/>
      <c r="AF313" s="147"/>
      <c r="AG313" s="147" t="s">
        <v>260</v>
      </c>
      <c r="AH313" s="147">
        <v>0</v>
      </c>
      <c r="AI313" s="147"/>
      <c r="AJ313" s="147"/>
      <c r="AK313" s="147"/>
      <c r="AL313" s="147"/>
      <c r="AM313" s="147"/>
      <c r="AN313" s="147"/>
      <c r="AO313" s="147"/>
      <c r="AP313" s="147"/>
      <c r="AQ313" s="147"/>
      <c r="AR313" s="147"/>
      <c r="AS313" s="147"/>
      <c r="AT313" s="147"/>
      <c r="AU313" s="147"/>
      <c r="AV313" s="147"/>
      <c r="AW313" s="147"/>
      <c r="AX313" s="147"/>
      <c r="AY313" s="147"/>
      <c r="AZ313" s="147"/>
      <c r="BA313" s="147"/>
      <c r="BB313" s="147"/>
      <c r="BC313" s="147"/>
      <c r="BD313" s="147"/>
      <c r="BE313" s="147"/>
      <c r="BF313" s="147"/>
      <c r="BG313" s="147"/>
      <c r="BH313" s="147"/>
    </row>
    <row r="314" spans="1:60" ht="22.5" outlineLevel="3" x14ac:dyDescent="0.2">
      <c r="A314" s="154"/>
      <c r="B314" s="155"/>
      <c r="C314" s="184" t="s">
        <v>1482</v>
      </c>
      <c r="D314" s="159"/>
      <c r="E314" s="160">
        <v>29.57</v>
      </c>
      <c r="F314" s="157"/>
      <c r="G314" s="157"/>
      <c r="H314" s="157"/>
      <c r="I314" s="157"/>
      <c r="J314" s="157"/>
      <c r="K314" s="157"/>
      <c r="L314" s="157"/>
      <c r="M314" s="157"/>
      <c r="N314" s="156"/>
      <c r="O314" s="156"/>
      <c r="P314" s="156"/>
      <c r="Q314" s="156"/>
      <c r="R314" s="157"/>
      <c r="S314" s="157"/>
      <c r="T314" s="157"/>
      <c r="U314" s="157"/>
      <c r="V314" s="157"/>
      <c r="W314" s="157"/>
      <c r="X314" s="157"/>
      <c r="Y314" s="157"/>
      <c r="Z314" s="147"/>
      <c r="AA314" s="147"/>
      <c r="AB314" s="147"/>
      <c r="AC314" s="147"/>
      <c r="AD314" s="147"/>
      <c r="AE314" s="147"/>
      <c r="AF314" s="147"/>
      <c r="AG314" s="147" t="s">
        <v>260</v>
      </c>
      <c r="AH314" s="147">
        <v>0</v>
      </c>
      <c r="AI314" s="147"/>
      <c r="AJ314" s="147"/>
      <c r="AK314" s="147"/>
      <c r="AL314" s="147"/>
      <c r="AM314" s="147"/>
      <c r="AN314" s="147"/>
      <c r="AO314" s="147"/>
      <c r="AP314" s="147"/>
      <c r="AQ314" s="147"/>
      <c r="AR314" s="147"/>
      <c r="AS314" s="147"/>
      <c r="AT314" s="147"/>
      <c r="AU314" s="147"/>
      <c r="AV314" s="147"/>
      <c r="AW314" s="147"/>
      <c r="AX314" s="147"/>
      <c r="AY314" s="147"/>
      <c r="AZ314" s="147"/>
      <c r="BA314" s="147"/>
      <c r="BB314" s="147"/>
      <c r="BC314" s="147"/>
      <c r="BD314" s="147"/>
      <c r="BE314" s="147"/>
      <c r="BF314" s="147"/>
      <c r="BG314" s="147"/>
      <c r="BH314" s="147"/>
    </row>
    <row r="315" spans="1:60" ht="22.5" outlineLevel="3" x14ac:dyDescent="0.2">
      <c r="A315" s="154"/>
      <c r="B315" s="155"/>
      <c r="C315" s="184" t="s">
        <v>1483</v>
      </c>
      <c r="D315" s="159"/>
      <c r="E315" s="160">
        <v>46.87</v>
      </c>
      <c r="F315" s="157"/>
      <c r="G315" s="157"/>
      <c r="H315" s="157"/>
      <c r="I315" s="157"/>
      <c r="J315" s="157"/>
      <c r="K315" s="157"/>
      <c r="L315" s="157"/>
      <c r="M315" s="157"/>
      <c r="N315" s="156"/>
      <c r="O315" s="156"/>
      <c r="P315" s="156"/>
      <c r="Q315" s="156"/>
      <c r="R315" s="157"/>
      <c r="S315" s="157"/>
      <c r="T315" s="157"/>
      <c r="U315" s="157"/>
      <c r="V315" s="157"/>
      <c r="W315" s="157"/>
      <c r="X315" s="157"/>
      <c r="Y315" s="157"/>
      <c r="Z315" s="147"/>
      <c r="AA315" s="147"/>
      <c r="AB315" s="147"/>
      <c r="AC315" s="147"/>
      <c r="AD315" s="147"/>
      <c r="AE315" s="147"/>
      <c r="AF315" s="147"/>
      <c r="AG315" s="147" t="s">
        <v>260</v>
      </c>
      <c r="AH315" s="147">
        <v>0</v>
      </c>
      <c r="AI315" s="147"/>
      <c r="AJ315" s="147"/>
      <c r="AK315" s="147"/>
      <c r="AL315" s="147"/>
      <c r="AM315" s="147"/>
      <c r="AN315" s="147"/>
      <c r="AO315" s="147"/>
      <c r="AP315" s="147"/>
      <c r="AQ315" s="147"/>
      <c r="AR315" s="147"/>
      <c r="AS315" s="147"/>
      <c r="AT315" s="147"/>
      <c r="AU315" s="147"/>
      <c r="AV315" s="147"/>
      <c r="AW315" s="147"/>
      <c r="AX315" s="147"/>
      <c r="AY315" s="147"/>
      <c r="AZ315" s="147"/>
      <c r="BA315" s="147"/>
      <c r="BB315" s="147"/>
      <c r="BC315" s="147"/>
      <c r="BD315" s="147"/>
      <c r="BE315" s="147"/>
      <c r="BF315" s="147"/>
      <c r="BG315" s="147"/>
      <c r="BH315" s="147"/>
    </row>
    <row r="316" spans="1:60" ht="22.5" outlineLevel="3" x14ac:dyDescent="0.2">
      <c r="A316" s="154"/>
      <c r="B316" s="155"/>
      <c r="C316" s="184" t="s">
        <v>1484</v>
      </c>
      <c r="D316" s="159"/>
      <c r="E316" s="160">
        <v>14.04</v>
      </c>
      <c r="F316" s="157"/>
      <c r="G316" s="157"/>
      <c r="H316" s="157"/>
      <c r="I316" s="157"/>
      <c r="J316" s="157"/>
      <c r="K316" s="157"/>
      <c r="L316" s="157"/>
      <c r="M316" s="157"/>
      <c r="N316" s="156"/>
      <c r="O316" s="156"/>
      <c r="P316" s="156"/>
      <c r="Q316" s="156"/>
      <c r="R316" s="157"/>
      <c r="S316" s="157"/>
      <c r="T316" s="157"/>
      <c r="U316" s="157"/>
      <c r="V316" s="157"/>
      <c r="W316" s="157"/>
      <c r="X316" s="157"/>
      <c r="Y316" s="157"/>
      <c r="Z316" s="147"/>
      <c r="AA316" s="147"/>
      <c r="AB316" s="147"/>
      <c r="AC316" s="147"/>
      <c r="AD316" s="147"/>
      <c r="AE316" s="147"/>
      <c r="AF316" s="147"/>
      <c r="AG316" s="147" t="s">
        <v>260</v>
      </c>
      <c r="AH316" s="147">
        <v>0</v>
      </c>
      <c r="AI316" s="147"/>
      <c r="AJ316" s="147"/>
      <c r="AK316" s="147"/>
      <c r="AL316" s="147"/>
      <c r="AM316" s="147"/>
      <c r="AN316" s="147"/>
      <c r="AO316" s="147"/>
      <c r="AP316" s="147"/>
      <c r="AQ316" s="147"/>
      <c r="AR316" s="147"/>
      <c r="AS316" s="147"/>
      <c r="AT316" s="147"/>
      <c r="AU316" s="147"/>
      <c r="AV316" s="147"/>
      <c r="AW316" s="147"/>
      <c r="AX316" s="147"/>
      <c r="AY316" s="147"/>
      <c r="AZ316" s="147"/>
      <c r="BA316" s="147"/>
      <c r="BB316" s="147"/>
      <c r="BC316" s="147"/>
      <c r="BD316" s="147"/>
      <c r="BE316" s="147"/>
      <c r="BF316" s="147"/>
      <c r="BG316" s="147"/>
      <c r="BH316" s="147"/>
    </row>
    <row r="317" spans="1:60" x14ac:dyDescent="0.2">
      <c r="A317" s="3"/>
      <c r="B317" s="4"/>
      <c r="C317" s="186"/>
      <c r="D317" s="6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AE317">
        <v>12</v>
      </c>
      <c r="AF317">
        <v>21</v>
      </c>
      <c r="AG317" t="s">
        <v>235</v>
      </c>
    </row>
    <row r="318" spans="1:60" x14ac:dyDescent="0.2">
      <c r="A318" s="150"/>
      <c r="B318" s="151" t="s">
        <v>31</v>
      </c>
      <c r="C318" s="187"/>
      <c r="D318" s="152"/>
      <c r="E318" s="153"/>
      <c r="F318" s="153"/>
      <c r="G318" s="169">
        <f>G8+G30+G44+G61+G72+G98+G106+G167+G174+G179+G186+G226+G228+G267+G270+G273+G282+G289+G300</f>
        <v>0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AE318">
        <f>SUMIF(L7:L316,AE317,G7:G316)</f>
        <v>0</v>
      </c>
      <c r="AF318">
        <f>SUMIF(L7:L316,AF317,G7:G316)</f>
        <v>0</v>
      </c>
      <c r="AG318" t="s">
        <v>346</v>
      </c>
    </row>
    <row r="319" spans="1:60" x14ac:dyDescent="0.2">
      <c r="A319" s="3"/>
      <c r="B319" s="4"/>
      <c r="C319" s="186"/>
      <c r="D319" s="6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60" x14ac:dyDescent="0.2">
      <c r="A320" s="3"/>
      <c r="B320" s="4"/>
      <c r="C320" s="186"/>
      <c r="D320" s="6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33" x14ac:dyDescent="0.2">
      <c r="A321" s="374" t="s">
        <v>347</v>
      </c>
      <c r="B321" s="374"/>
      <c r="C321" s="375"/>
      <c r="D321" s="6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33" x14ac:dyDescent="0.2">
      <c r="A322" s="376"/>
      <c r="B322" s="377"/>
      <c r="C322" s="378"/>
      <c r="D322" s="377"/>
      <c r="E322" s="377"/>
      <c r="F322" s="377"/>
      <c r="G322" s="379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AG322" t="s">
        <v>348</v>
      </c>
    </row>
    <row r="323" spans="1:33" x14ac:dyDescent="0.2">
      <c r="A323" s="380"/>
      <c r="B323" s="381"/>
      <c r="C323" s="382"/>
      <c r="D323" s="381"/>
      <c r="E323" s="381"/>
      <c r="F323" s="381"/>
      <c r="G323" s="38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33" x14ac:dyDescent="0.2">
      <c r="A324" s="380"/>
      <c r="B324" s="381"/>
      <c r="C324" s="382"/>
      <c r="D324" s="381"/>
      <c r="E324" s="381"/>
      <c r="F324" s="381"/>
      <c r="G324" s="38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33" x14ac:dyDescent="0.2">
      <c r="A325" s="380"/>
      <c r="B325" s="381"/>
      <c r="C325" s="382"/>
      <c r="D325" s="381"/>
      <c r="E325" s="381"/>
      <c r="F325" s="381"/>
      <c r="G325" s="38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33" x14ac:dyDescent="0.2">
      <c r="A326" s="384"/>
      <c r="B326" s="385"/>
      <c r="C326" s="386"/>
      <c r="D326" s="385"/>
      <c r="E326" s="385"/>
      <c r="F326" s="385"/>
      <c r="G326" s="387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33" x14ac:dyDescent="0.2">
      <c r="A327" s="3"/>
      <c r="B327" s="4"/>
      <c r="C327" s="186"/>
      <c r="D327" s="6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33" x14ac:dyDescent="0.2">
      <c r="C328" s="188"/>
      <c r="D328" s="10"/>
      <c r="AG328" t="s">
        <v>349</v>
      </c>
    </row>
    <row r="329" spans="1:33" x14ac:dyDescent="0.2">
      <c r="D329" s="10"/>
    </row>
    <row r="330" spans="1:33" x14ac:dyDescent="0.2">
      <c r="D330" s="10"/>
    </row>
    <row r="331" spans="1:33" x14ac:dyDescent="0.2">
      <c r="D331" s="10"/>
    </row>
    <row r="332" spans="1:33" x14ac:dyDescent="0.2">
      <c r="D332" s="10"/>
    </row>
    <row r="333" spans="1:33" x14ac:dyDescent="0.2">
      <c r="D333" s="10"/>
    </row>
    <row r="334" spans="1:33" x14ac:dyDescent="0.2">
      <c r="D334" s="10"/>
    </row>
    <row r="335" spans="1:33" x14ac:dyDescent="0.2">
      <c r="D335" s="10"/>
    </row>
    <row r="336" spans="1:33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</sheetData>
  <mergeCells count="12">
    <mergeCell ref="A322:G326"/>
    <mergeCell ref="C32:G32"/>
    <mergeCell ref="C46:G46"/>
    <mergeCell ref="C77:G77"/>
    <mergeCell ref="C188:G188"/>
    <mergeCell ref="C211:G211"/>
    <mergeCell ref="C215:G215"/>
    <mergeCell ref="A1:G1"/>
    <mergeCell ref="C2:G2"/>
    <mergeCell ref="C3:G3"/>
    <mergeCell ref="C4:G4"/>
    <mergeCell ref="A321:C321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202"/>
  <sheetViews>
    <sheetView showGridLines="0" topLeftCell="B11" zoomScaleNormal="100" zoomScaleSheetLayoutView="75" workbookViewId="0">
      <selection activeCell="I41" sqref="I4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8.42578125" customWidth="1"/>
    <col min="11" max="11" width="4.28515625" customWidth="1"/>
    <col min="12" max="15" width="10.7109375" customWidth="1"/>
    <col min="52" max="52" width="94" customWidth="1"/>
  </cols>
  <sheetData>
    <row r="1" spans="1:15" ht="33.75" customHeight="1" x14ac:dyDescent="0.2">
      <c r="A1" s="47" t="s">
        <v>38</v>
      </c>
      <c r="B1" s="339" t="s">
        <v>4</v>
      </c>
      <c r="C1" s="340"/>
      <c r="D1" s="340"/>
      <c r="E1" s="340"/>
      <c r="F1" s="340"/>
      <c r="G1" s="340"/>
      <c r="H1" s="340"/>
      <c r="I1" s="340"/>
      <c r="J1" s="341"/>
    </row>
    <row r="2" spans="1:15" ht="36" customHeight="1" x14ac:dyDescent="0.2">
      <c r="A2" s="2"/>
      <c r="B2" s="76" t="s">
        <v>24</v>
      </c>
      <c r="C2" s="77"/>
      <c r="D2" s="78" t="s">
        <v>43</v>
      </c>
      <c r="E2" s="345" t="s">
        <v>44</v>
      </c>
      <c r="F2" s="346"/>
      <c r="G2" s="346"/>
      <c r="H2" s="346"/>
      <c r="I2" s="346"/>
      <c r="J2" s="347"/>
      <c r="O2" s="1"/>
    </row>
    <row r="3" spans="1:15" ht="27" hidden="1" customHeight="1" x14ac:dyDescent="0.2">
      <c r="A3" s="2"/>
      <c r="B3" s="79"/>
      <c r="C3" s="77"/>
      <c r="D3" s="80"/>
      <c r="E3" s="348"/>
      <c r="F3" s="349"/>
      <c r="G3" s="349"/>
      <c r="H3" s="349"/>
      <c r="I3" s="349"/>
      <c r="J3" s="350"/>
    </row>
    <row r="4" spans="1:15" ht="23.25" customHeight="1" x14ac:dyDescent="0.2">
      <c r="A4" s="2"/>
      <c r="B4" s="81"/>
      <c r="C4" s="82"/>
      <c r="D4" s="83"/>
      <c r="E4" s="357"/>
      <c r="F4" s="357"/>
      <c r="G4" s="357"/>
      <c r="H4" s="357"/>
      <c r="I4" s="357"/>
      <c r="J4" s="358"/>
    </row>
    <row r="5" spans="1:15" ht="24" customHeight="1" x14ac:dyDescent="0.2">
      <c r="A5" s="2"/>
      <c r="B5" s="31" t="s">
        <v>23</v>
      </c>
      <c r="D5" s="361"/>
      <c r="E5" s="362"/>
      <c r="F5" s="362"/>
      <c r="G5" s="362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319"/>
      <c r="E6" s="320"/>
      <c r="F6" s="320"/>
      <c r="G6" s="320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321"/>
      <c r="F7" s="322"/>
      <c r="G7" s="322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352"/>
      <c r="E11" s="352"/>
      <c r="F11" s="352"/>
      <c r="G11" s="352"/>
      <c r="H11" s="18" t="s">
        <v>42</v>
      </c>
      <c r="I11" s="84"/>
      <c r="J11" s="8"/>
    </row>
    <row r="12" spans="1:15" ht="15.75" customHeight="1" x14ac:dyDescent="0.2">
      <c r="A12" s="2"/>
      <c r="B12" s="28"/>
      <c r="C12" s="55"/>
      <c r="D12" s="356"/>
      <c r="E12" s="356"/>
      <c r="F12" s="356"/>
      <c r="G12" s="356"/>
      <c r="H12" s="18" t="s">
        <v>36</v>
      </c>
      <c r="I12" s="84"/>
      <c r="J12" s="8"/>
    </row>
    <row r="13" spans="1:15" ht="15.75" customHeight="1" x14ac:dyDescent="0.2">
      <c r="A13" s="2"/>
      <c r="B13" s="29"/>
      <c r="C13" s="56"/>
      <c r="D13" s="85"/>
      <c r="E13" s="359"/>
      <c r="F13" s="360"/>
      <c r="G13" s="360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351"/>
      <c r="F15" s="351"/>
      <c r="G15" s="353"/>
      <c r="H15" s="353"/>
      <c r="I15" s="353" t="s">
        <v>31</v>
      </c>
      <c r="J15" s="354"/>
    </row>
    <row r="16" spans="1:15" ht="23.25" customHeight="1" x14ac:dyDescent="0.2">
      <c r="A16" s="139" t="s">
        <v>26</v>
      </c>
      <c r="B16" s="38" t="s">
        <v>26</v>
      </c>
      <c r="C16" s="62"/>
      <c r="D16" s="63"/>
      <c r="E16" s="328"/>
      <c r="F16" s="329"/>
      <c r="G16" s="328"/>
      <c r="H16" s="329"/>
      <c r="I16" s="328">
        <f>SUMIF(F136:F198,A16,I136:I198)+SUMIF(F136:F198,"PSU",I136:I198)</f>
        <v>0</v>
      </c>
      <c r="J16" s="330"/>
    </row>
    <row r="17" spans="1:10" ht="23.25" customHeight="1" x14ac:dyDescent="0.2">
      <c r="A17" s="139" t="s">
        <v>27</v>
      </c>
      <c r="B17" s="38" t="s">
        <v>27</v>
      </c>
      <c r="C17" s="62"/>
      <c r="D17" s="63"/>
      <c r="E17" s="328"/>
      <c r="F17" s="329"/>
      <c r="G17" s="328"/>
      <c r="H17" s="329"/>
      <c r="I17" s="328">
        <f>SUMIF(F136:F198,A17,I136:I198)</f>
        <v>0</v>
      </c>
      <c r="J17" s="330"/>
    </row>
    <row r="18" spans="1:10" ht="23.25" customHeight="1" x14ac:dyDescent="0.2">
      <c r="A18" s="139" t="s">
        <v>28</v>
      </c>
      <c r="B18" s="38" t="s">
        <v>28</v>
      </c>
      <c r="C18" s="62"/>
      <c r="D18" s="63"/>
      <c r="E18" s="328"/>
      <c r="F18" s="329"/>
      <c r="G18" s="328"/>
      <c r="H18" s="329"/>
      <c r="I18" s="328">
        <f>SUMIF(F136:F198,A18,I136:I198)</f>
        <v>0</v>
      </c>
      <c r="J18" s="330"/>
    </row>
    <row r="19" spans="1:10" ht="23.25" customHeight="1" x14ac:dyDescent="0.2">
      <c r="A19" s="139" t="s">
        <v>221</v>
      </c>
      <c r="B19" s="38" t="s">
        <v>29</v>
      </c>
      <c r="C19" s="62"/>
      <c r="D19" s="63"/>
      <c r="E19" s="328"/>
      <c r="F19" s="329"/>
      <c r="G19" s="328"/>
      <c r="H19" s="329"/>
      <c r="I19" s="328">
        <f>SUMIF(F136:F198,A19,I136:I198)</f>
        <v>0</v>
      </c>
      <c r="J19" s="330"/>
    </row>
    <row r="20" spans="1:10" ht="23.25" customHeight="1" x14ac:dyDescent="0.2">
      <c r="A20" s="139" t="s">
        <v>222</v>
      </c>
      <c r="B20" s="38" t="s">
        <v>30</v>
      </c>
      <c r="C20" s="62"/>
      <c r="D20" s="63"/>
      <c r="E20" s="328"/>
      <c r="F20" s="329"/>
      <c r="G20" s="328"/>
      <c r="H20" s="329"/>
      <c r="I20" s="328">
        <f>SUMIF(F136:F198,A20,I136:I198)</f>
        <v>0</v>
      </c>
      <c r="J20" s="330"/>
    </row>
    <row r="21" spans="1:10" ht="23.25" customHeight="1" x14ac:dyDescent="0.2">
      <c r="A21" s="139" t="s">
        <v>1753</v>
      </c>
      <c r="B21" s="38" t="s">
        <v>1590</v>
      </c>
      <c r="C21" s="399"/>
      <c r="D21" s="399"/>
      <c r="E21" s="199"/>
      <c r="F21" s="200"/>
      <c r="G21" s="199"/>
      <c r="H21" s="200"/>
      <c r="I21" s="328">
        <f>SUMIF(F136:F198,A21,I136:I198)</f>
        <v>0</v>
      </c>
      <c r="J21" s="330"/>
    </row>
    <row r="22" spans="1:10" ht="23.25" customHeight="1" x14ac:dyDescent="0.2">
      <c r="A22" s="2"/>
      <c r="B22" s="48" t="s">
        <v>31</v>
      </c>
      <c r="C22" s="64"/>
      <c r="D22" s="65"/>
      <c r="E22" s="331"/>
      <c r="F22" s="355"/>
      <c r="G22" s="331"/>
      <c r="H22" s="355"/>
      <c r="I22" s="331">
        <f>SUM(I16:J21)</f>
        <v>0</v>
      </c>
      <c r="J22" s="332"/>
    </row>
    <row r="23" spans="1:10" ht="33" customHeight="1" x14ac:dyDescent="0.2">
      <c r="A23" s="2"/>
      <c r="B23" s="42" t="s">
        <v>35</v>
      </c>
      <c r="C23" s="62"/>
      <c r="D23" s="63"/>
      <c r="E23" s="66"/>
      <c r="F23" s="39"/>
      <c r="G23" s="33"/>
      <c r="H23" s="33"/>
      <c r="I23" s="33"/>
      <c r="J23" s="40"/>
    </row>
    <row r="24" spans="1:10" ht="23.25" customHeight="1" x14ac:dyDescent="0.2">
      <c r="A24" s="2">
        <f>ZakladDPHSni*SazbaDPH1/100</f>
        <v>0</v>
      </c>
      <c r="B24" s="38" t="s">
        <v>13</v>
      </c>
      <c r="C24" s="62"/>
      <c r="D24" s="63"/>
      <c r="E24" s="67">
        <v>12</v>
      </c>
      <c r="F24" s="39" t="s">
        <v>0</v>
      </c>
      <c r="G24" s="326">
        <f>ZakladDPHSniVypocet</f>
        <v>0</v>
      </c>
      <c r="H24" s="327"/>
      <c r="I24" s="327"/>
      <c r="J24" s="40" t="str">
        <f t="shared" ref="J24:J29" si="0">Mena</f>
        <v>CZK</v>
      </c>
    </row>
    <row r="25" spans="1:10" ht="23.25" customHeight="1" x14ac:dyDescent="0.2">
      <c r="A25" s="2">
        <f>(A24-INT(A24))*100</f>
        <v>0</v>
      </c>
      <c r="B25" s="38" t="s">
        <v>14</v>
      </c>
      <c r="C25" s="62"/>
      <c r="D25" s="63"/>
      <c r="E25" s="67">
        <f>SazbaDPH1</f>
        <v>12</v>
      </c>
      <c r="F25" s="39" t="s">
        <v>0</v>
      </c>
      <c r="G25" s="324">
        <f>A24</f>
        <v>0</v>
      </c>
      <c r="H25" s="325"/>
      <c r="I25" s="325"/>
      <c r="J25" s="40" t="str">
        <f t="shared" si="0"/>
        <v>CZK</v>
      </c>
    </row>
    <row r="26" spans="1:10" ht="23.25" customHeight="1" x14ac:dyDescent="0.2">
      <c r="A26" s="2">
        <f>ZakladDPHZakl*SazbaDPH2/100</f>
        <v>0</v>
      </c>
      <c r="B26" s="38" t="s">
        <v>15</v>
      </c>
      <c r="C26" s="62"/>
      <c r="D26" s="63"/>
      <c r="E26" s="67">
        <v>21</v>
      </c>
      <c r="F26" s="39" t="s">
        <v>0</v>
      </c>
      <c r="G26" s="326">
        <f>ZakladDPHZaklVypocet</f>
        <v>0</v>
      </c>
      <c r="H26" s="327"/>
      <c r="I26" s="327"/>
      <c r="J26" s="40" t="str">
        <f t="shared" si="0"/>
        <v>CZK</v>
      </c>
    </row>
    <row r="27" spans="1:10" ht="23.25" customHeight="1" x14ac:dyDescent="0.2">
      <c r="A27" s="2">
        <f>(A26-INT(A26))*100</f>
        <v>0</v>
      </c>
      <c r="B27" s="32" t="s">
        <v>16</v>
      </c>
      <c r="C27" s="68"/>
      <c r="D27" s="54"/>
      <c r="E27" s="69">
        <f>SazbaDPH2</f>
        <v>21</v>
      </c>
      <c r="F27" s="30" t="s">
        <v>0</v>
      </c>
      <c r="G27" s="342">
        <f>A26</f>
        <v>0</v>
      </c>
      <c r="H27" s="343"/>
      <c r="I27" s="343"/>
      <c r="J27" s="37" t="str">
        <f t="shared" si="0"/>
        <v>CZK</v>
      </c>
    </row>
    <row r="28" spans="1:10" ht="23.25" customHeight="1" thickBot="1" x14ac:dyDescent="0.25">
      <c r="A28" s="2">
        <f>ZakladDPHSni+DPHSni+ZakladDPHZakl+DPHZakl</f>
        <v>0</v>
      </c>
      <c r="B28" s="31" t="s">
        <v>5</v>
      </c>
      <c r="C28" s="70"/>
      <c r="D28" s="71"/>
      <c r="E28" s="70"/>
      <c r="F28" s="16"/>
      <c r="G28" s="344">
        <f>CenaCelkem-(ZakladDPHSni+DPHSni+ZakladDPHZakl+DPHZakl)</f>
        <v>0</v>
      </c>
      <c r="H28" s="344"/>
      <c r="I28" s="344"/>
      <c r="J28" s="41" t="str">
        <f t="shared" si="0"/>
        <v>CZK</v>
      </c>
    </row>
    <row r="29" spans="1:10" ht="27.75" hidden="1" customHeight="1" thickBot="1" x14ac:dyDescent="0.25">
      <c r="A29" s="2"/>
      <c r="B29" s="111" t="s">
        <v>25</v>
      </c>
      <c r="C29" s="112"/>
      <c r="D29" s="112"/>
      <c r="E29" s="113"/>
      <c r="F29" s="114"/>
      <c r="G29" s="334">
        <f>ZakladDPHSniVypocet+ZakladDPHZaklVypocet</f>
        <v>0</v>
      </c>
      <c r="H29" s="334"/>
      <c r="I29" s="334"/>
      <c r="J29" s="115" t="str">
        <f t="shared" si="0"/>
        <v>CZK</v>
      </c>
    </row>
    <row r="30" spans="1:10" ht="27.75" customHeight="1" thickBot="1" x14ac:dyDescent="0.25">
      <c r="A30" s="2">
        <f>(A28-INT(A28))*100</f>
        <v>0</v>
      </c>
      <c r="B30" s="111" t="s">
        <v>37</v>
      </c>
      <c r="C30" s="116"/>
      <c r="D30" s="116"/>
      <c r="E30" s="116"/>
      <c r="F30" s="117"/>
      <c r="G30" s="333">
        <f>A28</f>
        <v>0</v>
      </c>
      <c r="H30" s="333"/>
      <c r="I30" s="333"/>
      <c r="J30" s="118" t="s">
        <v>81</v>
      </c>
    </row>
    <row r="31" spans="1:10" ht="12.75" customHeight="1" x14ac:dyDescent="0.2">
      <c r="A31" s="2"/>
      <c r="B31" s="2"/>
      <c r="J31" s="9"/>
    </row>
    <row r="32" spans="1:10" ht="30" customHeight="1" x14ac:dyDescent="0.2">
      <c r="A32" s="2"/>
      <c r="B32" s="2"/>
      <c r="J32" s="9"/>
    </row>
    <row r="33" spans="1:10" ht="18.75" customHeight="1" x14ac:dyDescent="0.2">
      <c r="A33" s="2"/>
      <c r="B33" s="17"/>
      <c r="C33" s="72" t="s">
        <v>12</v>
      </c>
      <c r="D33" s="73"/>
      <c r="E33" s="73"/>
      <c r="F33" s="15" t="s">
        <v>11</v>
      </c>
      <c r="G33" s="26"/>
      <c r="H33" s="27"/>
      <c r="I33" s="26"/>
      <c r="J33" s="9"/>
    </row>
    <row r="34" spans="1:10" ht="47.25" customHeight="1" x14ac:dyDescent="0.2">
      <c r="A34" s="2"/>
      <c r="B34" s="2"/>
      <c r="J34" s="9"/>
    </row>
    <row r="35" spans="1:10" s="21" customFormat="1" ht="18.75" customHeight="1" x14ac:dyDescent="0.2">
      <c r="A35" s="20"/>
      <c r="B35" s="20"/>
      <c r="C35" s="74"/>
      <c r="D35" s="335"/>
      <c r="E35" s="336"/>
      <c r="G35" s="337"/>
      <c r="H35" s="338"/>
      <c r="I35" s="338"/>
      <c r="J35" s="25"/>
    </row>
    <row r="36" spans="1:10" ht="12.75" customHeight="1" x14ac:dyDescent="0.2">
      <c r="A36" s="2"/>
      <c r="B36" s="2"/>
      <c r="D36" s="323" t="s">
        <v>2</v>
      </c>
      <c r="E36" s="323"/>
      <c r="H36" s="10" t="s">
        <v>3</v>
      </c>
      <c r="J36" s="9"/>
    </row>
    <row r="37" spans="1:10" ht="13.5" customHeight="1" thickBot="1" x14ac:dyDescent="0.25">
      <c r="A37" s="11"/>
      <c r="B37" s="11"/>
      <c r="C37" s="75"/>
      <c r="D37" s="75"/>
      <c r="E37" s="75"/>
      <c r="F37" s="12"/>
      <c r="G37" s="12"/>
      <c r="H37" s="12"/>
      <c r="I37" s="12"/>
      <c r="J37" s="13"/>
    </row>
    <row r="38" spans="1:10" ht="27" customHeight="1" x14ac:dyDescent="0.2">
      <c r="B38" s="88" t="s">
        <v>17</v>
      </c>
      <c r="C38" s="89"/>
      <c r="D38" s="89"/>
      <c r="E38" s="89"/>
      <c r="F38" s="90"/>
      <c r="G38" s="90"/>
      <c r="H38" s="90"/>
      <c r="I38" s="90"/>
      <c r="J38" s="91"/>
    </row>
    <row r="39" spans="1:10" ht="25.5" customHeight="1" x14ac:dyDescent="0.2">
      <c r="A39" s="87" t="s">
        <v>39</v>
      </c>
      <c r="B39" s="92" t="s">
        <v>18</v>
      </c>
      <c r="C39" s="93" t="s">
        <v>6</v>
      </c>
      <c r="D39" s="93"/>
      <c r="E39" s="93"/>
      <c r="F39" s="94" t="str">
        <f>B24</f>
        <v>Základ pro sníženou DPH</v>
      </c>
      <c r="G39" s="94" t="str">
        <f>B26</f>
        <v>Základ pro základní DPH</v>
      </c>
      <c r="H39" s="95" t="s">
        <v>19</v>
      </c>
      <c r="I39" s="95" t="s">
        <v>1</v>
      </c>
      <c r="J39" s="96" t="s">
        <v>0</v>
      </c>
    </row>
    <row r="40" spans="1:10" ht="25.5" hidden="1" customHeight="1" x14ac:dyDescent="0.2">
      <c r="A40" s="87">
        <v>1</v>
      </c>
      <c r="B40" s="97" t="s">
        <v>45</v>
      </c>
      <c r="C40" s="311"/>
      <c r="D40" s="311"/>
      <c r="E40" s="311"/>
      <c r="F40" s="98">
        <f>'001 01 Pol'!AE84+'002 1 Pol'!AE24+'01 1 Pol'!AE87+'01 2 Pol'!AE191+'02 1 Pol'!AE101+'02 2 Pol'!AE339+'02 3 Pol'!AE152+'03 1 Pol'!AE57+'03 2 Pol'!AE225+'03 3 Pol'!AE116+'07 1 Pol'!AE34+'07 2 Pol'!AE212+'07 3 Pol'!AE138+'10 1 Pol'!AE37+'11 001 Pol'!AE63+'11 002 Pol'!AE318+'12 001 Pol'!AE17+'12 002 Pol'!AE51+'13 001 Pol'!AE24+'13 002 Pol'!AE80+'14 01 Pol'!AE32+'14 02 Pol'!AE78</f>
        <v>0</v>
      </c>
      <c r="G40" s="99">
        <f>'001 01 Pol'!AF84+'002 1 Pol'!AF24+'01 1 Pol'!AF87+'01 2 Pol'!AF191+'02 1 Pol'!AF101+'02 2 Pol'!AF339+'02 3 Pol'!AF152+'03 1 Pol'!AF57+'03 2 Pol'!AF225+'03 3 Pol'!AF116+'07 1 Pol'!AF34+'07 2 Pol'!AF212+'07 3 Pol'!AF138+'10 1 Pol'!AF37+'11 001 Pol'!AF63+'11 002 Pol'!AF318+'12 001 Pol'!AF17+'12 002 Pol'!AF51+'13 001 Pol'!AF24+'13 002 Pol'!AF80+'14 01 Pol'!AF32+'14 02 Pol'!AF78+'15 Zelen'!F175</f>
        <v>0</v>
      </c>
      <c r="H40" s="100">
        <f t="shared" ref="H40:H74" si="1">(F40*SazbaDPH1/100)+(G40*SazbaDPH2/100)</f>
        <v>0</v>
      </c>
      <c r="I40" s="100">
        <f t="shared" ref="I40:I73" si="2">F40+G40+H40</f>
        <v>0</v>
      </c>
      <c r="J40" s="101" t="str">
        <f t="shared" ref="J40:J75" si="3">IF((CenaCelkemVypocet)=0,"",I40/(CenaCelkemVypocet)*100)</f>
        <v/>
      </c>
    </row>
    <row r="41" spans="1:10" ht="25.5" customHeight="1" x14ac:dyDescent="0.2">
      <c r="A41" s="87">
        <v>2</v>
      </c>
      <c r="B41" s="102" t="s">
        <v>46</v>
      </c>
      <c r="C41" s="312" t="s">
        <v>47</v>
      </c>
      <c r="D41" s="312"/>
      <c r="E41" s="312"/>
      <c r="F41" s="103">
        <f>'001 01 Pol'!AE84</f>
        <v>0</v>
      </c>
      <c r="G41" s="104">
        <f>'001 01 Pol'!AF84</f>
        <v>0</v>
      </c>
      <c r="H41" s="104">
        <f t="shared" si="1"/>
        <v>0</v>
      </c>
      <c r="I41" s="104">
        <f t="shared" si="2"/>
        <v>0</v>
      </c>
      <c r="J41" s="105" t="str">
        <f t="shared" si="3"/>
        <v/>
      </c>
    </row>
    <row r="42" spans="1:10" ht="25.5" customHeight="1" x14ac:dyDescent="0.2">
      <c r="A42" s="87">
        <v>3</v>
      </c>
      <c r="B42" s="106" t="s">
        <v>48</v>
      </c>
      <c r="C42" s="311" t="s">
        <v>49</v>
      </c>
      <c r="D42" s="311"/>
      <c r="E42" s="311"/>
      <c r="F42" s="107">
        <f>'001 01 Pol'!AE84</f>
        <v>0</v>
      </c>
      <c r="G42" s="100">
        <f>'001 01 Pol'!AF84</f>
        <v>0</v>
      </c>
      <c r="H42" s="100">
        <f t="shared" si="1"/>
        <v>0</v>
      </c>
      <c r="I42" s="100">
        <f t="shared" si="2"/>
        <v>0</v>
      </c>
      <c r="J42" s="105" t="str">
        <f t="shared" si="3"/>
        <v/>
      </c>
    </row>
    <row r="43" spans="1:10" ht="25.5" customHeight="1" x14ac:dyDescent="0.2">
      <c r="A43" s="87">
        <v>2</v>
      </c>
      <c r="B43" s="102" t="s">
        <v>50</v>
      </c>
      <c r="C43" s="312" t="s">
        <v>51</v>
      </c>
      <c r="D43" s="312"/>
      <c r="E43" s="312"/>
      <c r="F43" s="103">
        <f>'002 1 Pol'!AE24</f>
        <v>0</v>
      </c>
      <c r="G43" s="104">
        <f>'002 1 Pol'!AF24</f>
        <v>0</v>
      </c>
      <c r="H43" s="104">
        <f t="shared" si="1"/>
        <v>0</v>
      </c>
      <c r="I43" s="104">
        <f t="shared" si="2"/>
        <v>0</v>
      </c>
      <c r="J43" s="105" t="str">
        <f t="shared" si="3"/>
        <v/>
      </c>
    </row>
    <row r="44" spans="1:10" ht="25.5" customHeight="1" x14ac:dyDescent="0.2">
      <c r="A44" s="87">
        <v>3</v>
      </c>
      <c r="B44" s="106" t="s">
        <v>52</v>
      </c>
      <c r="C44" s="311" t="s">
        <v>53</v>
      </c>
      <c r="D44" s="311"/>
      <c r="E44" s="311"/>
      <c r="F44" s="107">
        <f>'002 1 Pol'!AE24</f>
        <v>0</v>
      </c>
      <c r="G44" s="100">
        <f>'002 1 Pol'!AF24</f>
        <v>0</v>
      </c>
      <c r="H44" s="100">
        <f t="shared" si="1"/>
        <v>0</v>
      </c>
      <c r="I44" s="100">
        <f t="shared" si="2"/>
        <v>0</v>
      </c>
      <c r="J44" s="105" t="str">
        <f t="shared" si="3"/>
        <v/>
      </c>
    </row>
    <row r="45" spans="1:10" ht="25.5" customHeight="1" x14ac:dyDescent="0.2">
      <c r="A45" s="87">
        <v>2</v>
      </c>
      <c r="B45" s="102" t="s">
        <v>48</v>
      </c>
      <c r="C45" s="312" t="s">
        <v>54</v>
      </c>
      <c r="D45" s="312"/>
      <c r="E45" s="312"/>
      <c r="F45" s="103">
        <f>'01 1 Pol'!AE87+'01 2 Pol'!AE191</f>
        <v>0</v>
      </c>
      <c r="G45" s="104">
        <f>'01 1 Pol'!AF87+'01 2 Pol'!AF191</f>
        <v>0</v>
      </c>
      <c r="H45" s="104">
        <f t="shared" si="1"/>
        <v>0</v>
      </c>
      <c r="I45" s="104">
        <f t="shared" si="2"/>
        <v>0</v>
      </c>
      <c r="J45" s="105" t="str">
        <f t="shared" si="3"/>
        <v/>
      </c>
    </row>
    <row r="46" spans="1:10" ht="25.5" customHeight="1" x14ac:dyDescent="0.2">
      <c r="A46" s="87">
        <v>3</v>
      </c>
      <c r="B46" s="106" t="s">
        <v>52</v>
      </c>
      <c r="C46" s="311" t="s">
        <v>55</v>
      </c>
      <c r="D46" s="311"/>
      <c r="E46" s="311"/>
      <c r="F46" s="107">
        <f>'01 1 Pol'!AE87</f>
        <v>0</v>
      </c>
      <c r="G46" s="100">
        <f>'01 1 Pol'!AF87</f>
        <v>0</v>
      </c>
      <c r="H46" s="100">
        <f t="shared" si="1"/>
        <v>0</v>
      </c>
      <c r="I46" s="100">
        <f t="shared" si="2"/>
        <v>0</v>
      </c>
      <c r="J46" s="105" t="str">
        <f t="shared" si="3"/>
        <v/>
      </c>
    </row>
    <row r="47" spans="1:10" ht="25.5" customHeight="1" x14ac:dyDescent="0.2">
      <c r="A47" s="87">
        <v>3</v>
      </c>
      <c r="B47" s="106" t="s">
        <v>56</v>
      </c>
      <c r="C47" s="311" t="s">
        <v>57</v>
      </c>
      <c r="D47" s="311"/>
      <c r="E47" s="311"/>
      <c r="F47" s="107">
        <f>'01 2 Pol'!AE191</f>
        <v>0</v>
      </c>
      <c r="G47" s="100">
        <f>'01 2 Pol'!AF191</f>
        <v>0</v>
      </c>
      <c r="H47" s="100">
        <f t="shared" si="1"/>
        <v>0</v>
      </c>
      <c r="I47" s="100">
        <f t="shared" si="2"/>
        <v>0</v>
      </c>
      <c r="J47" s="105" t="str">
        <f t="shared" si="3"/>
        <v/>
      </c>
    </row>
    <row r="48" spans="1:10" ht="25.5" customHeight="1" x14ac:dyDescent="0.2">
      <c r="A48" s="87">
        <v>2</v>
      </c>
      <c r="B48" s="102" t="s">
        <v>58</v>
      </c>
      <c r="C48" s="312" t="s">
        <v>59</v>
      </c>
      <c r="D48" s="312"/>
      <c r="E48" s="312"/>
      <c r="F48" s="103">
        <f>'02 1 Pol'!AE101+'02 2 Pol'!AE339+'02 3 Pol'!AE152</f>
        <v>0</v>
      </c>
      <c r="G48" s="104">
        <f>'02 1 Pol'!AF101+'02 2 Pol'!AF339+'02 3 Pol'!AF152</f>
        <v>0</v>
      </c>
      <c r="H48" s="104">
        <f t="shared" si="1"/>
        <v>0</v>
      </c>
      <c r="I48" s="104">
        <f t="shared" si="2"/>
        <v>0</v>
      </c>
      <c r="J48" s="105" t="str">
        <f t="shared" si="3"/>
        <v/>
      </c>
    </row>
    <row r="49" spans="1:10" ht="25.5" customHeight="1" x14ac:dyDescent="0.2">
      <c r="A49" s="87">
        <v>3</v>
      </c>
      <c r="B49" s="106" t="s">
        <v>52</v>
      </c>
      <c r="C49" s="311" t="s">
        <v>55</v>
      </c>
      <c r="D49" s="311"/>
      <c r="E49" s="311"/>
      <c r="F49" s="107">
        <f>'02 1 Pol'!AE101</f>
        <v>0</v>
      </c>
      <c r="G49" s="100">
        <f>'02 1 Pol'!AF101</f>
        <v>0</v>
      </c>
      <c r="H49" s="100">
        <f t="shared" si="1"/>
        <v>0</v>
      </c>
      <c r="I49" s="100">
        <f t="shared" si="2"/>
        <v>0</v>
      </c>
      <c r="J49" s="105" t="str">
        <f t="shared" si="3"/>
        <v/>
      </c>
    </row>
    <row r="50" spans="1:10" ht="25.5" customHeight="1" x14ac:dyDescent="0.2">
      <c r="A50" s="87">
        <v>3</v>
      </c>
      <c r="B50" s="106" t="s">
        <v>56</v>
      </c>
      <c r="C50" s="311" t="s">
        <v>57</v>
      </c>
      <c r="D50" s="311"/>
      <c r="E50" s="311"/>
      <c r="F50" s="107">
        <f>'02 2 Pol'!AE339</f>
        <v>0</v>
      </c>
      <c r="G50" s="100">
        <f>'02 2 Pol'!AF339</f>
        <v>0</v>
      </c>
      <c r="H50" s="100">
        <f t="shared" si="1"/>
        <v>0</v>
      </c>
      <c r="I50" s="100">
        <f t="shared" si="2"/>
        <v>0</v>
      </c>
      <c r="J50" s="105" t="str">
        <f t="shared" si="3"/>
        <v/>
      </c>
    </row>
    <row r="51" spans="1:10" ht="25.5" customHeight="1" x14ac:dyDescent="0.2">
      <c r="A51" s="87">
        <v>3</v>
      </c>
      <c r="B51" s="106" t="s">
        <v>60</v>
      </c>
      <c r="C51" s="311" t="s">
        <v>47</v>
      </c>
      <c r="D51" s="311"/>
      <c r="E51" s="311"/>
      <c r="F51" s="107">
        <f>'02 3 Pol'!AE152</f>
        <v>0</v>
      </c>
      <c r="G51" s="100">
        <f>'02 3 Pol'!AF152</f>
        <v>0</v>
      </c>
      <c r="H51" s="100">
        <f t="shared" si="1"/>
        <v>0</v>
      </c>
      <c r="I51" s="100">
        <f t="shared" si="2"/>
        <v>0</v>
      </c>
      <c r="J51" s="105" t="str">
        <f t="shared" si="3"/>
        <v/>
      </c>
    </row>
    <row r="52" spans="1:10" ht="25.5" customHeight="1" x14ac:dyDescent="0.2">
      <c r="A52" s="87">
        <v>2</v>
      </c>
      <c r="B52" s="102" t="s">
        <v>61</v>
      </c>
      <c r="C52" s="312" t="s">
        <v>62</v>
      </c>
      <c r="D52" s="312"/>
      <c r="E52" s="312"/>
      <c r="F52" s="103">
        <f>'03 1 Pol'!AE57+'03 2 Pol'!AE225+'03 3 Pol'!AE116</f>
        <v>0</v>
      </c>
      <c r="G52" s="104">
        <f>'03 1 Pol'!AF57+'03 2 Pol'!AF225+'03 3 Pol'!AF116</f>
        <v>0</v>
      </c>
      <c r="H52" s="104">
        <f t="shared" si="1"/>
        <v>0</v>
      </c>
      <c r="I52" s="104">
        <f t="shared" si="2"/>
        <v>0</v>
      </c>
      <c r="J52" s="105" t="str">
        <f t="shared" si="3"/>
        <v/>
      </c>
    </row>
    <row r="53" spans="1:10" ht="25.5" customHeight="1" x14ac:dyDescent="0.2">
      <c r="A53" s="87">
        <v>3</v>
      </c>
      <c r="B53" s="106" t="s">
        <v>52</v>
      </c>
      <c r="C53" s="311" t="s">
        <v>63</v>
      </c>
      <c r="D53" s="311"/>
      <c r="E53" s="311"/>
      <c r="F53" s="107">
        <f>'03 1 Pol'!AE57</f>
        <v>0</v>
      </c>
      <c r="G53" s="100">
        <f>'03 1 Pol'!AF57</f>
        <v>0</v>
      </c>
      <c r="H53" s="100">
        <f t="shared" si="1"/>
        <v>0</v>
      </c>
      <c r="I53" s="100">
        <f t="shared" si="2"/>
        <v>0</v>
      </c>
      <c r="J53" s="105" t="str">
        <f t="shared" si="3"/>
        <v/>
      </c>
    </row>
    <row r="54" spans="1:10" ht="25.5" customHeight="1" x14ac:dyDescent="0.2">
      <c r="A54" s="87">
        <v>3</v>
      </c>
      <c r="B54" s="106" t="s">
        <v>56</v>
      </c>
      <c r="C54" s="311" t="s">
        <v>64</v>
      </c>
      <c r="D54" s="311"/>
      <c r="E54" s="311"/>
      <c r="F54" s="107">
        <f>'03 2 Pol'!AE225</f>
        <v>0</v>
      </c>
      <c r="G54" s="100">
        <f>'03 2 Pol'!AF225</f>
        <v>0</v>
      </c>
      <c r="H54" s="100">
        <f t="shared" si="1"/>
        <v>0</v>
      </c>
      <c r="I54" s="100">
        <f t="shared" si="2"/>
        <v>0</v>
      </c>
      <c r="J54" s="105" t="str">
        <f t="shared" si="3"/>
        <v/>
      </c>
    </row>
    <row r="55" spans="1:10" ht="25.5" customHeight="1" x14ac:dyDescent="0.2">
      <c r="A55" s="87">
        <v>3</v>
      </c>
      <c r="B55" s="106" t="s">
        <v>60</v>
      </c>
      <c r="C55" s="311" t="s">
        <v>47</v>
      </c>
      <c r="D55" s="311"/>
      <c r="E55" s="311"/>
      <c r="F55" s="107">
        <f>'03 3 Pol'!AE116</f>
        <v>0</v>
      </c>
      <c r="G55" s="100">
        <f>'03 3 Pol'!AF116</f>
        <v>0</v>
      </c>
      <c r="H55" s="100">
        <f t="shared" si="1"/>
        <v>0</v>
      </c>
      <c r="I55" s="100">
        <f t="shared" si="2"/>
        <v>0</v>
      </c>
      <c r="J55" s="105" t="str">
        <f t="shared" si="3"/>
        <v/>
      </c>
    </row>
    <row r="56" spans="1:10" ht="25.5" customHeight="1" x14ac:dyDescent="0.2">
      <c r="A56" s="87">
        <v>2</v>
      </c>
      <c r="B56" s="102" t="s">
        <v>65</v>
      </c>
      <c r="C56" s="312" t="s">
        <v>66</v>
      </c>
      <c r="D56" s="312"/>
      <c r="E56" s="312"/>
      <c r="F56" s="103">
        <f>'07 1 Pol'!AE34+'07 2 Pol'!AE212+'07 3 Pol'!AE138</f>
        <v>0</v>
      </c>
      <c r="G56" s="104">
        <f>'07 1 Pol'!AF34+'07 2 Pol'!AF212+'07 3 Pol'!AF138</f>
        <v>0</v>
      </c>
      <c r="H56" s="104">
        <f t="shared" si="1"/>
        <v>0</v>
      </c>
      <c r="I56" s="104">
        <f t="shared" si="2"/>
        <v>0</v>
      </c>
      <c r="J56" s="105" t="str">
        <f t="shared" si="3"/>
        <v/>
      </c>
    </row>
    <row r="57" spans="1:10" ht="25.5" customHeight="1" x14ac:dyDescent="0.2">
      <c r="A57" s="87">
        <v>3</v>
      </c>
      <c r="B57" s="106" t="s">
        <v>52</v>
      </c>
      <c r="C57" s="311" t="s">
        <v>55</v>
      </c>
      <c r="D57" s="311"/>
      <c r="E57" s="311"/>
      <c r="F57" s="107">
        <f>'07 1 Pol'!AE34</f>
        <v>0</v>
      </c>
      <c r="G57" s="100">
        <f>'07 1 Pol'!AF34</f>
        <v>0</v>
      </c>
      <c r="H57" s="100">
        <f t="shared" si="1"/>
        <v>0</v>
      </c>
      <c r="I57" s="100">
        <f t="shared" si="2"/>
        <v>0</v>
      </c>
      <c r="J57" s="105" t="str">
        <f t="shared" si="3"/>
        <v/>
      </c>
    </row>
    <row r="58" spans="1:10" ht="25.5" customHeight="1" x14ac:dyDescent="0.2">
      <c r="A58" s="87">
        <v>3</v>
      </c>
      <c r="B58" s="106" t="s">
        <v>56</v>
      </c>
      <c r="C58" s="311" t="s">
        <v>64</v>
      </c>
      <c r="D58" s="311"/>
      <c r="E58" s="311"/>
      <c r="F58" s="107">
        <f>'07 2 Pol'!AE212</f>
        <v>0</v>
      </c>
      <c r="G58" s="100">
        <f>'07 2 Pol'!AF212</f>
        <v>0</v>
      </c>
      <c r="H58" s="100">
        <f t="shared" si="1"/>
        <v>0</v>
      </c>
      <c r="I58" s="100">
        <f t="shared" si="2"/>
        <v>0</v>
      </c>
      <c r="J58" s="105" t="str">
        <f t="shared" si="3"/>
        <v/>
      </c>
    </row>
    <row r="59" spans="1:10" ht="25.5" customHeight="1" x14ac:dyDescent="0.2">
      <c r="A59" s="87">
        <v>3</v>
      </c>
      <c r="B59" s="106" t="s">
        <v>60</v>
      </c>
      <c r="C59" s="311" t="s">
        <v>47</v>
      </c>
      <c r="D59" s="311"/>
      <c r="E59" s="311"/>
      <c r="F59" s="107">
        <f>'07 3 Pol'!AE138</f>
        <v>0</v>
      </c>
      <c r="G59" s="100">
        <f>'07 3 Pol'!AF138</f>
        <v>0</v>
      </c>
      <c r="H59" s="100">
        <f t="shared" si="1"/>
        <v>0</v>
      </c>
      <c r="I59" s="100">
        <f t="shared" si="2"/>
        <v>0</v>
      </c>
      <c r="J59" s="105" t="str">
        <f t="shared" si="3"/>
        <v/>
      </c>
    </row>
    <row r="60" spans="1:10" ht="25.5" customHeight="1" x14ac:dyDescent="0.2">
      <c r="A60" s="87">
        <v>2</v>
      </c>
      <c r="B60" s="102" t="s">
        <v>67</v>
      </c>
      <c r="C60" s="312" t="s">
        <v>68</v>
      </c>
      <c r="D60" s="312"/>
      <c r="E60" s="312"/>
      <c r="F60" s="103">
        <f>'10 1 Pol'!AE37</f>
        <v>0</v>
      </c>
      <c r="G60" s="104">
        <f>'10 1 Pol'!AF37</f>
        <v>0</v>
      </c>
      <c r="H60" s="104">
        <f t="shared" si="1"/>
        <v>0</v>
      </c>
      <c r="I60" s="104">
        <f t="shared" si="2"/>
        <v>0</v>
      </c>
      <c r="J60" s="105" t="str">
        <f t="shared" si="3"/>
        <v/>
      </c>
    </row>
    <row r="61" spans="1:10" ht="25.5" customHeight="1" x14ac:dyDescent="0.2">
      <c r="A61" s="87">
        <v>3</v>
      </c>
      <c r="B61" s="106" t="s">
        <v>52</v>
      </c>
      <c r="C61" s="311" t="s">
        <v>69</v>
      </c>
      <c r="D61" s="311"/>
      <c r="E61" s="311"/>
      <c r="F61" s="107">
        <f>'10 1 Pol'!AE37</f>
        <v>0</v>
      </c>
      <c r="G61" s="100">
        <f>'10 1 Pol'!AF37</f>
        <v>0</v>
      </c>
      <c r="H61" s="100">
        <f t="shared" si="1"/>
        <v>0</v>
      </c>
      <c r="I61" s="100">
        <f t="shared" si="2"/>
        <v>0</v>
      </c>
      <c r="J61" s="105" t="str">
        <f t="shared" si="3"/>
        <v/>
      </c>
    </row>
    <row r="62" spans="1:10" ht="25.5" customHeight="1" x14ac:dyDescent="0.2">
      <c r="A62" s="87">
        <v>2</v>
      </c>
      <c r="B62" s="102" t="s">
        <v>70</v>
      </c>
      <c r="C62" s="312" t="s">
        <v>71</v>
      </c>
      <c r="D62" s="312"/>
      <c r="E62" s="312"/>
      <c r="F62" s="103">
        <f>'11 001 Pol'!AE63+'11 002 Pol'!AE318</f>
        <v>0</v>
      </c>
      <c r="G62" s="104">
        <f>'11 001 Pol'!AF63+'11 002 Pol'!AF318</f>
        <v>0</v>
      </c>
      <c r="H62" s="104">
        <f t="shared" si="1"/>
        <v>0</v>
      </c>
      <c r="I62" s="104">
        <f t="shared" si="2"/>
        <v>0</v>
      </c>
      <c r="J62" s="105" t="str">
        <f t="shared" si="3"/>
        <v/>
      </c>
    </row>
    <row r="63" spans="1:10" ht="25.5" customHeight="1" x14ac:dyDescent="0.2">
      <c r="A63" s="87">
        <v>3</v>
      </c>
      <c r="B63" s="106" t="s">
        <v>46</v>
      </c>
      <c r="C63" s="311" t="s">
        <v>72</v>
      </c>
      <c r="D63" s="311"/>
      <c r="E63" s="311"/>
      <c r="F63" s="107">
        <f>'11 001 Pol'!AE63</f>
        <v>0</v>
      </c>
      <c r="G63" s="100">
        <f>'11 001 Pol'!AF63</f>
        <v>0</v>
      </c>
      <c r="H63" s="100">
        <f t="shared" si="1"/>
        <v>0</v>
      </c>
      <c r="I63" s="100">
        <f t="shared" si="2"/>
        <v>0</v>
      </c>
      <c r="J63" s="105" t="str">
        <f t="shared" si="3"/>
        <v/>
      </c>
    </row>
    <row r="64" spans="1:10" ht="25.5" customHeight="1" x14ac:dyDescent="0.2">
      <c r="A64" s="87">
        <v>3</v>
      </c>
      <c r="B64" s="106" t="s">
        <v>50</v>
      </c>
      <c r="C64" s="311" t="s">
        <v>64</v>
      </c>
      <c r="D64" s="311"/>
      <c r="E64" s="311"/>
      <c r="F64" s="107">
        <f>'11 002 Pol'!AE318</f>
        <v>0</v>
      </c>
      <c r="G64" s="100">
        <f>'11 002 Pol'!AF318</f>
        <v>0</v>
      </c>
      <c r="H64" s="100">
        <f t="shared" si="1"/>
        <v>0</v>
      </c>
      <c r="I64" s="100">
        <f t="shared" si="2"/>
        <v>0</v>
      </c>
      <c r="J64" s="105" t="str">
        <f t="shared" si="3"/>
        <v/>
      </c>
    </row>
    <row r="65" spans="1:10" ht="25.5" customHeight="1" x14ac:dyDescent="0.2">
      <c r="A65" s="87">
        <v>2</v>
      </c>
      <c r="B65" s="102" t="s">
        <v>73</v>
      </c>
      <c r="C65" s="312" t="s">
        <v>74</v>
      </c>
      <c r="D65" s="312"/>
      <c r="E65" s="312"/>
      <c r="F65" s="103">
        <f>'12 001 Pol'!AE17+'12 002 Pol'!AE51</f>
        <v>0</v>
      </c>
      <c r="G65" s="104">
        <f>'12 001 Pol'!AF17+'12 002 Pol'!AF51</f>
        <v>0</v>
      </c>
      <c r="H65" s="104">
        <f t="shared" si="1"/>
        <v>0</v>
      </c>
      <c r="I65" s="104">
        <f t="shared" si="2"/>
        <v>0</v>
      </c>
      <c r="J65" s="105" t="str">
        <f t="shared" si="3"/>
        <v/>
      </c>
    </row>
    <row r="66" spans="1:10" ht="25.5" customHeight="1" x14ac:dyDescent="0.2">
      <c r="A66" s="87">
        <v>3</v>
      </c>
      <c r="B66" s="106" t="s">
        <v>46</v>
      </c>
      <c r="C66" s="311" t="s">
        <v>75</v>
      </c>
      <c r="D66" s="311"/>
      <c r="E66" s="311"/>
      <c r="F66" s="107">
        <f>'12 001 Pol'!AE17</f>
        <v>0</v>
      </c>
      <c r="G66" s="100">
        <f>'12 001 Pol'!AF17</f>
        <v>0</v>
      </c>
      <c r="H66" s="100">
        <f t="shared" si="1"/>
        <v>0</v>
      </c>
      <c r="I66" s="100">
        <f t="shared" si="2"/>
        <v>0</v>
      </c>
      <c r="J66" s="105" t="str">
        <f t="shared" si="3"/>
        <v/>
      </c>
    </row>
    <row r="67" spans="1:10" ht="25.5" customHeight="1" x14ac:dyDescent="0.2">
      <c r="A67" s="87">
        <v>3</v>
      </c>
      <c r="B67" s="106" t="s">
        <v>50</v>
      </c>
      <c r="C67" s="311" t="s">
        <v>64</v>
      </c>
      <c r="D67" s="311"/>
      <c r="E67" s="311"/>
      <c r="F67" s="107">
        <f>'12 002 Pol'!AE51</f>
        <v>0</v>
      </c>
      <c r="G67" s="100">
        <f>'12 002 Pol'!AF51</f>
        <v>0</v>
      </c>
      <c r="H67" s="100">
        <f t="shared" si="1"/>
        <v>0</v>
      </c>
      <c r="I67" s="100">
        <f t="shared" si="2"/>
        <v>0</v>
      </c>
      <c r="J67" s="105" t="str">
        <f t="shared" si="3"/>
        <v/>
      </c>
    </row>
    <row r="68" spans="1:10" ht="25.5" customHeight="1" x14ac:dyDescent="0.2">
      <c r="A68" s="87">
        <v>2</v>
      </c>
      <c r="B68" s="102" t="s">
        <v>76</v>
      </c>
      <c r="C68" s="312" t="s">
        <v>77</v>
      </c>
      <c r="D68" s="312"/>
      <c r="E68" s="312"/>
      <c r="F68" s="103">
        <f>'13 001 Pol'!AE24+'13 002 Pol'!AE80</f>
        <v>0</v>
      </c>
      <c r="G68" s="104">
        <f>'13 001 Pol'!AF24+'13 002 Pol'!AF80</f>
        <v>0</v>
      </c>
      <c r="H68" s="104">
        <f t="shared" si="1"/>
        <v>0</v>
      </c>
      <c r="I68" s="104">
        <f t="shared" si="2"/>
        <v>0</v>
      </c>
      <c r="J68" s="105" t="str">
        <f t="shared" si="3"/>
        <v/>
      </c>
    </row>
    <row r="69" spans="1:10" ht="25.5" customHeight="1" x14ac:dyDescent="0.2">
      <c r="A69" s="87">
        <v>3</v>
      </c>
      <c r="B69" s="106" t="s">
        <v>46</v>
      </c>
      <c r="C69" s="311" t="s">
        <v>75</v>
      </c>
      <c r="D69" s="311"/>
      <c r="E69" s="311"/>
      <c r="F69" s="107">
        <f>'13 001 Pol'!AE24</f>
        <v>0</v>
      </c>
      <c r="G69" s="100">
        <f>'13 001 Pol'!AF24</f>
        <v>0</v>
      </c>
      <c r="H69" s="100">
        <f t="shared" si="1"/>
        <v>0</v>
      </c>
      <c r="I69" s="100">
        <f t="shared" si="2"/>
        <v>0</v>
      </c>
      <c r="J69" s="105" t="str">
        <f t="shared" si="3"/>
        <v/>
      </c>
    </row>
    <row r="70" spans="1:10" ht="25.5" customHeight="1" x14ac:dyDescent="0.2">
      <c r="A70" s="87">
        <v>3</v>
      </c>
      <c r="B70" s="106" t="s">
        <v>50</v>
      </c>
      <c r="C70" s="311" t="s">
        <v>64</v>
      </c>
      <c r="D70" s="311"/>
      <c r="E70" s="311"/>
      <c r="F70" s="107">
        <f>'13 002 Pol'!AE80</f>
        <v>0</v>
      </c>
      <c r="G70" s="100">
        <f>'13 002 Pol'!AF80</f>
        <v>0</v>
      </c>
      <c r="H70" s="100">
        <f t="shared" si="1"/>
        <v>0</v>
      </c>
      <c r="I70" s="100">
        <f t="shared" si="2"/>
        <v>0</v>
      </c>
      <c r="J70" s="105" t="str">
        <f t="shared" si="3"/>
        <v/>
      </c>
    </row>
    <row r="71" spans="1:10" ht="25.5" customHeight="1" x14ac:dyDescent="0.2">
      <c r="A71" s="87">
        <v>2</v>
      </c>
      <c r="B71" s="102" t="s">
        <v>78</v>
      </c>
      <c r="C71" s="312" t="s">
        <v>79</v>
      </c>
      <c r="D71" s="312"/>
      <c r="E71" s="312"/>
      <c r="F71" s="103">
        <f>'14 01 Pol'!AE32+'14 02 Pol'!AE78</f>
        <v>0</v>
      </c>
      <c r="G71" s="104">
        <f>'14 01 Pol'!AF32+'14 02 Pol'!AF78</f>
        <v>0</v>
      </c>
      <c r="H71" s="104">
        <f t="shared" si="1"/>
        <v>0</v>
      </c>
      <c r="I71" s="104">
        <f t="shared" si="2"/>
        <v>0</v>
      </c>
      <c r="J71" s="105" t="str">
        <f t="shared" si="3"/>
        <v/>
      </c>
    </row>
    <row r="72" spans="1:10" ht="25.5" customHeight="1" x14ac:dyDescent="0.2">
      <c r="A72" s="87">
        <v>3</v>
      </c>
      <c r="B72" s="106" t="s">
        <v>48</v>
      </c>
      <c r="C72" s="311" t="s">
        <v>75</v>
      </c>
      <c r="D72" s="311"/>
      <c r="E72" s="311"/>
      <c r="F72" s="107">
        <f>'14 01 Pol'!AE32</f>
        <v>0</v>
      </c>
      <c r="G72" s="100">
        <f>'14 01 Pol'!AF32</f>
        <v>0</v>
      </c>
      <c r="H72" s="100">
        <f t="shared" si="1"/>
        <v>0</v>
      </c>
      <c r="I72" s="100">
        <f t="shared" si="2"/>
        <v>0</v>
      </c>
      <c r="J72" s="105" t="str">
        <f t="shared" si="3"/>
        <v/>
      </c>
    </row>
    <row r="73" spans="1:10" ht="25.5" customHeight="1" x14ac:dyDescent="0.2">
      <c r="A73" s="87">
        <v>3</v>
      </c>
      <c r="B73" s="106" t="s">
        <v>58</v>
      </c>
      <c r="C73" s="311" t="s">
        <v>64</v>
      </c>
      <c r="D73" s="311"/>
      <c r="E73" s="311"/>
      <c r="F73" s="107">
        <f>'14 02 Pol'!AE78</f>
        <v>0</v>
      </c>
      <c r="G73" s="100">
        <f>'14 02 Pol'!AF78</f>
        <v>0</v>
      </c>
      <c r="H73" s="100">
        <f t="shared" si="1"/>
        <v>0</v>
      </c>
      <c r="I73" s="100">
        <f t="shared" si="2"/>
        <v>0</v>
      </c>
      <c r="J73" s="105" t="str">
        <f t="shared" si="3"/>
        <v/>
      </c>
    </row>
    <row r="74" spans="1:10" ht="25.5" customHeight="1" x14ac:dyDescent="0.2">
      <c r="A74" s="87">
        <v>2</v>
      </c>
      <c r="B74" s="197">
        <v>15</v>
      </c>
      <c r="C74" s="316" t="s">
        <v>1590</v>
      </c>
      <c r="D74" s="316"/>
      <c r="E74" s="317"/>
      <c r="F74" s="401">
        <f>'15 Zelen'!Q176</f>
        <v>0</v>
      </c>
      <c r="G74" s="402">
        <f>'15 Zelen'!R176</f>
        <v>0</v>
      </c>
      <c r="H74" s="402">
        <f t="shared" si="1"/>
        <v>0</v>
      </c>
      <c r="I74" s="402">
        <f t="shared" ref="I74:I75" si="4">F74+G74+H74</f>
        <v>0</v>
      </c>
      <c r="J74" s="105" t="str">
        <f t="shared" si="3"/>
        <v/>
      </c>
    </row>
    <row r="75" spans="1:10" ht="25.5" customHeight="1" x14ac:dyDescent="0.2">
      <c r="A75" s="87">
        <v>3</v>
      </c>
      <c r="B75" s="198">
        <v>1</v>
      </c>
      <c r="C75" s="318" t="s">
        <v>1590</v>
      </c>
      <c r="D75" s="318"/>
      <c r="E75" s="318"/>
      <c r="F75" s="403">
        <f>'15 Zelen'!Q176</f>
        <v>0</v>
      </c>
      <c r="G75" s="404">
        <f>'15 Zelen'!R176</f>
        <v>0</v>
      </c>
      <c r="H75" s="404">
        <f t="shared" ref="H74:H75" si="5">(F75*SazbaDPH1/100)+(G75*SazbaDPH2/100)</f>
        <v>0</v>
      </c>
      <c r="I75" s="404">
        <f t="shared" si="4"/>
        <v>0</v>
      </c>
      <c r="J75" s="105" t="str">
        <f t="shared" si="3"/>
        <v/>
      </c>
    </row>
    <row r="76" spans="1:10" ht="25.5" customHeight="1" x14ac:dyDescent="0.2">
      <c r="A76" s="87"/>
      <c r="B76" s="313" t="s">
        <v>80</v>
      </c>
      <c r="C76" s="314"/>
      <c r="D76" s="314"/>
      <c r="E76" s="315"/>
      <c r="F76" s="108">
        <f>SUMIF(A40:A75,"=1",F40:F75)</f>
        <v>0</v>
      </c>
      <c r="G76" s="109">
        <f>SUMIF(A40:A75,"=1",G40:G75)</f>
        <v>0</v>
      </c>
      <c r="H76" s="109">
        <f>SUMIF(A40:A75,"=1",H40:H75)</f>
        <v>0</v>
      </c>
      <c r="I76" s="109">
        <f>SUMIF(A40:A75,"=1",I40:I75)</f>
        <v>0</v>
      </c>
      <c r="J76" s="110">
        <f>SUMIF(A40:A75,"=1",J40:J75)</f>
        <v>0</v>
      </c>
    </row>
    <row r="78" spans="1:10" x14ac:dyDescent="0.2">
      <c r="A78" t="s">
        <v>82</v>
      </c>
      <c r="B78" t="s">
        <v>83</v>
      </c>
    </row>
    <row r="79" spans="1:10" x14ac:dyDescent="0.2">
      <c r="A79" t="s">
        <v>84</v>
      </c>
      <c r="B79" t="s">
        <v>85</v>
      </c>
    </row>
    <row r="80" spans="1:10" x14ac:dyDescent="0.2">
      <c r="A80" t="s">
        <v>86</v>
      </c>
      <c r="B80" t="s">
        <v>87</v>
      </c>
    </row>
    <row r="81" spans="1:52" x14ac:dyDescent="0.2">
      <c r="A81" t="s">
        <v>84</v>
      </c>
      <c r="B81" t="s">
        <v>88</v>
      </c>
    </row>
    <row r="82" spans="1:52" x14ac:dyDescent="0.2">
      <c r="A82" t="s">
        <v>86</v>
      </c>
      <c r="B82" t="s">
        <v>89</v>
      </c>
    </row>
    <row r="83" spans="1:52" x14ac:dyDescent="0.2">
      <c r="A83" t="s">
        <v>84</v>
      </c>
      <c r="B83" t="s">
        <v>90</v>
      </c>
    </row>
    <row r="84" spans="1:52" x14ac:dyDescent="0.2">
      <c r="A84" t="s">
        <v>86</v>
      </c>
      <c r="B84" t="s">
        <v>91</v>
      </c>
    </row>
    <row r="85" spans="1:52" x14ac:dyDescent="0.2">
      <c r="B85" s="310" t="s">
        <v>92</v>
      </c>
      <c r="C85" s="310"/>
      <c r="D85" s="310"/>
      <c r="E85" s="310"/>
      <c r="F85" s="310"/>
      <c r="G85" s="310"/>
      <c r="H85" s="310"/>
      <c r="I85" s="310"/>
      <c r="J85" s="310"/>
      <c r="AZ85" s="119" t="str">
        <f>B85</f>
        <v>Popis rozpočtu: 2 - Nové konstrukce</v>
      </c>
    </row>
    <row r="86" spans="1:52" x14ac:dyDescent="0.2">
      <c r="A86" t="s">
        <v>86</v>
      </c>
      <c r="B86" t="s">
        <v>93</v>
      </c>
    </row>
    <row r="87" spans="1:52" x14ac:dyDescent="0.2">
      <c r="B87" s="310" t="s">
        <v>92</v>
      </c>
      <c r="C87" s="310"/>
      <c r="D87" s="310"/>
      <c r="E87" s="310"/>
      <c r="F87" s="310"/>
      <c r="G87" s="310"/>
      <c r="H87" s="310"/>
      <c r="I87" s="310"/>
      <c r="J87" s="310"/>
      <c r="AZ87" s="119" t="str">
        <f>B87</f>
        <v>Popis rozpočtu: 2 - Nové konstrukce</v>
      </c>
    </row>
    <row r="88" spans="1:52" x14ac:dyDescent="0.2">
      <c r="A88" t="s">
        <v>84</v>
      </c>
      <c r="B88" t="s">
        <v>94</v>
      </c>
    </row>
    <row r="89" spans="1:52" x14ac:dyDescent="0.2">
      <c r="A89" t="s">
        <v>86</v>
      </c>
      <c r="B89" t="s">
        <v>91</v>
      </c>
    </row>
    <row r="90" spans="1:52" x14ac:dyDescent="0.2">
      <c r="B90" s="310" t="s">
        <v>92</v>
      </c>
      <c r="C90" s="310"/>
      <c r="D90" s="310"/>
      <c r="E90" s="310"/>
      <c r="F90" s="310"/>
      <c r="G90" s="310"/>
      <c r="H90" s="310"/>
      <c r="I90" s="310"/>
      <c r="J90" s="310"/>
      <c r="AZ90" s="119" t="str">
        <f>B90</f>
        <v>Popis rozpočtu: 2 - Nové konstrukce</v>
      </c>
    </row>
    <row r="91" spans="1:52" x14ac:dyDescent="0.2">
      <c r="A91" t="s">
        <v>86</v>
      </c>
      <c r="B91" t="s">
        <v>93</v>
      </c>
    </row>
    <row r="92" spans="1:52" x14ac:dyDescent="0.2">
      <c r="B92" s="310" t="s">
        <v>92</v>
      </c>
      <c r="C92" s="310"/>
      <c r="D92" s="310"/>
      <c r="E92" s="310"/>
      <c r="F92" s="310"/>
      <c r="G92" s="310"/>
      <c r="H92" s="310"/>
      <c r="I92" s="310"/>
      <c r="J92" s="310"/>
      <c r="AZ92" s="119" t="str">
        <f>B92</f>
        <v>Popis rozpočtu: 2 - Nové konstrukce</v>
      </c>
    </row>
    <row r="93" spans="1:52" x14ac:dyDescent="0.2">
      <c r="A93" t="s">
        <v>86</v>
      </c>
      <c r="B93" t="s">
        <v>95</v>
      </c>
    </row>
    <row r="94" spans="1:52" x14ac:dyDescent="0.2">
      <c r="B94" s="310" t="s">
        <v>92</v>
      </c>
      <c r="C94" s="310"/>
      <c r="D94" s="310"/>
      <c r="E94" s="310"/>
      <c r="F94" s="310"/>
      <c r="G94" s="310"/>
      <c r="H94" s="310"/>
      <c r="I94" s="310"/>
      <c r="J94" s="310"/>
      <c r="AZ94" s="119" t="str">
        <f>B94</f>
        <v>Popis rozpočtu: 2 - Nové konstrukce</v>
      </c>
    </row>
    <row r="95" spans="1:52" x14ac:dyDescent="0.2">
      <c r="A95" t="s">
        <v>84</v>
      </c>
      <c r="B95" t="s">
        <v>96</v>
      </c>
    </row>
    <row r="96" spans="1:52" x14ac:dyDescent="0.2">
      <c r="A96" t="s">
        <v>86</v>
      </c>
      <c r="B96" t="s">
        <v>97</v>
      </c>
    </row>
    <row r="97" spans="1:52" x14ac:dyDescent="0.2">
      <c r="B97" s="310" t="s">
        <v>92</v>
      </c>
      <c r="C97" s="310"/>
      <c r="D97" s="310"/>
      <c r="E97" s="310"/>
      <c r="F97" s="310"/>
      <c r="G97" s="310"/>
      <c r="H97" s="310"/>
      <c r="I97" s="310"/>
      <c r="J97" s="310"/>
      <c r="AZ97" s="119" t="str">
        <f>B97</f>
        <v>Popis rozpočtu: 2 - Nové konstrukce</v>
      </c>
    </row>
    <row r="98" spans="1:52" x14ac:dyDescent="0.2">
      <c r="A98" t="s">
        <v>86</v>
      </c>
      <c r="B98" t="s">
        <v>92</v>
      </c>
    </row>
    <row r="99" spans="1:52" x14ac:dyDescent="0.2">
      <c r="B99" s="310" t="s">
        <v>92</v>
      </c>
      <c r="C99" s="310"/>
      <c r="D99" s="310"/>
      <c r="E99" s="310"/>
      <c r="F99" s="310"/>
      <c r="G99" s="310"/>
      <c r="H99" s="310"/>
      <c r="I99" s="310"/>
      <c r="J99" s="310"/>
      <c r="AZ99" s="119" t="str">
        <f>B99</f>
        <v>Popis rozpočtu: 2 - Nové konstrukce</v>
      </c>
    </row>
    <row r="100" spans="1:52" x14ac:dyDescent="0.2">
      <c r="A100" t="s">
        <v>86</v>
      </c>
      <c r="B100" t="s">
        <v>95</v>
      </c>
    </row>
    <row r="101" spans="1:52" x14ac:dyDescent="0.2">
      <c r="B101" s="310" t="s">
        <v>92</v>
      </c>
      <c r="C101" s="310"/>
      <c r="D101" s="310"/>
      <c r="E101" s="310"/>
      <c r="F101" s="310"/>
      <c r="G101" s="310"/>
      <c r="H101" s="310"/>
      <c r="I101" s="310"/>
      <c r="J101" s="310"/>
      <c r="AZ101" s="119" t="str">
        <f>B101</f>
        <v>Popis rozpočtu: 2 - Nové konstrukce</v>
      </c>
    </row>
    <row r="102" spans="1:52" x14ac:dyDescent="0.2">
      <c r="A102" t="s">
        <v>84</v>
      </c>
      <c r="B102" t="s">
        <v>98</v>
      </c>
    </row>
    <row r="103" spans="1:52" x14ac:dyDescent="0.2">
      <c r="A103" t="s">
        <v>86</v>
      </c>
      <c r="B103" t="s">
        <v>91</v>
      </c>
    </row>
    <row r="104" spans="1:52" x14ac:dyDescent="0.2">
      <c r="B104" s="310" t="s">
        <v>92</v>
      </c>
      <c r="C104" s="310"/>
      <c r="D104" s="310"/>
      <c r="E104" s="310"/>
      <c r="F104" s="310"/>
      <c r="G104" s="310"/>
      <c r="H104" s="310"/>
      <c r="I104" s="310"/>
      <c r="J104" s="310"/>
      <c r="AZ104" s="119" t="str">
        <f>B104</f>
        <v>Popis rozpočtu: 2 - Nové konstrukce</v>
      </c>
    </row>
    <row r="105" spans="1:52" x14ac:dyDescent="0.2">
      <c r="A105" t="s">
        <v>86</v>
      </c>
      <c r="B105" t="s">
        <v>92</v>
      </c>
    </row>
    <row r="106" spans="1:52" x14ac:dyDescent="0.2">
      <c r="B106" s="310" t="s">
        <v>92</v>
      </c>
      <c r="C106" s="310"/>
      <c r="D106" s="310"/>
      <c r="E106" s="310"/>
      <c r="F106" s="310"/>
      <c r="G106" s="310"/>
      <c r="H106" s="310"/>
      <c r="I106" s="310"/>
      <c r="J106" s="310"/>
      <c r="AZ106" s="119" t="str">
        <f>B106</f>
        <v>Popis rozpočtu: 2 - Nové konstrukce</v>
      </c>
    </row>
    <row r="107" spans="1:52" x14ac:dyDescent="0.2">
      <c r="A107" t="s">
        <v>86</v>
      </c>
      <c r="B107" t="s">
        <v>95</v>
      </c>
    </row>
    <row r="108" spans="1:52" x14ac:dyDescent="0.2">
      <c r="B108" s="310" t="s">
        <v>92</v>
      </c>
      <c r="C108" s="310"/>
      <c r="D108" s="310"/>
      <c r="E108" s="310"/>
      <c r="F108" s="310"/>
      <c r="G108" s="310"/>
      <c r="H108" s="310"/>
      <c r="I108" s="310"/>
      <c r="J108" s="310"/>
      <c r="AZ108" s="119" t="str">
        <f>B108</f>
        <v>Popis rozpočtu: 2 - Nové konstrukce</v>
      </c>
    </row>
    <row r="109" spans="1:52" x14ac:dyDescent="0.2">
      <c r="A109" t="s">
        <v>84</v>
      </c>
      <c r="B109" t="s">
        <v>99</v>
      </c>
    </row>
    <row r="110" spans="1:52" x14ac:dyDescent="0.2">
      <c r="A110" t="s">
        <v>86</v>
      </c>
      <c r="B110" t="s">
        <v>100</v>
      </c>
    </row>
    <row r="111" spans="1:52" x14ac:dyDescent="0.2">
      <c r="B111" s="310" t="s">
        <v>92</v>
      </c>
      <c r="C111" s="310"/>
      <c r="D111" s="310"/>
      <c r="E111" s="310"/>
      <c r="F111" s="310"/>
      <c r="G111" s="310"/>
      <c r="H111" s="310"/>
      <c r="I111" s="310"/>
      <c r="J111" s="310"/>
      <c r="AZ111" s="119" t="str">
        <f>B111</f>
        <v>Popis rozpočtu: 2 - Nové konstrukce</v>
      </c>
    </row>
    <row r="112" spans="1:52" x14ac:dyDescent="0.2">
      <c r="A112" t="s">
        <v>84</v>
      </c>
      <c r="B112" t="s">
        <v>101</v>
      </c>
    </row>
    <row r="113" spans="1:52" x14ac:dyDescent="0.2">
      <c r="A113" t="s">
        <v>86</v>
      </c>
      <c r="B113" t="s">
        <v>102</v>
      </c>
    </row>
    <row r="114" spans="1:52" x14ac:dyDescent="0.2">
      <c r="A114" t="s">
        <v>86</v>
      </c>
      <c r="B114" t="s">
        <v>103</v>
      </c>
    </row>
    <row r="115" spans="1:52" x14ac:dyDescent="0.2">
      <c r="B115" s="310" t="s">
        <v>104</v>
      </c>
      <c r="C115" s="310"/>
      <c r="D115" s="310"/>
      <c r="E115" s="310"/>
      <c r="F115" s="310"/>
      <c r="G115" s="310"/>
      <c r="H115" s="310"/>
      <c r="I115" s="310"/>
      <c r="J115" s="310"/>
      <c r="AZ115" s="119" t="str">
        <f>B115</f>
        <v>Popis objektu: 04 - Areál technických služeb</v>
      </c>
    </row>
    <row r="116" spans="1:52" x14ac:dyDescent="0.2">
      <c r="A116" t="s">
        <v>84</v>
      </c>
      <c r="B116" t="s">
        <v>105</v>
      </c>
    </row>
    <row r="117" spans="1:52" x14ac:dyDescent="0.2">
      <c r="A117" t="s">
        <v>86</v>
      </c>
      <c r="B117" t="s">
        <v>106</v>
      </c>
    </row>
    <row r="118" spans="1:52" x14ac:dyDescent="0.2">
      <c r="B118" s="310" t="s">
        <v>104</v>
      </c>
      <c r="C118" s="310"/>
      <c r="D118" s="310"/>
      <c r="E118" s="310"/>
      <c r="F118" s="310"/>
      <c r="G118" s="310"/>
      <c r="H118" s="310"/>
      <c r="I118" s="310"/>
      <c r="J118" s="310"/>
      <c r="AZ118" s="119" t="str">
        <f>B118</f>
        <v>Popis objektu: 04 - Areál technických služeb</v>
      </c>
    </row>
    <row r="119" spans="1:52" x14ac:dyDescent="0.2">
      <c r="A119" t="s">
        <v>86</v>
      </c>
      <c r="B119" t="s">
        <v>103</v>
      </c>
    </row>
    <row r="120" spans="1:52" x14ac:dyDescent="0.2">
      <c r="B120" s="310" t="s">
        <v>104</v>
      </c>
      <c r="C120" s="310"/>
      <c r="D120" s="310"/>
      <c r="E120" s="310"/>
      <c r="F120" s="310"/>
      <c r="G120" s="310"/>
      <c r="H120" s="310"/>
      <c r="I120" s="310"/>
      <c r="J120" s="310"/>
      <c r="AZ120" s="119" t="str">
        <f>B120</f>
        <v>Popis objektu: 04 - Areál technických služeb</v>
      </c>
    </row>
    <row r="121" spans="1:52" x14ac:dyDescent="0.2">
      <c r="A121" t="s">
        <v>84</v>
      </c>
      <c r="B121" t="s">
        <v>107</v>
      </c>
    </row>
    <row r="122" spans="1:52" x14ac:dyDescent="0.2">
      <c r="A122" t="s">
        <v>86</v>
      </c>
      <c r="B122" t="s">
        <v>106</v>
      </c>
    </row>
    <row r="123" spans="1:52" x14ac:dyDescent="0.2">
      <c r="B123" s="310" t="s">
        <v>104</v>
      </c>
      <c r="C123" s="310"/>
      <c r="D123" s="310"/>
      <c r="E123" s="310"/>
      <c r="F123" s="310"/>
      <c r="G123" s="310"/>
      <c r="H123" s="310"/>
      <c r="I123" s="310"/>
      <c r="J123" s="310"/>
      <c r="AZ123" s="119" t="str">
        <f>B123</f>
        <v>Popis objektu: 04 - Areál technických služeb</v>
      </c>
    </row>
    <row r="124" spans="1:52" x14ac:dyDescent="0.2">
      <c r="A124" t="s">
        <v>86</v>
      </c>
      <c r="B124" t="s">
        <v>103</v>
      </c>
    </row>
    <row r="125" spans="1:52" x14ac:dyDescent="0.2">
      <c r="B125" s="310" t="s">
        <v>104</v>
      </c>
      <c r="C125" s="310"/>
      <c r="D125" s="310"/>
      <c r="E125" s="310"/>
      <c r="F125" s="310"/>
      <c r="G125" s="310"/>
      <c r="H125" s="310"/>
      <c r="I125" s="310"/>
      <c r="J125" s="310"/>
      <c r="AZ125" s="119" t="str">
        <f>B125</f>
        <v>Popis objektu: 04 - Areál technických služeb</v>
      </c>
    </row>
    <row r="126" spans="1:52" x14ac:dyDescent="0.2">
      <c r="A126" t="s">
        <v>84</v>
      </c>
      <c r="B126" t="s">
        <v>108</v>
      </c>
    </row>
    <row r="127" spans="1:52" x14ac:dyDescent="0.2">
      <c r="A127" t="s">
        <v>86</v>
      </c>
      <c r="B127" t="s">
        <v>109</v>
      </c>
    </row>
    <row r="128" spans="1:52" x14ac:dyDescent="0.2">
      <c r="B128" s="310" t="s">
        <v>104</v>
      </c>
      <c r="C128" s="310"/>
      <c r="D128" s="310"/>
      <c r="E128" s="310"/>
      <c r="F128" s="310"/>
      <c r="G128" s="310"/>
      <c r="H128" s="310"/>
      <c r="I128" s="310"/>
      <c r="J128" s="310"/>
      <c r="AZ128" s="119" t="str">
        <f>B128</f>
        <v>Popis objektu: 04 - Areál technických služeb</v>
      </c>
    </row>
    <row r="129" spans="1:52" x14ac:dyDescent="0.2">
      <c r="A129" t="s">
        <v>86</v>
      </c>
      <c r="B129" t="s">
        <v>110</v>
      </c>
    </row>
    <row r="130" spans="1:52" x14ac:dyDescent="0.2">
      <c r="B130" s="310" t="s">
        <v>104</v>
      </c>
      <c r="C130" s="310"/>
      <c r="D130" s="310"/>
      <c r="E130" s="310"/>
      <c r="F130" s="310"/>
      <c r="G130" s="310"/>
      <c r="H130" s="310"/>
      <c r="I130" s="310"/>
      <c r="J130" s="310"/>
      <c r="AZ130" s="119" t="str">
        <f>B130</f>
        <v>Popis objektu: 04 - Areál technických služeb</v>
      </c>
    </row>
    <row r="133" spans="1:52" ht="15.75" x14ac:dyDescent="0.25">
      <c r="B133" s="120" t="s">
        <v>111</v>
      </c>
    </row>
    <row r="135" spans="1:52" ht="25.5" customHeight="1" x14ac:dyDescent="0.2">
      <c r="A135" s="122"/>
      <c r="B135" s="125" t="s">
        <v>18</v>
      </c>
      <c r="C135" s="125" t="s">
        <v>6</v>
      </c>
      <c r="D135" s="126"/>
      <c r="E135" s="126"/>
      <c r="F135" s="127" t="s">
        <v>112</v>
      </c>
      <c r="G135" s="127"/>
      <c r="H135" s="127"/>
      <c r="I135" s="127" t="s">
        <v>31</v>
      </c>
      <c r="J135" s="127" t="s">
        <v>0</v>
      </c>
    </row>
    <row r="136" spans="1:52" ht="36.75" customHeight="1" x14ac:dyDescent="0.2">
      <c r="A136" s="123"/>
      <c r="B136" s="128" t="s">
        <v>52</v>
      </c>
      <c r="C136" s="308" t="s">
        <v>113</v>
      </c>
      <c r="D136" s="309"/>
      <c r="E136" s="309"/>
      <c r="F136" s="135" t="s">
        <v>26</v>
      </c>
      <c r="G136" s="136"/>
      <c r="H136" s="136"/>
      <c r="I136" s="136">
        <f>'001 01 Pol'!G8+'01 1 Pol'!G8+'02 1 Pol'!G8+'02 3 Pol'!G8+'03 1 Pol'!G8+'03 3 Pol'!G8+'07 1 Pol'!G8+'07 3 Pol'!G8+'10 1 Pol'!G8+'11 001 Pol'!G8+'11 002 Pol'!G8+'12 001 Pol'!G8+'12 002 Pol'!G8+'13 001 Pol'!G8+'13 002 Pol'!G8+'14 01 Pol'!G8+'14 02 Pol'!G8</f>
        <v>0</v>
      </c>
      <c r="J136" s="132" t="str">
        <f>IF(I199=0,"",I136/I199*100)</f>
        <v/>
      </c>
    </row>
    <row r="137" spans="1:52" ht="36.75" customHeight="1" x14ac:dyDescent="0.2">
      <c r="A137" s="123"/>
      <c r="B137" s="128" t="s">
        <v>56</v>
      </c>
      <c r="C137" s="308" t="s">
        <v>77</v>
      </c>
      <c r="D137" s="309"/>
      <c r="E137" s="309"/>
      <c r="F137" s="135" t="s">
        <v>26</v>
      </c>
      <c r="G137" s="136"/>
      <c r="H137" s="136"/>
      <c r="I137" s="136">
        <f>'13 002 Pol'!G20</f>
        <v>0</v>
      </c>
      <c r="J137" s="132" t="str">
        <f>IF(I199=0,"",I137/I199*100)</f>
        <v/>
      </c>
    </row>
    <row r="138" spans="1:52" ht="36.75" customHeight="1" x14ac:dyDescent="0.2">
      <c r="A138" s="123"/>
      <c r="B138" s="128" t="s">
        <v>56</v>
      </c>
      <c r="C138" s="308" t="s">
        <v>114</v>
      </c>
      <c r="D138" s="309"/>
      <c r="E138" s="309"/>
      <c r="F138" s="135" t="s">
        <v>26</v>
      </c>
      <c r="G138" s="136"/>
      <c r="H138" s="136"/>
      <c r="I138" s="136">
        <f>'01 1 Pol'!G17+'01 2 Pol'!G8+'02 1 Pol'!G13+'02 2 Pol'!G8+'03 1 Pol'!G13+'03 2 Pol'!G8+'07 2 Pol'!G8+'10 1 Pol'!G11</f>
        <v>0</v>
      </c>
      <c r="J138" s="132" t="str">
        <f>IF(I199=0,"",I138/I199*100)</f>
        <v/>
      </c>
    </row>
    <row r="139" spans="1:52" ht="36.75" customHeight="1" x14ac:dyDescent="0.2">
      <c r="A139" s="123"/>
      <c r="B139" s="128" t="s">
        <v>115</v>
      </c>
      <c r="C139" s="308" t="s">
        <v>116</v>
      </c>
      <c r="D139" s="309"/>
      <c r="E139" s="309"/>
      <c r="F139" s="135" t="s">
        <v>26</v>
      </c>
      <c r="G139" s="136"/>
      <c r="H139" s="136"/>
      <c r="I139" s="136">
        <f>'11 002 Pol'!G30</f>
        <v>0</v>
      </c>
      <c r="J139" s="132" t="str">
        <f>IF(I199=0,"",I139/I199*100)</f>
        <v/>
      </c>
    </row>
    <row r="140" spans="1:52" ht="36.75" customHeight="1" x14ac:dyDescent="0.2">
      <c r="A140" s="123"/>
      <c r="B140" s="128" t="s">
        <v>117</v>
      </c>
      <c r="C140" s="308" t="s">
        <v>118</v>
      </c>
      <c r="D140" s="309"/>
      <c r="E140" s="309"/>
      <c r="F140" s="135" t="s">
        <v>26</v>
      </c>
      <c r="G140" s="136"/>
      <c r="H140" s="136"/>
      <c r="I140" s="136">
        <f>'11 002 Pol'!G44</f>
        <v>0</v>
      </c>
      <c r="J140" s="132" t="str">
        <f>IF(I199=0,"",I140/I199*100)</f>
        <v/>
      </c>
    </row>
    <row r="141" spans="1:52" ht="36.75" customHeight="1" x14ac:dyDescent="0.2">
      <c r="A141" s="123"/>
      <c r="B141" s="128" t="s">
        <v>119</v>
      </c>
      <c r="C141" s="308" t="s">
        <v>120</v>
      </c>
      <c r="D141" s="309"/>
      <c r="E141" s="309"/>
      <c r="F141" s="135" t="s">
        <v>26</v>
      </c>
      <c r="G141" s="136"/>
      <c r="H141" s="136"/>
      <c r="I141" s="136">
        <f>'11 002 Pol'!G61</f>
        <v>0</v>
      </c>
      <c r="J141" s="132" t="str">
        <f>IF(I199=0,"",I141/I199*100)</f>
        <v/>
      </c>
    </row>
    <row r="142" spans="1:52" ht="36.75" customHeight="1" x14ac:dyDescent="0.2">
      <c r="A142" s="123"/>
      <c r="B142" s="128" t="s">
        <v>121</v>
      </c>
      <c r="C142" s="308" t="s">
        <v>122</v>
      </c>
      <c r="D142" s="309"/>
      <c r="E142" s="309"/>
      <c r="F142" s="135" t="s">
        <v>26</v>
      </c>
      <c r="G142" s="136"/>
      <c r="H142" s="136"/>
      <c r="I142" s="136">
        <f>'11 002 Pol'!G72</f>
        <v>0</v>
      </c>
      <c r="J142" s="132" t="str">
        <f>IF(I199=0,"",I142/I199*100)</f>
        <v/>
      </c>
    </row>
    <row r="143" spans="1:52" ht="36.75" customHeight="1" x14ac:dyDescent="0.2">
      <c r="A143" s="123"/>
      <c r="B143" s="128" t="s">
        <v>123</v>
      </c>
      <c r="C143" s="308" t="s">
        <v>124</v>
      </c>
      <c r="D143" s="309"/>
      <c r="E143" s="309"/>
      <c r="F143" s="135" t="s">
        <v>26</v>
      </c>
      <c r="G143" s="136"/>
      <c r="H143" s="136"/>
      <c r="I143" s="136">
        <f>'13 002 Pol'!G43</f>
        <v>0</v>
      </c>
      <c r="J143" s="132" t="str">
        <f>IF(I199=0,"",I143/I199*100)</f>
        <v/>
      </c>
    </row>
    <row r="144" spans="1:52" ht="36.75" customHeight="1" x14ac:dyDescent="0.2">
      <c r="A144" s="123"/>
      <c r="B144" s="128" t="s">
        <v>125</v>
      </c>
      <c r="C144" s="308" t="s">
        <v>74</v>
      </c>
      <c r="D144" s="309"/>
      <c r="E144" s="309"/>
      <c r="F144" s="135" t="s">
        <v>26</v>
      </c>
      <c r="G144" s="136"/>
      <c r="H144" s="136"/>
      <c r="I144" s="136">
        <f>'12 002 Pol'!G15</f>
        <v>0</v>
      </c>
      <c r="J144" s="132" t="str">
        <f>IF(I199=0,"",I144/I199*100)</f>
        <v/>
      </c>
    </row>
    <row r="145" spans="1:10" ht="36.75" customHeight="1" x14ac:dyDescent="0.2">
      <c r="A145" s="123"/>
      <c r="B145" s="128" t="s">
        <v>125</v>
      </c>
      <c r="C145" s="308" t="s">
        <v>126</v>
      </c>
      <c r="D145" s="309"/>
      <c r="E145" s="309"/>
      <c r="F145" s="135" t="s">
        <v>26</v>
      </c>
      <c r="G145" s="136"/>
      <c r="H145" s="136"/>
      <c r="I145" s="136">
        <f>'14 02 Pol'!G17</f>
        <v>0</v>
      </c>
      <c r="J145" s="132" t="str">
        <f>IF(I199=0,"",I145/I199*100)</f>
        <v/>
      </c>
    </row>
    <row r="146" spans="1:10" ht="36.75" customHeight="1" x14ac:dyDescent="0.2">
      <c r="A146" s="123"/>
      <c r="B146" s="128" t="s">
        <v>127</v>
      </c>
      <c r="C146" s="308" t="s">
        <v>128</v>
      </c>
      <c r="D146" s="309"/>
      <c r="E146" s="309"/>
      <c r="F146" s="135" t="s">
        <v>26</v>
      </c>
      <c r="G146" s="136"/>
      <c r="H146" s="136"/>
      <c r="I146" s="136">
        <f>'14 02 Pol'!G45</f>
        <v>0</v>
      </c>
      <c r="J146" s="132" t="str">
        <f>IF(I199=0,"",I146/I199*100)</f>
        <v/>
      </c>
    </row>
    <row r="147" spans="1:10" ht="36.75" customHeight="1" x14ac:dyDescent="0.2">
      <c r="A147" s="123"/>
      <c r="B147" s="128" t="s">
        <v>60</v>
      </c>
      <c r="C147" s="308" t="s">
        <v>129</v>
      </c>
      <c r="D147" s="309"/>
      <c r="E147" s="309"/>
      <c r="F147" s="135" t="s">
        <v>26</v>
      </c>
      <c r="G147" s="136"/>
      <c r="H147" s="136"/>
      <c r="I147" s="136">
        <f>'14 02 Pol'!G52</f>
        <v>0</v>
      </c>
      <c r="J147" s="132" t="str">
        <f>IF(I199=0,"",I147/I199*100)</f>
        <v/>
      </c>
    </row>
    <row r="148" spans="1:10" ht="36.75" customHeight="1" x14ac:dyDescent="0.2">
      <c r="A148" s="123"/>
      <c r="B148" s="128" t="s">
        <v>60</v>
      </c>
      <c r="C148" s="308" t="s">
        <v>130</v>
      </c>
      <c r="D148" s="309"/>
      <c r="E148" s="309"/>
      <c r="F148" s="135" t="s">
        <v>26</v>
      </c>
      <c r="G148" s="136"/>
      <c r="H148" s="136"/>
      <c r="I148" s="136">
        <f>'001 01 Pol'!G32+'01 2 Pol'!G39+'02 2 Pol'!G39+'03 2 Pol'!G16+'07 2 Pol'!G23</f>
        <v>0</v>
      </c>
      <c r="J148" s="132" t="str">
        <f>IF(I199=0,"",I148/I199*100)</f>
        <v/>
      </c>
    </row>
    <row r="149" spans="1:10" ht="36.75" customHeight="1" x14ac:dyDescent="0.2">
      <c r="A149" s="123"/>
      <c r="B149" s="128" t="s">
        <v>131</v>
      </c>
      <c r="C149" s="308" t="s">
        <v>132</v>
      </c>
      <c r="D149" s="309"/>
      <c r="E149" s="309"/>
      <c r="F149" s="135" t="s">
        <v>26</v>
      </c>
      <c r="G149" s="136"/>
      <c r="H149" s="136"/>
      <c r="I149" s="136">
        <f>'02 2 Pol'!G59+'02 3 Pol'!G19+'03 2 Pol'!G33+'03 3 Pol'!G18+'07 2 Pol'!G37+'07 3 Pol'!G20</f>
        <v>0</v>
      </c>
      <c r="J149" s="132" t="str">
        <f>IF(I199=0,"",I149/I199*100)</f>
        <v/>
      </c>
    </row>
    <row r="150" spans="1:10" ht="36.75" customHeight="1" x14ac:dyDescent="0.2">
      <c r="A150" s="123"/>
      <c r="B150" s="128" t="s">
        <v>133</v>
      </c>
      <c r="C150" s="308" t="s">
        <v>134</v>
      </c>
      <c r="D150" s="309"/>
      <c r="E150" s="309"/>
      <c r="F150" s="135" t="s">
        <v>26</v>
      </c>
      <c r="G150" s="136"/>
      <c r="H150" s="136"/>
      <c r="I150" s="136">
        <f>'01 2 Pol'!G51+'02 1 Pol'!G26+'02 2 Pol'!G66+'03 2 Pol'!G40+'07 2 Pol'!G44+'11 002 Pol'!G98</f>
        <v>0</v>
      </c>
      <c r="J150" s="132" t="str">
        <f>IF(I199=0,"",I150/I199*100)</f>
        <v/>
      </c>
    </row>
    <row r="151" spans="1:10" ht="36.75" customHeight="1" x14ac:dyDescent="0.2">
      <c r="A151" s="123"/>
      <c r="B151" s="128" t="s">
        <v>135</v>
      </c>
      <c r="C151" s="308" t="s">
        <v>136</v>
      </c>
      <c r="D151" s="309"/>
      <c r="E151" s="309"/>
      <c r="F151" s="135" t="s">
        <v>26</v>
      </c>
      <c r="G151" s="136"/>
      <c r="H151" s="136"/>
      <c r="I151" s="136">
        <f>'02 2 Pol'!G86+'03 2 Pol'!G46+'07 2 Pol'!G49</f>
        <v>0</v>
      </c>
      <c r="J151" s="132" t="str">
        <f>IF(I199=0,"",I151/I199*100)</f>
        <v/>
      </c>
    </row>
    <row r="152" spans="1:10" ht="36.75" customHeight="1" x14ac:dyDescent="0.2">
      <c r="A152" s="123"/>
      <c r="B152" s="128" t="s">
        <v>137</v>
      </c>
      <c r="C152" s="308" t="s">
        <v>138</v>
      </c>
      <c r="D152" s="309"/>
      <c r="E152" s="309"/>
      <c r="F152" s="135" t="s">
        <v>26</v>
      </c>
      <c r="G152" s="136"/>
      <c r="H152" s="136"/>
      <c r="I152" s="136">
        <f>'03 2 Pol'!G50</f>
        <v>0</v>
      </c>
      <c r="J152" s="132" t="str">
        <f>IF(I199=0,"",I152/I199*100)</f>
        <v/>
      </c>
    </row>
    <row r="153" spans="1:10" ht="36.75" customHeight="1" x14ac:dyDescent="0.2">
      <c r="A153" s="123"/>
      <c r="B153" s="128" t="s">
        <v>139</v>
      </c>
      <c r="C153" s="308" t="s">
        <v>140</v>
      </c>
      <c r="D153" s="309"/>
      <c r="E153" s="309"/>
      <c r="F153" s="135" t="s">
        <v>26</v>
      </c>
      <c r="G153" s="136"/>
      <c r="H153" s="136"/>
      <c r="I153" s="136">
        <f>'07 2 Pol'!G53</f>
        <v>0</v>
      </c>
      <c r="J153" s="132" t="str">
        <f>IF(I199=0,"",I153/I199*100)</f>
        <v/>
      </c>
    </row>
    <row r="154" spans="1:10" ht="36.75" customHeight="1" x14ac:dyDescent="0.2">
      <c r="A154" s="123"/>
      <c r="B154" s="128" t="s">
        <v>139</v>
      </c>
      <c r="C154" s="308" t="s">
        <v>141</v>
      </c>
      <c r="D154" s="309"/>
      <c r="E154" s="309"/>
      <c r="F154" s="135" t="s">
        <v>26</v>
      </c>
      <c r="G154" s="136"/>
      <c r="H154" s="136"/>
      <c r="I154" s="136">
        <f>'11 002 Pol'!G106</f>
        <v>0</v>
      </c>
      <c r="J154" s="132" t="str">
        <f>IF(I199=0,"",I154/I199*100)</f>
        <v/>
      </c>
    </row>
    <row r="155" spans="1:10" ht="36.75" customHeight="1" x14ac:dyDescent="0.2">
      <c r="A155" s="123"/>
      <c r="B155" s="128" t="s">
        <v>142</v>
      </c>
      <c r="C155" s="308" t="s">
        <v>143</v>
      </c>
      <c r="D155" s="309"/>
      <c r="E155" s="309"/>
      <c r="F155" s="135" t="s">
        <v>26</v>
      </c>
      <c r="G155" s="136"/>
      <c r="H155" s="136"/>
      <c r="I155" s="136">
        <f>'01 2 Pol'!G69+'02 2 Pol'!G90+'03 2 Pol'!G71+'07 2 Pol'!G56</f>
        <v>0</v>
      </c>
      <c r="J155" s="132" t="str">
        <f>IF(I199=0,"",I155/I199*100)</f>
        <v/>
      </c>
    </row>
    <row r="156" spans="1:10" ht="36.75" customHeight="1" x14ac:dyDescent="0.2">
      <c r="A156" s="123"/>
      <c r="B156" s="128" t="s">
        <v>144</v>
      </c>
      <c r="C156" s="308" t="s">
        <v>145</v>
      </c>
      <c r="D156" s="309"/>
      <c r="E156" s="309"/>
      <c r="F156" s="135" t="s">
        <v>26</v>
      </c>
      <c r="G156" s="136"/>
      <c r="H156" s="136"/>
      <c r="I156" s="136">
        <f>'01 2 Pol'!G77+'02 2 Pol'!G123+'03 2 Pol'!G82+'07 2 Pol'!G62+'11 002 Pol'!G167+'12 002 Pol'!G37</f>
        <v>0</v>
      </c>
      <c r="J156" s="132" t="str">
        <f>IF(I199=0,"",I156/I199*100)</f>
        <v/>
      </c>
    </row>
    <row r="157" spans="1:10" ht="36.75" customHeight="1" x14ac:dyDescent="0.2">
      <c r="A157" s="123"/>
      <c r="B157" s="128" t="s">
        <v>146</v>
      </c>
      <c r="C157" s="308" t="s">
        <v>147</v>
      </c>
      <c r="D157" s="309"/>
      <c r="E157" s="309"/>
      <c r="F157" s="135" t="s">
        <v>26</v>
      </c>
      <c r="G157" s="136"/>
      <c r="H157" s="136"/>
      <c r="I157" s="136">
        <f>'13 002 Pol'!G63</f>
        <v>0</v>
      </c>
      <c r="J157" s="132" t="str">
        <f>IF(I199=0,"",I157/I199*100)</f>
        <v/>
      </c>
    </row>
    <row r="158" spans="1:10" ht="36.75" customHeight="1" x14ac:dyDescent="0.2">
      <c r="A158" s="123"/>
      <c r="B158" s="128" t="s">
        <v>146</v>
      </c>
      <c r="C158" s="308" t="s">
        <v>148</v>
      </c>
      <c r="D158" s="309"/>
      <c r="E158" s="309"/>
      <c r="F158" s="135" t="s">
        <v>26</v>
      </c>
      <c r="G158" s="136"/>
      <c r="H158" s="136"/>
      <c r="I158" s="136">
        <f>'01 2 Pol'!G85+'02 2 Pol'!G133+'03 2 Pol'!G88+'07 2 Pol'!G71</f>
        <v>0</v>
      </c>
      <c r="J158" s="132" t="str">
        <f>IF(I199=0,"",I158/I199*100)</f>
        <v/>
      </c>
    </row>
    <row r="159" spans="1:10" ht="36.75" customHeight="1" x14ac:dyDescent="0.2">
      <c r="A159" s="123"/>
      <c r="B159" s="128" t="s">
        <v>149</v>
      </c>
      <c r="C159" s="308" t="s">
        <v>150</v>
      </c>
      <c r="D159" s="309"/>
      <c r="E159" s="309"/>
      <c r="F159" s="135" t="s">
        <v>26</v>
      </c>
      <c r="G159" s="136"/>
      <c r="H159" s="136"/>
      <c r="I159" s="136">
        <f>'01 2 Pol'!G94+'02 2 Pol'!G144+'03 2 Pol'!G93+'07 2 Pol'!G82</f>
        <v>0</v>
      </c>
      <c r="J159" s="132" t="str">
        <f>IF(I199=0,"",I159/I199*100)</f>
        <v/>
      </c>
    </row>
    <row r="160" spans="1:10" ht="36.75" customHeight="1" x14ac:dyDescent="0.2">
      <c r="A160" s="123"/>
      <c r="B160" s="128" t="s">
        <v>151</v>
      </c>
      <c r="C160" s="308" t="s">
        <v>152</v>
      </c>
      <c r="D160" s="309"/>
      <c r="E160" s="309"/>
      <c r="F160" s="135" t="s">
        <v>26</v>
      </c>
      <c r="G160" s="136"/>
      <c r="H160" s="136"/>
      <c r="I160" s="136">
        <f>'001 01 Pol'!G41+'02 3 Pol'!G24+'03 3 Pol'!G24+'07 3 Pol'!G28</f>
        <v>0</v>
      </c>
      <c r="J160" s="132" t="str">
        <f>IF(I199=0,"",I160/I199*100)</f>
        <v/>
      </c>
    </row>
    <row r="161" spans="1:10" ht="36.75" customHeight="1" x14ac:dyDescent="0.2">
      <c r="A161" s="123"/>
      <c r="B161" s="128" t="s">
        <v>153</v>
      </c>
      <c r="C161" s="308" t="s">
        <v>154</v>
      </c>
      <c r="D161" s="309"/>
      <c r="E161" s="309"/>
      <c r="F161" s="135" t="s">
        <v>26</v>
      </c>
      <c r="G161" s="136"/>
      <c r="H161" s="136"/>
      <c r="I161" s="136">
        <f>'01 1 Pol'!G30+'01 2 Pol'!G104+'02 1 Pol'!G29+'02 2 Pol'!G152+'03 1 Pol'!G21+'03 2 Pol'!G101+'07 1 Pol'!G13+'11 002 Pol'!G179</f>
        <v>0</v>
      </c>
      <c r="J161" s="132" t="str">
        <f>IF(I199=0,"",I161/I199*100)</f>
        <v/>
      </c>
    </row>
    <row r="162" spans="1:10" ht="36.75" customHeight="1" x14ac:dyDescent="0.2">
      <c r="A162" s="123"/>
      <c r="B162" s="128" t="s">
        <v>155</v>
      </c>
      <c r="C162" s="308" t="s">
        <v>156</v>
      </c>
      <c r="D162" s="309"/>
      <c r="E162" s="309"/>
      <c r="F162" s="135" t="s">
        <v>26</v>
      </c>
      <c r="G162" s="136"/>
      <c r="H162" s="136"/>
      <c r="I162" s="136">
        <f>'01 2 Pol'!G117+'02 2 Pol'!G163+'03 2 Pol'!G108+'10 1 Pol'!G15</f>
        <v>0</v>
      </c>
      <c r="J162" s="132" t="str">
        <f>IF(I199=0,"",I162/I199*100)</f>
        <v/>
      </c>
    </row>
    <row r="163" spans="1:10" ht="36.75" customHeight="1" x14ac:dyDescent="0.2">
      <c r="A163" s="123"/>
      <c r="B163" s="128" t="s">
        <v>155</v>
      </c>
      <c r="C163" s="308" t="s">
        <v>157</v>
      </c>
      <c r="D163" s="309"/>
      <c r="E163" s="309"/>
      <c r="F163" s="135" t="s">
        <v>26</v>
      </c>
      <c r="G163" s="136"/>
      <c r="H163" s="136"/>
      <c r="I163" s="136">
        <f>'11 002 Pol'!G186</f>
        <v>0</v>
      </c>
      <c r="J163" s="132" t="str">
        <f>IF(I199=0,"",I163/I199*100)</f>
        <v/>
      </c>
    </row>
    <row r="164" spans="1:10" ht="36.75" customHeight="1" x14ac:dyDescent="0.2">
      <c r="A164" s="123"/>
      <c r="B164" s="128" t="s">
        <v>158</v>
      </c>
      <c r="C164" s="308" t="s">
        <v>159</v>
      </c>
      <c r="D164" s="309"/>
      <c r="E164" s="309"/>
      <c r="F164" s="135" t="s">
        <v>26</v>
      </c>
      <c r="G164" s="136"/>
      <c r="H164" s="136"/>
      <c r="I164" s="136">
        <f>'01 1 Pol'!G33+'02 1 Pol'!G32+'02 3 Pol'!G27+'03 1 Pol'!G24+'07 1 Pol'!G16+'11 001 Pol'!G20+'14 01 Pol'!G12</f>
        <v>0</v>
      </c>
      <c r="J164" s="132" t="str">
        <f>IF(I199=0,"",I164/I199*100)</f>
        <v/>
      </c>
    </row>
    <row r="165" spans="1:10" ht="36.75" customHeight="1" x14ac:dyDescent="0.2">
      <c r="A165" s="123"/>
      <c r="B165" s="128" t="s">
        <v>160</v>
      </c>
      <c r="C165" s="308" t="s">
        <v>161</v>
      </c>
      <c r="D165" s="309"/>
      <c r="E165" s="309"/>
      <c r="F165" s="135" t="s">
        <v>26</v>
      </c>
      <c r="G165" s="136"/>
      <c r="H165" s="136"/>
      <c r="I165" s="136">
        <f>'001 01 Pol'!G53+'01 2 Pol'!G123+'02 2 Pol'!G168+'02 3 Pol'!G32+'03 2 Pol'!G111+'03 3 Pol'!G27+'07 2 Pol'!G89+'07 3 Pol'!G31+'10 1 Pol'!G18+'11 002 Pol'!G226+'12 002 Pol'!G40+'13 002 Pol'!G68</f>
        <v>0</v>
      </c>
      <c r="J165" s="132" t="str">
        <f>IF(I199=0,"",I165/I199*100)</f>
        <v/>
      </c>
    </row>
    <row r="166" spans="1:10" ht="36.75" customHeight="1" x14ac:dyDescent="0.2">
      <c r="A166" s="123"/>
      <c r="B166" s="128" t="s">
        <v>162</v>
      </c>
      <c r="C166" s="308" t="s">
        <v>163</v>
      </c>
      <c r="D166" s="309"/>
      <c r="E166" s="309"/>
      <c r="F166" s="135" t="s">
        <v>27</v>
      </c>
      <c r="G166" s="136"/>
      <c r="H166" s="136"/>
      <c r="I166" s="136">
        <f>'01 2 Pol'!G125+'02 2 Pol'!G170+'03 2 Pol'!G113+'07 2 Pol'!G91+'11 002 Pol'!G228</f>
        <v>0</v>
      </c>
      <c r="J166" s="132" t="str">
        <f>IF(I199=0,"",I166/I199*100)</f>
        <v/>
      </c>
    </row>
    <row r="167" spans="1:10" ht="36.75" customHeight="1" x14ac:dyDescent="0.2">
      <c r="A167" s="123"/>
      <c r="B167" s="128" t="s">
        <v>164</v>
      </c>
      <c r="C167" s="308" t="s">
        <v>165</v>
      </c>
      <c r="D167" s="309"/>
      <c r="E167" s="309"/>
      <c r="F167" s="135" t="s">
        <v>27</v>
      </c>
      <c r="G167" s="136"/>
      <c r="H167" s="136"/>
      <c r="I167" s="136">
        <f>'02 2 Pol'!G181+'03 2 Pol'!G123</f>
        <v>0</v>
      </c>
      <c r="J167" s="132" t="str">
        <f>IF(I199=0,"",I167/I199*100)</f>
        <v/>
      </c>
    </row>
    <row r="168" spans="1:10" ht="36.75" customHeight="1" x14ac:dyDescent="0.2">
      <c r="A168" s="123"/>
      <c r="B168" s="128" t="s">
        <v>166</v>
      </c>
      <c r="C168" s="308" t="s">
        <v>167</v>
      </c>
      <c r="D168" s="309"/>
      <c r="E168" s="309"/>
      <c r="F168" s="135" t="s">
        <v>27</v>
      </c>
      <c r="G168" s="136"/>
      <c r="H168" s="136"/>
      <c r="I168" s="136">
        <f>'02 2 Pol'!G192</f>
        <v>0</v>
      </c>
      <c r="J168" s="132" t="str">
        <f>IF(I199=0,"",I168/I199*100)</f>
        <v/>
      </c>
    </row>
    <row r="169" spans="1:10" ht="36.75" customHeight="1" x14ac:dyDescent="0.2">
      <c r="A169" s="123"/>
      <c r="B169" s="128" t="s">
        <v>168</v>
      </c>
      <c r="C169" s="308" t="s">
        <v>169</v>
      </c>
      <c r="D169" s="309"/>
      <c r="E169" s="309"/>
      <c r="F169" s="135" t="s">
        <v>27</v>
      </c>
      <c r="G169" s="136"/>
      <c r="H169" s="136"/>
      <c r="I169" s="136">
        <f>'001 01 Pol'!G55+'02 3 Pol'!G34+'03 2 Pol'!G129+'03 3 Pol'!G29+'07 3 Pol'!G33</f>
        <v>0</v>
      </c>
      <c r="J169" s="132" t="str">
        <f>IF(I199=0,"",I169/I199*100)</f>
        <v/>
      </c>
    </row>
    <row r="170" spans="1:10" ht="36.75" customHeight="1" x14ac:dyDescent="0.2">
      <c r="A170" s="123"/>
      <c r="B170" s="128" t="s">
        <v>170</v>
      </c>
      <c r="C170" s="308" t="s">
        <v>171</v>
      </c>
      <c r="D170" s="309"/>
      <c r="E170" s="309"/>
      <c r="F170" s="135" t="s">
        <v>27</v>
      </c>
      <c r="G170" s="136"/>
      <c r="H170" s="136"/>
      <c r="I170" s="136">
        <f>'001 01 Pol'!G63+'02 3 Pol'!G62+'03 3 Pol'!G51+'07 3 Pol'!G74+'11 002 Pol'!G267</f>
        <v>0</v>
      </c>
      <c r="J170" s="132" t="str">
        <f>IF(I199=0,"",I170/I199*100)</f>
        <v/>
      </c>
    </row>
    <row r="171" spans="1:10" ht="36.75" customHeight="1" x14ac:dyDescent="0.2">
      <c r="A171" s="123"/>
      <c r="B171" s="128" t="s">
        <v>172</v>
      </c>
      <c r="C171" s="308" t="s">
        <v>173</v>
      </c>
      <c r="D171" s="309"/>
      <c r="E171" s="309"/>
      <c r="F171" s="135" t="s">
        <v>27</v>
      </c>
      <c r="G171" s="136"/>
      <c r="H171" s="136"/>
      <c r="I171" s="136">
        <f>'001 01 Pol'!G68</f>
        <v>0</v>
      </c>
      <c r="J171" s="132" t="str">
        <f>IF(I199=0,"",I171/I199*100)</f>
        <v/>
      </c>
    </row>
    <row r="172" spans="1:10" ht="36.75" customHeight="1" x14ac:dyDescent="0.2">
      <c r="A172" s="123"/>
      <c r="B172" s="128" t="s">
        <v>174</v>
      </c>
      <c r="C172" s="308" t="s">
        <v>175</v>
      </c>
      <c r="D172" s="309"/>
      <c r="E172" s="309"/>
      <c r="F172" s="135" t="s">
        <v>27</v>
      </c>
      <c r="G172" s="136"/>
      <c r="H172" s="136"/>
      <c r="I172" s="136">
        <f>'02 3 Pol'!G83+'03 3 Pol'!G67</f>
        <v>0</v>
      </c>
      <c r="J172" s="132" t="str">
        <f>IF(I199=0,"",I172/I199*100)</f>
        <v/>
      </c>
    </row>
    <row r="173" spans="1:10" ht="36.75" customHeight="1" x14ac:dyDescent="0.2">
      <c r="A173" s="123"/>
      <c r="B173" s="128" t="s">
        <v>176</v>
      </c>
      <c r="C173" s="308" t="s">
        <v>177</v>
      </c>
      <c r="D173" s="309"/>
      <c r="E173" s="309"/>
      <c r="F173" s="135" t="s">
        <v>27</v>
      </c>
      <c r="G173" s="136"/>
      <c r="H173" s="136"/>
      <c r="I173" s="136">
        <f>'02 2 Pol'!G199+'03 2 Pol'!G135+'07 2 Pol'!G111</f>
        <v>0</v>
      </c>
      <c r="J173" s="132" t="str">
        <f>IF(I199=0,"",I173/I199*100)</f>
        <v/>
      </c>
    </row>
    <row r="174" spans="1:10" ht="36.75" customHeight="1" x14ac:dyDescent="0.2">
      <c r="A174" s="123"/>
      <c r="B174" s="128" t="s">
        <v>178</v>
      </c>
      <c r="C174" s="308" t="s">
        <v>179</v>
      </c>
      <c r="D174" s="309"/>
      <c r="E174" s="309"/>
      <c r="F174" s="135" t="s">
        <v>27</v>
      </c>
      <c r="G174" s="136"/>
      <c r="H174" s="136"/>
      <c r="I174" s="136">
        <f>'01 2 Pol'!G130+'02 2 Pol'!G225+'03 2 Pol'!G159+'07 2 Pol'!G128</f>
        <v>0</v>
      </c>
      <c r="J174" s="132" t="str">
        <f>IF(I199=0,"",I174/I199*100)</f>
        <v/>
      </c>
    </row>
    <row r="175" spans="1:10" ht="36.75" customHeight="1" x14ac:dyDescent="0.2">
      <c r="A175" s="123"/>
      <c r="B175" s="128" t="s">
        <v>180</v>
      </c>
      <c r="C175" s="308" t="s">
        <v>181</v>
      </c>
      <c r="D175" s="309"/>
      <c r="E175" s="309"/>
      <c r="F175" s="135" t="s">
        <v>27</v>
      </c>
      <c r="G175" s="136"/>
      <c r="H175" s="136"/>
      <c r="I175" s="136">
        <f>'001 01 Pol'!G73+'02 3 Pol'!G85+'03 3 Pol'!G70+'07 3 Pol'!G89</f>
        <v>0</v>
      </c>
      <c r="J175" s="132" t="str">
        <f>IF(I199=0,"",I175/I199*100)</f>
        <v/>
      </c>
    </row>
    <row r="176" spans="1:10" ht="36.75" customHeight="1" x14ac:dyDescent="0.2">
      <c r="A176" s="123"/>
      <c r="B176" s="128" t="s">
        <v>182</v>
      </c>
      <c r="C176" s="308" t="s">
        <v>183</v>
      </c>
      <c r="D176" s="309"/>
      <c r="E176" s="309"/>
      <c r="F176" s="135" t="s">
        <v>27</v>
      </c>
      <c r="G176" s="136"/>
      <c r="H176" s="136"/>
      <c r="I176" s="136">
        <f>'01 2 Pol'!G132+'02 1 Pol'!G80+'02 2 Pol'!G232+'07 2 Pol'!G135</f>
        <v>0</v>
      </c>
      <c r="J176" s="132" t="str">
        <f>IF(I199=0,"",I176/I199*100)</f>
        <v/>
      </c>
    </row>
    <row r="177" spans="1:10" ht="36.75" customHeight="1" x14ac:dyDescent="0.2">
      <c r="A177" s="123"/>
      <c r="B177" s="128" t="s">
        <v>184</v>
      </c>
      <c r="C177" s="308" t="s">
        <v>185</v>
      </c>
      <c r="D177" s="309"/>
      <c r="E177" s="309"/>
      <c r="F177" s="135" t="s">
        <v>27</v>
      </c>
      <c r="G177" s="136"/>
      <c r="H177" s="136"/>
      <c r="I177" s="136">
        <f>'01 2 Pol'!G135+'07 2 Pol'!G140</f>
        <v>0</v>
      </c>
      <c r="J177" s="132" t="str">
        <f>IF(I199=0,"",I177/I199*100)</f>
        <v/>
      </c>
    </row>
    <row r="178" spans="1:10" ht="36.75" customHeight="1" x14ac:dyDescent="0.2">
      <c r="A178" s="123"/>
      <c r="B178" s="128" t="s">
        <v>186</v>
      </c>
      <c r="C178" s="308" t="s">
        <v>187</v>
      </c>
      <c r="D178" s="309"/>
      <c r="E178" s="309"/>
      <c r="F178" s="135" t="s">
        <v>27</v>
      </c>
      <c r="G178" s="136"/>
      <c r="H178" s="136"/>
      <c r="I178" s="136">
        <f>'01 2 Pol'!G141+'02 2 Pol'!G239+'03 2 Pol'!G166+'07 2 Pol'!G143+'10 1 Pol'!G20</f>
        <v>0</v>
      </c>
      <c r="J178" s="132" t="str">
        <f>IF(I199=0,"",I178/I199*100)</f>
        <v/>
      </c>
    </row>
    <row r="179" spans="1:10" ht="36.75" customHeight="1" x14ac:dyDescent="0.2">
      <c r="A179" s="123"/>
      <c r="B179" s="128" t="s">
        <v>188</v>
      </c>
      <c r="C179" s="308" t="s">
        <v>189</v>
      </c>
      <c r="D179" s="309"/>
      <c r="E179" s="309"/>
      <c r="F179" s="135" t="s">
        <v>27</v>
      </c>
      <c r="G179" s="136"/>
      <c r="H179" s="136"/>
      <c r="I179" s="136">
        <f>'07 2 Pol'!G159</f>
        <v>0</v>
      </c>
      <c r="J179" s="132" t="str">
        <f>IF(I199=0,"",I179/I199*100)</f>
        <v/>
      </c>
    </row>
    <row r="180" spans="1:10" ht="36.75" customHeight="1" x14ac:dyDescent="0.2">
      <c r="A180" s="123"/>
      <c r="B180" s="128" t="s">
        <v>188</v>
      </c>
      <c r="C180" s="308" t="s">
        <v>190</v>
      </c>
      <c r="D180" s="309"/>
      <c r="E180" s="309"/>
      <c r="F180" s="135" t="s">
        <v>27</v>
      </c>
      <c r="G180" s="136"/>
      <c r="H180" s="136"/>
      <c r="I180" s="136">
        <f>'14 02 Pol'!G60</f>
        <v>0</v>
      </c>
      <c r="J180" s="132" t="str">
        <f>IF(I199=0,"",I180/I199*100)</f>
        <v/>
      </c>
    </row>
    <row r="181" spans="1:10" ht="36.75" customHeight="1" x14ac:dyDescent="0.2">
      <c r="A181" s="123"/>
      <c r="B181" s="128" t="s">
        <v>191</v>
      </c>
      <c r="C181" s="308" t="s">
        <v>192</v>
      </c>
      <c r="D181" s="309"/>
      <c r="E181" s="309"/>
      <c r="F181" s="135" t="s">
        <v>27</v>
      </c>
      <c r="G181" s="136"/>
      <c r="H181" s="136"/>
      <c r="I181" s="136">
        <f>'02 2 Pol'!G255+'03 2 Pol'!G180+'07 2 Pol'!G165+'11 002 Pol'!G270</f>
        <v>0</v>
      </c>
      <c r="J181" s="132" t="str">
        <f>IF(I199=0,"",I181/I199*100)</f>
        <v/>
      </c>
    </row>
    <row r="182" spans="1:10" ht="36.75" customHeight="1" x14ac:dyDescent="0.2">
      <c r="A182" s="123"/>
      <c r="B182" s="128" t="s">
        <v>193</v>
      </c>
      <c r="C182" s="308" t="s">
        <v>194</v>
      </c>
      <c r="D182" s="309"/>
      <c r="E182" s="309"/>
      <c r="F182" s="135" t="s">
        <v>27</v>
      </c>
      <c r="G182" s="136"/>
      <c r="H182" s="136"/>
      <c r="I182" s="136">
        <f>'02 2 Pol'!G266+'07 2 Pol'!G170+'10 1 Pol'!G32+'11 002 Pol'!G273+'12 002 Pol'!G42+'14 02 Pol'!G63</f>
        <v>0</v>
      </c>
      <c r="J182" s="132" t="str">
        <f>IF(I199=0,"",I182/I199*100)</f>
        <v/>
      </c>
    </row>
    <row r="183" spans="1:10" ht="36.75" customHeight="1" x14ac:dyDescent="0.2">
      <c r="A183" s="123"/>
      <c r="B183" s="128" t="s">
        <v>195</v>
      </c>
      <c r="C183" s="308" t="s">
        <v>196</v>
      </c>
      <c r="D183" s="309"/>
      <c r="E183" s="309"/>
      <c r="F183" s="135" t="s">
        <v>27</v>
      </c>
      <c r="G183" s="136"/>
      <c r="H183" s="136"/>
      <c r="I183" s="136">
        <f>'01 2 Pol'!G157+'02 2 Pol'!G269+'03 2 Pol'!G190+'07 2 Pol'!G173</f>
        <v>0</v>
      </c>
      <c r="J183" s="132" t="str">
        <f>IF(I199=0,"",I183/I199*100)</f>
        <v/>
      </c>
    </row>
    <row r="184" spans="1:10" ht="36.75" customHeight="1" x14ac:dyDescent="0.2">
      <c r="A184" s="123"/>
      <c r="B184" s="128" t="s">
        <v>197</v>
      </c>
      <c r="C184" s="308" t="s">
        <v>198</v>
      </c>
      <c r="D184" s="309"/>
      <c r="E184" s="309"/>
      <c r="F184" s="135" t="s">
        <v>27</v>
      </c>
      <c r="G184" s="136"/>
      <c r="H184" s="136"/>
      <c r="I184" s="136">
        <f>'07 2 Pol'!G184</f>
        <v>0</v>
      </c>
      <c r="J184" s="132" t="str">
        <f>IF(I199=0,"",I184/I199*100)</f>
        <v/>
      </c>
    </row>
    <row r="185" spans="1:10" ht="36.75" customHeight="1" x14ac:dyDescent="0.2">
      <c r="A185" s="123"/>
      <c r="B185" s="128" t="s">
        <v>199</v>
      </c>
      <c r="C185" s="308" t="s">
        <v>200</v>
      </c>
      <c r="D185" s="309"/>
      <c r="E185" s="309"/>
      <c r="F185" s="135" t="s">
        <v>27</v>
      </c>
      <c r="G185" s="136"/>
      <c r="H185" s="136"/>
      <c r="I185" s="136">
        <f>'02 2 Pol'!G281+'03 2 Pol'!G202+'07 2 Pol'!G187</f>
        <v>0</v>
      </c>
      <c r="J185" s="132" t="str">
        <f>IF(I199=0,"",I185/I199*100)</f>
        <v/>
      </c>
    </row>
    <row r="186" spans="1:10" ht="36.75" customHeight="1" x14ac:dyDescent="0.2">
      <c r="A186" s="123"/>
      <c r="B186" s="128" t="s">
        <v>201</v>
      </c>
      <c r="C186" s="308" t="s">
        <v>202</v>
      </c>
      <c r="D186" s="309"/>
      <c r="E186" s="309"/>
      <c r="F186" s="135" t="s">
        <v>27</v>
      </c>
      <c r="G186" s="136"/>
      <c r="H186" s="136"/>
      <c r="I186" s="136">
        <f>'01 1 Pol'!G68+'01 2 Pol'!G160+'02 1 Pol'!G83+'02 2 Pol'!G321</f>
        <v>0</v>
      </c>
      <c r="J186" s="132" t="str">
        <f>IF(I199=0,"",I186/I199*100)</f>
        <v/>
      </c>
    </row>
    <row r="187" spans="1:10" ht="36.75" customHeight="1" x14ac:dyDescent="0.2">
      <c r="A187" s="123"/>
      <c r="B187" s="128" t="s">
        <v>203</v>
      </c>
      <c r="C187" s="308" t="s">
        <v>204</v>
      </c>
      <c r="D187" s="309"/>
      <c r="E187" s="309"/>
      <c r="F187" s="135" t="s">
        <v>27</v>
      </c>
      <c r="G187" s="136"/>
      <c r="H187" s="136"/>
      <c r="I187" s="136">
        <f>'01 2 Pol'!G166+'02 2 Pol'!G326+'03 2 Pol'!G216+'07 2 Pol'!G198</f>
        <v>0</v>
      </c>
      <c r="J187" s="132" t="str">
        <f>IF(I199=0,"",I187/I199*100)</f>
        <v/>
      </c>
    </row>
    <row r="188" spans="1:10" ht="36.75" customHeight="1" x14ac:dyDescent="0.2">
      <c r="A188" s="123"/>
      <c r="B188" s="128" t="s">
        <v>205</v>
      </c>
      <c r="C188" s="308" t="s">
        <v>206</v>
      </c>
      <c r="D188" s="309"/>
      <c r="E188" s="309"/>
      <c r="F188" s="135" t="s">
        <v>27</v>
      </c>
      <c r="G188" s="136"/>
      <c r="H188" s="136"/>
      <c r="I188" s="136">
        <f>'02 3 Pol'!G103+'07 2 Pol'!G203+'07 3 Pol'!G94</f>
        <v>0</v>
      </c>
      <c r="J188" s="132" t="str">
        <f>IF(I199=0,"",I188/I199*100)</f>
        <v/>
      </c>
    </row>
    <row r="189" spans="1:10" ht="36.75" customHeight="1" x14ac:dyDescent="0.2">
      <c r="A189" s="123"/>
      <c r="B189" s="128" t="s">
        <v>207</v>
      </c>
      <c r="C189" s="308" t="s">
        <v>208</v>
      </c>
      <c r="D189" s="309"/>
      <c r="E189" s="309"/>
      <c r="F189" s="135" t="s">
        <v>28</v>
      </c>
      <c r="G189" s="136"/>
      <c r="H189" s="136"/>
      <c r="I189" s="136">
        <f>'01 2 Pol'!G171+'02 3 Pol'!G115+'03 3 Pol'!G84+'07 2 Pol'!G205+'07 3 Pol'!G104+'10 1 Pol'!G34</f>
        <v>0</v>
      </c>
      <c r="J189" s="132" t="str">
        <f>IF(I199=0,"",I189/I199*100)</f>
        <v/>
      </c>
    </row>
    <row r="190" spans="1:10" ht="36.75" customHeight="1" x14ac:dyDescent="0.2">
      <c r="A190" s="123"/>
      <c r="B190" s="128" t="s">
        <v>209</v>
      </c>
      <c r="C190" s="308" t="s">
        <v>210</v>
      </c>
      <c r="D190" s="309"/>
      <c r="E190" s="309"/>
      <c r="F190" s="135" t="s">
        <v>28</v>
      </c>
      <c r="G190" s="136"/>
      <c r="H190" s="136"/>
      <c r="I190" s="136">
        <f>'01 2 Pol'!G174+'02 3 Pol'!G122+'03 3 Pol'!G90+'07 3 Pol'!G110</f>
        <v>0</v>
      </c>
      <c r="J190" s="132" t="str">
        <f>IF(I199=0,"",I190/I199*100)</f>
        <v/>
      </c>
    </row>
    <row r="191" spans="1:10" ht="36.75" customHeight="1" x14ac:dyDescent="0.2">
      <c r="A191" s="123"/>
      <c r="B191" s="128" t="s">
        <v>211</v>
      </c>
      <c r="C191" s="308" t="s">
        <v>212</v>
      </c>
      <c r="D191" s="309"/>
      <c r="E191" s="309"/>
      <c r="F191" s="135" t="s">
        <v>28</v>
      </c>
      <c r="G191" s="136"/>
      <c r="H191" s="136"/>
      <c r="I191" s="136">
        <f>'001 01 Pol'!G80+'02 3 Pol'!G125+'03 3 Pol'!G92+'07 3 Pol'!G113+'11 002 Pol'!G282</f>
        <v>0</v>
      </c>
      <c r="J191" s="132" t="str">
        <f>IF(I199=0,"",I191/I199*100)</f>
        <v/>
      </c>
    </row>
    <row r="192" spans="1:10" ht="36.75" customHeight="1" x14ac:dyDescent="0.2">
      <c r="A192" s="123"/>
      <c r="B192" s="128" t="s">
        <v>213</v>
      </c>
      <c r="C192" s="308" t="s">
        <v>214</v>
      </c>
      <c r="D192" s="309"/>
      <c r="E192" s="309"/>
      <c r="F192" s="135" t="s">
        <v>28</v>
      </c>
      <c r="G192" s="136"/>
      <c r="H192" s="136"/>
      <c r="I192" s="136">
        <f>'01 1 Pol'!G74+'01 2 Pol'!G176+'02 1 Pol'!G88+'02 3 Pol'!G134+'03 3 Pol'!G99+'07 1 Pol'!G22+'07 3 Pol'!G122</f>
        <v>0</v>
      </c>
      <c r="J192" s="132" t="str">
        <f>IF(I199=0,"",I192/I199*100)</f>
        <v/>
      </c>
    </row>
    <row r="193" spans="1:10" ht="36.75" customHeight="1" x14ac:dyDescent="0.2">
      <c r="A193" s="123"/>
      <c r="B193" s="128" t="s">
        <v>215</v>
      </c>
      <c r="C193" s="308" t="s">
        <v>216</v>
      </c>
      <c r="D193" s="309"/>
      <c r="E193" s="309"/>
      <c r="F193" s="135" t="s">
        <v>28</v>
      </c>
      <c r="G193" s="136"/>
      <c r="H193" s="136"/>
      <c r="I193" s="136">
        <f>'01 2 Pol'!G180+'02 3 Pol'!G142+'03 3 Pol'!G107+'07 3 Pol'!G129</f>
        <v>0</v>
      </c>
      <c r="J193" s="132" t="str">
        <f>IF(I199=0,"",I193/I199*100)</f>
        <v/>
      </c>
    </row>
    <row r="194" spans="1:10" ht="36.75" customHeight="1" x14ac:dyDescent="0.2">
      <c r="A194" s="123"/>
      <c r="B194" s="128" t="s">
        <v>215</v>
      </c>
      <c r="C194" s="308" t="s">
        <v>217</v>
      </c>
      <c r="D194" s="309"/>
      <c r="E194" s="309"/>
      <c r="F194" s="135" t="s">
        <v>28</v>
      </c>
      <c r="G194" s="136"/>
      <c r="H194" s="136"/>
      <c r="I194" s="136">
        <f>'11 002 Pol'!G289</f>
        <v>0</v>
      </c>
      <c r="J194" s="132" t="str">
        <f>IF(I199=0,"",I194/I199*100)</f>
        <v/>
      </c>
    </row>
    <row r="195" spans="1:10" ht="36.75" customHeight="1" x14ac:dyDescent="0.2">
      <c r="A195" s="123"/>
      <c r="B195" s="128" t="s">
        <v>218</v>
      </c>
      <c r="C195" s="308" t="s">
        <v>219</v>
      </c>
      <c r="D195" s="309"/>
      <c r="E195" s="309"/>
      <c r="F195" s="135" t="s">
        <v>220</v>
      </c>
      <c r="G195" s="136"/>
      <c r="H195" s="136"/>
      <c r="I195" s="136">
        <f>'01 1 Pol'!G77+'02 1 Pol'!G91+'03 1 Pol'!G45+'07 1 Pol'!G25+'11 001 Pol'!G31+'11 002 Pol'!G300+'12 001 Pol'!G11+'12 002 Pol'!G45+'13 001 Pol'!G16+'13 002 Pol'!G70+'14 01 Pol'!G19+'14 02 Pol'!G66</f>
        <v>0</v>
      </c>
      <c r="J195" s="132" t="str">
        <f>IF(I199=0,"",I195/I199*100)</f>
        <v/>
      </c>
    </row>
    <row r="196" spans="1:10" ht="36.75" customHeight="1" x14ac:dyDescent="0.2">
      <c r="A196" s="123"/>
      <c r="B196" s="128" t="s">
        <v>221</v>
      </c>
      <c r="C196" s="308" t="s">
        <v>29</v>
      </c>
      <c r="D196" s="309"/>
      <c r="E196" s="309"/>
      <c r="F196" s="135" t="s">
        <v>221</v>
      </c>
      <c r="G196" s="136"/>
      <c r="H196" s="136"/>
      <c r="I196" s="136">
        <f>'002 1 Pol'!G8+'01 1 Pol'!G83+'01 2 Pol'!G187+'02 1 Pol'!G97+'02 2 Pol'!G335+'03 1 Pol'!G53+'03 2 Pol'!G221+'07 1 Pol'!G30+'11 001 Pol'!G54</f>
        <v>0</v>
      </c>
      <c r="J196" s="132" t="str">
        <f>IF(I199=0,"",I196/I199*100)</f>
        <v/>
      </c>
    </row>
    <row r="197" spans="1:10" ht="36.75" customHeight="1" x14ac:dyDescent="0.2">
      <c r="A197" s="123"/>
      <c r="B197" s="128" t="s">
        <v>222</v>
      </c>
      <c r="C197" s="308" t="s">
        <v>30</v>
      </c>
      <c r="D197" s="309"/>
      <c r="E197" s="309"/>
      <c r="F197" s="135" t="s">
        <v>222</v>
      </c>
      <c r="G197" s="136"/>
      <c r="H197" s="136"/>
      <c r="I197" s="136">
        <f>'002 1 Pol'!G20</f>
        <v>0</v>
      </c>
      <c r="J197" s="132" t="str">
        <f>IF(I199=0,"",I197/I199*100)</f>
        <v/>
      </c>
    </row>
    <row r="198" spans="1:10" ht="36.75" customHeight="1" x14ac:dyDescent="0.2">
      <c r="A198" s="123"/>
      <c r="B198" s="302" t="s">
        <v>622</v>
      </c>
      <c r="C198" s="303" t="s">
        <v>1590</v>
      </c>
      <c r="D198" s="304"/>
      <c r="E198" s="304"/>
      <c r="F198" s="305" t="s">
        <v>1753</v>
      </c>
      <c r="G198" s="306"/>
      <c r="H198" s="306"/>
      <c r="I198" s="136">
        <f>'15 Zelen'!F175</f>
        <v>0</v>
      </c>
      <c r="J198" s="132" t="str">
        <f>IF(I199=0,"",I198/I199*100)</f>
        <v/>
      </c>
    </row>
    <row r="199" spans="1:10" ht="25.5" customHeight="1" x14ac:dyDescent="0.2">
      <c r="A199" s="124"/>
      <c r="B199" s="129" t="s">
        <v>1</v>
      </c>
      <c r="C199" s="130"/>
      <c r="D199" s="131"/>
      <c r="E199" s="131"/>
      <c r="F199" s="137"/>
      <c r="G199" s="138"/>
      <c r="H199" s="138"/>
      <c r="I199" s="138">
        <f>SUM(I136:I198)</f>
        <v>0</v>
      </c>
      <c r="J199" s="133">
        <f>SUM(J136:J198)</f>
        <v>0</v>
      </c>
    </row>
    <row r="200" spans="1:10" x14ac:dyDescent="0.2">
      <c r="F200" s="86"/>
      <c r="G200" s="86"/>
      <c r="H200" s="86"/>
      <c r="I200" s="86"/>
      <c r="J200" s="134"/>
    </row>
    <row r="201" spans="1:10" x14ac:dyDescent="0.2">
      <c r="F201" s="86"/>
      <c r="G201" s="86"/>
      <c r="H201" s="86"/>
      <c r="I201" s="86"/>
      <c r="J201" s="134"/>
    </row>
    <row r="202" spans="1:10" x14ac:dyDescent="0.2">
      <c r="F202" s="86"/>
      <c r="G202" s="86"/>
      <c r="H202" s="86"/>
      <c r="I202" s="86"/>
      <c r="J202" s="13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60">
    <mergeCell ref="B1:J1"/>
    <mergeCell ref="G27:I27"/>
    <mergeCell ref="G28:I28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2:F22"/>
    <mergeCell ref="G22:H22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C40:E40"/>
    <mergeCell ref="C41:E41"/>
    <mergeCell ref="C42:E42"/>
    <mergeCell ref="C43:E43"/>
    <mergeCell ref="C44:E44"/>
    <mergeCell ref="D36:E36"/>
    <mergeCell ref="G25:I25"/>
    <mergeCell ref="G24:I24"/>
    <mergeCell ref="E19:F19"/>
    <mergeCell ref="E20:F20"/>
    <mergeCell ref="I20:J20"/>
    <mergeCell ref="I22:J22"/>
    <mergeCell ref="G19:H19"/>
    <mergeCell ref="G20:H20"/>
    <mergeCell ref="G30:I30"/>
    <mergeCell ref="G26:I26"/>
    <mergeCell ref="I19:J19"/>
    <mergeCell ref="G29:I29"/>
    <mergeCell ref="D35:E35"/>
    <mergeCell ref="G35:I35"/>
    <mergeCell ref="I21:J21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70:E70"/>
    <mergeCell ref="C71:E71"/>
    <mergeCell ref="C72:E72"/>
    <mergeCell ref="C73:E73"/>
    <mergeCell ref="B76:E76"/>
    <mergeCell ref="C65:E65"/>
    <mergeCell ref="C66:E66"/>
    <mergeCell ref="C67:E67"/>
    <mergeCell ref="C68:E68"/>
    <mergeCell ref="C69:E69"/>
    <mergeCell ref="C74:E74"/>
    <mergeCell ref="C75:E75"/>
    <mergeCell ref="B97:J97"/>
    <mergeCell ref="B99:J99"/>
    <mergeCell ref="B101:J101"/>
    <mergeCell ref="B104:J104"/>
    <mergeCell ref="B106:J106"/>
    <mergeCell ref="B85:J85"/>
    <mergeCell ref="B87:J87"/>
    <mergeCell ref="B90:J90"/>
    <mergeCell ref="B92:J92"/>
    <mergeCell ref="B94:J94"/>
    <mergeCell ref="B123:J123"/>
    <mergeCell ref="B125:J125"/>
    <mergeCell ref="B128:J128"/>
    <mergeCell ref="B130:J130"/>
    <mergeCell ref="C136:E136"/>
    <mergeCell ref="B108:J108"/>
    <mergeCell ref="B111:J111"/>
    <mergeCell ref="B115:J115"/>
    <mergeCell ref="B118:J118"/>
    <mergeCell ref="B120:J120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7:E197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7" max="16383" man="1"/>
    <brk id="130" max="16383" man="1"/>
  </rowBreaks>
  <ignoredErrors>
    <ignoredError sqref="J76" evalError="1"/>
  </ignoredErrors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:F14"/>
    </sheetView>
  </sheetViews>
  <sheetFormatPr defaultRowHeight="12.75" outlineLevelRow="2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73</v>
      </c>
      <c r="C3" s="368" t="s">
        <v>74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46</v>
      </c>
      <c r="C4" s="371" t="s">
        <v>75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52</v>
      </c>
      <c r="C8" s="182" t="s">
        <v>113</v>
      </c>
      <c r="D8" s="165"/>
      <c r="E8" s="166"/>
      <c r="F8" s="167"/>
      <c r="G8" s="168">
        <f>SUMIF(AG9:AG10,"&lt;&gt;NOR",G9:G10)</f>
        <v>0</v>
      </c>
      <c r="H8" s="162"/>
      <c r="I8" s="162">
        <f>SUM(I9:I10)</f>
        <v>0</v>
      </c>
      <c r="J8" s="162"/>
      <c r="K8" s="162">
        <f>SUM(K9:K10)</f>
        <v>0</v>
      </c>
      <c r="L8" s="162"/>
      <c r="M8" s="162">
        <f>SUM(M9:M10)</f>
        <v>0</v>
      </c>
      <c r="N8" s="161"/>
      <c r="O8" s="161">
        <f>SUM(O9:O10)</f>
        <v>0</v>
      </c>
      <c r="P8" s="161"/>
      <c r="Q8" s="161">
        <f>SUM(Q9:Q10)</f>
        <v>0</v>
      </c>
      <c r="R8" s="162"/>
      <c r="S8" s="162"/>
      <c r="T8" s="162"/>
      <c r="U8" s="162"/>
      <c r="V8" s="162">
        <f>SUM(V9:V10)</f>
        <v>4.46</v>
      </c>
      <c r="W8" s="162"/>
      <c r="X8" s="162"/>
      <c r="Y8" s="162"/>
      <c r="AG8" t="s">
        <v>250</v>
      </c>
    </row>
    <row r="9" spans="1:60" outlineLevel="1" x14ac:dyDescent="0.2">
      <c r="A9" s="170">
        <v>1</v>
      </c>
      <c r="B9" s="171" t="s">
        <v>1486</v>
      </c>
      <c r="C9" s="183" t="s">
        <v>1487</v>
      </c>
      <c r="D9" s="172" t="s">
        <v>253</v>
      </c>
      <c r="E9" s="173">
        <v>46.8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21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9.5200000000000007E-2</v>
      </c>
      <c r="V9" s="157">
        <f>ROUND(E9*U9,2)</f>
        <v>4.46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1488</v>
      </c>
      <c r="D10" s="159"/>
      <c r="E10" s="160">
        <v>46.8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x14ac:dyDescent="0.2">
      <c r="A11" s="163" t="s">
        <v>249</v>
      </c>
      <c r="B11" s="164" t="s">
        <v>218</v>
      </c>
      <c r="C11" s="182" t="s">
        <v>219</v>
      </c>
      <c r="D11" s="165"/>
      <c r="E11" s="166"/>
      <c r="F11" s="167"/>
      <c r="G11" s="168">
        <f>SUMIF(AG12:AG15,"&lt;&gt;NOR",G12:G15)</f>
        <v>0</v>
      </c>
      <c r="H11" s="162"/>
      <c r="I11" s="162">
        <f>SUM(I12:I15)</f>
        <v>0</v>
      </c>
      <c r="J11" s="162"/>
      <c r="K11" s="162">
        <f>SUM(K12:K15)</f>
        <v>0</v>
      </c>
      <c r="L11" s="162"/>
      <c r="M11" s="162">
        <f>SUM(M12:M15)</f>
        <v>0</v>
      </c>
      <c r="N11" s="161"/>
      <c r="O11" s="161">
        <f>SUM(O12:O15)</f>
        <v>0</v>
      </c>
      <c r="P11" s="161"/>
      <c r="Q11" s="161">
        <f>SUM(Q12:Q15)</f>
        <v>0</v>
      </c>
      <c r="R11" s="162"/>
      <c r="S11" s="162"/>
      <c r="T11" s="162"/>
      <c r="U11" s="162"/>
      <c r="V11" s="162">
        <f>SUM(V12:V15)</f>
        <v>45.86</v>
      </c>
      <c r="W11" s="162"/>
      <c r="X11" s="162"/>
      <c r="Y11" s="162"/>
      <c r="AG11" t="s">
        <v>250</v>
      </c>
    </row>
    <row r="12" spans="1:60" ht="22.5" outlineLevel="1" x14ac:dyDescent="0.2">
      <c r="A12" s="170">
        <v>2</v>
      </c>
      <c r="B12" s="171" t="s">
        <v>452</v>
      </c>
      <c r="C12" s="183" t="s">
        <v>1282</v>
      </c>
      <c r="D12" s="172" t="s">
        <v>316</v>
      </c>
      <c r="E12" s="173">
        <v>93.6</v>
      </c>
      <c r="F12" s="174"/>
      <c r="G12" s="175">
        <f>ROUND(E12*F12,2)</f>
        <v>0</v>
      </c>
      <c r="H12" s="158"/>
      <c r="I12" s="157">
        <f>ROUND(E12*H12,2)</f>
        <v>0</v>
      </c>
      <c r="J12" s="158"/>
      <c r="K12" s="157">
        <f>ROUND(E12*J12,2)</f>
        <v>0</v>
      </c>
      <c r="L12" s="157">
        <v>21</v>
      </c>
      <c r="M12" s="157">
        <f>G12*(1+L12/100)</f>
        <v>0</v>
      </c>
      <c r="N12" s="156">
        <v>0</v>
      </c>
      <c r="O12" s="156">
        <f>ROUND(E12*N12,2)</f>
        <v>0</v>
      </c>
      <c r="P12" s="156">
        <v>0</v>
      </c>
      <c r="Q12" s="156">
        <f>ROUND(E12*P12,2)</f>
        <v>0</v>
      </c>
      <c r="R12" s="157"/>
      <c r="S12" s="157" t="s">
        <v>254</v>
      </c>
      <c r="T12" s="157" t="s">
        <v>255</v>
      </c>
      <c r="U12" s="157">
        <v>0.49</v>
      </c>
      <c r="V12" s="157">
        <f>ROUND(E12*U12,2)</f>
        <v>45.86</v>
      </c>
      <c r="W12" s="157"/>
      <c r="X12" s="157" t="s">
        <v>256</v>
      </c>
      <c r="Y12" s="157" t="s">
        <v>257</v>
      </c>
      <c r="Z12" s="147"/>
      <c r="AA12" s="147"/>
      <c r="AB12" s="147"/>
      <c r="AC12" s="147"/>
      <c r="AD12" s="147"/>
      <c r="AE12" s="147"/>
      <c r="AF12" s="147"/>
      <c r="AG12" s="147" t="s">
        <v>258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">
      <c r="A13" s="154"/>
      <c r="B13" s="155"/>
      <c r="C13" s="184" t="s">
        <v>1489</v>
      </c>
      <c r="D13" s="159"/>
      <c r="E13" s="160">
        <v>93.6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260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70">
        <v>3</v>
      </c>
      <c r="B14" s="171" t="s">
        <v>1286</v>
      </c>
      <c r="C14" s="183" t="s">
        <v>1287</v>
      </c>
      <c r="D14" s="172" t="s">
        <v>1288</v>
      </c>
      <c r="E14" s="173">
        <v>93.6</v>
      </c>
      <c r="F14" s="174"/>
      <c r="G14" s="175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21</v>
      </c>
      <c r="M14" s="157">
        <f>G14*(1+L14/100)</f>
        <v>0</v>
      </c>
      <c r="N14" s="156">
        <v>0</v>
      </c>
      <c r="O14" s="156">
        <f>ROUND(E14*N14,2)</f>
        <v>0</v>
      </c>
      <c r="P14" s="156">
        <v>0</v>
      </c>
      <c r="Q14" s="156">
        <f>ROUND(E14*P14,2)</f>
        <v>0</v>
      </c>
      <c r="R14" s="157"/>
      <c r="S14" s="157" t="s">
        <v>254</v>
      </c>
      <c r="T14" s="157" t="s">
        <v>255</v>
      </c>
      <c r="U14" s="157">
        <v>0</v>
      </c>
      <c r="V14" s="157">
        <f>ROUND(E14*U14,2)</f>
        <v>0</v>
      </c>
      <c r="W14" s="157"/>
      <c r="X14" s="157" t="s">
        <v>309</v>
      </c>
      <c r="Y14" s="157" t="s">
        <v>257</v>
      </c>
      <c r="Z14" s="147"/>
      <c r="AA14" s="147"/>
      <c r="AB14" s="147"/>
      <c r="AC14" s="147"/>
      <c r="AD14" s="147"/>
      <c r="AE14" s="147"/>
      <c r="AF14" s="147"/>
      <c r="AG14" s="147" t="s">
        <v>310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2" x14ac:dyDescent="0.2">
      <c r="A15" s="154"/>
      <c r="B15" s="155"/>
      <c r="C15" s="184" t="s">
        <v>1489</v>
      </c>
      <c r="D15" s="159"/>
      <c r="E15" s="160">
        <v>93.6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260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x14ac:dyDescent="0.2">
      <c r="A16" s="3"/>
      <c r="B16" s="4"/>
      <c r="C16" s="186"/>
      <c r="D16" s="6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AE16">
        <v>12</v>
      </c>
      <c r="AF16">
        <v>21</v>
      </c>
      <c r="AG16" t="s">
        <v>235</v>
      </c>
    </row>
    <row r="17" spans="1:33" x14ac:dyDescent="0.2">
      <c r="A17" s="150"/>
      <c r="B17" s="151" t="s">
        <v>31</v>
      </c>
      <c r="C17" s="187"/>
      <c r="D17" s="152"/>
      <c r="E17" s="153"/>
      <c r="F17" s="153"/>
      <c r="G17" s="169">
        <f>G8+G11</f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AE17">
        <f>SUMIF(L7:L15,AE16,G7:G15)</f>
        <v>0</v>
      </c>
      <c r="AF17">
        <f>SUMIF(L7:L15,AF16,G7:G15)</f>
        <v>0</v>
      </c>
      <c r="AG17" t="s">
        <v>346</v>
      </c>
    </row>
    <row r="18" spans="1:33" x14ac:dyDescent="0.2">
      <c r="A18" s="3"/>
      <c r="B18" s="4"/>
      <c r="C18" s="186"/>
      <c r="D18" s="6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33" x14ac:dyDescent="0.2">
      <c r="A19" s="3"/>
      <c r="B19" s="4"/>
      <c r="C19" s="186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33" x14ac:dyDescent="0.2">
      <c r="A20" s="374" t="s">
        <v>347</v>
      </c>
      <c r="B20" s="374"/>
      <c r="C20" s="375"/>
      <c r="D20" s="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33" x14ac:dyDescent="0.2">
      <c r="A21" s="376"/>
      <c r="B21" s="377"/>
      <c r="C21" s="378"/>
      <c r="D21" s="377"/>
      <c r="E21" s="377"/>
      <c r="F21" s="377"/>
      <c r="G21" s="37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AG21" t="s">
        <v>348</v>
      </c>
    </row>
    <row r="22" spans="1:33" x14ac:dyDescent="0.2">
      <c r="A22" s="380"/>
      <c r="B22" s="381"/>
      <c r="C22" s="382"/>
      <c r="D22" s="381"/>
      <c r="E22" s="381"/>
      <c r="F22" s="381"/>
      <c r="G22" s="38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33" x14ac:dyDescent="0.2">
      <c r="A23" s="380"/>
      <c r="B23" s="381"/>
      <c r="C23" s="382"/>
      <c r="D23" s="381"/>
      <c r="E23" s="381"/>
      <c r="F23" s="381"/>
      <c r="G23" s="38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33" x14ac:dyDescent="0.2">
      <c r="A24" s="380"/>
      <c r="B24" s="381"/>
      <c r="C24" s="382"/>
      <c r="D24" s="381"/>
      <c r="E24" s="381"/>
      <c r="F24" s="381"/>
      <c r="G24" s="38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33" x14ac:dyDescent="0.2">
      <c r="A25" s="384"/>
      <c r="B25" s="385"/>
      <c r="C25" s="386"/>
      <c r="D25" s="385"/>
      <c r="E25" s="385"/>
      <c r="F25" s="385"/>
      <c r="G25" s="387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33" x14ac:dyDescent="0.2">
      <c r="A26" s="3"/>
      <c r="B26" s="4"/>
      <c r="C26" s="186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33" x14ac:dyDescent="0.2">
      <c r="C27" s="188"/>
      <c r="D27" s="10"/>
      <c r="AG27" t="s">
        <v>349</v>
      </c>
    </row>
    <row r="28" spans="1:33" x14ac:dyDescent="0.2">
      <c r="D28" s="10"/>
    </row>
    <row r="29" spans="1:33" x14ac:dyDescent="0.2">
      <c r="D29" s="10"/>
    </row>
    <row r="30" spans="1:33" x14ac:dyDescent="0.2">
      <c r="D30" s="10"/>
    </row>
    <row r="31" spans="1:33" x14ac:dyDescent="0.2">
      <c r="D31" s="10"/>
    </row>
    <row r="32" spans="1:33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21:G25"/>
    <mergeCell ref="A1:G1"/>
    <mergeCell ref="C2:G2"/>
    <mergeCell ref="C3:G3"/>
    <mergeCell ref="C4:G4"/>
    <mergeCell ref="A20:C20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73</v>
      </c>
      <c r="C3" s="368" t="s">
        <v>74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50</v>
      </c>
      <c r="C4" s="371" t="s">
        <v>64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52</v>
      </c>
      <c r="C8" s="182" t="s">
        <v>113</v>
      </c>
      <c r="D8" s="165"/>
      <c r="E8" s="166"/>
      <c r="F8" s="167"/>
      <c r="G8" s="168">
        <f>SUMIF(AG9:AG14,"&lt;&gt;NOR",G9:G14)</f>
        <v>0</v>
      </c>
      <c r="H8" s="162"/>
      <c r="I8" s="162">
        <f>SUM(I9:I14)</f>
        <v>0</v>
      </c>
      <c r="J8" s="162"/>
      <c r="K8" s="162">
        <f>SUM(K9:K14)</f>
        <v>0</v>
      </c>
      <c r="L8" s="162"/>
      <c r="M8" s="162">
        <f>SUM(M9:M14)</f>
        <v>0</v>
      </c>
      <c r="N8" s="161"/>
      <c r="O8" s="161">
        <f>SUM(O9:O14)</f>
        <v>0</v>
      </c>
      <c r="P8" s="161"/>
      <c r="Q8" s="161">
        <f>SUM(Q9:Q14)</f>
        <v>0</v>
      </c>
      <c r="R8" s="162"/>
      <c r="S8" s="162"/>
      <c r="T8" s="162"/>
      <c r="U8" s="162"/>
      <c r="V8" s="162">
        <f>SUM(V9:V14)</f>
        <v>17.07</v>
      </c>
      <c r="W8" s="162"/>
      <c r="X8" s="162"/>
      <c r="Y8" s="162"/>
      <c r="AG8" t="s">
        <v>250</v>
      </c>
    </row>
    <row r="9" spans="1:60" ht="22.5" outlineLevel="1" x14ac:dyDescent="0.2">
      <c r="A9" s="170">
        <v>1</v>
      </c>
      <c r="B9" s="171" t="s">
        <v>1254</v>
      </c>
      <c r="C9" s="183" t="s">
        <v>1292</v>
      </c>
      <c r="D9" s="172" t="s">
        <v>253</v>
      </c>
      <c r="E9" s="173">
        <v>26.52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21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0.187</v>
      </c>
      <c r="V9" s="157">
        <f>ROUND(E9*U9,2)</f>
        <v>4.96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1490</v>
      </c>
      <c r="D10" s="159"/>
      <c r="E10" s="160">
        <v>26.52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70">
        <v>2</v>
      </c>
      <c r="B11" s="171" t="s">
        <v>1491</v>
      </c>
      <c r="C11" s="183" t="s">
        <v>1492</v>
      </c>
      <c r="D11" s="172" t="s">
        <v>380</v>
      </c>
      <c r="E11" s="173">
        <v>124.8</v>
      </c>
      <c r="F11" s="174"/>
      <c r="G11" s="175">
        <f>ROUND(E11*F11,2)</f>
        <v>0</v>
      </c>
      <c r="H11" s="158"/>
      <c r="I11" s="157">
        <f>ROUND(E11*H11,2)</f>
        <v>0</v>
      </c>
      <c r="J11" s="158"/>
      <c r="K11" s="157">
        <f>ROUND(E11*J11,2)</f>
        <v>0</v>
      </c>
      <c r="L11" s="157">
        <v>21</v>
      </c>
      <c r="M11" s="157">
        <f>G11*(1+L11/100)</f>
        <v>0</v>
      </c>
      <c r="N11" s="156">
        <v>0</v>
      </c>
      <c r="O11" s="156">
        <f>ROUND(E11*N11,2)</f>
        <v>0</v>
      </c>
      <c r="P11" s="156">
        <v>0</v>
      </c>
      <c r="Q11" s="156">
        <f>ROUND(E11*P11,2)</f>
        <v>0</v>
      </c>
      <c r="R11" s="157"/>
      <c r="S11" s="157" t="s">
        <v>254</v>
      </c>
      <c r="T11" s="157" t="s">
        <v>255</v>
      </c>
      <c r="U11" s="157">
        <v>9.7000000000000003E-2</v>
      </c>
      <c r="V11" s="157">
        <f>ROUND(E11*U11,2)</f>
        <v>12.11</v>
      </c>
      <c r="W11" s="157"/>
      <c r="X11" s="157" t="s">
        <v>256</v>
      </c>
      <c r="Y11" s="157" t="s">
        <v>257</v>
      </c>
      <c r="Z11" s="147"/>
      <c r="AA11" s="147"/>
      <c r="AB11" s="147"/>
      <c r="AC11" s="147"/>
      <c r="AD11" s="147"/>
      <c r="AE11" s="147"/>
      <c r="AF11" s="147"/>
      <c r="AG11" s="147" t="s">
        <v>258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2" x14ac:dyDescent="0.2">
      <c r="A12" s="154"/>
      <c r="B12" s="155"/>
      <c r="C12" s="184" t="s">
        <v>1493</v>
      </c>
      <c r="D12" s="159"/>
      <c r="E12" s="160">
        <v>124.8</v>
      </c>
      <c r="F12" s="157"/>
      <c r="G12" s="157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57"/>
      <c r="Z12" s="147"/>
      <c r="AA12" s="147"/>
      <c r="AB12" s="147"/>
      <c r="AC12" s="147"/>
      <c r="AD12" s="147"/>
      <c r="AE12" s="147"/>
      <c r="AF12" s="147"/>
      <c r="AG12" s="147" t="s">
        <v>260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70">
        <v>3</v>
      </c>
      <c r="B13" s="171" t="s">
        <v>1494</v>
      </c>
      <c r="C13" s="183" t="s">
        <v>1495</v>
      </c>
      <c r="D13" s="172" t="s">
        <v>1245</v>
      </c>
      <c r="E13" s="173">
        <v>3.12</v>
      </c>
      <c r="F13" s="174"/>
      <c r="G13" s="175">
        <f>ROUND(E13*F13,2)</f>
        <v>0</v>
      </c>
      <c r="H13" s="158"/>
      <c r="I13" s="157">
        <f>ROUND(E13*H13,2)</f>
        <v>0</v>
      </c>
      <c r="J13" s="158"/>
      <c r="K13" s="157">
        <f>ROUND(E13*J13,2)</f>
        <v>0</v>
      </c>
      <c r="L13" s="157">
        <v>21</v>
      </c>
      <c r="M13" s="157">
        <f>G13*(1+L13/100)</f>
        <v>0</v>
      </c>
      <c r="N13" s="156">
        <v>1E-3</v>
      </c>
      <c r="O13" s="156">
        <f>ROUND(E13*N13,2)</f>
        <v>0</v>
      </c>
      <c r="P13" s="156">
        <v>0</v>
      </c>
      <c r="Q13" s="156">
        <f>ROUND(E13*P13,2)</f>
        <v>0</v>
      </c>
      <c r="R13" s="157" t="s">
        <v>282</v>
      </c>
      <c r="S13" s="157" t="s">
        <v>254</v>
      </c>
      <c r="T13" s="157" t="s">
        <v>255</v>
      </c>
      <c r="U13" s="157">
        <v>0</v>
      </c>
      <c r="V13" s="157">
        <f>ROUND(E13*U13,2)</f>
        <v>0</v>
      </c>
      <c r="W13" s="157"/>
      <c r="X13" s="157" t="s">
        <v>283</v>
      </c>
      <c r="Y13" s="157" t="s">
        <v>257</v>
      </c>
      <c r="Z13" s="147"/>
      <c r="AA13" s="147"/>
      <c r="AB13" s="147"/>
      <c r="AC13" s="147"/>
      <c r="AD13" s="147"/>
      <c r="AE13" s="147"/>
      <c r="AF13" s="147"/>
      <c r="AG13" s="147" t="s">
        <v>284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2" x14ac:dyDescent="0.2">
      <c r="A14" s="154"/>
      <c r="B14" s="155"/>
      <c r="C14" s="184" t="s">
        <v>1496</v>
      </c>
      <c r="D14" s="159"/>
      <c r="E14" s="160">
        <v>3.12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260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x14ac:dyDescent="0.2">
      <c r="A15" s="163" t="s">
        <v>249</v>
      </c>
      <c r="B15" s="164" t="s">
        <v>125</v>
      </c>
      <c r="C15" s="182" t="s">
        <v>74</v>
      </c>
      <c r="D15" s="165"/>
      <c r="E15" s="166"/>
      <c r="F15" s="167"/>
      <c r="G15" s="168">
        <f>SUMIF(AG16:AG36,"&lt;&gt;NOR",G16:G36)</f>
        <v>0</v>
      </c>
      <c r="H15" s="162"/>
      <c r="I15" s="162">
        <f>SUM(I16:I36)</f>
        <v>0</v>
      </c>
      <c r="J15" s="162"/>
      <c r="K15" s="162">
        <f>SUM(K16:K36)</f>
        <v>0</v>
      </c>
      <c r="L15" s="162"/>
      <c r="M15" s="162">
        <f>SUM(M16:M36)</f>
        <v>0</v>
      </c>
      <c r="N15" s="161"/>
      <c r="O15" s="161">
        <f>SUM(O16:O36)</f>
        <v>116.87000000000002</v>
      </c>
      <c r="P15" s="161"/>
      <c r="Q15" s="161">
        <f>SUM(Q16:Q36)</f>
        <v>0</v>
      </c>
      <c r="R15" s="162"/>
      <c r="S15" s="162"/>
      <c r="T15" s="162"/>
      <c r="U15" s="162"/>
      <c r="V15" s="162">
        <f>SUM(V16:V36)</f>
        <v>166.82000000000002</v>
      </c>
      <c r="W15" s="162"/>
      <c r="X15" s="162"/>
      <c r="Y15" s="162"/>
      <c r="AG15" t="s">
        <v>250</v>
      </c>
    </row>
    <row r="16" spans="1:60" ht="22.5" outlineLevel="1" x14ac:dyDescent="0.2">
      <c r="A16" s="170">
        <v>4</v>
      </c>
      <c r="B16" s="171" t="s">
        <v>1038</v>
      </c>
      <c r="C16" s="183" t="s">
        <v>1039</v>
      </c>
      <c r="D16" s="172" t="s">
        <v>380</v>
      </c>
      <c r="E16" s="173">
        <v>156</v>
      </c>
      <c r="F16" s="174"/>
      <c r="G16" s="175">
        <f>ROUND(E16*F16,2)</f>
        <v>0</v>
      </c>
      <c r="H16" s="158"/>
      <c r="I16" s="157">
        <f>ROUND(E16*H16,2)</f>
        <v>0</v>
      </c>
      <c r="J16" s="158"/>
      <c r="K16" s="157">
        <f>ROUND(E16*J16,2)</f>
        <v>0</v>
      </c>
      <c r="L16" s="157">
        <v>21</v>
      </c>
      <c r="M16" s="157">
        <f>G16*(1+L16/100)</f>
        <v>0</v>
      </c>
      <c r="N16" s="156">
        <v>0</v>
      </c>
      <c r="O16" s="156">
        <f>ROUND(E16*N16,2)</f>
        <v>0</v>
      </c>
      <c r="P16" s="156">
        <v>0</v>
      </c>
      <c r="Q16" s="156">
        <f>ROUND(E16*P16,2)</f>
        <v>0</v>
      </c>
      <c r="R16" s="157"/>
      <c r="S16" s="157" t="s">
        <v>254</v>
      </c>
      <c r="T16" s="157" t="s">
        <v>255</v>
      </c>
      <c r="U16" s="157">
        <v>0.15</v>
      </c>
      <c r="V16" s="157">
        <f>ROUND(E16*U16,2)</f>
        <v>23.4</v>
      </c>
      <c r="W16" s="157"/>
      <c r="X16" s="157" t="s">
        <v>256</v>
      </c>
      <c r="Y16" s="157" t="s">
        <v>257</v>
      </c>
      <c r="Z16" s="147"/>
      <c r="AA16" s="147"/>
      <c r="AB16" s="147"/>
      <c r="AC16" s="147"/>
      <c r="AD16" s="147"/>
      <c r="AE16" s="147"/>
      <c r="AF16" s="147"/>
      <c r="AG16" s="147" t="s">
        <v>258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2" x14ac:dyDescent="0.2">
      <c r="A17" s="154"/>
      <c r="B17" s="155"/>
      <c r="C17" s="184" t="s">
        <v>1497</v>
      </c>
      <c r="D17" s="159"/>
      <c r="E17" s="160">
        <v>156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260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70">
        <v>5</v>
      </c>
      <c r="B18" s="171" t="s">
        <v>1498</v>
      </c>
      <c r="C18" s="183" t="s">
        <v>1499</v>
      </c>
      <c r="D18" s="172" t="s">
        <v>253</v>
      </c>
      <c r="E18" s="173">
        <v>31.2</v>
      </c>
      <c r="F18" s="174"/>
      <c r="G18" s="175">
        <f>ROUND(E18*F18,2)</f>
        <v>0</v>
      </c>
      <c r="H18" s="158"/>
      <c r="I18" s="157">
        <f>ROUND(E18*H18,2)</f>
        <v>0</v>
      </c>
      <c r="J18" s="158"/>
      <c r="K18" s="157">
        <f>ROUND(E18*J18,2)</f>
        <v>0</v>
      </c>
      <c r="L18" s="157">
        <v>21</v>
      </c>
      <c r="M18" s="157">
        <f>G18*(1+L18/100)</f>
        <v>0</v>
      </c>
      <c r="N18" s="156">
        <v>2.16</v>
      </c>
      <c r="O18" s="156">
        <f>ROUND(E18*N18,2)</f>
        <v>67.39</v>
      </c>
      <c r="P18" s="156">
        <v>0</v>
      </c>
      <c r="Q18" s="156">
        <f>ROUND(E18*P18,2)</f>
        <v>0</v>
      </c>
      <c r="R18" s="157"/>
      <c r="S18" s="157" t="s">
        <v>254</v>
      </c>
      <c r="T18" s="157" t="s">
        <v>255</v>
      </c>
      <c r="U18" s="157">
        <v>1.085</v>
      </c>
      <c r="V18" s="157">
        <f>ROUND(E18*U18,2)</f>
        <v>33.85</v>
      </c>
      <c r="W18" s="157"/>
      <c r="X18" s="157" t="s">
        <v>256</v>
      </c>
      <c r="Y18" s="157" t="s">
        <v>257</v>
      </c>
      <c r="Z18" s="147"/>
      <c r="AA18" s="147"/>
      <c r="AB18" s="147"/>
      <c r="AC18" s="147"/>
      <c r="AD18" s="147"/>
      <c r="AE18" s="147"/>
      <c r="AF18" s="147"/>
      <c r="AG18" s="147" t="s">
        <v>258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2" x14ac:dyDescent="0.2">
      <c r="A19" s="154"/>
      <c r="B19" s="155"/>
      <c r="C19" s="184" t="s">
        <v>1500</v>
      </c>
      <c r="D19" s="159"/>
      <c r="E19" s="160">
        <v>31.2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260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">
      <c r="A20" s="170">
        <v>6</v>
      </c>
      <c r="B20" s="171" t="s">
        <v>1501</v>
      </c>
      <c r="C20" s="183" t="s">
        <v>1502</v>
      </c>
      <c r="D20" s="172" t="s">
        <v>253</v>
      </c>
      <c r="E20" s="173">
        <v>15.6</v>
      </c>
      <c r="F20" s="174"/>
      <c r="G20" s="175">
        <f>ROUND(E20*F20,2)</f>
        <v>0</v>
      </c>
      <c r="H20" s="158"/>
      <c r="I20" s="157">
        <f>ROUND(E20*H20,2)</f>
        <v>0</v>
      </c>
      <c r="J20" s="158"/>
      <c r="K20" s="157">
        <f>ROUND(E20*J20,2)</f>
        <v>0</v>
      </c>
      <c r="L20" s="157">
        <v>21</v>
      </c>
      <c r="M20" s="157">
        <f>G20*(1+L20/100)</f>
        <v>0</v>
      </c>
      <c r="N20" s="156">
        <v>2.16</v>
      </c>
      <c r="O20" s="156">
        <f>ROUND(E20*N20,2)</f>
        <v>33.700000000000003</v>
      </c>
      <c r="P20" s="156">
        <v>0</v>
      </c>
      <c r="Q20" s="156">
        <f>ROUND(E20*P20,2)</f>
        <v>0</v>
      </c>
      <c r="R20" s="157"/>
      <c r="S20" s="157" t="s">
        <v>254</v>
      </c>
      <c r="T20" s="157" t="s">
        <v>255</v>
      </c>
      <c r="U20" s="157">
        <v>1.085</v>
      </c>
      <c r="V20" s="157">
        <f>ROUND(E20*U20,2)</f>
        <v>16.93</v>
      </c>
      <c r="W20" s="157"/>
      <c r="X20" s="157" t="s">
        <v>256</v>
      </c>
      <c r="Y20" s="157" t="s">
        <v>257</v>
      </c>
      <c r="Z20" s="147"/>
      <c r="AA20" s="147"/>
      <c r="AB20" s="147"/>
      <c r="AC20" s="147"/>
      <c r="AD20" s="147"/>
      <c r="AE20" s="147"/>
      <c r="AF20" s="147"/>
      <c r="AG20" s="147" t="s">
        <v>258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2" x14ac:dyDescent="0.2">
      <c r="A21" s="154"/>
      <c r="B21" s="155"/>
      <c r="C21" s="184" t="s">
        <v>1503</v>
      </c>
      <c r="D21" s="159"/>
      <c r="E21" s="160">
        <v>15.6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260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">
      <c r="A22" s="170">
        <v>7</v>
      </c>
      <c r="B22" s="171" t="s">
        <v>480</v>
      </c>
      <c r="C22" s="183" t="s">
        <v>481</v>
      </c>
      <c r="D22" s="172" t="s">
        <v>380</v>
      </c>
      <c r="E22" s="173">
        <v>156</v>
      </c>
      <c r="F22" s="174"/>
      <c r="G22" s="175">
        <f>ROUND(E22*F22,2)</f>
        <v>0</v>
      </c>
      <c r="H22" s="158"/>
      <c r="I22" s="157">
        <f>ROUND(E22*H22,2)</f>
        <v>0</v>
      </c>
      <c r="J22" s="158"/>
      <c r="K22" s="157">
        <f>ROUND(E22*J22,2)</f>
        <v>0</v>
      </c>
      <c r="L22" s="157">
        <v>21</v>
      </c>
      <c r="M22" s="157">
        <f>G22*(1+L22/100)</f>
        <v>0</v>
      </c>
      <c r="N22" s="156">
        <v>3.0000000000000001E-5</v>
      </c>
      <c r="O22" s="156">
        <f>ROUND(E22*N22,2)</f>
        <v>0</v>
      </c>
      <c r="P22" s="156">
        <v>0</v>
      </c>
      <c r="Q22" s="156">
        <f>ROUND(E22*P22,2)</f>
        <v>0</v>
      </c>
      <c r="R22" s="157"/>
      <c r="S22" s="157" t="s">
        <v>254</v>
      </c>
      <c r="T22" s="157" t="s">
        <v>255</v>
      </c>
      <c r="U22" s="157">
        <v>3.1E-2</v>
      </c>
      <c r="V22" s="157">
        <f>ROUND(E22*U22,2)</f>
        <v>4.84</v>
      </c>
      <c r="W22" s="157"/>
      <c r="X22" s="157" t="s">
        <v>256</v>
      </c>
      <c r="Y22" s="157" t="s">
        <v>257</v>
      </c>
      <c r="Z22" s="147"/>
      <c r="AA22" s="147"/>
      <c r="AB22" s="147"/>
      <c r="AC22" s="147"/>
      <c r="AD22" s="147"/>
      <c r="AE22" s="147"/>
      <c r="AF22" s="147"/>
      <c r="AG22" s="147" t="s">
        <v>258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2" x14ac:dyDescent="0.2">
      <c r="A23" s="154"/>
      <c r="B23" s="155"/>
      <c r="C23" s="184" t="s">
        <v>1497</v>
      </c>
      <c r="D23" s="159"/>
      <c r="E23" s="160">
        <v>156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260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76">
        <v>8</v>
      </c>
      <c r="B24" s="177" t="s">
        <v>1504</v>
      </c>
      <c r="C24" s="185" t="s">
        <v>1505</v>
      </c>
      <c r="D24" s="178" t="s">
        <v>267</v>
      </c>
      <c r="E24" s="179">
        <v>30</v>
      </c>
      <c r="F24" s="180"/>
      <c r="G24" s="181">
        <f>ROUND(E24*F24,2)</f>
        <v>0</v>
      </c>
      <c r="H24" s="158"/>
      <c r="I24" s="157">
        <f>ROUND(E24*H24,2)</f>
        <v>0</v>
      </c>
      <c r="J24" s="158"/>
      <c r="K24" s="157">
        <f>ROUND(E24*J24,2)</f>
        <v>0</v>
      </c>
      <c r="L24" s="157">
        <v>21</v>
      </c>
      <c r="M24" s="157">
        <f>G24*(1+L24/100)</f>
        <v>0</v>
      </c>
      <c r="N24" s="156">
        <v>3.3E-4</v>
      </c>
      <c r="O24" s="156">
        <f>ROUND(E24*N24,2)</f>
        <v>0.01</v>
      </c>
      <c r="P24" s="156">
        <v>0</v>
      </c>
      <c r="Q24" s="156">
        <f>ROUND(E24*P24,2)</f>
        <v>0</v>
      </c>
      <c r="R24" s="157"/>
      <c r="S24" s="157" t="s">
        <v>254</v>
      </c>
      <c r="T24" s="157" t="s">
        <v>255</v>
      </c>
      <c r="U24" s="157">
        <v>0.41</v>
      </c>
      <c r="V24" s="157">
        <f>ROUND(E24*U24,2)</f>
        <v>12.3</v>
      </c>
      <c r="W24" s="157"/>
      <c r="X24" s="157" t="s">
        <v>256</v>
      </c>
      <c r="Y24" s="157" t="s">
        <v>257</v>
      </c>
      <c r="Z24" s="147"/>
      <c r="AA24" s="147"/>
      <c r="AB24" s="147"/>
      <c r="AC24" s="147"/>
      <c r="AD24" s="147"/>
      <c r="AE24" s="147"/>
      <c r="AF24" s="147"/>
      <c r="AG24" s="147" t="s">
        <v>258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70">
        <v>9</v>
      </c>
      <c r="B25" s="171" t="s">
        <v>1506</v>
      </c>
      <c r="C25" s="183" t="s">
        <v>1507</v>
      </c>
      <c r="D25" s="172" t="s">
        <v>380</v>
      </c>
      <c r="E25" s="173">
        <v>156</v>
      </c>
      <c r="F25" s="174"/>
      <c r="G25" s="175">
        <f>ROUND(E25*F25,2)</f>
        <v>0</v>
      </c>
      <c r="H25" s="158"/>
      <c r="I25" s="157">
        <f>ROUND(E25*H25,2)</f>
        <v>0</v>
      </c>
      <c r="J25" s="158"/>
      <c r="K25" s="157">
        <f>ROUND(E25*J25,2)</f>
        <v>0</v>
      </c>
      <c r="L25" s="157">
        <v>21</v>
      </c>
      <c r="M25" s="157">
        <f>G25*(1+L25/100)</f>
        <v>0</v>
      </c>
      <c r="N25" s="156">
        <v>3.15E-2</v>
      </c>
      <c r="O25" s="156">
        <f>ROUND(E25*N25,2)</f>
        <v>4.91</v>
      </c>
      <c r="P25" s="156">
        <v>0</v>
      </c>
      <c r="Q25" s="156">
        <f>ROUND(E25*P25,2)</f>
        <v>0</v>
      </c>
      <c r="R25" s="157"/>
      <c r="S25" s="157" t="s">
        <v>254</v>
      </c>
      <c r="T25" s="157" t="s">
        <v>255</v>
      </c>
      <c r="U25" s="157">
        <v>0.3075</v>
      </c>
      <c r="V25" s="157">
        <f>ROUND(E25*U25,2)</f>
        <v>47.97</v>
      </c>
      <c r="W25" s="157"/>
      <c r="X25" s="157" t="s">
        <v>256</v>
      </c>
      <c r="Y25" s="157" t="s">
        <v>257</v>
      </c>
      <c r="Z25" s="147"/>
      <c r="AA25" s="147"/>
      <c r="AB25" s="147"/>
      <c r="AC25" s="147"/>
      <c r="AD25" s="147"/>
      <c r="AE25" s="147"/>
      <c r="AF25" s="147"/>
      <c r="AG25" s="147" t="s">
        <v>258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2" x14ac:dyDescent="0.2">
      <c r="A26" s="154"/>
      <c r="B26" s="155"/>
      <c r="C26" s="184" t="s">
        <v>1497</v>
      </c>
      <c r="D26" s="159"/>
      <c r="E26" s="160">
        <v>156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57"/>
      <c r="Z26" s="147"/>
      <c r="AA26" s="147"/>
      <c r="AB26" s="147"/>
      <c r="AC26" s="147"/>
      <c r="AD26" s="147"/>
      <c r="AE26" s="147"/>
      <c r="AF26" s="147"/>
      <c r="AG26" s="147" t="s">
        <v>260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2.5" outlineLevel="1" x14ac:dyDescent="0.2">
      <c r="A27" s="170">
        <v>10</v>
      </c>
      <c r="B27" s="171" t="s">
        <v>1508</v>
      </c>
      <c r="C27" s="183" t="s">
        <v>1509</v>
      </c>
      <c r="D27" s="172" t="s">
        <v>253</v>
      </c>
      <c r="E27" s="173">
        <v>4.992</v>
      </c>
      <c r="F27" s="174"/>
      <c r="G27" s="175">
        <f>ROUND(E27*F27,2)</f>
        <v>0</v>
      </c>
      <c r="H27" s="158"/>
      <c r="I27" s="157">
        <f>ROUND(E27*H27,2)</f>
        <v>0</v>
      </c>
      <c r="J27" s="158"/>
      <c r="K27" s="157">
        <f>ROUND(E27*J27,2)</f>
        <v>0</v>
      </c>
      <c r="L27" s="157">
        <v>21</v>
      </c>
      <c r="M27" s="157">
        <f>G27*(1+L27/100)</f>
        <v>0</v>
      </c>
      <c r="N27" s="156">
        <v>0</v>
      </c>
      <c r="O27" s="156">
        <f>ROUND(E27*N27,2)</f>
        <v>0</v>
      </c>
      <c r="P27" s="156">
        <v>0</v>
      </c>
      <c r="Q27" s="156">
        <f>ROUND(E27*P27,2)</f>
        <v>0</v>
      </c>
      <c r="R27" s="157"/>
      <c r="S27" s="157" t="s">
        <v>254</v>
      </c>
      <c r="T27" s="157" t="s">
        <v>255</v>
      </c>
      <c r="U27" s="157">
        <v>3</v>
      </c>
      <c r="V27" s="157">
        <f>ROUND(E27*U27,2)</f>
        <v>14.98</v>
      </c>
      <c r="W27" s="157"/>
      <c r="X27" s="157" t="s">
        <v>256</v>
      </c>
      <c r="Y27" s="157" t="s">
        <v>257</v>
      </c>
      <c r="Z27" s="147"/>
      <c r="AA27" s="147"/>
      <c r="AB27" s="147"/>
      <c r="AC27" s="147"/>
      <c r="AD27" s="147"/>
      <c r="AE27" s="147"/>
      <c r="AF27" s="147"/>
      <c r="AG27" s="147" t="s">
        <v>258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2" x14ac:dyDescent="0.2">
      <c r="A28" s="154"/>
      <c r="B28" s="155"/>
      <c r="C28" s="184" t="s">
        <v>1510</v>
      </c>
      <c r="D28" s="159"/>
      <c r="E28" s="160">
        <v>4.99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260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t="22.5" outlineLevel="1" x14ac:dyDescent="0.2">
      <c r="A29" s="170">
        <v>11</v>
      </c>
      <c r="B29" s="171" t="s">
        <v>1511</v>
      </c>
      <c r="C29" s="183" t="s">
        <v>1512</v>
      </c>
      <c r="D29" s="172" t="s">
        <v>267</v>
      </c>
      <c r="E29" s="173">
        <v>34</v>
      </c>
      <c r="F29" s="174"/>
      <c r="G29" s="175">
        <f>ROUND(E29*F29,2)</f>
        <v>0</v>
      </c>
      <c r="H29" s="158"/>
      <c r="I29" s="157">
        <f>ROUND(E29*H29,2)</f>
        <v>0</v>
      </c>
      <c r="J29" s="158"/>
      <c r="K29" s="157">
        <f>ROUND(E29*J29,2)</f>
        <v>0</v>
      </c>
      <c r="L29" s="157">
        <v>21</v>
      </c>
      <c r="M29" s="157">
        <f>G29*(1+L29/100)</f>
        <v>0</v>
      </c>
      <c r="N29" s="156">
        <v>0.26680999999999999</v>
      </c>
      <c r="O29" s="156">
        <f>ROUND(E29*N29,2)</f>
        <v>9.07</v>
      </c>
      <c r="P29" s="156">
        <v>0</v>
      </c>
      <c r="Q29" s="156">
        <f>ROUND(E29*P29,2)</f>
        <v>0</v>
      </c>
      <c r="R29" s="157"/>
      <c r="S29" s="157" t="s">
        <v>254</v>
      </c>
      <c r="T29" s="157" t="s">
        <v>255</v>
      </c>
      <c r="U29" s="157">
        <v>0.33704000000000001</v>
      </c>
      <c r="V29" s="157">
        <f>ROUND(E29*U29,2)</f>
        <v>11.46</v>
      </c>
      <c r="W29" s="157"/>
      <c r="X29" s="157" t="s">
        <v>256</v>
      </c>
      <c r="Y29" s="157" t="s">
        <v>257</v>
      </c>
      <c r="Z29" s="147"/>
      <c r="AA29" s="147"/>
      <c r="AB29" s="147"/>
      <c r="AC29" s="147"/>
      <c r="AD29" s="147"/>
      <c r="AE29" s="147"/>
      <c r="AF29" s="147"/>
      <c r="AG29" s="147" t="s">
        <v>258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2" x14ac:dyDescent="0.2">
      <c r="A30" s="154"/>
      <c r="B30" s="155"/>
      <c r="C30" s="184" t="s">
        <v>1242</v>
      </c>
      <c r="D30" s="159"/>
      <c r="E30" s="160">
        <v>34</v>
      </c>
      <c r="F30" s="157"/>
      <c r="G30" s="15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57"/>
      <c r="Z30" s="147"/>
      <c r="AA30" s="147"/>
      <c r="AB30" s="147"/>
      <c r="AC30" s="147"/>
      <c r="AD30" s="147"/>
      <c r="AE30" s="147"/>
      <c r="AF30" s="147"/>
      <c r="AG30" s="147" t="s">
        <v>260</v>
      </c>
      <c r="AH30" s="147">
        <v>0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33.75" outlineLevel="1" x14ac:dyDescent="0.2">
      <c r="A31" s="170">
        <v>12</v>
      </c>
      <c r="B31" s="171" t="s">
        <v>1513</v>
      </c>
      <c r="C31" s="183" t="s">
        <v>1514</v>
      </c>
      <c r="D31" s="172" t="s">
        <v>267</v>
      </c>
      <c r="E31" s="173">
        <v>4</v>
      </c>
      <c r="F31" s="174"/>
      <c r="G31" s="175">
        <f>ROUND(E31*F31,2)</f>
        <v>0</v>
      </c>
      <c r="H31" s="158"/>
      <c r="I31" s="157">
        <f>ROUND(E31*H31,2)</f>
        <v>0</v>
      </c>
      <c r="J31" s="158"/>
      <c r="K31" s="157">
        <f>ROUND(E31*J31,2)</f>
        <v>0</v>
      </c>
      <c r="L31" s="157">
        <v>21</v>
      </c>
      <c r="M31" s="157">
        <f>G31*(1+L31/100)</f>
        <v>0</v>
      </c>
      <c r="N31" s="156">
        <v>0.21115999999999999</v>
      </c>
      <c r="O31" s="156">
        <f>ROUND(E31*N31,2)</f>
        <v>0.84</v>
      </c>
      <c r="P31" s="156">
        <v>0</v>
      </c>
      <c r="Q31" s="156">
        <f>ROUND(E31*P31,2)</f>
        <v>0</v>
      </c>
      <c r="R31" s="157"/>
      <c r="S31" s="157" t="s">
        <v>254</v>
      </c>
      <c r="T31" s="157" t="s">
        <v>255</v>
      </c>
      <c r="U31" s="157">
        <v>0.27200000000000002</v>
      </c>
      <c r="V31" s="157">
        <f>ROUND(E31*U31,2)</f>
        <v>1.0900000000000001</v>
      </c>
      <c r="W31" s="157"/>
      <c r="X31" s="157" t="s">
        <v>256</v>
      </c>
      <c r="Y31" s="157" t="s">
        <v>257</v>
      </c>
      <c r="Z31" s="147"/>
      <c r="AA31" s="147"/>
      <c r="AB31" s="147"/>
      <c r="AC31" s="147"/>
      <c r="AD31" s="147"/>
      <c r="AE31" s="147"/>
      <c r="AF31" s="147"/>
      <c r="AG31" s="147" t="s">
        <v>258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2" x14ac:dyDescent="0.2">
      <c r="A32" s="154"/>
      <c r="B32" s="155"/>
      <c r="C32" s="184" t="s">
        <v>133</v>
      </c>
      <c r="D32" s="159"/>
      <c r="E32" s="160">
        <v>4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7"/>
      <c r="AA32" s="147"/>
      <c r="AB32" s="147"/>
      <c r="AC32" s="147"/>
      <c r="AD32" s="147"/>
      <c r="AE32" s="147"/>
      <c r="AF32" s="147"/>
      <c r="AG32" s="147" t="s">
        <v>260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">
      <c r="A33" s="170">
        <v>13</v>
      </c>
      <c r="B33" s="171" t="s">
        <v>1515</v>
      </c>
      <c r="C33" s="183" t="s">
        <v>1516</v>
      </c>
      <c r="D33" s="172" t="s">
        <v>380</v>
      </c>
      <c r="E33" s="173">
        <v>156</v>
      </c>
      <c r="F33" s="174"/>
      <c r="G33" s="175">
        <f>ROUND(E33*F33,2)</f>
        <v>0</v>
      </c>
      <c r="H33" s="158"/>
      <c r="I33" s="157">
        <f>ROUND(E33*H33,2)</f>
        <v>0</v>
      </c>
      <c r="J33" s="158"/>
      <c r="K33" s="157">
        <f>ROUND(E33*J33,2)</f>
        <v>0</v>
      </c>
      <c r="L33" s="157">
        <v>21</v>
      </c>
      <c r="M33" s="157">
        <f>G33*(1+L33/100)</f>
        <v>0</v>
      </c>
      <c r="N33" s="156">
        <v>5.5999999999999999E-3</v>
      </c>
      <c r="O33" s="156">
        <f>ROUND(E33*N33,2)</f>
        <v>0.87</v>
      </c>
      <c r="P33" s="156">
        <v>0</v>
      </c>
      <c r="Q33" s="156">
        <f>ROUND(E33*P33,2)</f>
        <v>0</v>
      </c>
      <c r="R33" s="157" t="s">
        <v>282</v>
      </c>
      <c r="S33" s="157" t="s">
        <v>254</v>
      </c>
      <c r="T33" s="157" t="s">
        <v>255</v>
      </c>
      <c r="U33" s="157">
        <v>0</v>
      </c>
      <c r="V33" s="157">
        <f>ROUND(E33*U33,2)</f>
        <v>0</v>
      </c>
      <c r="W33" s="157"/>
      <c r="X33" s="157" t="s">
        <v>283</v>
      </c>
      <c r="Y33" s="157" t="s">
        <v>257</v>
      </c>
      <c r="Z33" s="147"/>
      <c r="AA33" s="147"/>
      <c r="AB33" s="147"/>
      <c r="AC33" s="147"/>
      <c r="AD33" s="147"/>
      <c r="AE33" s="147"/>
      <c r="AF33" s="147"/>
      <c r="AG33" s="147" t="s">
        <v>284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2" x14ac:dyDescent="0.2">
      <c r="A34" s="154"/>
      <c r="B34" s="155"/>
      <c r="C34" s="184" t="s">
        <v>1497</v>
      </c>
      <c r="D34" s="159"/>
      <c r="E34" s="160">
        <v>156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7"/>
      <c r="AA34" s="147"/>
      <c r="AB34" s="147"/>
      <c r="AC34" s="147"/>
      <c r="AD34" s="147"/>
      <c r="AE34" s="147"/>
      <c r="AF34" s="147"/>
      <c r="AG34" s="147" t="s">
        <v>260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70">
        <v>14</v>
      </c>
      <c r="B35" s="171" t="s">
        <v>1055</v>
      </c>
      <c r="C35" s="183" t="s">
        <v>1056</v>
      </c>
      <c r="D35" s="172" t="s">
        <v>380</v>
      </c>
      <c r="E35" s="173">
        <v>156</v>
      </c>
      <c r="F35" s="174"/>
      <c r="G35" s="175">
        <f>ROUND(E35*F35,2)</f>
        <v>0</v>
      </c>
      <c r="H35" s="158"/>
      <c r="I35" s="157">
        <f>ROUND(E35*H35,2)</f>
        <v>0</v>
      </c>
      <c r="J35" s="158"/>
      <c r="K35" s="157">
        <f>ROUND(E35*J35,2)</f>
        <v>0</v>
      </c>
      <c r="L35" s="157">
        <v>21</v>
      </c>
      <c r="M35" s="157">
        <f>G35*(1+L35/100)</f>
        <v>0</v>
      </c>
      <c r="N35" s="156">
        <v>5.0000000000000001E-4</v>
      </c>
      <c r="O35" s="156">
        <f>ROUND(E35*N35,2)</f>
        <v>0.08</v>
      </c>
      <c r="P35" s="156">
        <v>0</v>
      </c>
      <c r="Q35" s="156">
        <f>ROUND(E35*P35,2)</f>
        <v>0</v>
      </c>
      <c r="R35" s="157" t="s">
        <v>282</v>
      </c>
      <c r="S35" s="157" t="s">
        <v>254</v>
      </c>
      <c r="T35" s="157" t="s">
        <v>255</v>
      </c>
      <c r="U35" s="157">
        <v>0</v>
      </c>
      <c r="V35" s="157">
        <f>ROUND(E35*U35,2)</f>
        <v>0</v>
      </c>
      <c r="W35" s="157"/>
      <c r="X35" s="157" t="s">
        <v>283</v>
      </c>
      <c r="Y35" s="157" t="s">
        <v>257</v>
      </c>
      <c r="Z35" s="147"/>
      <c r="AA35" s="147"/>
      <c r="AB35" s="147"/>
      <c r="AC35" s="147"/>
      <c r="AD35" s="147"/>
      <c r="AE35" s="147"/>
      <c r="AF35" s="147"/>
      <c r="AG35" s="147" t="s">
        <v>284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2" x14ac:dyDescent="0.2">
      <c r="A36" s="154"/>
      <c r="B36" s="155"/>
      <c r="C36" s="184" t="s">
        <v>1497</v>
      </c>
      <c r="D36" s="159"/>
      <c r="E36" s="160">
        <v>156</v>
      </c>
      <c r="F36" s="157"/>
      <c r="G36" s="15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260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x14ac:dyDescent="0.2">
      <c r="A37" s="163" t="s">
        <v>249</v>
      </c>
      <c r="B37" s="164" t="s">
        <v>144</v>
      </c>
      <c r="C37" s="182" t="s">
        <v>145</v>
      </c>
      <c r="D37" s="165"/>
      <c r="E37" s="166"/>
      <c r="F37" s="167"/>
      <c r="G37" s="168">
        <f>SUMIF(AG38:AG39,"&lt;&gt;NOR",G38:G39)</f>
        <v>0</v>
      </c>
      <c r="H37" s="162"/>
      <c r="I37" s="162">
        <f>SUM(I38:I39)</f>
        <v>0</v>
      </c>
      <c r="J37" s="162"/>
      <c r="K37" s="162">
        <f>SUM(K38:K39)</f>
        <v>0</v>
      </c>
      <c r="L37" s="162"/>
      <c r="M37" s="162">
        <f>SUM(M38:M39)</f>
        <v>0</v>
      </c>
      <c r="N37" s="161"/>
      <c r="O37" s="161">
        <f>SUM(O38:O39)</f>
        <v>0.18</v>
      </c>
      <c r="P37" s="161"/>
      <c r="Q37" s="161">
        <f>SUM(Q38:Q39)</f>
        <v>0</v>
      </c>
      <c r="R37" s="162"/>
      <c r="S37" s="162"/>
      <c r="T37" s="162"/>
      <c r="U37" s="162"/>
      <c r="V37" s="162">
        <f>SUM(V38:V39)</f>
        <v>10.1</v>
      </c>
      <c r="W37" s="162"/>
      <c r="X37" s="162"/>
      <c r="Y37" s="162"/>
      <c r="AG37" t="s">
        <v>250</v>
      </c>
    </row>
    <row r="38" spans="1:60" outlineLevel="1" x14ac:dyDescent="0.2">
      <c r="A38" s="170">
        <v>15</v>
      </c>
      <c r="B38" s="171" t="s">
        <v>1517</v>
      </c>
      <c r="C38" s="183" t="s">
        <v>1518</v>
      </c>
      <c r="D38" s="172" t="s">
        <v>380</v>
      </c>
      <c r="E38" s="173">
        <v>24</v>
      </c>
      <c r="F38" s="174"/>
      <c r="G38" s="175">
        <f>ROUND(E38*F38,2)</f>
        <v>0</v>
      </c>
      <c r="H38" s="158"/>
      <c r="I38" s="157">
        <f>ROUND(E38*H38,2)</f>
        <v>0</v>
      </c>
      <c r="J38" s="158"/>
      <c r="K38" s="157">
        <f>ROUND(E38*J38,2)</f>
        <v>0</v>
      </c>
      <c r="L38" s="157">
        <v>21</v>
      </c>
      <c r="M38" s="157">
        <f>G38*(1+L38/100)</f>
        <v>0</v>
      </c>
      <c r="N38" s="156">
        <v>7.6299999999999996E-3</v>
      </c>
      <c r="O38" s="156">
        <f>ROUND(E38*N38,2)</f>
        <v>0.18</v>
      </c>
      <c r="P38" s="156">
        <v>0</v>
      </c>
      <c r="Q38" s="156">
        <f>ROUND(E38*P38,2)</f>
        <v>0</v>
      </c>
      <c r="R38" s="157"/>
      <c r="S38" s="157" t="s">
        <v>254</v>
      </c>
      <c r="T38" s="157" t="s">
        <v>255</v>
      </c>
      <c r="U38" s="157">
        <v>0.42099999999999999</v>
      </c>
      <c r="V38" s="157">
        <f>ROUND(E38*U38,2)</f>
        <v>10.1</v>
      </c>
      <c r="W38" s="157"/>
      <c r="X38" s="157" t="s">
        <v>256</v>
      </c>
      <c r="Y38" s="157" t="s">
        <v>257</v>
      </c>
      <c r="Z38" s="147"/>
      <c r="AA38" s="147"/>
      <c r="AB38" s="147"/>
      <c r="AC38" s="147"/>
      <c r="AD38" s="147"/>
      <c r="AE38" s="147"/>
      <c r="AF38" s="147"/>
      <c r="AG38" s="147" t="s">
        <v>258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2" x14ac:dyDescent="0.2">
      <c r="A39" s="154"/>
      <c r="B39" s="155"/>
      <c r="C39" s="184" t="s">
        <v>1519</v>
      </c>
      <c r="D39" s="159"/>
      <c r="E39" s="160">
        <v>24</v>
      </c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7"/>
      <c r="AA39" s="147"/>
      <c r="AB39" s="147"/>
      <c r="AC39" s="147"/>
      <c r="AD39" s="147"/>
      <c r="AE39" s="147"/>
      <c r="AF39" s="147"/>
      <c r="AG39" s="147" t="s">
        <v>260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x14ac:dyDescent="0.2">
      <c r="A40" s="163" t="s">
        <v>249</v>
      </c>
      <c r="B40" s="164" t="s">
        <v>160</v>
      </c>
      <c r="C40" s="182" t="s">
        <v>161</v>
      </c>
      <c r="D40" s="165"/>
      <c r="E40" s="166"/>
      <c r="F40" s="167"/>
      <c r="G40" s="168">
        <f>SUMIF(AG41:AG41,"&lt;&gt;NOR",G41:G41)</f>
        <v>0</v>
      </c>
      <c r="H40" s="162"/>
      <c r="I40" s="162">
        <f>SUM(I41:I41)</f>
        <v>0</v>
      </c>
      <c r="J40" s="162"/>
      <c r="K40" s="162">
        <f>SUM(K41:K41)</f>
        <v>0</v>
      </c>
      <c r="L40" s="162"/>
      <c r="M40" s="162">
        <f>SUM(M41:M41)</f>
        <v>0</v>
      </c>
      <c r="N40" s="161"/>
      <c r="O40" s="161">
        <f>SUM(O41:O41)</f>
        <v>0</v>
      </c>
      <c r="P40" s="161"/>
      <c r="Q40" s="161">
        <f>SUM(Q41:Q41)</f>
        <v>0</v>
      </c>
      <c r="R40" s="162"/>
      <c r="S40" s="162"/>
      <c r="T40" s="162"/>
      <c r="U40" s="162"/>
      <c r="V40" s="162">
        <f>SUM(V41:V41)</f>
        <v>99.74</v>
      </c>
      <c r="W40" s="162"/>
      <c r="X40" s="162"/>
      <c r="Y40" s="162"/>
      <c r="AG40" t="s">
        <v>250</v>
      </c>
    </row>
    <row r="41" spans="1:60" outlineLevel="1" x14ac:dyDescent="0.2">
      <c r="A41" s="176">
        <v>16</v>
      </c>
      <c r="B41" s="177" t="s">
        <v>314</v>
      </c>
      <c r="C41" s="185" t="s">
        <v>315</v>
      </c>
      <c r="D41" s="178" t="s">
        <v>316</v>
      </c>
      <c r="E41" s="179">
        <v>117.0706</v>
      </c>
      <c r="F41" s="180"/>
      <c r="G41" s="181">
        <f>ROUND(E41*F41,2)</f>
        <v>0</v>
      </c>
      <c r="H41" s="158"/>
      <c r="I41" s="157">
        <f>ROUND(E41*H41,2)</f>
        <v>0</v>
      </c>
      <c r="J41" s="158"/>
      <c r="K41" s="157">
        <f>ROUND(E41*J41,2)</f>
        <v>0</v>
      </c>
      <c r="L41" s="157">
        <v>21</v>
      </c>
      <c r="M41" s="157">
        <f>G41*(1+L41/100)</f>
        <v>0</v>
      </c>
      <c r="N41" s="156">
        <v>0</v>
      </c>
      <c r="O41" s="156">
        <f>ROUND(E41*N41,2)</f>
        <v>0</v>
      </c>
      <c r="P41" s="156">
        <v>0</v>
      </c>
      <c r="Q41" s="156">
        <f>ROUND(E41*P41,2)</f>
        <v>0</v>
      </c>
      <c r="R41" s="157"/>
      <c r="S41" s="157" t="s">
        <v>254</v>
      </c>
      <c r="T41" s="157" t="s">
        <v>255</v>
      </c>
      <c r="U41" s="157">
        <v>0.85199999999999998</v>
      </c>
      <c r="V41" s="157">
        <f>ROUND(E41*U41,2)</f>
        <v>99.74</v>
      </c>
      <c r="W41" s="157"/>
      <c r="X41" s="157" t="s">
        <v>256</v>
      </c>
      <c r="Y41" s="157" t="s">
        <v>257</v>
      </c>
      <c r="Z41" s="147"/>
      <c r="AA41" s="147"/>
      <c r="AB41" s="147"/>
      <c r="AC41" s="147"/>
      <c r="AD41" s="147"/>
      <c r="AE41" s="147"/>
      <c r="AF41" s="147"/>
      <c r="AG41" s="147" t="s">
        <v>317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x14ac:dyDescent="0.2">
      <c r="A42" s="163" t="s">
        <v>249</v>
      </c>
      <c r="B42" s="164" t="s">
        <v>193</v>
      </c>
      <c r="C42" s="182" t="s">
        <v>194</v>
      </c>
      <c r="D42" s="165"/>
      <c r="E42" s="166"/>
      <c r="F42" s="167"/>
      <c r="G42" s="168">
        <f>SUMIF(AG43:AG44,"&lt;&gt;NOR",G43:G44)</f>
        <v>0</v>
      </c>
      <c r="H42" s="162"/>
      <c r="I42" s="162">
        <f>SUM(I43:I44)</f>
        <v>0</v>
      </c>
      <c r="J42" s="162"/>
      <c r="K42" s="162">
        <f>SUM(K43:K44)</f>
        <v>0</v>
      </c>
      <c r="L42" s="162"/>
      <c r="M42" s="162">
        <f>SUM(M43:M44)</f>
        <v>0</v>
      </c>
      <c r="N42" s="161"/>
      <c r="O42" s="161">
        <f>SUM(O43:O44)</f>
        <v>0.11</v>
      </c>
      <c r="P42" s="161"/>
      <c r="Q42" s="161">
        <f>SUM(Q43:Q44)</f>
        <v>0</v>
      </c>
      <c r="R42" s="162"/>
      <c r="S42" s="162"/>
      <c r="T42" s="162"/>
      <c r="U42" s="162"/>
      <c r="V42" s="162">
        <f>SUM(V43:V44)</f>
        <v>0</v>
      </c>
      <c r="W42" s="162"/>
      <c r="X42" s="162"/>
      <c r="Y42" s="162"/>
      <c r="AG42" t="s">
        <v>250</v>
      </c>
    </row>
    <row r="43" spans="1:60" outlineLevel="1" x14ac:dyDescent="0.2">
      <c r="A43" s="170">
        <v>17</v>
      </c>
      <c r="B43" s="171" t="s">
        <v>1457</v>
      </c>
      <c r="C43" s="183" t="s">
        <v>1520</v>
      </c>
      <c r="D43" s="172" t="s">
        <v>292</v>
      </c>
      <c r="E43" s="173">
        <v>1</v>
      </c>
      <c r="F43" s="174"/>
      <c r="G43" s="175">
        <f>ROUND(E43*F43,2)</f>
        <v>0</v>
      </c>
      <c r="H43" s="158"/>
      <c r="I43" s="157">
        <f>ROUND(E43*H43,2)</f>
        <v>0</v>
      </c>
      <c r="J43" s="158"/>
      <c r="K43" s="157">
        <f>ROUND(E43*J43,2)</f>
        <v>0</v>
      </c>
      <c r="L43" s="157">
        <v>21</v>
      </c>
      <c r="M43" s="157">
        <f>G43*(1+L43/100)</f>
        <v>0</v>
      </c>
      <c r="N43" s="156">
        <v>0.105</v>
      </c>
      <c r="O43" s="156">
        <f>ROUND(E43*N43,2)</f>
        <v>0.11</v>
      </c>
      <c r="P43" s="156">
        <v>0</v>
      </c>
      <c r="Q43" s="156">
        <f>ROUND(E43*P43,2)</f>
        <v>0</v>
      </c>
      <c r="R43" s="157"/>
      <c r="S43" s="157" t="s">
        <v>646</v>
      </c>
      <c r="T43" s="157" t="s">
        <v>255</v>
      </c>
      <c r="U43" s="157">
        <v>0</v>
      </c>
      <c r="V43" s="157">
        <f>ROUND(E43*U43,2)</f>
        <v>0</v>
      </c>
      <c r="W43" s="157"/>
      <c r="X43" s="157" t="s">
        <v>283</v>
      </c>
      <c r="Y43" s="157" t="s">
        <v>257</v>
      </c>
      <c r="Z43" s="147"/>
      <c r="AA43" s="147"/>
      <c r="AB43" s="147"/>
      <c r="AC43" s="147"/>
      <c r="AD43" s="147"/>
      <c r="AE43" s="147"/>
      <c r="AF43" s="147"/>
      <c r="AG43" s="147" t="s">
        <v>284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2" x14ac:dyDescent="0.2">
      <c r="A44" s="154"/>
      <c r="B44" s="155"/>
      <c r="C44" s="184" t="s">
        <v>52</v>
      </c>
      <c r="D44" s="159"/>
      <c r="E44" s="160">
        <v>1</v>
      </c>
      <c r="F44" s="157"/>
      <c r="G44" s="15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7"/>
      <c r="AA44" s="147"/>
      <c r="AB44" s="147"/>
      <c r="AC44" s="147"/>
      <c r="AD44" s="147"/>
      <c r="AE44" s="147"/>
      <c r="AF44" s="147"/>
      <c r="AG44" s="147" t="s">
        <v>260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x14ac:dyDescent="0.2">
      <c r="A45" s="163" t="s">
        <v>249</v>
      </c>
      <c r="B45" s="164" t="s">
        <v>218</v>
      </c>
      <c r="C45" s="182" t="s">
        <v>219</v>
      </c>
      <c r="D45" s="165"/>
      <c r="E45" s="166"/>
      <c r="F45" s="167"/>
      <c r="G45" s="168">
        <f>SUMIF(AG46:AG49,"&lt;&gt;NOR",G46:G49)</f>
        <v>0</v>
      </c>
      <c r="H45" s="162"/>
      <c r="I45" s="162">
        <f>SUM(I46:I49)</f>
        <v>0</v>
      </c>
      <c r="J45" s="162"/>
      <c r="K45" s="162">
        <f>SUM(K46:K49)</f>
        <v>0</v>
      </c>
      <c r="L45" s="162"/>
      <c r="M45" s="162">
        <f>SUM(M46:M49)</f>
        <v>0</v>
      </c>
      <c r="N45" s="161"/>
      <c r="O45" s="161">
        <f>SUM(O46:O49)</f>
        <v>0</v>
      </c>
      <c r="P45" s="161"/>
      <c r="Q45" s="161">
        <f>SUM(Q46:Q49)</f>
        <v>0</v>
      </c>
      <c r="R45" s="162"/>
      <c r="S45" s="162"/>
      <c r="T45" s="162"/>
      <c r="U45" s="162"/>
      <c r="V45" s="162">
        <f>SUM(V46:V49)</f>
        <v>25.99</v>
      </c>
      <c r="W45" s="162"/>
      <c r="X45" s="162"/>
      <c r="Y45" s="162"/>
      <c r="AG45" t="s">
        <v>250</v>
      </c>
    </row>
    <row r="46" spans="1:60" ht="22.5" outlineLevel="1" x14ac:dyDescent="0.2">
      <c r="A46" s="170">
        <v>18</v>
      </c>
      <c r="B46" s="171" t="s">
        <v>452</v>
      </c>
      <c r="C46" s="183" t="s">
        <v>1282</v>
      </c>
      <c r="D46" s="172" t="s">
        <v>316</v>
      </c>
      <c r="E46" s="173">
        <v>53.04</v>
      </c>
      <c r="F46" s="174"/>
      <c r="G46" s="175">
        <f>ROUND(E46*F46,2)</f>
        <v>0</v>
      </c>
      <c r="H46" s="158"/>
      <c r="I46" s="157">
        <f>ROUND(E46*H46,2)</f>
        <v>0</v>
      </c>
      <c r="J46" s="158"/>
      <c r="K46" s="157">
        <f>ROUND(E46*J46,2)</f>
        <v>0</v>
      </c>
      <c r="L46" s="157">
        <v>21</v>
      </c>
      <c r="M46" s="157">
        <f>G46*(1+L46/100)</f>
        <v>0</v>
      </c>
      <c r="N46" s="156">
        <v>0</v>
      </c>
      <c r="O46" s="156">
        <f>ROUND(E46*N46,2)</f>
        <v>0</v>
      </c>
      <c r="P46" s="156">
        <v>0</v>
      </c>
      <c r="Q46" s="156">
        <f>ROUND(E46*P46,2)</f>
        <v>0</v>
      </c>
      <c r="R46" s="157"/>
      <c r="S46" s="157" t="s">
        <v>254</v>
      </c>
      <c r="T46" s="157" t="s">
        <v>255</v>
      </c>
      <c r="U46" s="157">
        <v>0.49</v>
      </c>
      <c r="V46" s="157">
        <f>ROUND(E46*U46,2)</f>
        <v>25.99</v>
      </c>
      <c r="W46" s="157"/>
      <c r="X46" s="157" t="s">
        <v>256</v>
      </c>
      <c r="Y46" s="157" t="s">
        <v>257</v>
      </c>
      <c r="Z46" s="147"/>
      <c r="AA46" s="147"/>
      <c r="AB46" s="147"/>
      <c r="AC46" s="147"/>
      <c r="AD46" s="147"/>
      <c r="AE46" s="147"/>
      <c r="AF46" s="147"/>
      <c r="AG46" s="147" t="s">
        <v>258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2" x14ac:dyDescent="0.2">
      <c r="A47" s="154"/>
      <c r="B47" s="155"/>
      <c r="C47" s="184" t="s">
        <v>1521</v>
      </c>
      <c r="D47" s="159"/>
      <c r="E47" s="160">
        <v>53.04</v>
      </c>
      <c r="F47" s="157"/>
      <c r="G47" s="157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57"/>
      <c r="Z47" s="147"/>
      <c r="AA47" s="147"/>
      <c r="AB47" s="147"/>
      <c r="AC47" s="147"/>
      <c r="AD47" s="147"/>
      <c r="AE47" s="147"/>
      <c r="AF47" s="147"/>
      <c r="AG47" s="147" t="s">
        <v>260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">
      <c r="A48" s="170">
        <v>19</v>
      </c>
      <c r="B48" s="171" t="s">
        <v>1286</v>
      </c>
      <c r="C48" s="183" t="s">
        <v>1287</v>
      </c>
      <c r="D48" s="172" t="s">
        <v>1288</v>
      </c>
      <c r="E48" s="173">
        <v>53.04</v>
      </c>
      <c r="F48" s="174"/>
      <c r="G48" s="175">
        <f>ROUND(E48*F48,2)</f>
        <v>0</v>
      </c>
      <c r="H48" s="158"/>
      <c r="I48" s="157">
        <f>ROUND(E48*H48,2)</f>
        <v>0</v>
      </c>
      <c r="J48" s="158"/>
      <c r="K48" s="157">
        <f>ROUND(E48*J48,2)</f>
        <v>0</v>
      </c>
      <c r="L48" s="157">
        <v>21</v>
      </c>
      <c r="M48" s="157">
        <f>G48*(1+L48/100)</f>
        <v>0</v>
      </c>
      <c r="N48" s="156">
        <v>0</v>
      </c>
      <c r="O48" s="156">
        <f>ROUND(E48*N48,2)</f>
        <v>0</v>
      </c>
      <c r="P48" s="156">
        <v>0</v>
      </c>
      <c r="Q48" s="156">
        <f>ROUND(E48*P48,2)</f>
        <v>0</v>
      </c>
      <c r="R48" s="157"/>
      <c r="S48" s="157" t="s">
        <v>254</v>
      </c>
      <c r="T48" s="157" t="s">
        <v>255</v>
      </c>
      <c r="U48" s="157">
        <v>0</v>
      </c>
      <c r="V48" s="157">
        <f>ROUND(E48*U48,2)</f>
        <v>0</v>
      </c>
      <c r="W48" s="157"/>
      <c r="X48" s="157" t="s">
        <v>309</v>
      </c>
      <c r="Y48" s="157" t="s">
        <v>257</v>
      </c>
      <c r="Z48" s="147"/>
      <c r="AA48" s="147"/>
      <c r="AB48" s="147"/>
      <c r="AC48" s="147"/>
      <c r="AD48" s="147"/>
      <c r="AE48" s="147"/>
      <c r="AF48" s="147"/>
      <c r="AG48" s="147" t="s">
        <v>310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2" x14ac:dyDescent="0.2">
      <c r="A49" s="154"/>
      <c r="B49" s="155"/>
      <c r="C49" s="184" t="s">
        <v>1521</v>
      </c>
      <c r="D49" s="159"/>
      <c r="E49" s="160">
        <v>53.04</v>
      </c>
      <c r="F49" s="157"/>
      <c r="G49" s="157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57"/>
      <c r="Z49" s="147"/>
      <c r="AA49" s="147"/>
      <c r="AB49" s="147"/>
      <c r="AC49" s="147"/>
      <c r="AD49" s="147"/>
      <c r="AE49" s="147"/>
      <c r="AF49" s="147"/>
      <c r="AG49" s="147" t="s">
        <v>260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x14ac:dyDescent="0.2">
      <c r="A50" s="3"/>
      <c r="B50" s="4"/>
      <c r="C50" s="186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AE50">
        <v>12</v>
      </c>
      <c r="AF50">
        <v>21</v>
      </c>
      <c r="AG50" t="s">
        <v>235</v>
      </c>
    </row>
    <row r="51" spans="1:60" x14ac:dyDescent="0.2">
      <c r="A51" s="150"/>
      <c r="B51" s="151" t="s">
        <v>31</v>
      </c>
      <c r="C51" s="187"/>
      <c r="D51" s="152"/>
      <c r="E51" s="153"/>
      <c r="F51" s="153"/>
      <c r="G51" s="169">
        <f>G8+G15+G37+G40+G42+G45</f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AE51">
        <f>SUMIF(L7:L49,AE50,G7:G49)</f>
        <v>0</v>
      </c>
      <c r="AF51">
        <f>SUMIF(L7:L49,AF50,G7:G49)</f>
        <v>0</v>
      </c>
      <c r="AG51" t="s">
        <v>346</v>
      </c>
    </row>
    <row r="52" spans="1:60" x14ac:dyDescent="0.2">
      <c r="A52" s="3"/>
      <c r="B52" s="4"/>
      <c r="C52" s="186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60" x14ac:dyDescent="0.2">
      <c r="A53" s="3"/>
      <c r="B53" s="4"/>
      <c r="C53" s="186"/>
      <c r="D53" s="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60" x14ac:dyDescent="0.2">
      <c r="A54" s="374" t="s">
        <v>347</v>
      </c>
      <c r="B54" s="374"/>
      <c r="C54" s="375"/>
      <c r="D54" s="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60" x14ac:dyDescent="0.2">
      <c r="A55" s="376"/>
      <c r="B55" s="377"/>
      <c r="C55" s="378"/>
      <c r="D55" s="377"/>
      <c r="E55" s="377"/>
      <c r="F55" s="377"/>
      <c r="G55" s="379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AG55" t="s">
        <v>348</v>
      </c>
    </row>
    <row r="56" spans="1:60" x14ac:dyDescent="0.2">
      <c r="A56" s="380"/>
      <c r="B56" s="381"/>
      <c r="C56" s="382"/>
      <c r="D56" s="381"/>
      <c r="E56" s="381"/>
      <c r="F56" s="381"/>
      <c r="G56" s="38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60" x14ac:dyDescent="0.2">
      <c r="A57" s="380"/>
      <c r="B57" s="381"/>
      <c r="C57" s="382"/>
      <c r="D57" s="381"/>
      <c r="E57" s="381"/>
      <c r="F57" s="381"/>
      <c r="G57" s="38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60" x14ac:dyDescent="0.2">
      <c r="A58" s="380"/>
      <c r="B58" s="381"/>
      <c r="C58" s="382"/>
      <c r="D58" s="381"/>
      <c r="E58" s="381"/>
      <c r="F58" s="381"/>
      <c r="G58" s="38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60" x14ac:dyDescent="0.2">
      <c r="A59" s="384"/>
      <c r="B59" s="385"/>
      <c r="C59" s="386"/>
      <c r="D59" s="385"/>
      <c r="E59" s="385"/>
      <c r="F59" s="385"/>
      <c r="G59" s="387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60" x14ac:dyDescent="0.2">
      <c r="A60" s="3"/>
      <c r="B60" s="4"/>
      <c r="C60" s="186"/>
      <c r="D60" s="6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60" x14ac:dyDescent="0.2">
      <c r="C61" s="188"/>
      <c r="D61" s="10"/>
      <c r="AG61" t="s">
        <v>349</v>
      </c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55:G59"/>
    <mergeCell ref="A1:G1"/>
    <mergeCell ref="C2:G2"/>
    <mergeCell ref="C3:G3"/>
    <mergeCell ref="C4:G4"/>
    <mergeCell ref="A54:C54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76</v>
      </c>
      <c r="C3" s="368" t="s">
        <v>77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46</v>
      </c>
      <c r="C4" s="371" t="s">
        <v>75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52</v>
      </c>
      <c r="C8" s="182" t="s">
        <v>113</v>
      </c>
      <c r="D8" s="165"/>
      <c r="E8" s="166"/>
      <c r="F8" s="167"/>
      <c r="G8" s="168">
        <f>SUMIF(AG9:AG15,"&lt;&gt;NOR",G9:G15)</f>
        <v>0</v>
      </c>
      <c r="H8" s="162"/>
      <c r="I8" s="162">
        <f>SUM(I9:I15)</f>
        <v>0</v>
      </c>
      <c r="J8" s="162"/>
      <c r="K8" s="162">
        <f>SUM(K9:K15)</f>
        <v>0</v>
      </c>
      <c r="L8" s="162"/>
      <c r="M8" s="162">
        <f>SUM(M9:M15)</f>
        <v>0</v>
      </c>
      <c r="N8" s="161"/>
      <c r="O8" s="161">
        <f>SUM(O9:O15)</f>
        <v>0</v>
      </c>
      <c r="P8" s="161"/>
      <c r="Q8" s="161">
        <f>SUM(Q9:Q15)</f>
        <v>0</v>
      </c>
      <c r="R8" s="162"/>
      <c r="S8" s="162"/>
      <c r="T8" s="162"/>
      <c r="U8" s="162"/>
      <c r="V8" s="162">
        <f>SUM(V9:V15)</f>
        <v>19.009999999999998</v>
      </c>
      <c r="W8" s="162"/>
      <c r="X8" s="162"/>
      <c r="Y8" s="162"/>
      <c r="AG8" t="s">
        <v>250</v>
      </c>
    </row>
    <row r="9" spans="1:60" outlineLevel="1" x14ac:dyDescent="0.2">
      <c r="A9" s="170">
        <v>1</v>
      </c>
      <c r="B9" s="171" t="s">
        <v>1486</v>
      </c>
      <c r="C9" s="183" t="s">
        <v>1487</v>
      </c>
      <c r="D9" s="172" t="s">
        <v>253</v>
      </c>
      <c r="E9" s="173">
        <v>74.61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21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9.5200000000000007E-2</v>
      </c>
      <c r="V9" s="157">
        <f>ROUND(E9*U9,2)</f>
        <v>7.1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92" t="s">
        <v>388</v>
      </c>
      <c r="D10" s="190"/>
      <c r="E10" s="191"/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1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3" x14ac:dyDescent="0.2">
      <c r="A11" s="154"/>
      <c r="B11" s="155"/>
      <c r="C11" s="184" t="s">
        <v>1522</v>
      </c>
      <c r="D11" s="159"/>
      <c r="E11" s="160">
        <v>57.6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260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3" x14ac:dyDescent="0.2">
      <c r="A12" s="154"/>
      <c r="B12" s="155"/>
      <c r="C12" s="192" t="s">
        <v>388</v>
      </c>
      <c r="D12" s="190"/>
      <c r="E12" s="191">
        <v>57.6</v>
      </c>
      <c r="F12" s="157"/>
      <c r="G12" s="157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57"/>
      <c r="Z12" s="147"/>
      <c r="AA12" s="147"/>
      <c r="AB12" s="147"/>
      <c r="AC12" s="147"/>
      <c r="AD12" s="147"/>
      <c r="AE12" s="147"/>
      <c r="AF12" s="147"/>
      <c r="AG12" s="147" t="s">
        <v>260</v>
      </c>
      <c r="AH12" s="147">
        <v>1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3" x14ac:dyDescent="0.2">
      <c r="A13" s="154"/>
      <c r="B13" s="155"/>
      <c r="C13" s="184" t="s">
        <v>1523</v>
      </c>
      <c r="D13" s="159"/>
      <c r="E13" s="160">
        <v>17.010000000000002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260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70">
        <v>2</v>
      </c>
      <c r="B14" s="171" t="s">
        <v>1524</v>
      </c>
      <c r="C14" s="183" t="s">
        <v>1525</v>
      </c>
      <c r="D14" s="172" t="s">
        <v>1270</v>
      </c>
      <c r="E14" s="173">
        <v>31.5</v>
      </c>
      <c r="F14" s="174"/>
      <c r="G14" s="175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21</v>
      </c>
      <c r="M14" s="157">
        <f>G14*(1+L14/100)</f>
        <v>0</v>
      </c>
      <c r="N14" s="156">
        <v>0</v>
      </c>
      <c r="O14" s="156">
        <f>ROUND(E14*N14,2)</f>
        <v>0</v>
      </c>
      <c r="P14" s="156">
        <v>0</v>
      </c>
      <c r="Q14" s="156">
        <f>ROUND(E14*P14,2)</f>
        <v>0</v>
      </c>
      <c r="R14" s="157"/>
      <c r="S14" s="157" t="s">
        <v>254</v>
      </c>
      <c r="T14" s="157" t="s">
        <v>255</v>
      </c>
      <c r="U14" s="157">
        <v>0.378</v>
      </c>
      <c r="V14" s="157">
        <f>ROUND(E14*U14,2)</f>
        <v>11.91</v>
      </c>
      <c r="W14" s="157"/>
      <c r="X14" s="157" t="s">
        <v>256</v>
      </c>
      <c r="Y14" s="157" t="s">
        <v>257</v>
      </c>
      <c r="Z14" s="147"/>
      <c r="AA14" s="147"/>
      <c r="AB14" s="147"/>
      <c r="AC14" s="147"/>
      <c r="AD14" s="147"/>
      <c r="AE14" s="147"/>
      <c r="AF14" s="147"/>
      <c r="AG14" s="147" t="s">
        <v>258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2" x14ac:dyDescent="0.2">
      <c r="A15" s="154"/>
      <c r="B15" s="155"/>
      <c r="C15" s="184" t="s">
        <v>1526</v>
      </c>
      <c r="D15" s="159"/>
      <c r="E15" s="160">
        <v>31.5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260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x14ac:dyDescent="0.2">
      <c r="A16" s="163" t="s">
        <v>249</v>
      </c>
      <c r="B16" s="164" t="s">
        <v>218</v>
      </c>
      <c r="C16" s="182" t="s">
        <v>219</v>
      </c>
      <c r="D16" s="165"/>
      <c r="E16" s="166"/>
      <c r="F16" s="167"/>
      <c r="G16" s="168">
        <f>SUMIF(AG17:AG22,"&lt;&gt;NOR",G17:G22)</f>
        <v>0</v>
      </c>
      <c r="H16" s="162"/>
      <c r="I16" s="162">
        <f>SUM(I17:I22)</f>
        <v>0</v>
      </c>
      <c r="J16" s="162"/>
      <c r="K16" s="162">
        <f>SUM(K17:K22)</f>
        <v>0</v>
      </c>
      <c r="L16" s="162"/>
      <c r="M16" s="162">
        <f>SUM(M17:M22)</f>
        <v>0</v>
      </c>
      <c r="N16" s="161"/>
      <c r="O16" s="161">
        <f>SUM(O17:O22)</f>
        <v>0</v>
      </c>
      <c r="P16" s="161"/>
      <c r="Q16" s="161">
        <f>SUM(Q17:Q22)</f>
        <v>0</v>
      </c>
      <c r="R16" s="162"/>
      <c r="S16" s="162"/>
      <c r="T16" s="162"/>
      <c r="U16" s="162"/>
      <c r="V16" s="162">
        <f>SUM(V17:V22)</f>
        <v>73.12</v>
      </c>
      <c r="W16" s="162"/>
      <c r="X16" s="162"/>
      <c r="Y16" s="162"/>
      <c r="AG16" t="s">
        <v>250</v>
      </c>
    </row>
    <row r="17" spans="1:60" ht="22.5" outlineLevel="1" x14ac:dyDescent="0.2">
      <c r="A17" s="170">
        <v>3</v>
      </c>
      <c r="B17" s="171" t="s">
        <v>452</v>
      </c>
      <c r="C17" s="183" t="s">
        <v>1282</v>
      </c>
      <c r="D17" s="172" t="s">
        <v>316</v>
      </c>
      <c r="E17" s="173">
        <v>149.22</v>
      </c>
      <c r="F17" s="174"/>
      <c r="G17" s="175">
        <f>ROUND(E17*F17,2)</f>
        <v>0</v>
      </c>
      <c r="H17" s="158"/>
      <c r="I17" s="157">
        <f>ROUND(E17*H17,2)</f>
        <v>0</v>
      </c>
      <c r="J17" s="158"/>
      <c r="K17" s="157">
        <f>ROUND(E17*J17,2)</f>
        <v>0</v>
      </c>
      <c r="L17" s="157">
        <v>21</v>
      </c>
      <c r="M17" s="157">
        <f>G17*(1+L17/100)</f>
        <v>0</v>
      </c>
      <c r="N17" s="156">
        <v>0</v>
      </c>
      <c r="O17" s="156">
        <f>ROUND(E17*N17,2)</f>
        <v>0</v>
      </c>
      <c r="P17" s="156">
        <v>0</v>
      </c>
      <c r="Q17" s="156">
        <f>ROUND(E17*P17,2)</f>
        <v>0</v>
      </c>
      <c r="R17" s="157"/>
      <c r="S17" s="157" t="s">
        <v>254</v>
      </c>
      <c r="T17" s="157" t="s">
        <v>255</v>
      </c>
      <c r="U17" s="157">
        <v>0.49</v>
      </c>
      <c r="V17" s="157">
        <f>ROUND(E17*U17,2)</f>
        <v>73.12</v>
      </c>
      <c r="W17" s="157"/>
      <c r="X17" s="157" t="s">
        <v>256</v>
      </c>
      <c r="Y17" s="157" t="s">
        <v>257</v>
      </c>
      <c r="Z17" s="147"/>
      <c r="AA17" s="147"/>
      <c r="AB17" s="147"/>
      <c r="AC17" s="147"/>
      <c r="AD17" s="147"/>
      <c r="AE17" s="147"/>
      <c r="AF17" s="147"/>
      <c r="AG17" s="147" t="s">
        <v>258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2.5" outlineLevel="2" x14ac:dyDescent="0.2">
      <c r="A18" s="154"/>
      <c r="B18" s="155"/>
      <c r="C18" s="184" t="s">
        <v>1527</v>
      </c>
      <c r="D18" s="159"/>
      <c r="E18" s="160">
        <v>115.2</v>
      </c>
      <c r="F18" s="157"/>
      <c r="G18" s="15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260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3" x14ac:dyDescent="0.2">
      <c r="A19" s="154"/>
      <c r="B19" s="155"/>
      <c r="C19" s="184" t="s">
        <v>1528</v>
      </c>
      <c r="D19" s="159"/>
      <c r="E19" s="160">
        <v>34.020000000000003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260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">
      <c r="A20" s="170">
        <v>4</v>
      </c>
      <c r="B20" s="171" t="s">
        <v>1286</v>
      </c>
      <c r="C20" s="183" t="s">
        <v>1287</v>
      </c>
      <c r="D20" s="172" t="s">
        <v>1288</v>
      </c>
      <c r="E20" s="173">
        <v>148.02000000000001</v>
      </c>
      <c r="F20" s="174"/>
      <c r="G20" s="175">
        <f>ROUND(E20*F20,2)</f>
        <v>0</v>
      </c>
      <c r="H20" s="158"/>
      <c r="I20" s="157">
        <f>ROUND(E20*H20,2)</f>
        <v>0</v>
      </c>
      <c r="J20" s="158"/>
      <c r="K20" s="157">
        <f>ROUND(E20*J20,2)</f>
        <v>0</v>
      </c>
      <c r="L20" s="157">
        <v>21</v>
      </c>
      <c r="M20" s="157">
        <f>G20*(1+L20/100)</f>
        <v>0</v>
      </c>
      <c r="N20" s="156">
        <v>0</v>
      </c>
      <c r="O20" s="156">
        <f>ROUND(E20*N20,2)</f>
        <v>0</v>
      </c>
      <c r="P20" s="156">
        <v>0</v>
      </c>
      <c r="Q20" s="156">
        <f>ROUND(E20*P20,2)</f>
        <v>0</v>
      </c>
      <c r="R20" s="157"/>
      <c r="S20" s="157" t="s">
        <v>254</v>
      </c>
      <c r="T20" s="157" t="s">
        <v>255</v>
      </c>
      <c r="U20" s="157">
        <v>0</v>
      </c>
      <c r="V20" s="157">
        <f>ROUND(E20*U20,2)</f>
        <v>0</v>
      </c>
      <c r="W20" s="157"/>
      <c r="X20" s="157" t="s">
        <v>309</v>
      </c>
      <c r="Y20" s="157" t="s">
        <v>257</v>
      </c>
      <c r="Z20" s="147"/>
      <c r="AA20" s="147"/>
      <c r="AB20" s="147"/>
      <c r="AC20" s="147"/>
      <c r="AD20" s="147"/>
      <c r="AE20" s="147"/>
      <c r="AF20" s="147"/>
      <c r="AG20" s="147" t="s">
        <v>310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2.5" outlineLevel="2" x14ac:dyDescent="0.2">
      <c r="A21" s="154"/>
      <c r="B21" s="155"/>
      <c r="C21" s="184" t="s">
        <v>1529</v>
      </c>
      <c r="D21" s="159"/>
      <c r="E21" s="160">
        <v>114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260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3" x14ac:dyDescent="0.2">
      <c r="A22" s="154"/>
      <c r="B22" s="155"/>
      <c r="C22" s="184" t="s">
        <v>1528</v>
      </c>
      <c r="D22" s="159"/>
      <c r="E22" s="160">
        <v>34.020000000000003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260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x14ac:dyDescent="0.2">
      <c r="A23" s="3"/>
      <c r="B23" s="4"/>
      <c r="C23" s="186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AE23">
        <v>12</v>
      </c>
      <c r="AF23">
        <v>21</v>
      </c>
      <c r="AG23" t="s">
        <v>235</v>
      </c>
    </row>
    <row r="24" spans="1:60" x14ac:dyDescent="0.2">
      <c r="A24" s="150"/>
      <c r="B24" s="151" t="s">
        <v>31</v>
      </c>
      <c r="C24" s="187"/>
      <c r="D24" s="152"/>
      <c r="E24" s="153"/>
      <c r="F24" s="153"/>
      <c r="G24" s="169">
        <f>G8+G16</f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E24">
        <f>SUMIF(L7:L22,AE23,G7:G22)</f>
        <v>0</v>
      </c>
      <c r="AF24">
        <f>SUMIF(L7:L22,AF23,G7:G22)</f>
        <v>0</v>
      </c>
      <c r="AG24" t="s">
        <v>346</v>
      </c>
    </row>
    <row r="25" spans="1:60" x14ac:dyDescent="0.2">
      <c r="A25" s="3"/>
      <c r="B25" s="4"/>
      <c r="C25" s="186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60" x14ac:dyDescent="0.2">
      <c r="A26" s="3"/>
      <c r="B26" s="4"/>
      <c r="C26" s="186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60" x14ac:dyDescent="0.2">
      <c r="A27" s="374" t="s">
        <v>347</v>
      </c>
      <c r="B27" s="374"/>
      <c r="C27" s="375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">
      <c r="A28" s="376"/>
      <c r="B28" s="377"/>
      <c r="C28" s="378"/>
      <c r="D28" s="377"/>
      <c r="E28" s="377"/>
      <c r="F28" s="377"/>
      <c r="G28" s="379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AG28" t="s">
        <v>348</v>
      </c>
    </row>
    <row r="29" spans="1:60" x14ac:dyDescent="0.2">
      <c r="A29" s="380"/>
      <c r="B29" s="381"/>
      <c r="C29" s="382"/>
      <c r="D29" s="381"/>
      <c r="E29" s="381"/>
      <c r="F29" s="381"/>
      <c r="G29" s="38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A30" s="380"/>
      <c r="B30" s="381"/>
      <c r="C30" s="382"/>
      <c r="D30" s="381"/>
      <c r="E30" s="381"/>
      <c r="F30" s="381"/>
      <c r="G30" s="38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60" x14ac:dyDescent="0.2">
      <c r="A31" s="380"/>
      <c r="B31" s="381"/>
      <c r="C31" s="382"/>
      <c r="D31" s="381"/>
      <c r="E31" s="381"/>
      <c r="F31" s="381"/>
      <c r="G31" s="38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">
      <c r="A32" s="384"/>
      <c r="B32" s="385"/>
      <c r="C32" s="386"/>
      <c r="D32" s="385"/>
      <c r="E32" s="385"/>
      <c r="F32" s="385"/>
      <c r="G32" s="387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">
      <c r="A33" s="3"/>
      <c r="B33" s="4"/>
      <c r="C33" s="186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">
      <c r="C34" s="188"/>
      <c r="D34" s="10"/>
      <c r="AG34" t="s">
        <v>349</v>
      </c>
    </row>
    <row r="35" spans="1:33" x14ac:dyDescent="0.2">
      <c r="D35" s="10"/>
    </row>
    <row r="36" spans="1:33" x14ac:dyDescent="0.2">
      <c r="D36" s="10"/>
    </row>
    <row r="37" spans="1:33" x14ac:dyDescent="0.2">
      <c r="D37" s="10"/>
    </row>
    <row r="38" spans="1:33" x14ac:dyDescent="0.2">
      <c r="D38" s="10"/>
    </row>
    <row r="39" spans="1:33" x14ac:dyDescent="0.2">
      <c r="D39" s="10"/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28:G32"/>
    <mergeCell ref="A1:G1"/>
    <mergeCell ref="C2:G2"/>
    <mergeCell ref="C3:G3"/>
    <mergeCell ref="C4:G4"/>
    <mergeCell ref="A27:C27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44" activePane="bottomLeft" state="frozen"/>
      <selection pane="bottomLeft" activeCell="AD1" sqref="AD1:AP1048576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30" width="0" hidden="1" customWidth="1"/>
    <col min="31" max="41" width="9.140625" hidden="1" customWidth="1"/>
    <col min="42" max="42" width="0" hidden="1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76</v>
      </c>
      <c r="C3" s="368" t="s">
        <v>77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50</v>
      </c>
      <c r="C4" s="371" t="s">
        <v>64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52</v>
      </c>
      <c r="C8" s="182" t="s">
        <v>113</v>
      </c>
      <c r="D8" s="165"/>
      <c r="E8" s="166"/>
      <c r="F8" s="167"/>
      <c r="G8" s="168">
        <f>SUMIF(AG9:AG19,"&lt;&gt;NOR",G9:G19)</f>
        <v>0</v>
      </c>
      <c r="H8" s="162"/>
      <c r="I8" s="162">
        <f>SUM(I9:I19)</f>
        <v>0</v>
      </c>
      <c r="J8" s="162"/>
      <c r="K8" s="162">
        <f>SUM(K9:K19)</f>
        <v>0</v>
      </c>
      <c r="L8" s="162"/>
      <c r="M8" s="162">
        <f>SUM(M9:M19)</f>
        <v>0</v>
      </c>
      <c r="N8" s="161"/>
      <c r="O8" s="161">
        <f>SUM(O9:O19)</f>
        <v>0</v>
      </c>
      <c r="P8" s="161"/>
      <c r="Q8" s="161">
        <f>SUM(Q9:Q19)</f>
        <v>0</v>
      </c>
      <c r="R8" s="162"/>
      <c r="S8" s="162"/>
      <c r="T8" s="162"/>
      <c r="U8" s="162"/>
      <c r="V8" s="162">
        <f>SUM(V9:V19)</f>
        <v>31.98</v>
      </c>
      <c r="W8" s="162"/>
      <c r="X8" s="162"/>
      <c r="Y8" s="162"/>
      <c r="AG8" t="s">
        <v>250</v>
      </c>
    </row>
    <row r="9" spans="1:60" ht="22.5" outlineLevel="1" x14ac:dyDescent="0.2">
      <c r="A9" s="170">
        <v>1</v>
      </c>
      <c r="B9" s="171" t="s">
        <v>1254</v>
      </c>
      <c r="C9" s="183" t="s">
        <v>1292</v>
      </c>
      <c r="D9" s="172" t="s">
        <v>253</v>
      </c>
      <c r="E9" s="173">
        <v>85.78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21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0.187</v>
      </c>
      <c r="V9" s="157">
        <f>ROUND(E9*U9,2)</f>
        <v>16.04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1530</v>
      </c>
      <c r="D10" s="159"/>
      <c r="E10" s="160">
        <v>79.680000000000007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3" x14ac:dyDescent="0.2">
      <c r="A11" s="154"/>
      <c r="B11" s="155"/>
      <c r="C11" s="184" t="s">
        <v>1531</v>
      </c>
      <c r="D11" s="159"/>
      <c r="E11" s="160">
        <v>6.1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260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70">
        <v>2</v>
      </c>
      <c r="B12" s="171" t="s">
        <v>1301</v>
      </c>
      <c r="C12" s="183" t="s">
        <v>1532</v>
      </c>
      <c r="D12" s="172" t="s">
        <v>253</v>
      </c>
      <c r="E12" s="173">
        <v>4</v>
      </c>
      <c r="F12" s="174"/>
      <c r="G12" s="175">
        <f>ROUND(E12*F12,2)</f>
        <v>0</v>
      </c>
      <c r="H12" s="158"/>
      <c r="I12" s="157">
        <f>ROUND(E12*H12,2)</f>
        <v>0</v>
      </c>
      <c r="J12" s="158"/>
      <c r="K12" s="157">
        <f>ROUND(E12*J12,2)</f>
        <v>0</v>
      </c>
      <c r="L12" s="157">
        <v>21</v>
      </c>
      <c r="M12" s="157">
        <f>G12*(1+L12/100)</f>
        <v>0</v>
      </c>
      <c r="N12" s="156">
        <v>0</v>
      </c>
      <c r="O12" s="156">
        <f>ROUND(E12*N12,2)</f>
        <v>0</v>
      </c>
      <c r="P12" s="156">
        <v>0</v>
      </c>
      <c r="Q12" s="156">
        <f>ROUND(E12*P12,2)</f>
        <v>0</v>
      </c>
      <c r="R12" s="157"/>
      <c r="S12" s="157" t="s">
        <v>254</v>
      </c>
      <c r="T12" s="157" t="s">
        <v>255</v>
      </c>
      <c r="U12" s="157">
        <v>7.3999999999999996E-2</v>
      </c>
      <c r="V12" s="157">
        <f>ROUND(E12*U12,2)</f>
        <v>0.3</v>
      </c>
      <c r="W12" s="157"/>
      <c r="X12" s="157" t="s">
        <v>256</v>
      </c>
      <c r="Y12" s="157" t="s">
        <v>257</v>
      </c>
      <c r="Z12" s="147"/>
      <c r="AA12" s="147"/>
      <c r="AB12" s="147"/>
      <c r="AC12" s="147"/>
      <c r="AD12" s="147"/>
      <c r="AE12" s="147"/>
      <c r="AF12" s="147"/>
      <c r="AG12" s="147" t="s">
        <v>258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">
      <c r="A13" s="154"/>
      <c r="B13" s="155"/>
      <c r="C13" s="184" t="s">
        <v>133</v>
      </c>
      <c r="D13" s="159"/>
      <c r="E13" s="160">
        <v>4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260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70">
        <v>3</v>
      </c>
      <c r="B14" s="171" t="s">
        <v>1491</v>
      </c>
      <c r="C14" s="183" t="s">
        <v>1492</v>
      </c>
      <c r="D14" s="172" t="s">
        <v>380</v>
      </c>
      <c r="E14" s="173">
        <v>153.6</v>
      </c>
      <c r="F14" s="174"/>
      <c r="G14" s="175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21</v>
      </c>
      <c r="M14" s="157">
        <f>G14*(1+L14/100)</f>
        <v>0</v>
      </c>
      <c r="N14" s="156">
        <v>0</v>
      </c>
      <c r="O14" s="156">
        <f>ROUND(E14*N14,2)</f>
        <v>0</v>
      </c>
      <c r="P14" s="156">
        <v>0</v>
      </c>
      <c r="Q14" s="156">
        <f>ROUND(E14*P14,2)</f>
        <v>0</v>
      </c>
      <c r="R14" s="157"/>
      <c r="S14" s="157" t="s">
        <v>254</v>
      </c>
      <c r="T14" s="157" t="s">
        <v>255</v>
      </c>
      <c r="U14" s="157">
        <v>9.7000000000000003E-2</v>
      </c>
      <c r="V14" s="157">
        <f>ROUND(E14*U14,2)</f>
        <v>14.9</v>
      </c>
      <c r="W14" s="157"/>
      <c r="X14" s="157" t="s">
        <v>256</v>
      </c>
      <c r="Y14" s="157" t="s">
        <v>257</v>
      </c>
      <c r="Z14" s="147"/>
      <c r="AA14" s="147"/>
      <c r="AB14" s="147"/>
      <c r="AC14" s="147"/>
      <c r="AD14" s="147"/>
      <c r="AE14" s="147"/>
      <c r="AF14" s="147"/>
      <c r="AG14" s="147" t="s">
        <v>258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2" x14ac:dyDescent="0.2">
      <c r="A15" s="154"/>
      <c r="B15" s="155"/>
      <c r="C15" s="184" t="s">
        <v>1533</v>
      </c>
      <c r="D15" s="159"/>
      <c r="E15" s="160">
        <v>153.6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260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70">
        <v>4</v>
      </c>
      <c r="B16" s="171" t="s">
        <v>1306</v>
      </c>
      <c r="C16" s="183" t="s">
        <v>1307</v>
      </c>
      <c r="D16" s="172" t="s">
        <v>253</v>
      </c>
      <c r="E16" s="173">
        <v>4</v>
      </c>
      <c r="F16" s="174"/>
      <c r="G16" s="175">
        <f>ROUND(E16*F16,2)</f>
        <v>0</v>
      </c>
      <c r="H16" s="158"/>
      <c r="I16" s="157">
        <f>ROUND(E16*H16,2)</f>
        <v>0</v>
      </c>
      <c r="J16" s="158"/>
      <c r="K16" s="157">
        <f>ROUND(E16*J16,2)</f>
        <v>0</v>
      </c>
      <c r="L16" s="157">
        <v>21</v>
      </c>
      <c r="M16" s="157">
        <f>G16*(1+L16/100)</f>
        <v>0</v>
      </c>
      <c r="N16" s="156">
        <v>0</v>
      </c>
      <c r="O16" s="156">
        <f>ROUND(E16*N16,2)</f>
        <v>0</v>
      </c>
      <c r="P16" s="156">
        <v>0</v>
      </c>
      <c r="Q16" s="156">
        <f>ROUND(E16*P16,2)</f>
        <v>0</v>
      </c>
      <c r="R16" s="157"/>
      <c r="S16" s="157" t="s">
        <v>254</v>
      </c>
      <c r="T16" s="157" t="s">
        <v>255</v>
      </c>
      <c r="U16" s="157">
        <v>0.185</v>
      </c>
      <c r="V16" s="157">
        <f>ROUND(E16*U16,2)</f>
        <v>0.74</v>
      </c>
      <c r="W16" s="157"/>
      <c r="X16" s="157" t="s">
        <v>256</v>
      </c>
      <c r="Y16" s="157" t="s">
        <v>257</v>
      </c>
      <c r="Z16" s="147"/>
      <c r="AA16" s="147"/>
      <c r="AB16" s="147"/>
      <c r="AC16" s="147"/>
      <c r="AD16" s="147"/>
      <c r="AE16" s="147"/>
      <c r="AF16" s="147"/>
      <c r="AG16" s="147" t="s">
        <v>258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2" x14ac:dyDescent="0.2">
      <c r="A17" s="154"/>
      <c r="B17" s="155"/>
      <c r="C17" s="184" t="s">
        <v>133</v>
      </c>
      <c r="D17" s="159"/>
      <c r="E17" s="160">
        <v>4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260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70">
        <v>5</v>
      </c>
      <c r="B18" s="171" t="s">
        <v>1494</v>
      </c>
      <c r="C18" s="183" t="s">
        <v>1495</v>
      </c>
      <c r="D18" s="172" t="s">
        <v>1245</v>
      </c>
      <c r="E18" s="173">
        <v>3.84</v>
      </c>
      <c r="F18" s="174"/>
      <c r="G18" s="175">
        <f>ROUND(E18*F18,2)</f>
        <v>0</v>
      </c>
      <c r="H18" s="158"/>
      <c r="I18" s="157">
        <f>ROUND(E18*H18,2)</f>
        <v>0</v>
      </c>
      <c r="J18" s="158"/>
      <c r="K18" s="157">
        <f>ROUND(E18*J18,2)</f>
        <v>0</v>
      </c>
      <c r="L18" s="157">
        <v>21</v>
      </c>
      <c r="M18" s="157">
        <f>G18*(1+L18/100)</f>
        <v>0</v>
      </c>
      <c r="N18" s="156">
        <v>1E-3</v>
      </c>
      <c r="O18" s="156">
        <f>ROUND(E18*N18,2)</f>
        <v>0</v>
      </c>
      <c r="P18" s="156">
        <v>0</v>
      </c>
      <c r="Q18" s="156">
        <f>ROUND(E18*P18,2)</f>
        <v>0</v>
      </c>
      <c r="R18" s="157" t="s">
        <v>282</v>
      </c>
      <c r="S18" s="157" t="s">
        <v>254</v>
      </c>
      <c r="T18" s="157" t="s">
        <v>255</v>
      </c>
      <c r="U18" s="157">
        <v>0</v>
      </c>
      <c r="V18" s="157">
        <f>ROUND(E18*U18,2)</f>
        <v>0</v>
      </c>
      <c r="W18" s="157"/>
      <c r="X18" s="157" t="s">
        <v>283</v>
      </c>
      <c r="Y18" s="157" t="s">
        <v>257</v>
      </c>
      <c r="Z18" s="147"/>
      <c r="AA18" s="147"/>
      <c r="AB18" s="147"/>
      <c r="AC18" s="147"/>
      <c r="AD18" s="147"/>
      <c r="AE18" s="147"/>
      <c r="AF18" s="147"/>
      <c r="AG18" s="147" t="s">
        <v>284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2" x14ac:dyDescent="0.2">
      <c r="A19" s="154"/>
      <c r="B19" s="155"/>
      <c r="C19" s="184" t="s">
        <v>1534</v>
      </c>
      <c r="D19" s="159"/>
      <c r="E19" s="160">
        <v>3.84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260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x14ac:dyDescent="0.2">
      <c r="A20" s="163" t="s">
        <v>249</v>
      </c>
      <c r="B20" s="164" t="s">
        <v>56</v>
      </c>
      <c r="C20" s="182" t="s">
        <v>77</v>
      </c>
      <c r="D20" s="165"/>
      <c r="E20" s="166"/>
      <c r="F20" s="167"/>
      <c r="G20" s="168">
        <f>SUMIF(AG21:AG42,"&lt;&gt;NOR",G21:G42)</f>
        <v>0</v>
      </c>
      <c r="H20" s="162"/>
      <c r="I20" s="162">
        <f>SUM(I21:I42)</f>
        <v>0</v>
      </c>
      <c r="J20" s="162"/>
      <c r="K20" s="162">
        <f>SUM(K21:K42)</f>
        <v>0</v>
      </c>
      <c r="L20" s="162"/>
      <c r="M20" s="162">
        <f>SUM(M21:M42)</f>
        <v>0</v>
      </c>
      <c r="N20" s="161"/>
      <c r="O20" s="161">
        <f>SUM(O21:O42)</f>
        <v>149.04000000000002</v>
      </c>
      <c r="P20" s="161"/>
      <c r="Q20" s="161">
        <f>SUM(Q21:Q42)</f>
        <v>0</v>
      </c>
      <c r="R20" s="162"/>
      <c r="S20" s="162"/>
      <c r="T20" s="162"/>
      <c r="U20" s="162"/>
      <c r="V20" s="162">
        <f>SUM(V21:V42)</f>
        <v>213.1</v>
      </c>
      <c r="W20" s="162"/>
      <c r="X20" s="162"/>
      <c r="Y20" s="162"/>
      <c r="AG20" t="s">
        <v>250</v>
      </c>
    </row>
    <row r="21" spans="1:60" ht="22.5" outlineLevel="1" x14ac:dyDescent="0.2">
      <c r="A21" s="170">
        <v>6</v>
      </c>
      <c r="B21" s="171" t="s">
        <v>1038</v>
      </c>
      <c r="C21" s="183" t="s">
        <v>1039</v>
      </c>
      <c r="D21" s="172" t="s">
        <v>380</v>
      </c>
      <c r="E21" s="173">
        <v>192</v>
      </c>
      <c r="F21" s="174"/>
      <c r="G21" s="175">
        <f>ROUND(E21*F21,2)</f>
        <v>0</v>
      </c>
      <c r="H21" s="158"/>
      <c r="I21" s="157">
        <f>ROUND(E21*H21,2)</f>
        <v>0</v>
      </c>
      <c r="J21" s="158"/>
      <c r="K21" s="157">
        <f>ROUND(E21*J21,2)</f>
        <v>0</v>
      </c>
      <c r="L21" s="157">
        <v>21</v>
      </c>
      <c r="M21" s="157">
        <f>G21*(1+L21/100)</f>
        <v>0</v>
      </c>
      <c r="N21" s="156">
        <v>0</v>
      </c>
      <c r="O21" s="156">
        <f>ROUND(E21*N21,2)</f>
        <v>0</v>
      </c>
      <c r="P21" s="156">
        <v>0</v>
      </c>
      <c r="Q21" s="156">
        <f>ROUND(E21*P21,2)</f>
        <v>0</v>
      </c>
      <c r="R21" s="157"/>
      <c r="S21" s="157" t="s">
        <v>254</v>
      </c>
      <c r="T21" s="157" t="s">
        <v>255</v>
      </c>
      <c r="U21" s="157">
        <v>0.15</v>
      </c>
      <c r="V21" s="157">
        <f>ROUND(E21*U21,2)</f>
        <v>28.8</v>
      </c>
      <c r="W21" s="157"/>
      <c r="X21" s="157" t="s">
        <v>256</v>
      </c>
      <c r="Y21" s="157" t="s">
        <v>257</v>
      </c>
      <c r="Z21" s="147"/>
      <c r="AA21" s="147"/>
      <c r="AB21" s="147"/>
      <c r="AC21" s="147"/>
      <c r="AD21" s="147"/>
      <c r="AE21" s="147"/>
      <c r="AF21" s="147"/>
      <c r="AG21" s="147" t="s">
        <v>258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2" x14ac:dyDescent="0.2">
      <c r="A22" s="154"/>
      <c r="B22" s="155"/>
      <c r="C22" s="184" t="s">
        <v>1535</v>
      </c>
      <c r="D22" s="159"/>
      <c r="E22" s="160">
        <v>192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260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">
      <c r="A23" s="170">
        <v>7</v>
      </c>
      <c r="B23" s="171" t="s">
        <v>1498</v>
      </c>
      <c r="C23" s="183" t="s">
        <v>1499</v>
      </c>
      <c r="D23" s="172" t="s">
        <v>253</v>
      </c>
      <c r="E23" s="173">
        <v>38.4</v>
      </c>
      <c r="F23" s="174"/>
      <c r="G23" s="175">
        <f>ROUND(E23*F23,2)</f>
        <v>0</v>
      </c>
      <c r="H23" s="158"/>
      <c r="I23" s="157">
        <f>ROUND(E23*H23,2)</f>
        <v>0</v>
      </c>
      <c r="J23" s="158"/>
      <c r="K23" s="157">
        <f>ROUND(E23*J23,2)</f>
        <v>0</v>
      </c>
      <c r="L23" s="157">
        <v>21</v>
      </c>
      <c r="M23" s="157">
        <f>G23*(1+L23/100)</f>
        <v>0</v>
      </c>
      <c r="N23" s="156">
        <v>2.16</v>
      </c>
      <c r="O23" s="156">
        <f>ROUND(E23*N23,2)</f>
        <v>82.94</v>
      </c>
      <c r="P23" s="156">
        <v>0</v>
      </c>
      <c r="Q23" s="156">
        <f>ROUND(E23*P23,2)</f>
        <v>0</v>
      </c>
      <c r="R23" s="157"/>
      <c r="S23" s="157" t="s">
        <v>254</v>
      </c>
      <c r="T23" s="157" t="s">
        <v>255</v>
      </c>
      <c r="U23" s="157">
        <v>1.085</v>
      </c>
      <c r="V23" s="157">
        <f>ROUND(E23*U23,2)</f>
        <v>41.66</v>
      </c>
      <c r="W23" s="157"/>
      <c r="X23" s="157" t="s">
        <v>256</v>
      </c>
      <c r="Y23" s="157" t="s">
        <v>257</v>
      </c>
      <c r="Z23" s="147"/>
      <c r="AA23" s="147"/>
      <c r="AB23" s="147"/>
      <c r="AC23" s="147"/>
      <c r="AD23" s="147"/>
      <c r="AE23" s="147"/>
      <c r="AF23" s="147"/>
      <c r="AG23" s="147" t="s">
        <v>258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2" x14ac:dyDescent="0.2">
      <c r="A24" s="154"/>
      <c r="B24" s="155"/>
      <c r="C24" s="184" t="s">
        <v>1536</v>
      </c>
      <c r="D24" s="159"/>
      <c r="E24" s="160">
        <v>38.4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7"/>
      <c r="AA24" s="147"/>
      <c r="AB24" s="147"/>
      <c r="AC24" s="147"/>
      <c r="AD24" s="147"/>
      <c r="AE24" s="147"/>
      <c r="AF24" s="147"/>
      <c r="AG24" s="147" t="s">
        <v>260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70">
        <v>8</v>
      </c>
      <c r="B25" s="171" t="s">
        <v>1501</v>
      </c>
      <c r="C25" s="183" t="s">
        <v>1502</v>
      </c>
      <c r="D25" s="172" t="s">
        <v>253</v>
      </c>
      <c r="E25" s="173">
        <v>19.2</v>
      </c>
      <c r="F25" s="174"/>
      <c r="G25" s="175">
        <f>ROUND(E25*F25,2)</f>
        <v>0</v>
      </c>
      <c r="H25" s="158"/>
      <c r="I25" s="157">
        <f>ROUND(E25*H25,2)</f>
        <v>0</v>
      </c>
      <c r="J25" s="158"/>
      <c r="K25" s="157">
        <f>ROUND(E25*J25,2)</f>
        <v>0</v>
      </c>
      <c r="L25" s="157">
        <v>21</v>
      </c>
      <c r="M25" s="157">
        <f>G25*(1+L25/100)</f>
        <v>0</v>
      </c>
      <c r="N25" s="156">
        <v>2.16</v>
      </c>
      <c r="O25" s="156">
        <f>ROUND(E25*N25,2)</f>
        <v>41.47</v>
      </c>
      <c r="P25" s="156">
        <v>0</v>
      </c>
      <c r="Q25" s="156">
        <f>ROUND(E25*P25,2)</f>
        <v>0</v>
      </c>
      <c r="R25" s="157"/>
      <c r="S25" s="157" t="s">
        <v>254</v>
      </c>
      <c r="T25" s="157" t="s">
        <v>255</v>
      </c>
      <c r="U25" s="157">
        <v>1.085</v>
      </c>
      <c r="V25" s="157">
        <f>ROUND(E25*U25,2)</f>
        <v>20.83</v>
      </c>
      <c r="W25" s="157"/>
      <c r="X25" s="157" t="s">
        <v>256</v>
      </c>
      <c r="Y25" s="157" t="s">
        <v>257</v>
      </c>
      <c r="Z25" s="147"/>
      <c r="AA25" s="147"/>
      <c r="AB25" s="147"/>
      <c r="AC25" s="147"/>
      <c r="AD25" s="147"/>
      <c r="AE25" s="147"/>
      <c r="AF25" s="147"/>
      <c r="AG25" s="147" t="s">
        <v>258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2" x14ac:dyDescent="0.2">
      <c r="A26" s="154"/>
      <c r="B26" s="155"/>
      <c r="C26" s="184" t="s">
        <v>1537</v>
      </c>
      <c r="D26" s="159"/>
      <c r="E26" s="160">
        <v>19.2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57"/>
      <c r="Z26" s="147"/>
      <c r="AA26" s="147"/>
      <c r="AB26" s="147"/>
      <c r="AC26" s="147"/>
      <c r="AD26" s="147"/>
      <c r="AE26" s="147"/>
      <c r="AF26" s="147"/>
      <c r="AG26" s="147" t="s">
        <v>260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">
      <c r="A27" s="170">
        <v>9</v>
      </c>
      <c r="B27" s="171" t="s">
        <v>480</v>
      </c>
      <c r="C27" s="183" t="s">
        <v>481</v>
      </c>
      <c r="D27" s="172" t="s">
        <v>380</v>
      </c>
      <c r="E27" s="173">
        <v>192</v>
      </c>
      <c r="F27" s="174"/>
      <c r="G27" s="175">
        <f>ROUND(E27*F27,2)</f>
        <v>0</v>
      </c>
      <c r="H27" s="158"/>
      <c r="I27" s="157">
        <f>ROUND(E27*H27,2)</f>
        <v>0</v>
      </c>
      <c r="J27" s="158"/>
      <c r="K27" s="157">
        <f>ROUND(E27*J27,2)</f>
        <v>0</v>
      </c>
      <c r="L27" s="157">
        <v>21</v>
      </c>
      <c r="M27" s="157">
        <f>G27*(1+L27/100)</f>
        <v>0</v>
      </c>
      <c r="N27" s="156">
        <v>3.0000000000000001E-5</v>
      </c>
      <c r="O27" s="156">
        <f>ROUND(E27*N27,2)</f>
        <v>0.01</v>
      </c>
      <c r="P27" s="156">
        <v>0</v>
      </c>
      <c r="Q27" s="156">
        <f>ROUND(E27*P27,2)</f>
        <v>0</v>
      </c>
      <c r="R27" s="157"/>
      <c r="S27" s="157" t="s">
        <v>254</v>
      </c>
      <c r="T27" s="157" t="s">
        <v>255</v>
      </c>
      <c r="U27" s="157">
        <v>3.1E-2</v>
      </c>
      <c r="V27" s="157">
        <f>ROUND(E27*U27,2)</f>
        <v>5.95</v>
      </c>
      <c r="W27" s="157"/>
      <c r="X27" s="157" t="s">
        <v>256</v>
      </c>
      <c r="Y27" s="157" t="s">
        <v>257</v>
      </c>
      <c r="Z27" s="147"/>
      <c r="AA27" s="147"/>
      <c r="AB27" s="147"/>
      <c r="AC27" s="147"/>
      <c r="AD27" s="147"/>
      <c r="AE27" s="147"/>
      <c r="AF27" s="147"/>
      <c r="AG27" s="147" t="s">
        <v>258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2" x14ac:dyDescent="0.2">
      <c r="A28" s="154"/>
      <c r="B28" s="155"/>
      <c r="C28" s="184" t="s">
        <v>1535</v>
      </c>
      <c r="D28" s="159"/>
      <c r="E28" s="160">
        <v>192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260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70">
        <v>10</v>
      </c>
      <c r="B29" s="171" t="s">
        <v>1504</v>
      </c>
      <c r="C29" s="183" t="s">
        <v>1505</v>
      </c>
      <c r="D29" s="172" t="s">
        <v>267</v>
      </c>
      <c r="E29" s="173">
        <v>40</v>
      </c>
      <c r="F29" s="174"/>
      <c r="G29" s="175">
        <f>ROUND(E29*F29,2)</f>
        <v>0</v>
      </c>
      <c r="H29" s="158"/>
      <c r="I29" s="157">
        <f>ROUND(E29*H29,2)</f>
        <v>0</v>
      </c>
      <c r="J29" s="158"/>
      <c r="K29" s="157">
        <f>ROUND(E29*J29,2)</f>
        <v>0</v>
      </c>
      <c r="L29" s="157">
        <v>21</v>
      </c>
      <c r="M29" s="157">
        <f>G29*(1+L29/100)</f>
        <v>0</v>
      </c>
      <c r="N29" s="156">
        <v>3.3E-4</v>
      </c>
      <c r="O29" s="156">
        <f>ROUND(E29*N29,2)</f>
        <v>0.01</v>
      </c>
      <c r="P29" s="156">
        <v>0</v>
      </c>
      <c r="Q29" s="156">
        <f>ROUND(E29*P29,2)</f>
        <v>0</v>
      </c>
      <c r="R29" s="157"/>
      <c r="S29" s="157" t="s">
        <v>254</v>
      </c>
      <c r="T29" s="157" t="s">
        <v>255</v>
      </c>
      <c r="U29" s="157">
        <v>0.41</v>
      </c>
      <c r="V29" s="157">
        <f>ROUND(E29*U29,2)</f>
        <v>16.399999999999999</v>
      </c>
      <c r="W29" s="157"/>
      <c r="X29" s="157" t="s">
        <v>256</v>
      </c>
      <c r="Y29" s="157" t="s">
        <v>257</v>
      </c>
      <c r="Z29" s="147"/>
      <c r="AA29" s="147"/>
      <c r="AB29" s="147"/>
      <c r="AC29" s="147"/>
      <c r="AD29" s="147"/>
      <c r="AE29" s="147"/>
      <c r="AF29" s="147"/>
      <c r="AG29" s="147" t="s">
        <v>258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2" x14ac:dyDescent="0.2">
      <c r="A30" s="154"/>
      <c r="B30" s="155"/>
      <c r="C30" s="184" t="s">
        <v>1163</v>
      </c>
      <c r="D30" s="159"/>
      <c r="E30" s="160">
        <v>40</v>
      </c>
      <c r="F30" s="157"/>
      <c r="G30" s="15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57"/>
      <c r="Z30" s="147"/>
      <c r="AA30" s="147"/>
      <c r="AB30" s="147"/>
      <c r="AC30" s="147"/>
      <c r="AD30" s="147"/>
      <c r="AE30" s="147"/>
      <c r="AF30" s="147"/>
      <c r="AG30" s="147" t="s">
        <v>260</v>
      </c>
      <c r="AH30" s="147">
        <v>0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">
      <c r="A31" s="170">
        <v>11</v>
      </c>
      <c r="B31" s="171" t="s">
        <v>1506</v>
      </c>
      <c r="C31" s="183" t="s">
        <v>1507</v>
      </c>
      <c r="D31" s="172" t="s">
        <v>380</v>
      </c>
      <c r="E31" s="173">
        <v>192</v>
      </c>
      <c r="F31" s="174"/>
      <c r="G31" s="175">
        <f>ROUND(E31*F31,2)</f>
        <v>0</v>
      </c>
      <c r="H31" s="158"/>
      <c r="I31" s="157">
        <f>ROUND(E31*H31,2)</f>
        <v>0</v>
      </c>
      <c r="J31" s="158"/>
      <c r="K31" s="157">
        <f>ROUND(E31*J31,2)</f>
        <v>0</v>
      </c>
      <c r="L31" s="157">
        <v>21</v>
      </c>
      <c r="M31" s="157">
        <f>G31*(1+L31/100)</f>
        <v>0</v>
      </c>
      <c r="N31" s="156">
        <v>3.15E-2</v>
      </c>
      <c r="O31" s="156">
        <f>ROUND(E31*N31,2)</f>
        <v>6.05</v>
      </c>
      <c r="P31" s="156">
        <v>0</v>
      </c>
      <c r="Q31" s="156">
        <f>ROUND(E31*P31,2)</f>
        <v>0</v>
      </c>
      <c r="R31" s="157"/>
      <c r="S31" s="157" t="s">
        <v>254</v>
      </c>
      <c r="T31" s="157" t="s">
        <v>255</v>
      </c>
      <c r="U31" s="157">
        <v>0.3075</v>
      </c>
      <c r="V31" s="157">
        <f>ROUND(E31*U31,2)</f>
        <v>59.04</v>
      </c>
      <c r="W31" s="157"/>
      <c r="X31" s="157" t="s">
        <v>256</v>
      </c>
      <c r="Y31" s="157" t="s">
        <v>257</v>
      </c>
      <c r="Z31" s="147"/>
      <c r="AA31" s="147"/>
      <c r="AB31" s="147"/>
      <c r="AC31" s="147"/>
      <c r="AD31" s="147"/>
      <c r="AE31" s="147"/>
      <c r="AF31" s="147"/>
      <c r="AG31" s="147" t="s">
        <v>258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2" x14ac:dyDescent="0.2">
      <c r="A32" s="154"/>
      <c r="B32" s="155"/>
      <c r="C32" s="184" t="s">
        <v>1538</v>
      </c>
      <c r="D32" s="159"/>
      <c r="E32" s="160">
        <v>192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7"/>
      <c r="AA32" s="147"/>
      <c r="AB32" s="147"/>
      <c r="AC32" s="147"/>
      <c r="AD32" s="147"/>
      <c r="AE32" s="147"/>
      <c r="AF32" s="147"/>
      <c r="AG32" s="147" t="s">
        <v>260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2.5" outlineLevel="1" x14ac:dyDescent="0.2">
      <c r="A33" s="170">
        <v>12</v>
      </c>
      <c r="B33" s="171" t="s">
        <v>1508</v>
      </c>
      <c r="C33" s="183" t="s">
        <v>1509</v>
      </c>
      <c r="D33" s="172" t="s">
        <v>253</v>
      </c>
      <c r="E33" s="173">
        <v>6.1440000000000001</v>
      </c>
      <c r="F33" s="174"/>
      <c r="G33" s="175">
        <f>ROUND(E33*F33,2)</f>
        <v>0</v>
      </c>
      <c r="H33" s="158"/>
      <c r="I33" s="157">
        <f>ROUND(E33*H33,2)</f>
        <v>0</v>
      </c>
      <c r="J33" s="158"/>
      <c r="K33" s="157">
        <f>ROUND(E33*J33,2)</f>
        <v>0</v>
      </c>
      <c r="L33" s="157">
        <v>21</v>
      </c>
      <c r="M33" s="157">
        <f>G33*(1+L33/100)</f>
        <v>0</v>
      </c>
      <c r="N33" s="156">
        <v>0</v>
      </c>
      <c r="O33" s="156">
        <f>ROUND(E33*N33,2)</f>
        <v>0</v>
      </c>
      <c r="P33" s="156">
        <v>0</v>
      </c>
      <c r="Q33" s="156">
        <f>ROUND(E33*P33,2)</f>
        <v>0</v>
      </c>
      <c r="R33" s="157"/>
      <c r="S33" s="157" t="s">
        <v>254</v>
      </c>
      <c r="T33" s="157" t="s">
        <v>255</v>
      </c>
      <c r="U33" s="157">
        <v>3</v>
      </c>
      <c r="V33" s="157">
        <f>ROUND(E33*U33,2)</f>
        <v>18.43</v>
      </c>
      <c r="W33" s="157"/>
      <c r="X33" s="157" t="s">
        <v>256</v>
      </c>
      <c r="Y33" s="157" t="s">
        <v>257</v>
      </c>
      <c r="Z33" s="147"/>
      <c r="AA33" s="147"/>
      <c r="AB33" s="147"/>
      <c r="AC33" s="147"/>
      <c r="AD33" s="147"/>
      <c r="AE33" s="147"/>
      <c r="AF33" s="147"/>
      <c r="AG33" s="147" t="s">
        <v>258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2" x14ac:dyDescent="0.2">
      <c r="A34" s="154"/>
      <c r="B34" s="155"/>
      <c r="C34" s="184" t="s">
        <v>1539</v>
      </c>
      <c r="D34" s="159"/>
      <c r="E34" s="160">
        <v>6.14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7"/>
      <c r="AA34" s="147"/>
      <c r="AB34" s="147"/>
      <c r="AC34" s="147"/>
      <c r="AD34" s="147"/>
      <c r="AE34" s="147"/>
      <c r="AF34" s="147"/>
      <c r="AG34" s="147" t="s">
        <v>260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2.5" outlineLevel="1" x14ac:dyDescent="0.2">
      <c r="A35" s="170">
        <v>13</v>
      </c>
      <c r="B35" s="171" t="s">
        <v>1511</v>
      </c>
      <c r="C35" s="183" t="s">
        <v>1512</v>
      </c>
      <c r="D35" s="172" t="s">
        <v>267</v>
      </c>
      <c r="E35" s="173">
        <v>60</v>
      </c>
      <c r="F35" s="174"/>
      <c r="G35" s="175">
        <f>ROUND(E35*F35,2)</f>
        <v>0</v>
      </c>
      <c r="H35" s="158"/>
      <c r="I35" s="157">
        <f>ROUND(E35*H35,2)</f>
        <v>0</v>
      </c>
      <c r="J35" s="158"/>
      <c r="K35" s="157">
        <f>ROUND(E35*J35,2)</f>
        <v>0</v>
      </c>
      <c r="L35" s="157">
        <v>21</v>
      </c>
      <c r="M35" s="157">
        <f>G35*(1+L35/100)</f>
        <v>0</v>
      </c>
      <c r="N35" s="156">
        <v>0.26680999999999999</v>
      </c>
      <c r="O35" s="156">
        <f>ROUND(E35*N35,2)</f>
        <v>16.010000000000002</v>
      </c>
      <c r="P35" s="156">
        <v>0</v>
      </c>
      <c r="Q35" s="156">
        <f>ROUND(E35*P35,2)</f>
        <v>0</v>
      </c>
      <c r="R35" s="157"/>
      <c r="S35" s="157" t="s">
        <v>254</v>
      </c>
      <c r="T35" s="157" t="s">
        <v>255</v>
      </c>
      <c r="U35" s="157">
        <v>0.33704000000000001</v>
      </c>
      <c r="V35" s="157">
        <f>ROUND(E35*U35,2)</f>
        <v>20.22</v>
      </c>
      <c r="W35" s="157"/>
      <c r="X35" s="157" t="s">
        <v>256</v>
      </c>
      <c r="Y35" s="157" t="s">
        <v>257</v>
      </c>
      <c r="Z35" s="147"/>
      <c r="AA35" s="147"/>
      <c r="AB35" s="147"/>
      <c r="AC35" s="147"/>
      <c r="AD35" s="147"/>
      <c r="AE35" s="147"/>
      <c r="AF35" s="147"/>
      <c r="AG35" s="147" t="s">
        <v>258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2" x14ac:dyDescent="0.2">
      <c r="A36" s="154"/>
      <c r="B36" s="155"/>
      <c r="C36" s="184" t="s">
        <v>1540</v>
      </c>
      <c r="D36" s="159"/>
      <c r="E36" s="160">
        <v>60</v>
      </c>
      <c r="F36" s="157"/>
      <c r="G36" s="15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260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33.75" outlineLevel="1" x14ac:dyDescent="0.2">
      <c r="A37" s="170">
        <v>14</v>
      </c>
      <c r="B37" s="171" t="s">
        <v>1513</v>
      </c>
      <c r="C37" s="183" t="s">
        <v>1514</v>
      </c>
      <c r="D37" s="172" t="s">
        <v>267</v>
      </c>
      <c r="E37" s="173">
        <v>6.5</v>
      </c>
      <c r="F37" s="174"/>
      <c r="G37" s="175">
        <f>ROUND(E37*F37,2)</f>
        <v>0</v>
      </c>
      <c r="H37" s="158"/>
      <c r="I37" s="157">
        <f>ROUND(E37*H37,2)</f>
        <v>0</v>
      </c>
      <c r="J37" s="158"/>
      <c r="K37" s="157">
        <f>ROUND(E37*J37,2)</f>
        <v>0</v>
      </c>
      <c r="L37" s="157">
        <v>21</v>
      </c>
      <c r="M37" s="157">
        <f>G37*(1+L37/100)</f>
        <v>0</v>
      </c>
      <c r="N37" s="156">
        <v>0.21115999999999999</v>
      </c>
      <c r="O37" s="156">
        <f>ROUND(E37*N37,2)</f>
        <v>1.37</v>
      </c>
      <c r="P37" s="156">
        <v>0</v>
      </c>
      <c r="Q37" s="156">
        <f>ROUND(E37*P37,2)</f>
        <v>0</v>
      </c>
      <c r="R37" s="157"/>
      <c r="S37" s="157" t="s">
        <v>254</v>
      </c>
      <c r="T37" s="157" t="s">
        <v>255</v>
      </c>
      <c r="U37" s="157">
        <v>0.27200000000000002</v>
      </c>
      <c r="V37" s="157">
        <f>ROUND(E37*U37,2)</f>
        <v>1.77</v>
      </c>
      <c r="W37" s="157"/>
      <c r="X37" s="157" t="s">
        <v>256</v>
      </c>
      <c r="Y37" s="157" t="s">
        <v>257</v>
      </c>
      <c r="Z37" s="147"/>
      <c r="AA37" s="147"/>
      <c r="AB37" s="147"/>
      <c r="AC37" s="147"/>
      <c r="AD37" s="147"/>
      <c r="AE37" s="147"/>
      <c r="AF37" s="147"/>
      <c r="AG37" s="147" t="s">
        <v>258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2" x14ac:dyDescent="0.2">
      <c r="A38" s="154"/>
      <c r="B38" s="155"/>
      <c r="C38" s="184" t="s">
        <v>1541</v>
      </c>
      <c r="D38" s="159"/>
      <c r="E38" s="160">
        <v>6.5</v>
      </c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260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">
      <c r="A39" s="170">
        <v>15</v>
      </c>
      <c r="B39" s="171" t="s">
        <v>1515</v>
      </c>
      <c r="C39" s="183" t="s">
        <v>1516</v>
      </c>
      <c r="D39" s="172" t="s">
        <v>380</v>
      </c>
      <c r="E39" s="173">
        <v>192</v>
      </c>
      <c r="F39" s="174"/>
      <c r="G39" s="175">
        <f>ROUND(E39*F39,2)</f>
        <v>0</v>
      </c>
      <c r="H39" s="158"/>
      <c r="I39" s="157">
        <f>ROUND(E39*H39,2)</f>
        <v>0</v>
      </c>
      <c r="J39" s="158"/>
      <c r="K39" s="157">
        <f>ROUND(E39*J39,2)</f>
        <v>0</v>
      </c>
      <c r="L39" s="157">
        <v>21</v>
      </c>
      <c r="M39" s="157">
        <f>G39*(1+L39/100)</f>
        <v>0</v>
      </c>
      <c r="N39" s="156">
        <v>5.5999999999999999E-3</v>
      </c>
      <c r="O39" s="156">
        <f>ROUND(E39*N39,2)</f>
        <v>1.08</v>
      </c>
      <c r="P39" s="156">
        <v>0</v>
      </c>
      <c r="Q39" s="156">
        <f>ROUND(E39*P39,2)</f>
        <v>0</v>
      </c>
      <c r="R39" s="157" t="s">
        <v>282</v>
      </c>
      <c r="S39" s="157" t="s">
        <v>254</v>
      </c>
      <c r="T39" s="157" t="s">
        <v>255</v>
      </c>
      <c r="U39" s="157">
        <v>0</v>
      </c>
      <c r="V39" s="157">
        <f>ROUND(E39*U39,2)</f>
        <v>0</v>
      </c>
      <c r="W39" s="157"/>
      <c r="X39" s="157" t="s">
        <v>283</v>
      </c>
      <c r="Y39" s="157" t="s">
        <v>257</v>
      </c>
      <c r="Z39" s="147"/>
      <c r="AA39" s="147"/>
      <c r="AB39" s="147"/>
      <c r="AC39" s="147"/>
      <c r="AD39" s="147"/>
      <c r="AE39" s="147"/>
      <c r="AF39" s="147"/>
      <c r="AG39" s="147" t="s">
        <v>284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2" x14ac:dyDescent="0.2">
      <c r="A40" s="154"/>
      <c r="B40" s="155"/>
      <c r="C40" s="184" t="s">
        <v>1542</v>
      </c>
      <c r="D40" s="159"/>
      <c r="E40" s="160">
        <v>192</v>
      </c>
      <c r="F40" s="157"/>
      <c r="G40" s="157"/>
      <c r="H40" s="157"/>
      <c r="I40" s="157"/>
      <c r="J40" s="157"/>
      <c r="K40" s="157"/>
      <c r="L40" s="157"/>
      <c r="M40" s="157"/>
      <c r="N40" s="156"/>
      <c r="O40" s="156"/>
      <c r="P40" s="156"/>
      <c r="Q40" s="156"/>
      <c r="R40" s="157"/>
      <c r="S40" s="157"/>
      <c r="T40" s="157"/>
      <c r="U40" s="157"/>
      <c r="V40" s="157"/>
      <c r="W40" s="157"/>
      <c r="X40" s="157"/>
      <c r="Y40" s="157"/>
      <c r="Z40" s="147"/>
      <c r="AA40" s="147"/>
      <c r="AB40" s="147"/>
      <c r="AC40" s="147"/>
      <c r="AD40" s="147"/>
      <c r="AE40" s="147"/>
      <c r="AF40" s="147"/>
      <c r="AG40" s="147" t="s">
        <v>260</v>
      </c>
      <c r="AH40" s="147">
        <v>0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">
      <c r="A41" s="170">
        <v>16</v>
      </c>
      <c r="B41" s="171" t="s">
        <v>1055</v>
      </c>
      <c r="C41" s="183" t="s">
        <v>1056</v>
      </c>
      <c r="D41" s="172" t="s">
        <v>380</v>
      </c>
      <c r="E41" s="173">
        <v>192</v>
      </c>
      <c r="F41" s="174"/>
      <c r="G41" s="175">
        <f>ROUND(E41*F41,2)</f>
        <v>0</v>
      </c>
      <c r="H41" s="158"/>
      <c r="I41" s="157">
        <f>ROUND(E41*H41,2)</f>
        <v>0</v>
      </c>
      <c r="J41" s="158"/>
      <c r="K41" s="157">
        <f>ROUND(E41*J41,2)</f>
        <v>0</v>
      </c>
      <c r="L41" s="157">
        <v>21</v>
      </c>
      <c r="M41" s="157">
        <f>G41*(1+L41/100)</f>
        <v>0</v>
      </c>
      <c r="N41" s="156">
        <v>5.0000000000000001E-4</v>
      </c>
      <c r="O41" s="156">
        <f>ROUND(E41*N41,2)</f>
        <v>0.1</v>
      </c>
      <c r="P41" s="156">
        <v>0</v>
      </c>
      <c r="Q41" s="156">
        <f>ROUND(E41*P41,2)</f>
        <v>0</v>
      </c>
      <c r="R41" s="157" t="s">
        <v>282</v>
      </c>
      <c r="S41" s="157" t="s">
        <v>254</v>
      </c>
      <c r="T41" s="157" t="s">
        <v>255</v>
      </c>
      <c r="U41" s="157">
        <v>0</v>
      </c>
      <c r="V41" s="157">
        <f>ROUND(E41*U41,2)</f>
        <v>0</v>
      </c>
      <c r="W41" s="157"/>
      <c r="X41" s="157" t="s">
        <v>283</v>
      </c>
      <c r="Y41" s="157" t="s">
        <v>257</v>
      </c>
      <c r="Z41" s="147"/>
      <c r="AA41" s="147"/>
      <c r="AB41" s="147"/>
      <c r="AC41" s="147"/>
      <c r="AD41" s="147"/>
      <c r="AE41" s="147"/>
      <c r="AF41" s="147"/>
      <c r="AG41" s="147" t="s">
        <v>284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2" x14ac:dyDescent="0.2">
      <c r="A42" s="154"/>
      <c r="B42" s="155"/>
      <c r="C42" s="184" t="s">
        <v>1535</v>
      </c>
      <c r="D42" s="159"/>
      <c r="E42" s="160">
        <v>192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260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x14ac:dyDescent="0.2">
      <c r="A43" s="163" t="s">
        <v>249</v>
      </c>
      <c r="B43" s="164" t="s">
        <v>123</v>
      </c>
      <c r="C43" s="182" t="s">
        <v>124</v>
      </c>
      <c r="D43" s="165"/>
      <c r="E43" s="166"/>
      <c r="F43" s="167"/>
      <c r="G43" s="168">
        <f>SUMIF(AG44:AG62,"&lt;&gt;NOR",G44:G62)</f>
        <v>0</v>
      </c>
      <c r="H43" s="162"/>
      <c r="I43" s="162">
        <f>SUM(I44:I62)</f>
        <v>0</v>
      </c>
      <c r="J43" s="162"/>
      <c r="K43" s="162">
        <f>SUM(K44:K62)</f>
        <v>0</v>
      </c>
      <c r="L43" s="162"/>
      <c r="M43" s="162">
        <f>SUM(M44:M62)</f>
        <v>0</v>
      </c>
      <c r="N43" s="161"/>
      <c r="O43" s="161">
        <f>SUM(O44:O62)</f>
        <v>51.9</v>
      </c>
      <c r="P43" s="161"/>
      <c r="Q43" s="161">
        <f>SUM(Q44:Q62)</f>
        <v>0</v>
      </c>
      <c r="R43" s="162"/>
      <c r="S43" s="162"/>
      <c r="T43" s="162"/>
      <c r="U43" s="162"/>
      <c r="V43" s="162">
        <f>SUM(V44:V62)</f>
        <v>73.100000000000009</v>
      </c>
      <c r="W43" s="162"/>
      <c r="X43" s="162"/>
      <c r="Y43" s="162"/>
      <c r="AG43" t="s">
        <v>250</v>
      </c>
    </row>
    <row r="44" spans="1:60" ht="22.5" outlineLevel="1" x14ac:dyDescent="0.2">
      <c r="A44" s="170">
        <v>17</v>
      </c>
      <c r="B44" s="171" t="s">
        <v>1038</v>
      </c>
      <c r="C44" s="183" t="s">
        <v>1039</v>
      </c>
      <c r="D44" s="172" t="s">
        <v>380</v>
      </c>
      <c r="E44" s="173">
        <v>56.7</v>
      </c>
      <c r="F44" s="174"/>
      <c r="G44" s="175">
        <f>ROUND(E44*F44,2)</f>
        <v>0</v>
      </c>
      <c r="H44" s="158"/>
      <c r="I44" s="157">
        <f>ROUND(E44*H44,2)</f>
        <v>0</v>
      </c>
      <c r="J44" s="158"/>
      <c r="K44" s="157">
        <f>ROUND(E44*J44,2)</f>
        <v>0</v>
      </c>
      <c r="L44" s="157">
        <v>21</v>
      </c>
      <c r="M44" s="157">
        <f>G44*(1+L44/100)</f>
        <v>0</v>
      </c>
      <c r="N44" s="156">
        <v>0</v>
      </c>
      <c r="O44" s="156">
        <f>ROUND(E44*N44,2)</f>
        <v>0</v>
      </c>
      <c r="P44" s="156">
        <v>0</v>
      </c>
      <c r="Q44" s="156">
        <f>ROUND(E44*P44,2)</f>
        <v>0</v>
      </c>
      <c r="R44" s="157"/>
      <c r="S44" s="157" t="s">
        <v>254</v>
      </c>
      <c r="T44" s="157" t="s">
        <v>255</v>
      </c>
      <c r="U44" s="157">
        <v>0.15</v>
      </c>
      <c r="V44" s="157">
        <f>ROUND(E44*U44,2)</f>
        <v>8.51</v>
      </c>
      <c r="W44" s="157"/>
      <c r="X44" s="157" t="s">
        <v>256</v>
      </c>
      <c r="Y44" s="157" t="s">
        <v>257</v>
      </c>
      <c r="Z44" s="147"/>
      <c r="AA44" s="147"/>
      <c r="AB44" s="147"/>
      <c r="AC44" s="147"/>
      <c r="AD44" s="147"/>
      <c r="AE44" s="147"/>
      <c r="AF44" s="147"/>
      <c r="AG44" s="147" t="s">
        <v>258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2" x14ac:dyDescent="0.2">
      <c r="A45" s="154"/>
      <c r="B45" s="155"/>
      <c r="C45" s="184" t="s">
        <v>1543</v>
      </c>
      <c r="D45" s="159"/>
      <c r="E45" s="160">
        <v>56.7</v>
      </c>
      <c r="F45" s="157"/>
      <c r="G45" s="157"/>
      <c r="H45" s="157"/>
      <c r="I45" s="157"/>
      <c r="J45" s="157"/>
      <c r="K45" s="157"/>
      <c r="L45" s="157"/>
      <c r="M45" s="157"/>
      <c r="N45" s="156"/>
      <c r="O45" s="156"/>
      <c r="P45" s="156"/>
      <c r="Q45" s="156"/>
      <c r="R45" s="157"/>
      <c r="S45" s="157"/>
      <c r="T45" s="157"/>
      <c r="U45" s="157"/>
      <c r="V45" s="157"/>
      <c r="W45" s="157"/>
      <c r="X45" s="157"/>
      <c r="Y45" s="157"/>
      <c r="Z45" s="147"/>
      <c r="AA45" s="147"/>
      <c r="AB45" s="147"/>
      <c r="AC45" s="147"/>
      <c r="AD45" s="147"/>
      <c r="AE45" s="147"/>
      <c r="AF45" s="147"/>
      <c r="AG45" s="147" t="s">
        <v>260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22.5" outlineLevel="1" x14ac:dyDescent="0.2">
      <c r="A46" s="170">
        <v>18</v>
      </c>
      <c r="B46" s="171" t="s">
        <v>1041</v>
      </c>
      <c r="C46" s="183" t="s">
        <v>1042</v>
      </c>
      <c r="D46" s="172" t="s">
        <v>380</v>
      </c>
      <c r="E46" s="173">
        <v>56.7</v>
      </c>
      <c r="F46" s="174"/>
      <c r="G46" s="175">
        <f>ROUND(E46*F46,2)</f>
        <v>0</v>
      </c>
      <c r="H46" s="158"/>
      <c r="I46" s="157">
        <f>ROUND(E46*H46,2)</f>
        <v>0</v>
      </c>
      <c r="J46" s="158"/>
      <c r="K46" s="157">
        <f>ROUND(E46*J46,2)</f>
        <v>0</v>
      </c>
      <c r="L46" s="157">
        <v>21</v>
      </c>
      <c r="M46" s="157">
        <f>G46*(1+L46/100)</f>
        <v>0</v>
      </c>
      <c r="N46" s="156">
        <v>0.378</v>
      </c>
      <c r="O46" s="156">
        <f>ROUND(E46*N46,2)</f>
        <v>21.43</v>
      </c>
      <c r="P46" s="156">
        <v>0</v>
      </c>
      <c r="Q46" s="156">
        <f>ROUND(E46*P46,2)</f>
        <v>0</v>
      </c>
      <c r="R46" s="157"/>
      <c r="S46" s="157" t="s">
        <v>254</v>
      </c>
      <c r="T46" s="157" t="s">
        <v>255</v>
      </c>
      <c r="U46" s="157">
        <v>2.5999999999999999E-2</v>
      </c>
      <c r="V46" s="157">
        <f>ROUND(E46*U46,2)</f>
        <v>1.47</v>
      </c>
      <c r="W46" s="157"/>
      <c r="X46" s="157" t="s">
        <v>256</v>
      </c>
      <c r="Y46" s="157" t="s">
        <v>257</v>
      </c>
      <c r="Z46" s="147"/>
      <c r="AA46" s="147"/>
      <c r="AB46" s="147"/>
      <c r="AC46" s="147"/>
      <c r="AD46" s="147"/>
      <c r="AE46" s="147"/>
      <c r="AF46" s="147"/>
      <c r="AG46" s="147" t="s">
        <v>258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2" x14ac:dyDescent="0.2">
      <c r="A47" s="154"/>
      <c r="B47" s="155"/>
      <c r="C47" s="184" t="s">
        <v>1543</v>
      </c>
      <c r="D47" s="159"/>
      <c r="E47" s="160">
        <v>56.7</v>
      </c>
      <c r="F47" s="157"/>
      <c r="G47" s="157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57"/>
      <c r="Z47" s="147"/>
      <c r="AA47" s="147"/>
      <c r="AB47" s="147"/>
      <c r="AC47" s="147"/>
      <c r="AD47" s="147"/>
      <c r="AE47" s="147"/>
      <c r="AF47" s="147"/>
      <c r="AG47" s="147" t="s">
        <v>260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22.5" outlineLevel="1" x14ac:dyDescent="0.2">
      <c r="A48" s="170">
        <v>19</v>
      </c>
      <c r="B48" s="171" t="s">
        <v>1045</v>
      </c>
      <c r="C48" s="183" t="s">
        <v>1046</v>
      </c>
      <c r="D48" s="172" t="s">
        <v>380</v>
      </c>
      <c r="E48" s="173">
        <v>56.7</v>
      </c>
      <c r="F48" s="174"/>
      <c r="G48" s="175">
        <f>ROUND(E48*F48,2)</f>
        <v>0</v>
      </c>
      <c r="H48" s="158"/>
      <c r="I48" s="157">
        <f>ROUND(E48*H48,2)</f>
        <v>0</v>
      </c>
      <c r="J48" s="158"/>
      <c r="K48" s="157">
        <f>ROUND(E48*J48,2)</f>
        <v>0</v>
      </c>
      <c r="L48" s="157">
        <v>21</v>
      </c>
      <c r="M48" s="157">
        <f>G48*(1+L48/100)</f>
        <v>0</v>
      </c>
      <c r="N48" s="156">
        <v>9.2799999999999994E-2</v>
      </c>
      <c r="O48" s="156">
        <f>ROUND(E48*N48,2)</f>
        <v>5.26</v>
      </c>
      <c r="P48" s="156">
        <v>0</v>
      </c>
      <c r="Q48" s="156">
        <f>ROUND(E48*P48,2)</f>
        <v>0</v>
      </c>
      <c r="R48" s="157"/>
      <c r="S48" s="157" t="s">
        <v>254</v>
      </c>
      <c r="T48" s="157" t="s">
        <v>255</v>
      </c>
      <c r="U48" s="157">
        <v>0.47799999999999998</v>
      </c>
      <c r="V48" s="157">
        <f>ROUND(E48*U48,2)</f>
        <v>27.1</v>
      </c>
      <c r="W48" s="157"/>
      <c r="X48" s="157" t="s">
        <v>256</v>
      </c>
      <c r="Y48" s="157" t="s">
        <v>257</v>
      </c>
      <c r="Z48" s="147"/>
      <c r="AA48" s="147"/>
      <c r="AB48" s="147"/>
      <c r="AC48" s="147"/>
      <c r="AD48" s="147"/>
      <c r="AE48" s="147"/>
      <c r="AF48" s="147"/>
      <c r="AG48" s="147" t="s">
        <v>258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2" x14ac:dyDescent="0.2">
      <c r="A49" s="154"/>
      <c r="B49" s="155"/>
      <c r="C49" s="184" t="s">
        <v>1543</v>
      </c>
      <c r="D49" s="159"/>
      <c r="E49" s="160">
        <v>56.7</v>
      </c>
      <c r="F49" s="157"/>
      <c r="G49" s="157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57"/>
      <c r="Z49" s="147"/>
      <c r="AA49" s="147"/>
      <c r="AB49" s="147"/>
      <c r="AC49" s="147"/>
      <c r="AD49" s="147"/>
      <c r="AE49" s="147"/>
      <c r="AF49" s="147"/>
      <c r="AG49" s="147" t="s">
        <v>260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">
      <c r="A50" s="170">
        <v>20</v>
      </c>
      <c r="B50" s="171" t="s">
        <v>1047</v>
      </c>
      <c r="C50" s="183" t="s">
        <v>1048</v>
      </c>
      <c r="D50" s="172" t="s">
        <v>267</v>
      </c>
      <c r="E50" s="173">
        <v>35</v>
      </c>
      <c r="F50" s="174"/>
      <c r="G50" s="175">
        <f>ROUND(E50*F50,2)</f>
        <v>0</v>
      </c>
      <c r="H50" s="158"/>
      <c r="I50" s="157">
        <f>ROUND(E50*H50,2)</f>
        <v>0</v>
      </c>
      <c r="J50" s="158"/>
      <c r="K50" s="157">
        <f>ROUND(E50*J50,2)</f>
        <v>0</v>
      </c>
      <c r="L50" s="157">
        <v>21</v>
      </c>
      <c r="M50" s="157">
        <f>G50*(1+L50/100)</f>
        <v>0</v>
      </c>
      <c r="N50" s="156">
        <v>3.6000000000000002E-4</v>
      </c>
      <c r="O50" s="156">
        <f>ROUND(E50*N50,2)</f>
        <v>0.01</v>
      </c>
      <c r="P50" s="156">
        <v>0</v>
      </c>
      <c r="Q50" s="156">
        <f>ROUND(E50*P50,2)</f>
        <v>0</v>
      </c>
      <c r="R50" s="157"/>
      <c r="S50" s="157" t="s">
        <v>254</v>
      </c>
      <c r="T50" s="157" t="s">
        <v>255</v>
      </c>
      <c r="U50" s="157">
        <v>0.43</v>
      </c>
      <c r="V50" s="157">
        <f>ROUND(E50*U50,2)</f>
        <v>15.05</v>
      </c>
      <c r="W50" s="157"/>
      <c r="X50" s="157" t="s">
        <v>256</v>
      </c>
      <c r="Y50" s="157" t="s">
        <v>257</v>
      </c>
      <c r="Z50" s="147"/>
      <c r="AA50" s="147"/>
      <c r="AB50" s="147"/>
      <c r="AC50" s="147"/>
      <c r="AD50" s="147"/>
      <c r="AE50" s="147"/>
      <c r="AF50" s="147"/>
      <c r="AG50" s="147" t="s">
        <v>258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2" x14ac:dyDescent="0.2">
      <c r="A51" s="154"/>
      <c r="B51" s="155"/>
      <c r="C51" s="184" t="s">
        <v>1117</v>
      </c>
      <c r="D51" s="159"/>
      <c r="E51" s="160">
        <v>35</v>
      </c>
      <c r="F51" s="157"/>
      <c r="G51" s="157"/>
      <c r="H51" s="157"/>
      <c r="I51" s="157"/>
      <c r="J51" s="157"/>
      <c r="K51" s="157"/>
      <c r="L51" s="157"/>
      <c r="M51" s="157"/>
      <c r="N51" s="156"/>
      <c r="O51" s="156"/>
      <c r="P51" s="156"/>
      <c r="Q51" s="156"/>
      <c r="R51" s="157"/>
      <c r="S51" s="157"/>
      <c r="T51" s="157"/>
      <c r="U51" s="157"/>
      <c r="V51" s="157"/>
      <c r="W51" s="157"/>
      <c r="X51" s="157"/>
      <c r="Y51" s="157"/>
      <c r="Z51" s="147"/>
      <c r="AA51" s="147"/>
      <c r="AB51" s="147"/>
      <c r="AC51" s="147"/>
      <c r="AD51" s="147"/>
      <c r="AE51" s="147"/>
      <c r="AF51" s="147"/>
      <c r="AG51" s="147" t="s">
        <v>260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ht="22.5" outlineLevel="1" x14ac:dyDescent="0.2">
      <c r="A52" s="170">
        <v>21</v>
      </c>
      <c r="B52" s="171" t="s">
        <v>1511</v>
      </c>
      <c r="C52" s="183" t="s">
        <v>1512</v>
      </c>
      <c r="D52" s="172" t="s">
        <v>267</v>
      </c>
      <c r="E52" s="173">
        <v>57</v>
      </c>
      <c r="F52" s="174"/>
      <c r="G52" s="175">
        <f>ROUND(E52*F52,2)</f>
        <v>0</v>
      </c>
      <c r="H52" s="158"/>
      <c r="I52" s="157">
        <f>ROUND(E52*H52,2)</f>
        <v>0</v>
      </c>
      <c r="J52" s="158"/>
      <c r="K52" s="157">
        <f>ROUND(E52*J52,2)</f>
        <v>0</v>
      </c>
      <c r="L52" s="157">
        <v>21</v>
      </c>
      <c r="M52" s="157">
        <f>G52*(1+L52/100)</f>
        <v>0</v>
      </c>
      <c r="N52" s="156">
        <v>0.26680999999999999</v>
      </c>
      <c r="O52" s="156">
        <f>ROUND(E52*N52,2)</f>
        <v>15.21</v>
      </c>
      <c r="P52" s="156">
        <v>0</v>
      </c>
      <c r="Q52" s="156">
        <f>ROUND(E52*P52,2)</f>
        <v>0</v>
      </c>
      <c r="R52" s="157"/>
      <c r="S52" s="157" t="s">
        <v>254</v>
      </c>
      <c r="T52" s="157" t="s">
        <v>255</v>
      </c>
      <c r="U52" s="157">
        <v>0.33704000000000001</v>
      </c>
      <c r="V52" s="157">
        <f>ROUND(E52*U52,2)</f>
        <v>19.21</v>
      </c>
      <c r="W52" s="157"/>
      <c r="X52" s="157" t="s">
        <v>256</v>
      </c>
      <c r="Y52" s="157" t="s">
        <v>257</v>
      </c>
      <c r="Z52" s="147"/>
      <c r="AA52" s="147"/>
      <c r="AB52" s="147"/>
      <c r="AC52" s="147"/>
      <c r="AD52" s="147"/>
      <c r="AE52" s="147"/>
      <c r="AF52" s="147"/>
      <c r="AG52" s="147" t="s">
        <v>258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2" x14ac:dyDescent="0.2">
      <c r="A53" s="154"/>
      <c r="B53" s="155"/>
      <c r="C53" s="184" t="s">
        <v>1544</v>
      </c>
      <c r="D53" s="159"/>
      <c r="E53" s="160"/>
      <c r="F53" s="157"/>
      <c r="G53" s="157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Z53" s="147"/>
      <c r="AA53" s="147"/>
      <c r="AB53" s="147"/>
      <c r="AC53" s="147"/>
      <c r="AD53" s="147"/>
      <c r="AE53" s="147"/>
      <c r="AF53" s="147"/>
      <c r="AG53" s="147" t="s">
        <v>260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3" x14ac:dyDescent="0.2">
      <c r="A54" s="154"/>
      <c r="B54" s="155"/>
      <c r="C54" s="184" t="s">
        <v>1545</v>
      </c>
      <c r="D54" s="159"/>
      <c r="E54" s="160">
        <v>57</v>
      </c>
      <c r="F54" s="157"/>
      <c r="G54" s="157"/>
      <c r="H54" s="157"/>
      <c r="I54" s="157"/>
      <c r="J54" s="157"/>
      <c r="K54" s="157"/>
      <c r="L54" s="157"/>
      <c r="M54" s="157"/>
      <c r="N54" s="156"/>
      <c r="O54" s="156"/>
      <c r="P54" s="156"/>
      <c r="Q54" s="156"/>
      <c r="R54" s="157"/>
      <c r="S54" s="157"/>
      <c r="T54" s="157"/>
      <c r="U54" s="157"/>
      <c r="V54" s="157"/>
      <c r="W54" s="157"/>
      <c r="X54" s="157"/>
      <c r="Y54" s="157"/>
      <c r="Z54" s="147"/>
      <c r="AA54" s="147"/>
      <c r="AB54" s="147"/>
      <c r="AC54" s="147"/>
      <c r="AD54" s="147"/>
      <c r="AE54" s="147"/>
      <c r="AF54" s="147"/>
      <c r="AG54" s="147" t="s">
        <v>260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">
      <c r="A55" s="170">
        <v>22</v>
      </c>
      <c r="B55" s="171" t="s">
        <v>1050</v>
      </c>
      <c r="C55" s="183" t="s">
        <v>1051</v>
      </c>
      <c r="D55" s="172" t="s">
        <v>316</v>
      </c>
      <c r="E55" s="173">
        <v>1.7463599999999999</v>
      </c>
      <c r="F55" s="174"/>
      <c r="G55" s="175">
        <f>ROUND(E55*F55,2)</f>
        <v>0</v>
      </c>
      <c r="H55" s="158"/>
      <c r="I55" s="157">
        <f>ROUND(E55*H55,2)</f>
        <v>0</v>
      </c>
      <c r="J55" s="158"/>
      <c r="K55" s="157">
        <f>ROUND(E55*J55,2)</f>
        <v>0</v>
      </c>
      <c r="L55" s="157">
        <v>21</v>
      </c>
      <c r="M55" s="157">
        <f>G55*(1+L55/100)</f>
        <v>0</v>
      </c>
      <c r="N55" s="156">
        <v>1</v>
      </c>
      <c r="O55" s="156">
        <f>ROUND(E55*N55,2)</f>
        <v>1.75</v>
      </c>
      <c r="P55" s="156">
        <v>0</v>
      </c>
      <c r="Q55" s="156">
        <f>ROUND(E55*P55,2)</f>
        <v>0</v>
      </c>
      <c r="R55" s="157" t="s">
        <v>282</v>
      </c>
      <c r="S55" s="157" t="s">
        <v>254</v>
      </c>
      <c r="T55" s="157" t="s">
        <v>255</v>
      </c>
      <c r="U55" s="157">
        <v>0</v>
      </c>
      <c r="V55" s="157">
        <f>ROUND(E55*U55,2)</f>
        <v>0</v>
      </c>
      <c r="W55" s="157"/>
      <c r="X55" s="157" t="s">
        <v>283</v>
      </c>
      <c r="Y55" s="157" t="s">
        <v>257</v>
      </c>
      <c r="Z55" s="147"/>
      <c r="AA55" s="147"/>
      <c r="AB55" s="147"/>
      <c r="AC55" s="147"/>
      <c r="AD55" s="147"/>
      <c r="AE55" s="147"/>
      <c r="AF55" s="147"/>
      <c r="AG55" s="147" t="s">
        <v>284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ht="33.75" outlineLevel="2" x14ac:dyDescent="0.2">
      <c r="A56" s="154"/>
      <c r="B56" s="155"/>
      <c r="C56" s="184" t="s">
        <v>1546</v>
      </c>
      <c r="D56" s="159"/>
      <c r="E56" s="160">
        <v>1.7463599999999999</v>
      </c>
      <c r="F56" s="157"/>
      <c r="G56" s="157"/>
      <c r="H56" s="157"/>
      <c r="I56" s="157"/>
      <c r="J56" s="157"/>
      <c r="K56" s="157"/>
      <c r="L56" s="157"/>
      <c r="M56" s="157"/>
      <c r="N56" s="156"/>
      <c r="O56" s="156"/>
      <c r="P56" s="156"/>
      <c r="Q56" s="156"/>
      <c r="R56" s="157"/>
      <c r="S56" s="157"/>
      <c r="T56" s="157"/>
      <c r="U56" s="157"/>
      <c r="V56" s="157"/>
      <c r="W56" s="157"/>
      <c r="X56" s="157"/>
      <c r="Y56" s="157"/>
      <c r="Z56" s="147"/>
      <c r="AA56" s="147"/>
      <c r="AB56" s="147"/>
      <c r="AC56" s="147"/>
      <c r="AD56" s="147"/>
      <c r="AE56" s="147"/>
      <c r="AF56" s="147"/>
      <c r="AG56" s="147" t="s">
        <v>260</v>
      </c>
      <c r="AH56" s="147">
        <v>0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">
      <c r="A57" s="170">
        <v>23</v>
      </c>
      <c r="B57" s="171" t="s">
        <v>1053</v>
      </c>
      <c r="C57" s="183" t="s">
        <v>1054</v>
      </c>
      <c r="D57" s="172" t="s">
        <v>380</v>
      </c>
      <c r="E57" s="173">
        <v>56.7</v>
      </c>
      <c r="F57" s="174"/>
      <c r="G57" s="175">
        <f>ROUND(E57*F57,2)</f>
        <v>0</v>
      </c>
      <c r="H57" s="158"/>
      <c r="I57" s="157">
        <f>ROUND(E57*H57,2)</f>
        <v>0</v>
      </c>
      <c r="J57" s="158"/>
      <c r="K57" s="157">
        <f>ROUND(E57*J57,2)</f>
        <v>0</v>
      </c>
      <c r="L57" s="157">
        <v>21</v>
      </c>
      <c r="M57" s="157">
        <f>G57*(1+L57/100)</f>
        <v>0</v>
      </c>
      <c r="N57" s="156">
        <v>0.14479</v>
      </c>
      <c r="O57" s="156">
        <f>ROUND(E57*N57,2)</f>
        <v>8.2100000000000009</v>
      </c>
      <c r="P57" s="156">
        <v>0</v>
      </c>
      <c r="Q57" s="156">
        <f>ROUND(E57*P57,2)</f>
        <v>0</v>
      </c>
      <c r="R57" s="157" t="s">
        <v>282</v>
      </c>
      <c r="S57" s="157" t="s">
        <v>254</v>
      </c>
      <c r="T57" s="157" t="s">
        <v>255</v>
      </c>
      <c r="U57" s="157">
        <v>0</v>
      </c>
      <c r="V57" s="157">
        <f>ROUND(E57*U57,2)</f>
        <v>0</v>
      </c>
      <c r="W57" s="157"/>
      <c r="X57" s="157" t="s">
        <v>283</v>
      </c>
      <c r="Y57" s="157" t="s">
        <v>257</v>
      </c>
      <c r="Z57" s="147"/>
      <c r="AA57" s="147"/>
      <c r="AB57" s="147"/>
      <c r="AC57" s="147"/>
      <c r="AD57" s="147"/>
      <c r="AE57" s="147"/>
      <c r="AF57" s="147"/>
      <c r="AG57" s="147" t="s">
        <v>284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2" x14ac:dyDescent="0.2">
      <c r="A58" s="154"/>
      <c r="B58" s="155"/>
      <c r="C58" s="184" t="s">
        <v>1543</v>
      </c>
      <c r="D58" s="159"/>
      <c r="E58" s="160">
        <v>56.7</v>
      </c>
      <c r="F58" s="157"/>
      <c r="G58" s="157"/>
      <c r="H58" s="157"/>
      <c r="I58" s="157"/>
      <c r="J58" s="157"/>
      <c r="K58" s="157"/>
      <c r="L58" s="157"/>
      <c r="M58" s="157"/>
      <c r="N58" s="156"/>
      <c r="O58" s="156"/>
      <c r="P58" s="156"/>
      <c r="Q58" s="156"/>
      <c r="R58" s="157"/>
      <c r="S58" s="157"/>
      <c r="T58" s="157"/>
      <c r="U58" s="157"/>
      <c r="V58" s="157"/>
      <c r="W58" s="157"/>
      <c r="X58" s="157"/>
      <c r="Y58" s="157"/>
      <c r="Z58" s="147"/>
      <c r="AA58" s="147"/>
      <c r="AB58" s="147"/>
      <c r="AC58" s="147"/>
      <c r="AD58" s="147"/>
      <c r="AE58" s="147"/>
      <c r="AF58" s="147"/>
      <c r="AG58" s="147" t="s">
        <v>260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">
      <c r="A59" s="170">
        <v>24</v>
      </c>
      <c r="B59" s="171" t="s">
        <v>1055</v>
      </c>
      <c r="C59" s="183" t="s">
        <v>1056</v>
      </c>
      <c r="D59" s="172" t="s">
        <v>380</v>
      </c>
      <c r="E59" s="173">
        <v>56.7</v>
      </c>
      <c r="F59" s="174"/>
      <c r="G59" s="175">
        <f>ROUND(E59*F59,2)</f>
        <v>0</v>
      </c>
      <c r="H59" s="158"/>
      <c r="I59" s="157">
        <f>ROUND(E59*H59,2)</f>
        <v>0</v>
      </c>
      <c r="J59" s="158"/>
      <c r="K59" s="157">
        <f>ROUND(E59*J59,2)</f>
        <v>0</v>
      </c>
      <c r="L59" s="157">
        <v>21</v>
      </c>
      <c r="M59" s="157">
        <f>G59*(1+L59/100)</f>
        <v>0</v>
      </c>
      <c r="N59" s="156">
        <v>5.0000000000000001E-4</v>
      </c>
      <c r="O59" s="156">
        <f>ROUND(E59*N59,2)</f>
        <v>0.03</v>
      </c>
      <c r="P59" s="156">
        <v>0</v>
      </c>
      <c r="Q59" s="156">
        <f>ROUND(E59*P59,2)</f>
        <v>0</v>
      </c>
      <c r="R59" s="157" t="s">
        <v>282</v>
      </c>
      <c r="S59" s="157" t="s">
        <v>254</v>
      </c>
      <c r="T59" s="157" t="s">
        <v>255</v>
      </c>
      <c r="U59" s="157">
        <v>0</v>
      </c>
      <c r="V59" s="157">
        <f>ROUND(E59*U59,2)</f>
        <v>0</v>
      </c>
      <c r="W59" s="157"/>
      <c r="X59" s="157" t="s">
        <v>283</v>
      </c>
      <c r="Y59" s="157" t="s">
        <v>257</v>
      </c>
      <c r="Z59" s="147"/>
      <c r="AA59" s="147"/>
      <c r="AB59" s="147"/>
      <c r="AC59" s="147"/>
      <c r="AD59" s="147"/>
      <c r="AE59" s="147"/>
      <c r="AF59" s="147"/>
      <c r="AG59" s="147" t="s">
        <v>284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2" x14ac:dyDescent="0.2">
      <c r="A60" s="154"/>
      <c r="B60" s="155"/>
      <c r="C60" s="184" t="s">
        <v>1543</v>
      </c>
      <c r="D60" s="159"/>
      <c r="E60" s="160">
        <v>56.7</v>
      </c>
      <c r="F60" s="157"/>
      <c r="G60" s="157"/>
      <c r="H60" s="157"/>
      <c r="I60" s="157"/>
      <c r="J60" s="157"/>
      <c r="K60" s="157"/>
      <c r="L60" s="157"/>
      <c r="M60" s="157"/>
      <c r="N60" s="156"/>
      <c r="O60" s="156"/>
      <c r="P60" s="156"/>
      <c r="Q60" s="156"/>
      <c r="R60" s="157"/>
      <c r="S60" s="157"/>
      <c r="T60" s="157"/>
      <c r="U60" s="157"/>
      <c r="V60" s="157"/>
      <c r="W60" s="157"/>
      <c r="X60" s="157"/>
      <c r="Y60" s="157"/>
      <c r="Z60" s="147"/>
      <c r="AA60" s="147"/>
      <c r="AB60" s="147"/>
      <c r="AC60" s="147"/>
      <c r="AD60" s="147"/>
      <c r="AE60" s="147"/>
      <c r="AF60" s="147"/>
      <c r="AG60" s="147" t="s">
        <v>260</v>
      </c>
      <c r="AH60" s="147">
        <v>0</v>
      </c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">
      <c r="A61" s="170">
        <v>25</v>
      </c>
      <c r="B61" s="171" t="s">
        <v>480</v>
      </c>
      <c r="C61" s="183" t="s">
        <v>481</v>
      </c>
      <c r="D61" s="172" t="s">
        <v>380</v>
      </c>
      <c r="E61" s="173">
        <v>56.7</v>
      </c>
      <c r="F61" s="174"/>
      <c r="G61" s="175">
        <f>ROUND(E61*F61,2)</f>
        <v>0</v>
      </c>
      <c r="H61" s="158"/>
      <c r="I61" s="157">
        <f>ROUND(E61*H61,2)</f>
        <v>0</v>
      </c>
      <c r="J61" s="158"/>
      <c r="K61" s="157">
        <f>ROUND(E61*J61,2)</f>
        <v>0</v>
      </c>
      <c r="L61" s="157">
        <v>21</v>
      </c>
      <c r="M61" s="157">
        <f>G61*(1+L61/100)</f>
        <v>0</v>
      </c>
      <c r="N61" s="156">
        <v>3.0000000000000001E-5</v>
      </c>
      <c r="O61" s="156">
        <f>ROUND(E61*N61,2)</f>
        <v>0</v>
      </c>
      <c r="P61" s="156">
        <v>0</v>
      </c>
      <c r="Q61" s="156">
        <f>ROUND(E61*P61,2)</f>
        <v>0</v>
      </c>
      <c r="R61" s="157"/>
      <c r="S61" s="157" t="s">
        <v>254</v>
      </c>
      <c r="T61" s="157" t="s">
        <v>255</v>
      </c>
      <c r="U61" s="157">
        <v>3.1E-2</v>
      </c>
      <c r="V61" s="157">
        <f>ROUND(E61*U61,2)</f>
        <v>1.76</v>
      </c>
      <c r="W61" s="157"/>
      <c r="X61" s="157" t="s">
        <v>256</v>
      </c>
      <c r="Y61" s="157" t="s">
        <v>257</v>
      </c>
      <c r="Z61" s="147"/>
      <c r="AA61" s="147"/>
      <c r="AB61" s="147"/>
      <c r="AC61" s="147"/>
      <c r="AD61" s="147"/>
      <c r="AE61" s="147"/>
      <c r="AF61" s="147"/>
      <c r="AG61" s="147" t="s">
        <v>258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2" x14ac:dyDescent="0.2">
      <c r="A62" s="154"/>
      <c r="B62" s="155"/>
      <c r="C62" s="184" t="s">
        <v>1547</v>
      </c>
      <c r="D62" s="159"/>
      <c r="E62" s="160">
        <v>56.7</v>
      </c>
      <c r="F62" s="157"/>
      <c r="G62" s="157"/>
      <c r="H62" s="157"/>
      <c r="I62" s="157"/>
      <c r="J62" s="157"/>
      <c r="K62" s="157"/>
      <c r="L62" s="157"/>
      <c r="M62" s="157"/>
      <c r="N62" s="156"/>
      <c r="O62" s="156"/>
      <c r="P62" s="156"/>
      <c r="Q62" s="156"/>
      <c r="R62" s="157"/>
      <c r="S62" s="157"/>
      <c r="T62" s="157"/>
      <c r="U62" s="157"/>
      <c r="V62" s="157"/>
      <c r="W62" s="157"/>
      <c r="X62" s="157"/>
      <c r="Y62" s="157"/>
      <c r="Z62" s="147"/>
      <c r="AA62" s="147"/>
      <c r="AB62" s="147"/>
      <c r="AC62" s="147"/>
      <c r="AD62" s="147"/>
      <c r="AE62" s="147"/>
      <c r="AF62" s="147"/>
      <c r="AG62" s="147" t="s">
        <v>260</v>
      </c>
      <c r="AH62" s="147">
        <v>0</v>
      </c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x14ac:dyDescent="0.2">
      <c r="A63" s="163" t="s">
        <v>249</v>
      </c>
      <c r="B63" s="164" t="s">
        <v>146</v>
      </c>
      <c r="C63" s="182" t="s">
        <v>147</v>
      </c>
      <c r="D63" s="165"/>
      <c r="E63" s="166"/>
      <c r="F63" s="167"/>
      <c r="G63" s="168">
        <f>SUMIF(AG64:AG67,"&lt;&gt;NOR",G64:G67)</f>
        <v>0</v>
      </c>
      <c r="H63" s="162"/>
      <c r="I63" s="162">
        <f>SUM(I64:I67)</f>
        <v>0</v>
      </c>
      <c r="J63" s="162"/>
      <c r="K63" s="162">
        <f>SUM(K64:K67)</f>
        <v>0</v>
      </c>
      <c r="L63" s="162"/>
      <c r="M63" s="162">
        <f>SUM(M64:M67)</f>
        <v>0</v>
      </c>
      <c r="N63" s="161"/>
      <c r="O63" s="161">
        <f>SUM(O64:O67)</f>
        <v>1.82</v>
      </c>
      <c r="P63" s="161"/>
      <c r="Q63" s="161">
        <f>SUM(Q64:Q67)</f>
        <v>0</v>
      </c>
      <c r="R63" s="162"/>
      <c r="S63" s="162"/>
      <c r="T63" s="162"/>
      <c r="U63" s="162"/>
      <c r="V63" s="162">
        <f>SUM(V64:V67)</f>
        <v>3.53</v>
      </c>
      <c r="W63" s="162"/>
      <c r="X63" s="162"/>
      <c r="Y63" s="162"/>
      <c r="AG63" t="s">
        <v>250</v>
      </c>
    </row>
    <row r="64" spans="1:60" outlineLevel="1" x14ac:dyDescent="0.2">
      <c r="A64" s="170">
        <v>26</v>
      </c>
      <c r="B64" s="171" t="s">
        <v>1379</v>
      </c>
      <c r="C64" s="183" t="s">
        <v>1380</v>
      </c>
      <c r="D64" s="172" t="s">
        <v>380</v>
      </c>
      <c r="E64" s="173">
        <v>11.4</v>
      </c>
      <c r="F64" s="174"/>
      <c r="G64" s="175">
        <f>ROUND(E64*F64,2)</f>
        <v>0</v>
      </c>
      <c r="H64" s="158"/>
      <c r="I64" s="157">
        <f>ROUND(E64*H64,2)</f>
        <v>0</v>
      </c>
      <c r="J64" s="158"/>
      <c r="K64" s="157">
        <f>ROUND(E64*J64,2)</f>
        <v>0</v>
      </c>
      <c r="L64" s="157">
        <v>21</v>
      </c>
      <c r="M64" s="157">
        <f>G64*(1+L64/100)</f>
        <v>0</v>
      </c>
      <c r="N64" s="156">
        <v>0.16</v>
      </c>
      <c r="O64" s="156">
        <f>ROUND(E64*N64,2)</f>
        <v>1.82</v>
      </c>
      <c r="P64" s="156">
        <v>0</v>
      </c>
      <c r="Q64" s="156">
        <f>ROUND(E64*P64,2)</f>
        <v>0</v>
      </c>
      <c r="R64" s="157"/>
      <c r="S64" s="157" t="s">
        <v>254</v>
      </c>
      <c r="T64" s="157" t="s">
        <v>255</v>
      </c>
      <c r="U64" s="157">
        <v>0.18</v>
      </c>
      <c r="V64" s="157">
        <f>ROUND(E64*U64,2)</f>
        <v>2.0499999999999998</v>
      </c>
      <c r="W64" s="157"/>
      <c r="X64" s="157" t="s">
        <v>256</v>
      </c>
      <c r="Y64" s="157" t="s">
        <v>257</v>
      </c>
      <c r="Z64" s="147"/>
      <c r="AA64" s="147"/>
      <c r="AB64" s="147"/>
      <c r="AC64" s="147"/>
      <c r="AD64" s="147"/>
      <c r="AE64" s="147"/>
      <c r="AF64" s="147"/>
      <c r="AG64" s="147" t="s">
        <v>258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2" x14ac:dyDescent="0.2">
      <c r="A65" s="154"/>
      <c r="B65" s="155"/>
      <c r="C65" s="184" t="s">
        <v>1548</v>
      </c>
      <c r="D65" s="159"/>
      <c r="E65" s="160">
        <v>11.4</v>
      </c>
      <c r="F65" s="157"/>
      <c r="G65" s="157"/>
      <c r="H65" s="157"/>
      <c r="I65" s="157"/>
      <c r="J65" s="157"/>
      <c r="K65" s="157"/>
      <c r="L65" s="157"/>
      <c r="M65" s="157"/>
      <c r="N65" s="156"/>
      <c r="O65" s="156"/>
      <c r="P65" s="156"/>
      <c r="Q65" s="156"/>
      <c r="R65" s="157"/>
      <c r="S65" s="157"/>
      <c r="T65" s="157"/>
      <c r="U65" s="157"/>
      <c r="V65" s="157"/>
      <c r="W65" s="157"/>
      <c r="X65" s="157"/>
      <c r="Y65" s="157"/>
      <c r="Z65" s="147"/>
      <c r="AA65" s="147"/>
      <c r="AB65" s="147"/>
      <c r="AC65" s="147"/>
      <c r="AD65" s="147"/>
      <c r="AE65" s="147"/>
      <c r="AF65" s="147"/>
      <c r="AG65" s="147" t="s">
        <v>260</v>
      </c>
      <c r="AH65" s="147">
        <v>0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">
      <c r="A66" s="170">
        <v>27</v>
      </c>
      <c r="B66" s="171" t="s">
        <v>1382</v>
      </c>
      <c r="C66" s="183" t="s">
        <v>1383</v>
      </c>
      <c r="D66" s="172" t="s">
        <v>380</v>
      </c>
      <c r="E66" s="173">
        <v>11.4</v>
      </c>
      <c r="F66" s="174"/>
      <c r="G66" s="175">
        <f>ROUND(E66*F66,2)</f>
        <v>0</v>
      </c>
      <c r="H66" s="158"/>
      <c r="I66" s="157">
        <f>ROUND(E66*H66,2)</f>
        <v>0</v>
      </c>
      <c r="J66" s="158"/>
      <c r="K66" s="157">
        <f>ROUND(E66*J66,2)</f>
        <v>0</v>
      </c>
      <c r="L66" s="157">
        <v>21</v>
      </c>
      <c r="M66" s="157">
        <f>G66*(1+L66/100)</f>
        <v>0</v>
      </c>
      <c r="N66" s="156">
        <v>0</v>
      </c>
      <c r="O66" s="156">
        <f>ROUND(E66*N66,2)</f>
        <v>0</v>
      </c>
      <c r="P66" s="156">
        <v>0</v>
      </c>
      <c r="Q66" s="156">
        <f>ROUND(E66*P66,2)</f>
        <v>0</v>
      </c>
      <c r="R66" s="157"/>
      <c r="S66" s="157" t="s">
        <v>254</v>
      </c>
      <c r="T66" s="157" t="s">
        <v>255</v>
      </c>
      <c r="U66" s="157">
        <v>0.13</v>
      </c>
      <c r="V66" s="157">
        <f>ROUND(E66*U66,2)</f>
        <v>1.48</v>
      </c>
      <c r="W66" s="157"/>
      <c r="X66" s="157" t="s">
        <v>256</v>
      </c>
      <c r="Y66" s="157" t="s">
        <v>257</v>
      </c>
      <c r="Z66" s="147"/>
      <c r="AA66" s="147"/>
      <c r="AB66" s="147"/>
      <c r="AC66" s="147"/>
      <c r="AD66" s="147"/>
      <c r="AE66" s="147"/>
      <c r="AF66" s="147"/>
      <c r="AG66" s="147" t="s">
        <v>258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2" x14ac:dyDescent="0.2">
      <c r="A67" s="154"/>
      <c r="B67" s="155"/>
      <c r="C67" s="184" t="s">
        <v>1548</v>
      </c>
      <c r="D67" s="159"/>
      <c r="E67" s="160">
        <v>11.4</v>
      </c>
      <c r="F67" s="157"/>
      <c r="G67" s="157"/>
      <c r="H67" s="157"/>
      <c r="I67" s="157"/>
      <c r="J67" s="157"/>
      <c r="K67" s="157"/>
      <c r="L67" s="157"/>
      <c r="M67" s="157"/>
      <c r="N67" s="156"/>
      <c r="O67" s="156"/>
      <c r="P67" s="156"/>
      <c r="Q67" s="156"/>
      <c r="R67" s="157"/>
      <c r="S67" s="157"/>
      <c r="T67" s="157"/>
      <c r="U67" s="157"/>
      <c r="V67" s="157"/>
      <c r="W67" s="157"/>
      <c r="X67" s="157"/>
      <c r="Y67" s="157"/>
      <c r="Z67" s="147"/>
      <c r="AA67" s="147"/>
      <c r="AB67" s="147"/>
      <c r="AC67" s="147"/>
      <c r="AD67" s="147"/>
      <c r="AE67" s="147"/>
      <c r="AF67" s="147"/>
      <c r="AG67" s="147" t="s">
        <v>260</v>
      </c>
      <c r="AH67" s="147">
        <v>0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x14ac:dyDescent="0.2">
      <c r="A68" s="163" t="s">
        <v>249</v>
      </c>
      <c r="B68" s="164" t="s">
        <v>160</v>
      </c>
      <c r="C68" s="182" t="s">
        <v>161</v>
      </c>
      <c r="D68" s="165"/>
      <c r="E68" s="166"/>
      <c r="F68" s="167"/>
      <c r="G68" s="168">
        <f>SUMIF(AG69:AG69,"&lt;&gt;NOR",G69:G69)</f>
        <v>0</v>
      </c>
      <c r="H68" s="162"/>
      <c r="I68" s="162">
        <f>SUM(I69:I69)</f>
        <v>0</v>
      </c>
      <c r="J68" s="162"/>
      <c r="K68" s="162">
        <f>SUM(K69:K69)</f>
        <v>0</v>
      </c>
      <c r="L68" s="162"/>
      <c r="M68" s="162">
        <f>SUM(M69:M69)</f>
        <v>0</v>
      </c>
      <c r="N68" s="161"/>
      <c r="O68" s="161">
        <f>SUM(O69:O69)</f>
        <v>0</v>
      </c>
      <c r="P68" s="161"/>
      <c r="Q68" s="161">
        <f>SUM(Q69:Q69)</f>
        <v>0</v>
      </c>
      <c r="R68" s="162"/>
      <c r="S68" s="162"/>
      <c r="T68" s="162"/>
      <c r="U68" s="162"/>
      <c r="V68" s="162">
        <f>SUM(V69:V69)</f>
        <v>172.76</v>
      </c>
      <c r="W68" s="162"/>
      <c r="X68" s="162"/>
      <c r="Y68" s="162"/>
      <c r="AG68" t="s">
        <v>250</v>
      </c>
    </row>
    <row r="69" spans="1:60" outlineLevel="1" x14ac:dyDescent="0.2">
      <c r="A69" s="176">
        <v>28</v>
      </c>
      <c r="B69" s="177" t="s">
        <v>314</v>
      </c>
      <c r="C69" s="185" t="s">
        <v>315</v>
      </c>
      <c r="D69" s="178" t="s">
        <v>316</v>
      </c>
      <c r="E69" s="179">
        <v>202.76427000000001</v>
      </c>
      <c r="F69" s="180"/>
      <c r="G69" s="181">
        <f>ROUND(E69*F69,2)</f>
        <v>0</v>
      </c>
      <c r="H69" s="158"/>
      <c r="I69" s="157">
        <f>ROUND(E69*H69,2)</f>
        <v>0</v>
      </c>
      <c r="J69" s="158"/>
      <c r="K69" s="157">
        <f>ROUND(E69*J69,2)</f>
        <v>0</v>
      </c>
      <c r="L69" s="157">
        <v>21</v>
      </c>
      <c r="M69" s="157">
        <f>G69*(1+L69/100)</f>
        <v>0</v>
      </c>
      <c r="N69" s="156">
        <v>0</v>
      </c>
      <c r="O69" s="156">
        <f>ROUND(E69*N69,2)</f>
        <v>0</v>
      </c>
      <c r="P69" s="156">
        <v>0</v>
      </c>
      <c r="Q69" s="156">
        <f>ROUND(E69*P69,2)</f>
        <v>0</v>
      </c>
      <c r="R69" s="157"/>
      <c r="S69" s="157" t="s">
        <v>254</v>
      </c>
      <c r="T69" s="157" t="s">
        <v>255</v>
      </c>
      <c r="U69" s="157">
        <v>0.85199999999999998</v>
      </c>
      <c r="V69" s="157">
        <f>ROUND(E69*U69,2)</f>
        <v>172.76</v>
      </c>
      <c r="W69" s="157"/>
      <c r="X69" s="157" t="s">
        <v>256</v>
      </c>
      <c r="Y69" s="157" t="s">
        <v>257</v>
      </c>
      <c r="Z69" s="147"/>
      <c r="AA69" s="147"/>
      <c r="AB69" s="147"/>
      <c r="AC69" s="147"/>
      <c r="AD69" s="147"/>
      <c r="AE69" s="147"/>
      <c r="AF69" s="147"/>
      <c r="AG69" s="147" t="s">
        <v>317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x14ac:dyDescent="0.2">
      <c r="A70" s="163" t="s">
        <v>249</v>
      </c>
      <c r="B70" s="164" t="s">
        <v>218</v>
      </c>
      <c r="C70" s="182" t="s">
        <v>219</v>
      </c>
      <c r="D70" s="165"/>
      <c r="E70" s="166"/>
      <c r="F70" s="167"/>
      <c r="G70" s="168">
        <f>SUMIF(AG71:AG78,"&lt;&gt;NOR",G71:G78)</f>
        <v>0</v>
      </c>
      <c r="H70" s="162"/>
      <c r="I70" s="162">
        <f>SUM(I71:I78)</f>
        <v>0</v>
      </c>
      <c r="J70" s="162"/>
      <c r="K70" s="162">
        <f>SUM(K71:K78)</f>
        <v>0</v>
      </c>
      <c r="L70" s="162"/>
      <c r="M70" s="162">
        <f>SUM(M71:M78)</f>
        <v>0</v>
      </c>
      <c r="N70" s="161"/>
      <c r="O70" s="161">
        <f>SUM(O71:O78)</f>
        <v>0</v>
      </c>
      <c r="P70" s="161"/>
      <c r="Q70" s="161">
        <f>SUM(Q71:Q78)</f>
        <v>0</v>
      </c>
      <c r="R70" s="162"/>
      <c r="S70" s="162"/>
      <c r="T70" s="162"/>
      <c r="U70" s="162"/>
      <c r="V70" s="162">
        <f>SUM(V71:V78)</f>
        <v>87.98</v>
      </c>
      <c r="W70" s="162"/>
      <c r="X70" s="162"/>
      <c r="Y70" s="162"/>
      <c r="AG70" t="s">
        <v>250</v>
      </c>
    </row>
    <row r="71" spans="1:60" ht="22.5" outlineLevel="1" x14ac:dyDescent="0.2">
      <c r="A71" s="170">
        <v>29</v>
      </c>
      <c r="B71" s="171" t="s">
        <v>452</v>
      </c>
      <c r="C71" s="183" t="s">
        <v>1282</v>
      </c>
      <c r="D71" s="172" t="s">
        <v>316</v>
      </c>
      <c r="E71" s="173">
        <v>171.56</v>
      </c>
      <c r="F71" s="174"/>
      <c r="G71" s="175">
        <f>ROUND(E71*F71,2)</f>
        <v>0</v>
      </c>
      <c r="H71" s="158"/>
      <c r="I71" s="157">
        <f>ROUND(E71*H71,2)</f>
        <v>0</v>
      </c>
      <c r="J71" s="158"/>
      <c r="K71" s="157">
        <f>ROUND(E71*J71,2)</f>
        <v>0</v>
      </c>
      <c r="L71" s="157">
        <v>21</v>
      </c>
      <c r="M71" s="157">
        <f>G71*(1+L71/100)</f>
        <v>0</v>
      </c>
      <c r="N71" s="156">
        <v>0</v>
      </c>
      <c r="O71" s="156">
        <f>ROUND(E71*N71,2)</f>
        <v>0</v>
      </c>
      <c r="P71" s="156">
        <v>0</v>
      </c>
      <c r="Q71" s="156">
        <f>ROUND(E71*P71,2)</f>
        <v>0</v>
      </c>
      <c r="R71" s="157"/>
      <c r="S71" s="157" t="s">
        <v>254</v>
      </c>
      <c r="T71" s="157" t="s">
        <v>255</v>
      </c>
      <c r="U71" s="157">
        <v>0.49</v>
      </c>
      <c r="V71" s="157">
        <f>ROUND(E71*U71,2)</f>
        <v>84.06</v>
      </c>
      <c r="W71" s="157"/>
      <c r="X71" s="157" t="s">
        <v>256</v>
      </c>
      <c r="Y71" s="157" t="s">
        <v>257</v>
      </c>
      <c r="Z71" s="147"/>
      <c r="AA71" s="147"/>
      <c r="AB71" s="147"/>
      <c r="AC71" s="147"/>
      <c r="AD71" s="147"/>
      <c r="AE71" s="147"/>
      <c r="AF71" s="147"/>
      <c r="AG71" s="147" t="s">
        <v>258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ht="22.5" outlineLevel="2" x14ac:dyDescent="0.2">
      <c r="A72" s="154"/>
      <c r="B72" s="155"/>
      <c r="C72" s="184" t="s">
        <v>1549</v>
      </c>
      <c r="D72" s="159"/>
      <c r="E72" s="160">
        <v>159.36000000000001</v>
      </c>
      <c r="F72" s="157"/>
      <c r="G72" s="157"/>
      <c r="H72" s="157"/>
      <c r="I72" s="157"/>
      <c r="J72" s="157"/>
      <c r="K72" s="157"/>
      <c r="L72" s="157"/>
      <c r="M72" s="157"/>
      <c r="N72" s="156"/>
      <c r="O72" s="156"/>
      <c r="P72" s="156"/>
      <c r="Q72" s="156"/>
      <c r="R72" s="157"/>
      <c r="S72" s="157"/>
      <c r="T72" s="157"/>
      <c r="U72" s="157"/>
      <c r="V72" s="157"/>
      <c r="W72" s="157"/>
      <c r="X72" s="157"/>
      <c r="Y72" s="157"/>
      <c r="Z72" s="147"/>
      <c r="AA72" s="147"/>
      <c r="AB72" s="147"/>
      <c r="AC72" s="147"/>
      <c r="AD72" s="147"/>
      <c r="AE72" s="147"/>
      <c r="AF72" s="147"/>
      <c r="AG72" s="147" t="s">
        <v>260</v>
      </c>
      <c r="AH72" s="147">
        <v>0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3" x14ac:dyDescent="0.2">
      <c r="A73" s="154"/>
      <c r="B73" s="155"/>
      <c r="C73" s="184" t="s">
        <v>1550</v>
      </c>
      <c r="D73" s="159"/>
      <c r="E73" s="160">
        <v>12.2</v>
      </c>
      <c r="F73" s="157"/>
      <c r="G73" s="157"/>
      <c r="H73" s="157"/>
      <c r="I73" s="157"/>
      <c r="J73" s="157"/>
      <c r="K73" s="157"/>
      <c r="L73" s="157"/>
      <c r="M73" s="157"/>
      <c r="N73" s="156"/>
      <c r="O73" s="156"/>
      <c r="P73" s="156"/>
      <c r="Q73" s="156"/>
      <c r="R73" s="157"/>
      <c r="S73" s="157"/>
      <c r="T73" s="157"/>
      <c r="U73" s="157"/>
      <c r="V73" s="157"/>
      <c r="W73" s="157"/>
      <c r="X73" s="157"/>
      <c r="Y73" s="157"/>
      <c r="Z73" s="147"/>
      <c r="AA73" s="147"/>
      <c r="AB73" s="147"/>
      <c r="AC73" s="147"/>
      <c r="AD73" s="147"/>
      <c r="AE73" s="147"/>
      <c r="AF73" s="147"/>
      <c r="AG73" s="147" t="s">
        <v>260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ht="22.5" outlineLevel="1" x14ac:dyDescent="0.2">
      <c r="A74" s="170">
        <v>30</v>
      </c>
      <c r="B74" s="171" t="s">
        <v>452</v>
      </c>
      <c r="C74" s="183" t="s">
        <v>1282</v>
      </c>
      <c r="D74" s="172" t="s">
        <v>316</v>
      </c>
      <c r="E74" s="173">
        <v>8</v>
      </c>
      <c r="F74" s="174"/>
      <c r="G74" s="175">
        <f>ROUND(E74*F74,2)</f>
        <v>0</v>
      </c>
      <c r="H74" s="158"/>
      <c r="I74" s="157">
        <f>ROUND(E74*H74,2)</f>
        <v>0</v>
      </c>
      <c r="J74" s="158"/>
      <c r="K74" s="157">
        <f>ROUND(E74*J74,2)</f>
        <v>0</v>
      </c>
      <c r="L74" s="157">
        <v>21</v>
      </c>
      <c r="M74" s="157">
        <f>G74*(1+L74/100)</f>
        <v>0</v>
      </c>
      <c r="N74" s="156">
        <v>0</v>
      </c>
      <c r="O74" s="156">
        <f>ROUND(E74*N74,2)</f>
        <v>0</v>
      </c>
      <c r="P74" s="156">
        <v>0</v>
      </c>
      <c r="Q74" s="156">
        <f>ROUND(E74*P74,2)</f>
        <v>0</v>
      </c>
      <c r="R74" s="157"/>
      <c r="S74" s="157" t="s">
        <v>254</v>
      </c>
      <c r="T74" s="157" t="s">
        <v>255</v>
      </c>
      <c r="U74" s="157">
        <v>0.49</v>
      </c>
      <c r="V74" s="157">
        <f>ROUND(E74*U74,2)</f>
        <v>3.92</v>
      </c>
      <c r="W74" s="157"/>
      <c r="X74" s="157" t="s">
        <v>256</v>
      </c>
      <c r="Y74" s="157" t="s">
        <v>257</v>
      </c>
      <c r="Z74" s="147"/>
      <c r="AA74" s="147"/>
      <c r="AB74" s="147"/>
      <c r="AC74" s="147"/>
      <c r="AD74" s="147"/>
      <c r="AE74" s="147"/>
      <c r="AF74" s="147"/>
      <c r="AG74" s="147" t="s">
        <v>258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2" x14ac:dyDescent="0.2">
      <c r="A75" s="154"/>
      <c r="B75" s="155"/>
      <c r="C75" s="184" t="s">
        <v>1551</v>
      </c>
      <c r="D75" s="159"/>
      <c r="E75" s="160">
        <v>8</v>
      </c>
      <c r="F75" s="157"/>
      <c r="G75" s="157"/>
      <c r="H75" s="157"/>
      <c r="I75" s="157"/>
      <c r="J75" s="157"/>
      <c r="K75" s="157"/>
      <c r="L75" s="157"/>
      <c r="M75" s="157"/>
      <c r="N75" s="156"/>
      <c r="O75" s="156"/>
      <c r="P75" s="156"/>
      <c r="Q75" s="156"/>
      <c r="R75" s="157"/>
      <c r="S75" s="157"/>
      <c r="T75" s="157"/>
      <c r="U75" s="157"/>
      <c r="V75" s="157"/>
      <c r="W75" s="157"/>
      <c r="X75" s="157"/>
      <c r="Y75" s="157"/>
      <c r="Z75" s="147"/>
      <c r="AA75" s="147"/>
      <c r="AB75" s="147"/>
      <c r="AC75" s="147"/>
      <c r="AD75" s="147"/>
      <c r="AE75" s="147"/>
      <c r="AF75" s="147"/>
      <c r="AG75" s="147" t="s">
        <v>260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">
      <c r="A76" s="170">
        <v>31</v>
      </c>
      <c r="B76" s="171" t="s">
        <v>1286</v>
      </c>
      <c r="C76" s="183" t="s">
        <v>1287</v>
      </c>
      <c r="D76" s="172" t="s">
        <v>1288</v>
      </c>
      <c r="E76" s="173">
        <v>171.56</v>
      </c>
      <c r="F76" s="174"/>
      <c r="G76" s="175">
        <f>ROUND(E76*F76,2)</f>
        <v>0</v>
      </c>
      <c r="H76" s="158"/>
      <c r="I76" s="157">
        <f>ROUND(E76*H76,2)</f>
        <v>0</v>
      </c>
      <c r="J76" s="158"/>
      <c r="K76" s="157">
        <f>ROUND(E76*J76,2)</f>
        <v>0</v>
      </c>
      <c r="L76" s="157">
        <v>21</v>
      </c>
      <c r="M76" s="157">
        <f>G76*(1+L76/100)</f>
        <v>0</v>
      </c>
      <c r="N76" s="156">
        <v>0</v>
      </c>
      <c r="O76" s="156">
        <f>ROUND(E76*N76,2)</f>
        <v>0</v>
      </c>
      <c r="P76" s="156">
        <v>0</v>
      </c>
      <c r="Q76" s="156">
        <f>ROUND(E76*P76,2)</f>
        <v>0</v>
      </c>
      <c r="R76" s="157"/>
      <c r="S76" s="157" t="s">
        <v>254</v>
      </c>
      <c r="T76" s="157" t="s">
        <v>255</v>
      </c>
      <c r="U76" s="157">
        <v>0</v>
      </c>
      <c r="V76" s="157">
        <f>ROUND(E76*U76,2)</f>
        <v>0</v>
      </c>
      <c r="W76" s="157"/>
      <c r="X76" s="157" t="s">
        <v>309</v>
      </c>
      <c r="Y76" s="157" t="s">
        <v>257</v>
      </c>
      <c r="Z76" s="147"/>
      <c r="AA76" s="147"/>
      <c r="AB76" s="147"/>
      <c r="AC76" s="147"/>
      <c r="AD76" s="147"/>
      <c r="AE76" s="147"/>
      <c r="AF76" s="147"/>
      <c r="AG76" s="147" t="s">
        <v>310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ht="22.5" outlineLevel="2" x14ac:dyDescent="0.2">
      <c r="A77" s="154"/>
      <c r="B77" s="155"/>
      <c r="C77" s="184" t="s">
        <v>1549</v>
      </c>
      <c r="D77" s="159"/>
      <c r="E77" s="160">
        <v>159.36000000000001</v>
      </c>
      <c r="F77" s="157"/>
      <c r="G77" s="157"/>
      <c r="H77" s="157"/>
      <c r="I77" s="157"/>
      <c r="J77" s="157"/>
      <c r="K77" s="157"/>
      <c r="L77" s="157"/>
      <c r="M77" s="157"/>
      <c r="N77" s="156"/>
      <c r="O77" s="156"/>
      <c r="P77" s="156"/>
      <c r="Q77" s="156"/>
      <c r="R77" s="157"/>
      <c r="S77" s="157"/>
      <c r="T77" s="157"/>
      <c r="U77" s="157"/>
      <c r="V77" s="157"/>
      <c r="W77" s="157"/>
      <c r="X77" s="157"/>
      <c r="Y77" s="157"/>
      <c r="Z77" s="147"/>
      <c r="AA77" s="147"/>
      <c r="AB77" s="147"/>
      <c r="AC77" s="147"/>
      <c r="AD77" s="147"/>
      <c r="AE77" s="147"/>
      <c r="AF77" s="147"/>
      <c r="AG77" s="147" t="s">
        <v>260</v>
      </c>
      <c r="AH77" s="147">
        <v>0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3" x14ac:dyDescent="0.2">
      <c r="A78" s="154"/>
      <c r="B78" s="155"/>
      <c r="C78" s="184" t="s">
        <v>1550</v>
      </c>
      <c r="D78" s="159"/>
      <c r="E78" s="160">
        <v>12.2</v>
      </c>
      <c r="F78" s="157"/>
      <c r="G78" s="157"/>
      <c r="H78" s="157"/>
      <c r="I78" s="157"/>
      <c r="J78" s="157"/>
      <c r="K78" s="157"/>
      <c r="L78" s="157"/>
      <c r="M78" s="157"/>
      <c r="N78" s="156"/>
      <c r="O78" s="156"/>
      <c r="P78" s="156"/>
      <c r="Q78" s="156"/>
      <c r="R78" s="157"/>
      <c r="S78" s="157"/>
      <c r="T78" s="157"/>
      <c r="U78" s="157"/>
      <c r="V78" s="157"/>
      <c r="W78" s="157"/>
      <c r="X78" s="157"/>
      <c r="Y78" s="157"/>
      <c r="Z78" s="147"/>
      <c r="AA78" s="147"/>
      <c r="AB78" s="147"/>
      <c r="AC78" s="147"/>
      <c r="AD78" s="147"/>
      <c r="AE78" s="147"/>
      <c r="AF78" s="147"/>
      <c r="AG78" s="147" t="s">
        <v>260</v>
      </c>
      <c r="AH78" s="147">
        <v>0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x14ac:dyDescent="0.2">
      <c r="A79" s="3"/>
      <c r="B79" s="4"/>
      <c r="C79" s="186"/>
      <c r="D79" s="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AE79">
        <v>12</v>
      </c>
      <c r="AF79">
        <v>21</v>
      </c>
      <c r="AG79" t="s">
        <v>235</v>
      </c>
    </row>
    <row r="80" spans="1:60" x14ac:dyDescent="0.2">
      <c r="A80" s="150"/>
      <c r="B80" s="151" t="s">
        <v>31</v>
      </c>
      <c r="C80" s="187"/>
      <c r="D80" s="152"/>
      <c r="E80" s="153"/>
      <c r="F80" s="153"/>
      <c r="G80" s="169">
        <f>G8+G20+G43+G63+G68+G70</f>
        <v>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AE80">
        <f>SUMIF(L7:L78,AE79,G7:G78)</f>
        <v>0</v>
      </c>
      <c r="AF80">
        <f>SUMIF(L7:L78,AF79,G7:G78)</f>
        <v>0</v>
      </c>
      <c r="AG80" t="s">
        <v>346</v>
      </c>
    </row>
    <row r="81" spans="1:33" x14ac:dyDescent="0.2">
      <c r="A81" s="3"/>
      <c r="B81" s="4"/>
      <c r="C81" s="186"/>
      <c r="D81" s="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33" x14ac:dyDescent="0.2">
      <c r="A82" s="3"/>
      <c r="B82" s="4"/>
      <c r="C82" s="186"/>
      <c r="D82" s="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33" x14ac:dyDescent="0.2">
      <c r="A83" s="374" t="s">
        <v>347</v>
      </c>
      <c r="B83" s="374"/>
      <c r="C83" s="375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33" x14ac:dyDescent="0.2">
      <c r="A84" s="376"/>
      <c r="B84" s="377"/>
      <c r="C84" s="378"/>
      <c r="D84" s="377"/>
      <c r="E84" s="377"/>
      <c r="F84" s="377"/>
      <c r="G84" s="379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AG84" t="s">
        <v>348</v>
      </c>
    </row>
    <row r="85" spans="1:33" x14ac:dyDescent="0.2">
      <c r="A85" s="380"/>
      <c r="B85" s="381"/>
      <c r="C85" s="382"/>
      <c r="D85" s="381"/>
      <c r="E85" s="381"/>
      <c r="F85" s="381"/>
      <c r="G85" s="38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33" x14ac:dyDescent="0.2">
      <c r="A86" s="380"/>
      <c r="B86" s="381"/>
      <c r="C86" s="382"/>
      <c r="D86" s="381"/>
      <c r="E86" s="381"/>
      <c r="F86" s="381"/>
      <c r="G86" s="38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33" x14ac:dyDescent="0.2">
      <c r="A87" s="380"/>
      <c r="B87" s="381"/>
      <c r="C87" s="382"/>
      <c r="D87" s="381"/>
      <c r="E87" s="381"/>
      <c r="F87" s="381"/>
      <c r="G87" s="38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33" x14ac:dyDescent="0.2">
      <c r="A88" s="384"/>
      <c r="B88" s="385"/>
      <c r="C88" s="386"/>
      <c r="D88" s="385"/>
      <c r="E88" s="385"/>
      <c r="F88" s="385"/>
      <c r="G88" s="387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33" x14ac:dyDescent="0.2">
      <c r="A89" s="3"/>
      <c r="B89" s="4"/>
      <c r="C89" s="186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33" x14ac:dyDescent="0.2">
      <c r="C90" s="188"/>
      <c r="D90" s="10"/>
      <c r="AG90" t="s">
        <v>349</v>
      </c>
    </row>
    <row r="91" spans="1:33" x14ac:dyDescent="0.2">
      <c r="D91" s="10"/>
    </row>
    <row r="92" spans="1:33" x14ac:dyDescent="0.2">
      <c r="D92" s="10"/>
    </row>
    <row r="93" spans="1:33" x14ac:dyDescent="0.2">
      <c r="D93" s="10"/>
    </row>
    <row r="94" spans="1:33" x14ac:dyDescent="0.2">
      <c r="D94" s="10"/>
    </row>
    <row r="95" spans="1:33" x14ac:dyDescent="0.2">
      <c r="D95" s="10"/>
    </row>
    <row r="96" spans="1:33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84:G88"/>
    <mergeCell ref="A1:G1"/>
    <mergeCell ref="C2:G2"/>
    <mergeCell ref="C3:G3"/>
    <mergeCell ref="C4:G4"/>
    <mergeCell ref="A83:C83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Z1" sqref="Z1:AK1048576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8" width="0" hidden="1" customWidth="1"/>
    <col min="29" max="29" width="9.140625" hidden="1" customWidth="1"/>
    <col min="30" max="30" width="0" hidden="1" customWidth="1"/>
    <col min="31" max="37" width="9.140625" hidden="1" customWidth="1"/>
    <col min="38" max="41" width="9.140625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78</v>
      </c>
      <c r="C3" s="368" t="s">
        <v>79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48</v>
      </c>
      <c r="C4" s="371" t="s">
        <v>75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52</v>
      </c>
      <c r="C8" s="182" t="s">
        <v>113</v>
      </c>
      <c r="D8" s="165"/>
      <c r="E8" s="166"/>
      <c r="F8" s="167"/>
      <c r="G8" s="168">
        <f>SUMIF(AG9:AG11,"&lt;&gt;NOR",G9:G11)</f>
        <v>0</v>
      </c>
      <c r="H8" s="162"/>
      <c r="I8" s="162">
        <f>SUM(I9:I11)</f>
        <v>0</v>
      </c>
      <c r="J8" s="162"/>
      <c r="K8" s="162">
        <f>SUM(K9:K11)</f>
        <v>0</v>
      </c>
      <c r="L8" s="162"/>
      <c r="M8" s="162">
        <f>SUM(M9:M11)</f>
        <v>0</v>
      </c>
      <c r="N8" s="161"/>
      <c r="O8" s="161">
        <f>SUM(O9:O11)</f>
        <v>0</v>
      </c>
      <c r="P8" s="161"/>
      <c r="Q8" s="161">
        <f>SUM(Q9:Q11)</f>
        <v>0</v>
      </c>
      <c r="R8" s="162"/>
      <c r="S8" s="162"/>
      <c r="T8" s="162"/>
      <c r="U8" s="162"/>
      <c r="V8" s="162">
        <f>SUM(V9:V11)</f>
        <v>10.54</v>
      </c>
      <c r="W8" s="162"/>
      <c r="X8" s="162"/>
      <c r="Y8" s="162"/>
      <c r="AG8" t="s">
        <v>250</v>
      </c>
    </row>
    <row r="9" spans="1:60" outlineLevel="1" x14ac:dyDescent="0.2">
      <c r="A9" s="170">
        <v>1</v>
      </c>
      <c r="B9" s="171" t="s">
        <v>1486</v>
      </c>
      <c r="C9" s="183" t="s">
        <v>1487</v>
      </c>
      <c r="D9" s="172" t="s">
        <v>253</v>
      </c>
      <c r="E9" s="173">
        <v>110.7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21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9.5200000000000007E-2</v>
      </c>
      <c r="V9" s="157">
        <f>ROUND(E9*U9,2)</f>
        <v>10.54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1552</v>
      </c>
      <c r="D10" s="159"/>
      <c r="E10" s="160">
        <v>96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3" x14ac:dyDescent="0.2">
      <c r="A11" s="154"/>
      <c r="B11" s="155"/>
      <c r="C11" s="184" t="s">
        <v>1553</v>
      </c>
      <c r="D11" s="159"/>
      <c r="E11" s="160">
        <v>14.7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260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x14ac:dyDescent="0.2">
      <c r="A12" s="163" t="s">
        <v>249</v>
      </c>
      <c r="B12" s="164" t="s">
        <v>158</v>
      </c>
      <c r="C12" s="182" t="s">
        <v>159</v>
      </c>
      <c r="D12" s="165"/>
      <c r="E12" s="166"/>
      <c r="F12" s="167"/>
      <c r="G12" s="168">
        <f>SUMIF(AG13:AG18,"&lt;&gt;NOR",G13:G18)</f>
        <v>0</v>
      </c>
      <c r="H12" s="162"/>
      <c r="I12" s="162">
        <f>SUM(I13:I18)</f>
        <v>0</v>
      </c>
      <c r="J12" s="162"/>
      <c r="K12" s="162">
        <f>SUM(K13:K18)</f>
        <v>0</v>
      </c>
      <c r="L12" s="162"/>
      <c r="M12" s="162">
        <f>SUM(M13:M18)</f>
        <v>0</v>
      </c>
      <c r="N12" s="161"/>
      <c r="O12" s="161">
        <f>SUM(O13:O18)</f>
        <v>0.02</v>
      </c>
      <c r="P12" s="161"/>
      <c r="Q12" s="161">
        <f>SUM(Q13:Q18)</f>
        <v>55.46</v>
      </c>
      <c r="R12" s="162"/>
      <c r="S12" s="162"/>
      <c r="T12" s="162"/>
      <c r="U12" s="162"/>
      <c r="V12" s="162">
        <f>SUM(V13:V18)</f>
        <v>271.74</v>
      </c>
      <c r="W12" s="162"/>
      <c r="X12" s="162"/>
      <c r="Y12" s="162"/>
      <c r="AG12" t="s">
        <v>250</v>
      </c>
    </row>
    <row r="13" spans="1:60" outlineLevel="1" x14ac:dyDescent="0.2">
      <c r="A13" s="170">
        <v>2</v>
      </c>
      <c r="B13" s="171" t="s">
        <v>394</v>
      </c>
      <c r="C13" s="183" t="s">
        <v>395</v>
      </c>
      <c r="D13" s="172" t="s">
        <v>253</v>
      </c>
      <c r="E13" s="173">
        <v>4.12</v>
      </c>
      <c r="F13" s="174"/>
      <c r="G13" s="175">
        <f>ROUND(E13*F13,2)</f>
        <v>0</v>
      </c>
      <c r="H13" s="158"/>
      <c r="I13" s="157">
        <f>ROUND(E13*H13,2)</f>
        <v>0</v>
      </c>
      <c r="J13" s="158"/>
      <c r="K13" s="157">
        <f>ROUND(E13*J13,2)</f>
        <v>0</v>
      </c>
      <c r="L13" s="157">
        <v>21</v>
      </c>
      <c r="M13" s="157">
        <f>G13*(1+L13/100)</f>
        <v>0</v>
      </c>
      <c r="N13" s="156">
        <v>0</v>
      </c>
      <c r="O13" s="156">
        <f>ROUND(E13*N13,2)</f>
        <v>0</v>
      </c>
      <c r="P13" s="156">
        <v>2</v>
      </c>
      <c r="Q13" s="156">
        <f>ROUND(E13*P13,2)</f>
        <v>8.24</v>
      </c>
      <c r="R13" s="157"/>
      <c r="S13" s="157" t="s">
        <v>254</v>
      </c>
      <c r="T13" s="157" t="s">
        <v>255</v>
      </c>
      <c r="U13" s="157">
        <v>6.4359999999999999</v>
      </c>
      <c r="V13" s="157">
        <f>ROUND(E13*U13,2)</f>
        <v>26.52</v>
      </c>
      <c r="W13" s="157"/>
      <c r="X13" s="157" t="s">
        <v>256</v>
      </c>
      <c r="Y13" s="157" t="s">
        <v>257</v>
      </c>
      <c r="Z13" s="147"/>
      <c r="AA13" s="147"/>
      <c r="AB13" s="147"/>
      <c r="AC13" s="147"/>
      <c r="AD13" s="147"/>
      <c r="AE13" s="147"/>
      <c r="AF13" s="147"/>
      <c r="AG13" s="147" t="s">
        <v>258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2" x14ac:dyDescent="0.2">
      <c r="A14" s="154"/>
      <c r="B14" s="155"/>
      <c r="C14" s="184" t="s">
        <v>1554</v>
      </c>
      <c r="D14" s="159"/>
      <c r="E14" s="160">
        <v>4.12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260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70">
        <v>3</v>
      </c>
      <c r="B15" s="171" t="s">
        <v>1263</v>
      </c>
      <c r="C15" s="183" t="s">
        <v>1264</v>
      </c>
      <c r="D15" s="172" t="s">
        <v>253</v>
      </c>
      <c r="E15" s="173">
        <v>15</v>
      </c>
      <c r="F15" s="174"/>
      <c r="G15" s="175">
        <f>ROUND(E15*F15,2)</f>
        <v>0</v>
      </c>
      <c r="H15" s="158"/>
      <c r="I15" s="157">
        <f>ROUND(E15*H15,2)</f>
        <v>0</v>
      </c>
      <c r="J15" s="158"/>
      <c r="K15" s="157">
        <f>ROUND(E15*J15,2)</f>
        <v>0</v>
      </c>
      <c r="L15" s="157">
        <v>21</v>
      </c>
      <c r="M15" s="157">
        <f>G15*(1+L15/100)</f>
        <v>0</v>
      </c>
      <c r="N15" s="156">
        <v>1.2800000000000001E-3</v>
      </c>
      <c r="O15" s="156">
        <f>ROUND(E15*N15,2)</f>
        <v>0.02</v>
      </c>
      <c r="P15" s="156">
        <v>1.8</v>
      </c>
      <c r="Q15" s="156">
        <f>ROUND(E15*P15,2)</f>
        <v>27</v>
      </c>
      <c r="R15" s="157"/>
      <c r="S15" s="157" t="s">
        <v>254</v>
      </c>
      <c r="T15" s="157" t="s">
        <v>255</v>
      </c>
      <c r="U15" s="157">
        <v>1.52</v>
      </c>
      <c r="V15" s="157">
        <f>ROUND(E15*U15,2)</f>
        <v>22.8</v>
      </c>
      <c r="W15" s="157"/>
      <c r="X15" s="157" t="s">
        <v>256</v>
      </c>
      <c r="Y15" s="157" t="s">
        <v>257</v>
      </c>
      <c r="Z15" s="147"/>
      <c r="AA15" s="147"/>
      <c r="AB15" s="147"/>
      <c r="AC15" s="147"/>
      <c r="AD15" s="147"/>
      <c r="AE15" s="147"/>
      <c r="AF15" s="147"/>
      <c r="AG15" s="147" t="s">
        <v>258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2" x14ac:dyDescent="0.2">
      <c r="A16" s="154"/>
      <c r="B16" s="155"/>
      <c r="C16" s="184" t="s">
        <v>1555</v>
      </c>
      <c r="D16" s="159"/>
      <c r="E16" s="160">
        <v>15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260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70">
        <v>4</v>
      </c>
      <c r="B17" s="171" t="s">
        <v>1268</v>
      </c>
      <c r="C17" s="183" t="s">
        <v>1556</v>
      </c>
      <c r="D17" s="172" t="s">
        <v>1270</v>
      </c>
      <c r="E17" s="173">
        <v>25.984000000000002</v>
      </c>
      <c r="F17" s="174"/>
      <c r="G17" s="175">
        <f>ROUND(E17*F17,2)</f>
        <v>0</v>
      </c>
      <c r="H17" s="158"/>
      <c r="I17" s="157">
        <f>ROUND(E17*H17,2)</f>
        <v>0</v>
      </c>
      <c r="J17" s="158"/>
      <c r="K17" s="157">
        <f>ROUND(E17*J17,2)</f>
        <v>0</v>
      </c>
      <c r="L17" s="157">
        <v>21</v>
      </c>
      <c r="M17" s="157">
        <f>G17*(1+L17/100)</f>
        <v>0</v>
      </c>
      <c r="N17" s="156">
        <v>0</v>
      </c>
      <c r="O17" s="156">
        <f>ROUND(E17*N17,2)</f>
        <v>0</v>
      </c>
      <c r="P17" s="156">
        <v>0.77800000000000002</v>
      </c>
      <c r="Q17" s="156">
        <f>ROUND(E17*P17,2)</f>
        <v>20.22</v>
      </c>
      <c r="R17" s="157"/>
      <c r="S17" s="157" t="s">
        <v>646</v>
      </c>
      <c r="T17" s="157" t="s">
        <v>255</v>
      </c>
      <c r="U17" s="157">
        <v>8.56</v>
      </c>
      <c r="V17" s="157">
        <f>ROUND(E17*U17,2)</f>
        <v>222.42</v>
      </c>
      <c r="W17" s="157"/>
      <c r="X17" s="157" t="s">
        <v>256</v>
      </c>
      <c r="Y17" s="157" t="s">
        <v>257</v>
      </c>
      <c r="Z17" s="147"/>
      <c r="AA17" s="147"/>
      <c r="AB17" s="147"/>
      <c r="AC17" s="147"/>
      <c r="AD17" s="147"/>
      <c r="AE17" s="147"/>
      <c r="AF17" s="147"/>
      <c r="AG17" s="147" t="s">
        <v>258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2" x14ac:dyDescent="0.2">
      <c r="A18" s="154"/>
      <c r="B18" s="155"/>
      <c r="C18" s="184" t="s">
        <v>1557</v>
      </c>
      <c r="D18" s="159"/>
      <c r="E18" s="160">
        <v>25.98</v>
      </c>
      <c r="F18" s="157"/>
      <c r="G18" s="15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260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x14ac:dyDescent="0.2">
      <c r="A19" s="163" t="s">
        <v>249</v>
      </c>
      <c r="B19" s="164" t="s">
        <v>218</v>
      </c>
      <c r="C19" s="182" t="s">
        <v>219</v>
      </c>
      <c r="D19" s="165"/>
      <c r="E19" s="166"/>
      <c r="F19" s="167"/>
      <c r="G19" s="168">
        <f>SUMIF(AG20:AG30,"&lt;&gt;NOR",G20:G30)</f>
        <v>0</v>
      </c>
      <c r="H19" s="162"/>
      <c r="I19" s="162">
        <f>SUM(I20:I30)</f>
        <v>0</v>
      </c>
      <c r="J19" s="162"/>
      <c r="K19" s="162">
        <f>SUM(K20:K30)</f>
        <v>0</v>
      </c>
      <c r="L19" s="162"/>
      <c r="M19" s="162">
        <f>SUM(M20:M30)</f>
        <v>0</v>
      </c>
      <c r="N19" s="161"/>
      <c r="O19" s="161">
        <f>SUM(O20:O30)</f>
        <v>0</v>
      </c>
      <c r="P19" s="161"/>
      <c r="Q19" s="161">
        <f>SUM(Q20:Q30)</f>
        <v>0</v>
      </c>
      <c r="R19" s="162"/>
      <c r="S19" s="162"/>
      <c r="T19" s="162"/>
      <c r="U19" s="162"/>
      <c r="V19" s="162">
        <f>SUM(V20:V30)</f>
        <v>129.07</v>
      </c>
      <c r="W19" s="162"/>
      <c r="X19" s="162"/>
      <c r="Y19" s="162"/>
      <c r="AG19" t="s">
        <v>250</v>
      </c>
    </row>
    <row r="20" spans="1:60" ht="22.5" outlineLevel="1" x14ac:dyDescent="0.2">
      <c r="A20" s="170">
        <v>5</v>
      </c>
      <c r="B20" s="171" t="s">
        <v>1273</v>
      </c>
      <c r="C20" s="183" t="s">
        <v>1274</v>
      </c>
      <c r="D20" s="172" t="s">
        <v>316</v>
      </c>
      <c r="E20" s="173">
        <v>42</v>
      </c>
      <c r="F20" s="174"/>
      <c r="G20" s="175">
        <f>ROUND(E20*F20,2)</f>
        <v>0</v>
      </c>
      <c r="H20" s="158"/>
      <c r="I20" s="157">
        <f>ROUND(E20*H20,2)</f>
        <v>0</v>
      </c>
      <c r="J20" s="158"/>
      <c r="K20" s="157">
        <f>ROUND(E20*J20,2)</f>
        <v>0</v>
      </c>
      <c r="L20" s="157">
        <v>21</v>
      </c>
      <c r="M20" s="157">
        <f>G20*(1+L20/100)</f>
        <v>0</v>
      </c>
      <c r="N20" s="156">
        <v>0</v>
      </c>
      <c r="O20" s="156">
        <f>ROUND(E20*N20,2)</f>
        <v>0</v>
      </c>
      <c r="P20" s="156">
        <v>0</v>
      </c>
      <c r="Q20" s="156">
        <f>ROUND(E20*P20,2)</f>
        <v>0</v>
      </c>
      <c r="R20" s="157"/>
      <c r="S20" s="157" t="s">
        <v>254</v>
      </c>
      <c r="T20" s="157" t="s">
        <v>255</v>
      </c>
      <c r="U20" s="157">
        <v>0.49</v>
      </c>
      <c r="V20" s="157">
        <f>ROUND(E20*U20,2)</f>
        <v>20.58</v>
      </c>
      <c r="W20" s="157"/>
      <c r="X20" s="157" t="s">
        <v>256</v>
      </c>
      <c r="Y20" s="157" t="s">
        <v>257</v>
      </c>
      <c r="Z20" s="147"/>
      <c r="AA20" s="147"/>
      <c r="AB20" s="147"/>
      <c r="AC20" s="147"/>
      <c r="AD20" s="147"/>
      <c r="AE20" s="147"/>
      <c r="AF20" s="147"/>
      <c r="AG20" s="147" t="s">
        <v>258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2" x14ac:dyDescent="0.2">
      <c r="A21" s="154"/>
      <c r="B21" s="155"/>
      <c r="C21" s="184" t="s">
        <v>1558</v>
      </c>
      <c r="D21" s="159"/>
      <c r="E21" s="160">
        <v>42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260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22.5" outlineLevel="1" x14ac:dyDescent="0.2">
      <c r="A22" s="170">
        <v>6</v>
      </c>
      <c r="B22" s="171" t="s">
        <v>454</v>
      </c>
      <c r="C22" s="183" t="s">
        <v>455</v>
      </c>
      <c r="D22" s="172" t="s">
        <v>316</v>
      </c>
      <c r="E22" s="173">
        <v>42</v>
      </c>
      <c r="F22" s="174"/>
      <c r="G22" s="175">
        <f>ROUND(E22*F22,2)</f>
        <v>0</v>
      </c>
      <c r="H22" s="158"/>
      <c r="I22" s="157">
        <f>ROUND(E22*H22,2)</f>
        <v>0</v>
      </c>
      <c r="J22" s="158"/>
      <c r="K22" s="157">
        <f>ROUND(E22*J22,2)</f>
        <v>0</v>
      </c>
      <c r="L22" s="157">
        <v>21</v>
      </c>
      <c r="M22" s="157">
        <f>G22*(1+L22/100)</f>
        <v>0</v>
      </c>
      <c r="N22" s="156">
        <v>0</v>
      </c>
      <c r="O22" s="156">
        <f>ROUND(E22*N22,2)</f>
        <v>0</v>
      </c>
      <c r="P22" s="156">
        <v>0</v>
      </c>
      <c r="Q22" s="156">
        <f>ROUND(E22*P22,2)</f>
        <v>0</v>
      </c>
      <c r="R22" s="157"/>
      <c r="S22" s="157" t="s">
        <v>254</v>
      </c>
      <c r="T22" s="157" t="s">
        <v>255</v>
      </c>
      <c r="U22" s="157">
        <v>0</v>
      </c>
      <c r="V22" s="157">
        <f>ROUND(E22*U22,2)</f>
        <v>0</v>
      </c>
      <c r="W22" s="157"/>
      <c r="X22" s="157" t="s">
        <v>256</v>
      </c>
      <c r="Y22" s="157" t="s">
        <v>257</v>
      </c>
      <c r="Z22" s="147"/>
      <c r="AA22" s="147"/>
      <c r="AB22" s="147"/>
      <c r="AC22" s="147"/>
      <c r="AD22" s="147"/>
      <c r="AE22" s="147"/>
      <c r="AF22" s="147"/>
      <c r="AG22" s="147" t="s">
        <v>258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2" x14ac:dyDescent="0.2">
      <c r="A23" s="154"/>
      <c r="B23" s="155"/>
      <c r="C23" s="184" t="s">
        <v>1559</v>
      </c>
      <c r="D23" s="159"/>
      <c r="E23" s="160">
        <v>42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260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2.5" outlineLevel="1" x14ac:dyDescent="0.2">
      <c r="A24" s="170">
        <v>7</v>
      </c>
      <c r="B24" s="171" t="s">
        <v>452</v>
      </c>
      <c r="C24" s="183" t="s">
        <v>1282</v>
      </c>
      <c r="D24" s="172" t="s">
        <v>316</v>
      </c>
      <c r="E24" s="173">
        <v>221.4</v>
      </c>
      <c r="F24" s="174"/>
      <c r="G24" s="175">
        <f>ROUND(E24*F24,2)</f>
        <v>0</v>
      </c>
      <c r="H24" s="158"/>
      <c r="I24" s="157">
        <f>ROUND(E24*H24,2)</f>
        <v>0</v>
      </c>
      <c r="J24" s="158"/>
      <c r="K24" s="157">
        <f>ROUND(E24*J24,2)</f>
        <v>0</v>
      </c>
      <c r="L24" s="157">
        <v>21</v>
      </c>
      <c r="M24" s="157">
        <f>G24*(1+L24/100)</f>
        <v>0</v>
      </c>
      <c r="N24" s="156">
        <v>0</v>
      </c>
      <c r="O24" s="156">
        <f>ROUND(E24*N24,2)</f>
        <v>0</v>
      </c>
      <c r="P24" s="156">
        <v>0</v>
      </c>
      <c r="Q24" s="156">
        <f>ROUND(E24*P24,2)</f>
        <v>0</v>
      </c>
      <c r="R24" s="157"/>
      <c r="S24" s="157" t="s">
        <v>254</v>
      </c>
      <c r="T24" s="157" t="s">
        <v>255</v>
      </c>
      <c r="U24" s="157">
        <v>0.49</v>
      </c>
      <c r="V24" s="157">
        <f>ROUND(E24*U24,2)</f>
        <v>108.49</v>
      </c>
      <c r="W24" s="157"/>
      <c r="X24" s="157" t="s">
        <v>256</v>
      </c>
      <c r="Y24" s="157" t="s">
        <v>257</v>
      </c>
      <c r="Z24" s="147"/>
      <c r="AA24" s="147"/>
      <c r="AB24" s="147"/>
      <c r="AC24" s="147"/>
      <c r="AD24" s="147"/>
      <c r="AE24" s="147"/>
      <c r="AF24" s="147"/>
      <c r="AG24" s="147" t="s">
        <v>258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2" x14ac:dyDescent="0.2">
      <c r="A25" s="154"/>
      <c r="B25" s="155"/>
      <c r="C25" s="184" t="s">
        <v>1560</v>
      </c>
      <c r="D25" s="159"/>
      <c r="E25" s="160">
        <v>192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260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3" x14ac:dyDescent="0.2">
      <c r="A26" s="154"/>
      <c r="B26" s="155"/>
      <c r="C26" s="184" t="s">
        <v>1561</v>
      </c>
      <c r="D26" s="159"/>
      <c r="E26" s="160">
        <v>29.4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57"/>
      <c r="Z26" s="147"/>
      <c r="AA26" s="147"/>
      <c r="AB26" s="147"/>
      <c r="AC26" s="147"/>
      <c r="AD26" s="147"/>
      <c r="AE26" s="147"/>
      <c r="AF26" s="147"/>
      <c r="AG26" s="147" t="s">
        <v>260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">
      <c r="A27" s="170">
        <v>8</v>
      </c>
      <c r="B27" s="171" t="s">
        <v>1286</v>
      </c>
      <c r="C27" s="183" t="s">
        <v>1287</v>
      </c>
      <c r="D27" s="172" t="s">
        <v>1288</v>
      </c>
      <c r="E27" s="173">
        <v>263.39999999999998</v>
      </c>
      <c r="F27" s="174"/>
      <c r="G27" s="175">
        <f>ROUND(E27*F27,2)</f>
        <v>0</v>
      </c>
      <c r="H27" s="158"/>
      <c r="I27" s="157">
        <f>ROUND(E27*H27,2)</f>
        <v>0</v>
      </c>
      <c r="J27" s="158"/>
      <c r="K27" s="157">
        <f>ROUND(E27*J27,2)</f>
        <v>0</v>
      </c>
      <c r="L27" s="157">
        <v>21</v>
      </c>
      <c r="M27" s="157">
        <f>G27*(1+L27/100)</f>
        <v>0</v>
      </c>
      <c r="N27" s="156">
        <v>0</v>
      </c>
      <c r="O27" s="156">
        <f>ROUND(E27*N27,2)</f>
        <v>0</v>
      </c>
      <c r="P27" s="156">
        <v>0</v>
      </c>
      <c r="Q27" s="156">
        <f>ROUND(E27*P27,2)</f>
        <v>0</v>
      </c>
      <c r="R27" s="157"/>
      <c r="S27" s="157" t="s">
        <v>254</v>
      </c>
      <c r="T27" s="157" t="s">
        <v>255</v>
      </c>
      <c r="U27" s="157">
        <v>0</v>
      </c>
      <c r="V27" s="157">
        <f>ROUND(E27*U27,2)</f>
        <v>0</v>
      </c>
      <c r="W27" s="157"/>
      <c r="X27" s="157" t="s">
        <v>309</v>
      </c>
      <c r="Y27" s="157" t="s">
        <v>257</v>
      </c>
      <c r="Z27" s="147"/>
      <c r="AA27" s="147"/>
      <c r="AB27" s="147"/>
      <c r="AC27" s="147"/>
      <c r="AD27" s="147"/>
      <c r="AE27" s="147"/>
      <c r="AF27" s="147"/>
      <c r="AG27" s="147" t="s">
        <v>310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2" x14ac:dyDescent="0.2">
      <c r="A28" s="154"/>
      <c r="B28" s="155"/>
      <c r="C28" s="184" t="s">
        <v>1560</v>
      </c>
      <c r="D28" s="159"/>
      <c r="E28" s="160">
        <v>192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260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3" x14ac:dyDescent="0.2">
      <c r="A29" s="154"/>
      <c r="B29" s="155"/>
      <c r="C29" s="184" t="s">
        <v>1561</v>
      </c>
      <c r="D29" s="159"/>
      <c r="E29" s="160">
        <v>29.4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7"/>
      <c r="AA29" s="147"/>
      <c r="AB29" s="147"/>
      <c r="AC29" s="147"/>
      <c r="AD29" s="147"/>
      <c r="AE29" s="147"/>
      <c r="AF29" s="147"/>
      <c r="AG29" s="147" t="s">
        <v>260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3" x14ac:dyDescent="0.2">
      <c r="A30" s="154"/>
      <c r="B30" s="155"/>
      <c r="C30" s="184" t="s">
        <v>1558</v>
      </c>
      <c r="D30" s="159"/>
      <c r="E30" s="160">
        <v>42</v>
      </c>
      <c r="F30" s="157"/>
      <c r="G30" s="15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57"/>
      <c r="Z30" s="147"/>
      <c r="AA30" s="147"/>
      <c r="AB30" s="147"/>
      <c r="AC30" s="147"/>
      <c r="AD30" s="147"/>
      <c r="AE30" s="147"/>
      <c r="AF30" s="147"/>
      <c r="AG30" s="147" t="s">
        <v>260</v>
      </c>
      <c r="AH30" s="147">
        <v>0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x14ac:dyDescent="0.2">
      <c r="A31" s="3"/>
      <c r="B31" s="4"/>
      <c r="C31" s="186"/>
      <c r="D31" s="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AE31">
        <v>12</v>
      </c>
      <c r="AF31">
        <v>21</v>
      </c>
      <c r="AG31" t="s">
        <v>235</v>
      </c>
    </row>
    <row r="32" spans="1:60" x14ac:dyDescent="0.2">
      <c r="A32" s="150"/>
      <c r="B32" s="151" t="s">
        <v>31</v>
      </c>
      <c r="C32" s="187"/>
      <c r="D32" s="152"/>
      <c r="E32" s="153"/>
      <c r="F32" s="153"/>
      <c r="G32" s="169">
        <f>G8+G12+G19</f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AE32">
        <f>SUMIF(L7:L30,AE31,G7:G30)</f>
        <v>0</v>
      </c>
      <c r="AF32">
        <f>SUMIF(L7:L30,AF31,G7:G30)</f>
        <v>0</v>
      </c>
      <c r="AG32" t="s">
        <v>346</v>
      </c>
    </row>
    <row r="33" spans="1:33" x14ac:dyDescent="0.2">
      <c r="A33" s="3"/>
      <c r="B33" s="4"/>
      <c r="C33" s="186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">
      <c r="A34" s="3"/>
      <c r="B34" s="4"/>
      <c r="C34" s="186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374" t="s">
        <v>347</v>
      </c>
      <c r="B35" s="374"/>
      <c r="C35" s="375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A36" s="376"/>
      <c r="B36" s="377"/>
      <c r="C36" s="378"/>
      <c r="D36" s="377"/>
      <c r="E36" s="377"/>
      <c r="F36" s="377"/>
      <c r="G36" s="379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AG36" t="s">
        <v>348</v>
      </c>
    </row>
    <row r="37" spans="1:33" x14ac:dyDescent="0.2">
      <c r="A37" s="380"/>
      <c r="B37" s="381"/>
      <c r="C37" s="382"/>
      <c r="D37" s="381"/>
      <c r="E37" s="381"/>
      <c r="F37" s="381"/>
      <c r="G37" s="38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33" x14ac:dyDescent="0.2">
      <c r="A38" s="380"/>
      <c r="B38" s="381"/>
      <c r="C38" s="382"/>
      <c r="D38" s="381"/>
      <c r="E38" s="381"/>
      <c r="F38" s="381"/>
      <c r="G38" s="38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33" x14ac:dyDescent="0.2">
      <c r="A39" s="380"/>
      <c r="B39" s="381"/>
      <c r="C39" s="382"/>
      <c r="D39" s="381"/>
      <c r="E39" s="381"/>
      <c r="F39" s="381"/>
      <c r="G39" s="38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33" x14ac:dyDescent="0.2">
      <c r="A40" s="384"/>
      <c r="B40" s="385"/>
      <c r="C40" s="386"/>
      <c r="D40" s="385"/>
      <c r="E40" s="385"/>
      <c r="F40" s="385"/>
      <c r="G40" s="387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33" x14ac:dyDescent="0.2">
      <c r="A41" s="3"/>
      <c r="B41" s="4"/>
      <c r="C41" s="186"/>
      <c r="D41" s="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33" x14ac:dyDescent="0.2">
      <c r="C42" s="188"/>
      <c r="D42" s="10"/>
      <c r="AG42" t="s">
        <v>349</v>
      </c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36:G40"/>
    <mergeCell ref="A1:G1"/>
    <mergeCell ref="C2:G2"/>
    <mergeCell ref="C3:G3"/>
    <mergeCell ref="C4:G4"/>
    <mergeCell ref="A35:C35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4999"/>
  <sheetViews>
    <sheetView workbookViewId="0">
      <pane ySplit="7" topLeftCell="A50" activePane="bottomLeft" state="frozen"/>
      <selection pane="bottomLeft" activeCell="BB84" sqref="BB84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9.140625" hidden="1" customWidth="1"/>
    <col min="26" max="30" width="0" hidden="1" customWidth="1"/>
    <col min="31" max="36" width="9.140625" hidden="1" customWidth="1"/>
    <col min="37" max="41" width="9.140625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78</v>
      </c>
      <c r="C3" s="368" t="s">
        <v>79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58</v>
      </c>
      <c r="C4" s="371" t="s">
        <v>64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52</v>
      </c>
      <c r="C8" s="182" t="s">
        <v>113</v>
      </c>
      <c r="D8" s="165"/>
      <c r="E8" s="166"/>
      <c r="F8" s="167"/>
      <c r="G8" s="168">
        <f>SUMIF(AG9:AG16,"&lt;&gt;NOR",G9:G16)</f>
        <v>0</v>
      </c>
      <c r="H8" s="162"/>
      <c r="I8" s="162">
        <f>SUM(I9:I16)</f>
        <v>0</v>
      </c>
      <c r="J8" s="162"/>
      <c r="K8" s="162">
        <f>SUM(K9:K16)</f>
        <v>0</v>
      </c>
      <c r="L8" s="162"/>
      <c r="M8" s="162">
        <f>SUM(M9:M16)</f>
        <v>0</v>
      </c>
      <c r="N8" s="161"/>
      <c r="O8" s="161">
        <f>SUM(O9:O16)</f>
        <v>0</v>
      </c>
      <c r="P8" s="161"/>
      <c r="Q8" s="161">
        <f>SUM(Q9:Q16)</f>
        <v>0</v>
      </c>
      <c r="R8" s="162"/>
      <c r="S8" s="162"/>
      <c r="T8" s="162"/>
      <c r="U8" s="162"/>
      <c r="V8" s="162">
        <f>SUM(V9:V16)</f>
        <v>84.43</v>
      </c>
      <c r="W8" s="162"/>
      <c r="X8" s="162"/>
      <c r="Y8" s="162"/>
      <c r="AG8" t="s">
        <v>250</v>
      </c>
    </row>
    <row r="9" spans="1:60" ht="22.5" outlineLevel="1" x14ac:dyDescent="0.2">
      <c r="A9" s="170">
        <v>1</v>
      </c>
      <c r="B9" s="171" t="s">
        <v>1254</v>
      </c>
      <c r="C9" s="183" t="s">
        <v>1292</v>
      </c>
      <c r="D9" s="172" t="s">
        <v>253</v>
      </c>
      <c r="E9" s="173">
        <v>283.88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21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0.187</v>
      </c>
      <c r="V9" s="157">
        <f>ROUND(E9*U9,2)</f>
        <v>53.09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1562</v>
      </c>
      <c r="D10" s="159"/>
      <c r="E10" s="160">
        <v>211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3" x14ac:dyDescent="0.2">
      <c r="A11" s="154"/>
      <c r="B11" s="155"/>
      <c r="C11" s="184" t="s">
        <v>1563</v>
      </c>
      <c r="D11" s="159"/>
      <c r="E11" s="160">
        <v>67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260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3" x14ac:dyDescent="0.2">
      <c r="A12" s="154"/>
      <c r="B12" s="155"/>
      <c r="C12" s="184" t="s">
        <v>1564</v>
      </c>
      <c r="D12" s="159"/>
      <c r="E12" s="160">
        <v>5.88</v>
      </c>
      <c r="F12" s="157"/>
      <c r="G12" s="157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57"/>
      <c r="Z12" s="147"/>
      <c r="AA12" s="147"/>
      <c r="AB12" s="147"/>
      <c r="AC12" s="147"/>
      <c r="AD12" s="147"/>
      <c r="AE12" s="147"/>
      <c r="AF12" s="147"/>
      <c r="AG12" s="147" t="s">
        <v>260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2.5" outlineLevel="1" x14ac:dyDescent="0.2">
      <c r="A13" s="170">
        <v>2</v>
      </c>
      <c r="B13" s="171" t="s">
        <v>1301</v>
      </c>
      <c r="C13" s="183" t="s">
        <v>1302</v>
      </c>
      <c r="D13" s="172" t="s">
        <v>253</v>
      </c>
      <c r="E13" s="173">
        <v>121</v>
      </c>
      <c r="F13" s="174"/>
      <c r="G13" s="175">
        <f>ROUND(E13*F13,2)</f>
        <v>0</v>
      </c>
      <c r="H13" s="158"/>
      <c r="I13" s="157">
        <f>ROUND(E13*H13,2)</f>
        <v>0</v>
      </c>
      <c r="J13" s="158"/>
      <c r="K13" s="157">
        <f>ROUND(E13*J13,2)</f>
        <v>0</v>
      </c>
      <c r="L13" s="157">
        <v>21</v>
      </c>
      <c r="M13" s="157">
        <f>G13*(1+L13/100)</f>
        <v>0</v>
      </c>
      <c r="N13" s="156">
        <v>0</v>
      </c>
      <c r="O13" s="156">
        <f>ROUND(E13*N13,2)</f>
        <v>0</v>
      </c>
      <c r="P13" s="156">
        <v>0</v>
      </c>
      <c r="Q13" s="156">
        <f>ROUND(E13*P13,2)</f>
        <v>0</v>
      </c>
      <c r="R13" s="157"/>
      <c r="S13" s="157" t="s">
        <v>254</v>
      </c>
      <c r="T13" s="157" t="s">
        <v>255</v>
      </c>
      <c r="U13" s="157">
        <v>7.3999999999999996E-2</v>
      </c>
      <c r="V13" s="157">
        <f>ROUND(E13*U13,2)</f>
        <v>8.9499999999999993</v>
      </c>
      <c r="W13" s="157"/>
      <c r="X13" s="157" t="s">
        <v>256</v>
      </c>
      <c r="Y13" s="157" t="s">
        <v>257</v>
      </c>
      <c r="Z13" s="147"/>
      <c r="AA13" s="147"/>
      <c r="AB13" s="147"/>
      <c r="AC13" s="147"/>
      <c r="AD13" s="147"/>
      <c r="AE13" s="147"/>
      <c r="AF13" s="147"/>
      <c r="AG13" s="147" t="s">
        <v>258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2" x14ac:dyDescent="0.2">
      <c r="A14" s="154"/>
      <c r="B14" s="155"/>
      <c r="C14" s="184" t="s">
        <v>1565</v>
      </c>
      <c r="D14" s="159"/>
      <c r="E14" s="160">
        <v>121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260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70">
        <v>3</v>
      </c>
      <c r="B15" s="171" t="s">
        <v>1306</v>
      </c>
      <c r="C15" s="183" t="s">
        <v>1307</v>
      </c>
      <c r="D15" s="172" t="s">
        <v>253</v>
      </c>
      <c r="E15" s="173">
        <v>121</v>
      </c>
      <c r="F15" s="174"/>
      <c r="G15" s="175">
        <f>ROUND(E15*F15,2)</f>
        <v>0</v>
      </c>
      <c r="H15" s="158"/>
      <c r="I15" s="157">
        <f>ROUND(E15*H15,2)</f>
        <v>0</v>
      </c>
      <c r="J15" s="158"/>
      <c r="K15" s="157">
        <f>ROUND(E15*J15,2)</f>
        <v>0</v>
      </c>
      <c r="L15" s="157">
        <v>21</v>
      </c>
      <c r="M15" s="157">
        <f>G15*(1+L15/100)</f>
        <v>0</v>
      </c>
      <c r="N15" s="156">
        <v>0</v>
      </c>
      <c r="O15" s="156">
        <f>ROUND(E15*N15,2)</f>
        <v>0</v>
      </c>
      <c r="P15" s="156">
        <v>0</v>
      </c>
      <c r="Q15" s="156">
        <f>ROUND(E15*P15,2)</f>
        <v>0</v>
      </c>
      <c r="R15" s="157"/>
      <c r="S15" s="157" t="s">
        <v>254</v>
      </c>
      <c r="T15" s="157" t="s">
        <v>255</v>
      </c>
      <c r="U15" s="157">
        <v>0.185</v>
      </c>
      <c r="V15" s="157">
        <f>ROUND(E15*U15,2)</f>
        <v>22.39</v>
      </c>
      <c r="W15" s="157"/>
      <c r="X15" s="157" t="s">
        <v>256</v>
      </c>
      <c r="Y15" s="157" t="s">
        <v>257</v>
      </c>
      <c r="Z15" s="147"/>
      <c r="AA15" s="147"/>
      <c r="AB15" s="147"/>
      <c r="AC15" s="147"/>
      <c r="AD15" s="147"/>
      <c r="AE15" s="147"/>
      <c r="AF15" s="147"/>
      <c r="AG15" s="147" t="s">
        <v>258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2" x14ac:dyDescent="0.2">
      <c r="A16" s="154"/>
      <c r="B16" s="155"/>
      <c r="C16" s="184" t="s">
        <v>1565</v>
      </c>
      <c r="D16" s="159"/>
      <c r="E16" s="160">
        <v>121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260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x14ac:dyDescent="0.2">
      <c r="A17" s="163" t="s">
        <v>249</v>
      </c>
      <c r="B17" s="164" t="s">
        <v>125</v>
      </c>
      <c r="C17" s="182" t="s">
        <v>126</v>
      </c>
      <c r="D17" s="165"/>
      <c r="E17" s="166"/>
      <c r="F17" s="167"/>
      <c r="G17" s="168">
        <f>SUMIF(AG18:AG44,"&lt;&gt;NOR",G18:G44)</f>
        <v>0</v>
      </c>
      <c r="H17" s="162"/>
      <c r="I17" s="162">
        <f>SUM(I18:I44)</f>
        <v>0</v>
      </c>
      <c r="J17" s="162"/>
      <c r="K17" s="162">
        <f>SUM(K18:K44)</f>
        <v>0</v>
      </c>
      <c r="L17" s="162"/>
      <c r="M17" s="162">
        <f>SUM(M18:M44)</f>
        <v>0</v>
      </c>
      <c r="N17" s="161"/>
      <c r="O17" s="161">
        <f>SUM(O18:O44)</f>
        <v>403.35999999999996</v>
      </c>
      <c r="P17" s="161"/>
      <c r="Q17" s="161">
        <f>SUM(Q18:Q44)</f>
        <v>0</v>
      </c>
      <c r="R17" s="162"/>
      <c r="S17" s="162"/>
      <c r="T17" s="162"/>
      <c r="U17" s="162"/>
      <c r="V17" s="162">
        <f>SUM(V18:V44)</f>
        <v>289.56</v>
      </c>
      <c r="W17" s="162"/>
      <c r="X17" s="162"/>
      <c r="Y17" s="162"/>
      <c r="AG17" t="s">
        <v>250</v>
      </c>
    </row>
    <row r="18" spans="1:60" ht="22.5" outlineLevel="1" x14ac:dyDescent="0.2">
      <c r="A18" s="170">
        <v>4</v>
      </c>
      <c r="B18" s="171" t="s">
        <v>1038</v>
      </c>
      <c r="C18" s="183" t="s">
        <v>1039</v>
      </c>
      <c r="D18" s="172" t="s">
        <v>380</v>
      </c>
      <c r="E18" s="173">
        <v>369</v>
      </c>
      <c r="F18" s="174"/>
      <c r="G18" s="175">
        <f>ROUND(E18*F18,2)</f>
        <v>0</v>
      </c>
      <c r="H18" s="158"/>
      <c r="I18" s="157">
        <f>ROUND(E18*H18,2)</f>
        <v>0</v>
      </c>
      <c r="J18" s="158"/>
      <c r="K18" s="157">
        <f>ROUND(E18*J18,2)</f>
        <v>0</v>
      </c>
      <c r="L18" s="157">
        <v>21</v>
      </c>
      <c r="M18" s="157">
        <f>G18*(1+L18/100)</f>
        <v>0</v>
      </c>
      <c r="N18" s="156">
        <v>0</v>
      </c>
      <c r="O18" s="156">
        <f>ROUND(E18*N18,2)</f>
        <v>0</v>
      </c>
      <c r="P18" s="156">
        <v>0</v>
      </c>
      <c r="Q18" s="156">
        <f>ROUND(E18*P18,2)</f>
        <v>0</v>
      </c>
      <c r="R18" s="157"/>
      <c r="S18" s="157" t="s">
        <v>254</v>
      </c>
      <c r="T18" s="157" t="s">
        <v>255</v>
      </c>
      <c r="U18" s="157">
        <v>0.15</v>
      </c>
      <c r="V18" s="157">
        <f>ROUND(E18*U18,2)</f>
        <v>55.35</v>
      </c>
      <c r="W18" s="157"/>
      <c r="X18" s="157" t="s">
        <v>256</v>
      </c>
      <c r="Y18" s="157" t="s">
        <v>257</v>
      </c>
      <c r="Z18" s="147"/>
      <c r="AA18" s="147"/>
      <c r="AB18" s="147"/>
      <c r="AC18" s="147"/>
      <c r="AD18" s="147"/>
      <c r="AE18" s="147"/>
      <c r="AF18" s="147"/>
      <c r="AG18" s="147" t="s">
        <v>258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2" x14ac:dyDescent="0.2">
      <c r="A19" s="154"/>
      <c r="B19" s="155"/>
      <c r="C19" s="184" t="s">
        <v>1566</v>
      </c>
      <c r="D19" s="159"/>
      <c r="E19" s="160">
        <v>320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260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3" x14ac:dyDescent="0.2">
      <c r="A20" s="154"/>
      <c r="B20" s="155"/>
      <c r="C20" s="184" t="s">
        <v>1567</v>
      </c>
      <c r="D20" s="159"/>
      <c r="E20" s="160">
        <v>49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260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">
      <c r="A21" s="170">
        <v>5</v>
      </c>
      <c r="B21" s="171" t="s">
        <v>480</v>
      </c>
      <c r="C21" s="183" t="s">
        <v>481</v>
      </c>
      <c r="D21" s="172" t="s">
        <v>380</v>
      </c>
      <c r="E21" s="173">
        <v>369</v>
      </c>
      <c r="F21" s="174"/>
      <c r="G21" s="175">
        <f>ROUND(E21*F21,2)</f>
        <v>0</v>
      </c>
      <c r="H21" s="158"/>
      <c r="I21" s="157">
        <f>ROUND(E21*H21,2)</f>
        <v>0</v>
      </c>
      <c r="J21" s="158"/>
      <c r="K21" s="157">
        <f>ROUND(E21*J21,2)</f>
        <v>0</v>
      </c>
      <c r="L21" s="157">
        <v>21</v>
      </c>
      <c r="M21" s="157">
        <f>G21*(1+L21/100)</f>
        <v>0</v>
      </c>
      <c r="N21" s="156">
        <v>3.0000000000000001E-5</v>
      </c>
      <c r="O21" s="156">
        <f>ROUND(E21*N21,2)</f>
        <v>0.01</v>
      </c>
      <c r="P21" s="156">
        <v>0</v>
      </c>
      <c r="Q21" s="156">
        <f>ROUND(E21*P21,2)</f>
        <v>0</v>
      </c>
      <c r="R21" s="157"/>
      <c r="S21" s="157" t="s">
        <v>254</v>
      </c>
      <c r="T21" s="157" t="s">
        <v>255</v>
      </c>
      <c r="U21" s="157">
        <v>3.1E-2</v>
      </c>
      <c r="V21" s="157">
        <f>ROUND(E21*U21,2)</f>
        <v>11.44</v>
      </c>
      <c r="W21" s="157"/>
      <c r="X21" s="157" t="s">
        <v>256</v>
      </c>
      <c r="Y21" s="157" t="s">
        <v>257</v>
      </c>
      <c r="Z21" s="147"/>
      <c r="AA21" s="147"/>
      <c r="AB21" s="147"/>
      <c r="AC21" s="147"/>
      <c r="AD21" s="147"/>
      <c r="AE21" s="147"/>
      <c r="AF21" s="147"/>
      <c r="AG21" s="147" t="s">
        <v>258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2" x14ac:dyDescent="0.2">
      <c r="A22" s="154"/>
      <c r="B22" s="155"/>
      <c r="C22" s="184" t="s">
        <v>1566</v>
      </c>
      <c r="D22" s="159"/>
      <c r="E22" s="160">
        <v>320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260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3" x14ac:dyDescent="0.2">
      <c r="A23" s="154"/>
      <c r="B23" s="155"/>
      <c r="C23" s="184" t="s">
        <v>1567</v>
      </c>
      <c r="D23" s="159"/>
      <c r="E23" s="160">
        <v>49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260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2.5" outlineLevel="1" x14ac:dyDescent="0.2">
      <c r="A24" s="170">
        <v>6</v>
      </c>
      <c r="B24" s="171" t="s">
        <v>1041</v>
      </c>
      <c r="C24" s="183" t="s">
        <v>1042</v>
      </c>
      <c r="D24" s="172" t="s">
        <v>380</v>
      </c>
      <c r="E24" s="173">
        <v>369</v>
      </c>
      <c r="F24" s="174"/>
      <c r="G24" s="175">
        <f>ROUND(E24*F24,2)</f>
        <v>0</v>
      </c>
      <c r="H24" s="158"/>
      <c r="I24" s="157">
        <f>ROUND(E24*H24,2)</f>
        <v>0</v>
      </c>
      <c r="J24" s="158"/>
      <c r="K24" s="157">
        <f>ROUND(E24*J24,2)</f>
        <v>0</v>
      </c>
      <c r="L24" s="157">
        <v>21</v>
      </c>
      <c r="M24" s="157">
        <f>G24*(1+L24/100)</f>
        <v>0</v>
      </c>
      <c r="N24" s="156">
        <v>0.378</v>
      </c>
      <c r="O24" s="156">
        <f>ROUND(E24*N24,2)</f>
        <v>139.47999999999999</v>
      </c>
      <c r="P24" s="156">
        <v>0</v>
      </c>
      <c r="Q24" s="156">
        <f>ROUND(E24*P24,2)</f>
        <v>0</v>
      </c>
      <c r="R24" s="157"/>
      <c r="S24" s="157" t="s">
        <v>254</v>
      </c>
      <c r="T24" s="157" t="s">
        <v>255</v>
      </c>
      <c r="U24" s="157">
        <v>2.5999999999999999E-2</v>
      </c>
      <c r="V24" s="157">
        <f>ROUND(E24*U24,2)</f>
        <v>9.59</v>
      </c>
      <c r="W24" s="157"/>
      <c r="X24" s="157" t="s">
        <v>256</v>
      </c>
      <c r="Y24" s="157" t="s">
        <v>257</v>
      </c>
      <c r="Z24" s="147"/>
      <c r="AA24" s="147"/>
      <c r="AB24" s="147"/>
      <c r="AC24" s="147"/>
      <c r="AD24" s="147"/>
      <c r="AE24" s="147"/>
      <c r="AF24" s="147"/>
      <c r="AG24" s="147" t="s">
        <v>258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2" x14ac:dyDescent="0.2">
      <c r="A25" s="154"/>
      <c r="B25" s="155"/>
      <c r="C25" s="184" t="s">
        <v>1566</v>
      </c>
      <c r="D25" s="159"/>
      <c r="E25" s="160">
        <v>320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260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3" x14ac:dyDescent="0.2">
      <c r="A26" s="154"/>
      <c r="B26" s="155"/>
      <c r="C26" s="184" t="s">
        <v>1567</v>
      </c>
      <c r="D26" s="159"/>
      <c r="E26" s="160">
        <v>49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57"/>
      <c r="Z26" s="147"/>
      <c r="AA26" s="147"/>
      <c r="AB26" s="147"/>
      <c r="AC26" s="147"/>
      <c r="AD26" s="147"/>
      <c r="AE26" s="147"/>
      <c r="AF26" s="147"/>
      <c r="AG26" s="147" t="s">
        <v>260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2.5" outlineLevel="1" x14ac:dyDescent="0.2">
      <c r="A27" s="170">
        <v>7</v>
      </c>
      <c r="B27" s="171" t="s">
        <v>1043</v>
      </c>
      <c r="C27" s="183" t="s">
        <v>1044</v>
      </c>
      <c r="D27" s="172" t="s">
        <v>380</v>
      </c>
      <c r="E27" s="173">
        <v>369</v>
      </c>
      <c r="F27" s="174"/>
      <c r="G27" s="175">
        <f>ROUND(E27*F27,2)</f>
        <v>0</v>
      </c>
      <c r="H27" s="158"/>
      <c r="I27" s="157">
        <f>ROUND(E27*H27,2)</f>
        <v>0</v>
      </c>
      <c r="J27" s="158"/>
      <c r="K27" s="157">
        <f>ROUND(E27*J27,2)</f>
        <v>0</v>
      </c>
      <c r="L27" s="157">
        <v>21</v>
      </c>
      <c r="M27" s="157">
        <f>G27*(1+L27/100)</f>
        <v>0</v>
      </c>
      <c r="N27" s="156">
        <v>0.441</v>
      </c>
      <c r="O27" s="156">
        <f>ROUND(E27*N27,2)</f>
        <v>162.72999999999999</v>
      </c>
      <c r="P27" s="156">
        <v>0</v>
      </c>
      <c r="Q27" s="156">
        <f>ROUND(E27*P27,2)</f>
        <v>0</v>
      </c>
      <c r="R27" s="157"/>
      <c r="S27" s="157" t="s">
        <v>254</v>
      </c>
      <c r="T27" s="157" t="s">
        <v>255</v>
      </c>
      <c r="U27" s="157">
        <v>2.9000000000000001E-2</v>
      </c>
      <c r="V27" s="157">
        <f>ROUND(E27*U27,2)</f>
        <v>10.7</v>
      </c>
      <c r="W27" s="157"/>
      <c r="X27" s="157" t="s">
        <v>256</v>
      </c>
      <c r="Y27" s="157" t="s">
        <v>257</v>
      </c>
      <c r="Z27" s="147"/>
      <c r="AA27" s="147"/>
      <c r="AB27" s="147"/>
      <c r="AC27" s="147"/>
      <c r="AD27" s="147"/>
      <c r="AE27" s="147"/>
      <c r="AF27" s="147"/>
      <c r="AG27" s="147" t="s">
        <v>258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2" x14ac:dyDescent="0.2">
      <c r="A28" s="154"/>
      <c r="B28" s="155"/>
      <c r="C28" s="184" t="s">
        <v>1566</v>
      </c>
      <c r="D28" s="159"/>
      <c r="E28" s="160">
        <v>320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260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3" x14ac:dyDescent="0.2">
      <c r="A29" s="154"/>
      <c r="B29" s="155"/>
      <c r="C29" s="184" t="s">
        <v>1567</v>
      </c>
      <c r="D29" s="159"/>
      <c r="E29" s="160">
        <v>49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7"/>
      <c r="AA29" s="147"/>
      <c r="AB29" s="147"/>
      <c r="AC29" s="147"/>
      <c r="AD29" s="147"/>
      <c r="AE29" s="147"/>
      <c r="AF29" s="147"/>
      <c r="AG29" s="147" t="s">
        <v>260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ht="22.5" outlineLevel="1" x14ac:dyDescent="0.2">
      <c r="A30" s="170">
        <v>8</v>
      </c>
      <c r="B30" s="171" t="s">
        <v>1045</v>
      </c>
      <c r="C30" s="183" t="s">
        <v>1046</v>
      </c>
      <c r="D30" s="172" t="s">
        <v>380</v>
      </c>
      <c r="E30" s="173">
        <v>369</v>
      </c>
      <c r="F30" s="174"/>
      <c r="G30" s="175">
        <f>ROUND(E30*F30,2)</f>
        <v>0</v>
      </c>
      <c r="H30" s="158"/>
      <c r="I30" s="157">
        <f>ROUND(E30*H30,2)</f>
        <v>0</v>
      </c>
      <c r="J30" s="158"/>
      <c r="K30" s="157">
        <f>ROUND(E30*J30,2)</f>
        <v>0</v>
      </c>
      <c r="L30" s="157">
        <v>21</v>
      </c>
      <c r="M30" s="157">
        <f>G30*(1+L30/100)</f>
        <v>0</v>
      </c>
      <c r="N30" s="156">
        <v>9.2799999999999994E-2</v>
      </c>
      <c r="O30" s="156">
        <f>ROUND(E30*N30,2)</f>
        <v>34.24</v>
      </c>
      <c r="P30" s="156">
        <v>0</v>
      </c>
      <c r="Q30" s="156">
        <f>ROUND(E30*P30,2)</f>
        <v>0</v>
      </c>
      <c r="R30" s="157"/>
      <c r="S30" s="157" t="s">
        <v>254</v>
      </c>
      <c r="T30" s="157" t="s">
        <v>255</v>
      </c>
      <c r="U30" s="157">
        <v>0.47799999999999998</v>
      </c>
      <c r="V30" s="157">
        <f>ROUND(E30*U30,2)</f>
        <v>176.38</v>
      </c>
      <c r="W30" s="157"/>
      <c r="X30" s="157" t="s">
        <v>256</v>
      </c>
      <c r="Y30" s="157" t="s">
        <v>257</v>
      </c>
      <c r="Z30" s="147"/>
      <c r="AA30" s="147"/>
      <c r="AB30" s="147"/>
      <c r="AC30" s="147"/>
      <c r="AD30" s="147"/>
      <c r="AE30" s="147"/>
      <c r="AF30" s="147"/>
      <c r="AG30" s="147" t="s">
        <v>258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2" x14ac:dyDescent="0.2">
      <c r="A31" s="154"/>
      <c r="B31" s="155"/>
      <c r="C31" s="184" t="s">
        <v>1566</v>
      </c>
      <c r="D31" s="159"/>
      <c r="E31" s="160">
        <v>320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260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3" x14ac:dyDescent="0.2">
      <c r="A32" s="154"/>
      <c r="B32" s="155"/>
      <c r="C32" s="184" t="s">
        <v>1567</v>
      </c>
      <c r="D32" s="159"/>
      <c r="E32" s="160">
        <v>49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7"/>
      <c r="AA32" s="147"/>
      <c r="AB32" s="147"/>
      <c r="AC32" s="147"/>
      <c r="AD32" s="147"/>
      <c r="AE32" s="147"/>
      <c r="AF32" s="147"/>
      <c r="AG32" s="147" t="s">
        <v>260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">
      <c r="A33" s="170">
        <v>9</v>
      </c>
      <c r="B33" s="171" t="s">
        <v>1047</v>
      </c>
      <c r="C33" s="183" t="s">
        <v>1048</v>
      </c>
      <c r="D33" s="172" t="s">
        <v>267</v>
      </c>
      <c r="E33" s="173">
        <v>55</v>
      </c>
      <c r="F33" s="174"/>
      <c r="G33" s="175">
        <f>ROUND(E33*F33,2)</f>
        <v>0</v>
      </c>
      <c r="H33" s="158"/>
      <c r="I33" s="157">
        <f>ROUND(E33*H33,2)</f>
        <v>0</v>
      </c>
      <c r="J33" s="158"/>
      <c r="K33" s="157">
        <f>ROUND(E33*J33,2)</f>
        <v>0</v>
      </c>
      <c r="L33" s="157">
        <v>21</v>
      </c>
      <c r="M33" s="157">
        <f>G33*(1+L33/100)</f>
        <v>0</v>
      </c>
      <c r="N33" s="156">
        <v>3.6000000000000002E-4</v>
      </c>
      <c r="O33" s="156">
        <f>ROUND(E33*N33,2)</f>
        <v>0.02</v>
      </c>
      <c r="P33" s="156">
        <v>0</v>
      </c>
      <c r="Q33" s="156">
        <f>ROUND(E33*P33,2)</f>
        <v>0</v>
      </c>
      <c r="R33" s="157"/>
      <c r="S33" s="157" t="s">
        <v>254</v>
      </c>
      <c r="T33" s="157" t="s">
        <v>255</v>
      </c>
      <c r="U33" s="157">
        <v>0.43</v>
      </c>
      <c r="V33" s="157">
        <f>ROUND(E33*U33,2)</f>
        <v>23.65</v>
      </c>
      <c r="W33" s="157"/>
      <c r="X33" s="157" t="s">
        <v>256</v>
      </c>
      <c r="Y33" s="157" t="s">
        <v>257</v>
      </c>
      <c r="Z33" s="147"/>
      <c r="AA33" s="147"/>
      <c r="AB33" s="147"/>
      <c r="AC33" s="147"/>
      <c r="AD33" s="147"/>
      <c r="AE33" s="147"/>
      <c r="AF33" s="147"/>
      <c r="AG33" s="147" t="s">
        <v>258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2" x14ac:dyDescent="0.2">
      <c r="A34" s="154"/>
      <c r="B34" s="155"/>
      <c r="C34" s="184" t="s">
        <v>1568</v>
      </c>
      <c r="D34" s="159"/>
      <c r="E34" s="160">
        <v>55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7"/>
      <c r="AA34" s="147"/>
      <c r="AB34" s="147"/>
      <c r="AC34" s="147"/>
      <c r="AD34" s="147"/>
      <c r="AE34" s="147"/>
      <c r="AF34" s="147"/>
      <c r="AG34" s="147" t="s">
        <v>260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33.75" outlineLevel="1" x14ac:dyDescent="0.2">
      <c r="A35" s="170">
        <v>10</v>
      </c>
      <c r="B35" s="171" t="s">
        <v>1513</v>
      </c>
      <c r="C35" s="183" t="s">
        <v>1514</v>
      </c>
      <c r="D35" s="172" t="s">
        <v>267</v>
      </c>
      <c r="E35" s="173">
        <v>9</v>
      </c>
      <c r="F35" s="174"/>
      <c r="G35" s="175">
        <f>ROUND(E35*F35,2)</f>
        <v>0</v>
      </c>
      <c r="H35" s="158"/>
      <c r="I35" s="157">
        <f>ROUND(E35*H35,2)</f>
        <v>0</v>
      </c>
      <c r="J35" s="158"/>
      <c r="K35" s="157">
        <f>ROUND(E35*J35,2)</f>
        <v>0</v>
      </c>
      <c r="L35" s="157">
        <v>21</v>
      </c>
      <c r="M35" s="157">
        <f>G35*(1+L35/100)</f>
        <v>0</v>
      </c>
      <c r="N35" s="156">
        <v>0.21115999999999999</v>
      </c>
      <c r="O35" s="156">
        <f>ROUND(E35*N35,2)</f>
        <v>1.9</v>
      </c>
      <c r="P35" s="156">
        <v>0</v>
      </c>
      <c r="Q35" s="156">
        <f>ROUND(E35*P35,2)</f>
        <v>0</v>
      </c>
      <c r="R35" s="157"/>
      <c r="S35" s="157" t="s">
        <v>254</v>
      </c>
      <c r="T35" s="157" t="s">
        <v>255</v>
      </c>
      <c r="U35" s="157">
        <v>0.27200000000000002</v>
      </c>
      <c r="V35" s="157">
        <f>ROUND(E35*U35,2)</f>
        <v>2.4500000000000002</v>
      </c>
      <c r="W35" s="157"/>
      <c r="X35" s="157" t="s">
        <v>256</v>
      </c>
      <c r="Y35" s="157" t="s">
        <v>257</v>
      </c>
      <c r="Z35" s="147"/>
      <c r="AA35" s="147"/>
      <c r="AB35" s="147"/>
      <c r="AC35" s="147"/>
      <c r="AD35" s="147"/>
      <c r="AE35" s="147"/>
      <c r="AF35" s="147"/>
      <c r="AG35" s="147" t="s">
        <v>258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2" x14ac:dyDescent="0.2">
      <c r="A36" s="154"/>
      <c r="B36" s="155"/>
      <c r="C36" s="184" t="s">
        <v>321</v>
      </c>
      <c r="D36" s="159"/>
      <c r="E36" s="160">
        <v>9</v>
      </c>
      <c r="F36" s="157"/>
      <c r="G36" s="15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260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">
      <c r="A37" s="170">
        <v>11</v>
      </c>
      <c r="B37" s="171" t="s">
        <v>1050</v>
      </c>
      <c r="C37" s="183" t="s">
        <v>1051</v>
      </c>
      <c r="D37" s="172" t="s">
        <v>316</v>
      </c>
      <c r="E37" s="173">
        <v>11.3652</v>
      </c>
      <c r="F37" s="174"/>
      <c r="G37" s="175">
        <f>ROUND(E37*F37,2)</f>
        <v>0</v>
      </c>
      <c r="H37" s="158"/>
      <c r="I37" s="157">
        <f>ROUND(E37*H37,2)</f>
        <v>0</v>
      </c>
      <c r="J37" s="158"/>
      <c r="K37" s="157">
        <f>ROUND(E37*J37,2)</f>
        <v>0</v>
      </c>
      <c r="L37" s="157">
        <v>21</v>
      </c>
      <c r="M37" s="157">
        <f>G37*(1+L37/100)</f>
        <v>0</v>
      </c>
      <c r="N37" s="156">
        <v>1</v>
      </c>
      <c r="O37" s="156">
        <f>ROUND(E37*N37,2)</f>
        <v>11.37</v>
      </c>
      <c r="P37" s="156">
        <v>0</v>
      </c>
      <c r="Q37" s="156">
        <f>ROUND(E37*P37,2)</f>
        <v>0</v>
      </c>
      <c r="R37" s="157" t="s">
        <v>282</v>
      </c>
      <c r="S37" s="157" t="s">
        <v>254</v>
      </c>
      <c r="T37" s="157" t="s">
        <v>255</v>
      </c>
      <c r="U37" s="157">
        <v>0</v>
      </c>
      <c r="V37" s="157">
        <f>ROUND(E37*U37,2)</f>
        <v>0</v>
      </c>
      <c r="W37" s="157"/>
      <c r="X37" s="157" t="s">
        <v>283</v>
      </c>
      <c r="Y37" s="157" t="s">
        <v>257</v>
      </c>
      <c r="Z37" s="147"/>
      <c r="AA37" s="147"/>
      <c r="AB37" s="147"/>
      <c r="AC37" s="147"/>
      <c r="AD37" s="147"/>
      <c r="AE37" s="147"/>
      <c r="AF37" s="147"/>
      <c r="AG37" s="147" t="s">
        <v>284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ht="33.75" outlineLevel="2" x14ac:dyDescent="0.2">
      <c r="A38" s="154"/>
      <c r="B38" s="155"/>
      <c r="C38" s="184" t="s">
        <v>1569</v>
      </c>
      <c r="D38" s="159"/>
      <c r="E38" s="160">
        <v>11.37</v>
      </c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260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">
      <c r="A39" s="170">
        <v>12</v>
      </c>
      <c r="B39" s="171" t="s">
        <v>1053</v>
      </c>
      <c r="C39" s="183" t="s">
        <v>1054</v>
      </c>
      <c r="D39" s="172" t="s">
        <v>380</v>
      </c>
      <c r="E39" s="173">
        <v>369</v>
      </c>
      <c r="F39" s="174"/>
      <c r="G39" s="175">
        <f>ROUND(E39*F39,2)</f>
        <v>0</v>
      </c>
      <c r="H39" s="158"/>
      <c r="I39" s="157">
        <f>ROUND(E39*H39,2)</f>
        <v>0</v>
      </c>
      <c r="J39" s="158"/>
      <c r="K39" s="157">
        <f>ROUND(E39*J39,2)</f>
        <v>0</v>
      </c>
      <c r="L39" s="157">
        <v>21</v>
      </c>
      <c r="M39" s="157">
        <f>G39*(1+L39/100)</f>
        <v>0</v>
      </c>
      <c r="N39" s="156">
        <v>0.14479</v>
      </c>
      <c r="O39" s="156">
        <f>ROUND(E39*N39,2)</f>
        <v>53.43</v>
      </c>
      <c r="P39" s="156">
        <v>0</v>
      </c>
      <c r="Q39" s="156">
        <f>ROUND(E39*P39,2)</f>
        <v>0</v>
      </c>
      <c r="R39" s="157" t="s">
        <v>282</v>
      </c>
      <c r="S39" s="157" t="s">
        <v>254</v>
      </c>
      <c r="T39" s="157" t="s">
        <v>255</v>
      </c>
      <c r="U39" s="157">
        <v>0</v>
      </c>
      <c r="V39" s="157">
        <f>ROUND(E39*U39,2)</f>
        <v>0</v>
      </c>
      <c r="W39" s="157"/>
      <c r="X39" s="157" t="s">
        <v>283</v>
      </c>
      <c r="Y39" s="157" t="s">
        <v>257</v>
      </c>
      <c r="Z39" s="147"/>
      <c r="AA39" s="147"/>
      <c r="AB39" s="147"/>
      <c r="AC39" s="147"/>
      <c r="AD39" s="147"/>
      <c r="AE39" s="147"/>
      <c r="AF39" s="147"/>
      <c r="AG39" s="147" t="s">
        <v>284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2" x14ac:dyDescent="0.2">
      <c r="A40" s="154"/>
      <c r="B40" s="155"/>
      <c r="C40" s="184" t="s">
        <v>1566</v>
      </c>
      <c r="D40" s="159"/>
      <c r="E40" s="160">
        <v>320</v>
      </c>
      <c r="F40" s="157"/>
      <c r="G40" s="157"/>
      <c r="H40" s="157"/>
      <c r="I40" s="157"/>
      <c r="J40" s="157"/>
      <c r="K40" s="157"/>
      <c r="L40" s="157"/>
      <c r="M40" s="157"/>
      <c r="N40" s="156"/>
      <c r="O40" s="156"/>
      <c r="P40" s="156"/>
      <c r="Q40" s="156"/>
      <c r="R40" s="157"/>
      <c r="S40" s="157"/>
      <c r="T40" s="157"/>
      <c r="U40" s="157"/>
      <c r="V40" s="157"/>
      <c r="W40" s="157"/>
      <c r="X40" s="157"/>
      <c r="Y40" s="157"/>
      <c r="Z40" s="147"/>
      <c r="AA40" s="147"/>
      <c r="AB40" s="147"/>
      <c r="AC40" s="147"/>
      <c r="AD40" s="147"/>
      <c r="AE40" s="147"/>
      <c r="AF40" s="147"/>
      <c r="AG40" s="147" t="s">
        <v>260</v>
      </c>
      <c r="AH40" s="147">
        <v>0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3" x14ac:dyDescent="0.2">
      <c r="A41" s="154"/>
      <c r="B41" s="155"/>
      <c r="C41" s="184" t="s">
        <v>1567</v>
      </c>
      <c r="D41" s="159"/>
      <c r="E41" s="160">
        <v>49</v>
      </c>
      <c r="F41" s="157"/>
      <c r="G41" s="157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57"/>
      <c r="Z41" s="147"/>
      <c r="AA41" s="147"/>
      <c r="AB41" s="147"/>
      <c r="AC41" s="147"/>
      <c r="AD41" s="147"/>
      <c r="AE41" s="147"/>
      <c r="AF41" s="147"/>
      <c r="AG41" s="147" t="s">
        <v>260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">
      <c r="A42" s="170">
        <v>13</v>
      </c>
      <c r="B42" s="171" t="s">
        <v>1055</v>
      </c>
      <c r="C42" s="183" t="s">
        <v>1056</v>
      </c>
      <c r="D42" s="172" t="s">
        <v>380</v>
      </c>
      <c r="E42" s="173">
        <v>369</v>
      </c>
      <c r="F42" s="174"/>
      <c r="G42" s="175">
        <f>ROUND(E42*F42,2)</f>
        <v>0</v>
      </c>
      <c r="H42" s="158"/>
      <c r="I42" s="157">
        <f>ROUND(E42*H42,2)</f>
        <v>0</v>
      </c>
      <c r="J42" s="158"/>
      <c r="K42" s="157">
        <f>ROUND(E42*J42,2)</f>
        <v>0</v>
      </c>
      <c r="L42" s="157">
        <v>21</v>
      </c>
      <c r="M42" s="157">
        <f>G42*(1+L42/100)</f>
        <v>0</v>
      </c>
      <c r="N42" s="156">
        <v>5.0000000000000001E-4</v>
      </c>
      <c r="O42" s="156">
        <f>ROUND(E42*N42,2)</f>
        <v>0.18</v>
      </c>
      <c r="P42" s="156">
        <v>0</v>
      </c>
      <c r="Q42" s="156">
        <f>ROUND(E42*P42,2)</f>
        <v>0</v>
      </c>
      <c r="R42" s="157" t="s">
        <v>282</v>
      </c>
      <c r="S42" s="157" t="s">
        <v>254</v>
      </c>
      <c r="T42" s="157" t="s">
        <v>255</v>
      </c>
      <c r="U42" s="157">
        <v>0</v>
      </c>
      <c r="V42" s="157">
        <f>ROUND(E42*U42,2)</f>
        <v>0</v>
      </c>
      <c r="W42" s="157"/>
      <c r="X42" s="157" t="s">
        <v>283</v>
      </c>
      <c r="Y42" s="157" t="s">
        <v>257</v>
      </c>
      <c r="Z42" s="147"/>
      <c r="AA42" s="147"/>
      <c r="AB42" s="147"/>
      <c r="AC42" s="147"/>
      <c r="AD42" s="147"/>
      <c r="AE42" s="147"/>
      <c r="AF42" s="147"/>
      <c r="AG42" s="147" t="s">
        <v>284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2" x14ac:dyDescent="0.2">
      <c r="A43" s="154"/>
      <c r="B43" s="155"/>
      <c r="C43" s="184" t="s">
        <v>1566</v>
      </c>
      <c r="D43" s="159"/>
      <c r="E43" s="160">
        <v>320</v>
      </c>
      <c r="F43" s="157"/>
      <c r="G43" s="15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Z43" s="147"/>
      <c r="AA43" s="147"/>
      <c r="AB43" s="147"/>
      <c r="AC43" s="147"/>
      <c r="AD43" s="147"/>
      <c r="AE43" s="147"/>
      <c r="AF43" s="147"/>
      <c r="AG43" s="147" t="s">
        <v>260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3" x14ac:dyDescent="0.2">
      <c r="A44" s="154"/>
      <c r="B44" s="155"/>
      <c r="C44" s="184" t="s">
        <v>1567</v>
      </c>
      <c r="D44" s="159"/>
      <c r="E44" s="160">
        <v>49</v>
      </c>
      <c r="F44" s="157"/>
      <c r="G44" s="15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7"/>
      <c r="AA44" s="147"/>
      <c r="AB44" s="147"/>
      <c r="AC44" s="147"/>
      <c r="AD44" s="147"/>
      <c r="AE44" s="147"/>
      <c r="AF44" s="147"/>
      <c r="AG44" s="147" t="s">
        <v>260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x14ac:dyDescent="0.2">
      <c r="A45" s="163" t="s">
        <v>249</v>
      </c>
      <c r="B45" s="164" t="s">
        <v>127</v>
      </c>
      <c r="C45" s="182" t="s">
        <v>128</v>
      </c>
      <c r="D45" s="165"/>
      <c r="E45" s="166"/>
      <c r="F45" s="167"/>
      <c r="G45" s="168">
        <f>SUMIF(AG46:AG51,"&lt;&gt;NOR",G46:G51)</f>
        <v>0</v>
      </c>
      <c r="H45" s="162"/>
      <c r="I45" s="162">
        <f>SUM(I46:I51)</f>
        <v>0</v>
      </c>
      <c r="J45" s="162"/>
      <c r="K45" s="162">
        <f>SUM(K46:K51)</f>
        <v>0</v>
      </c>
      <c r="L45" s="162"/>
      <c r="M45" s="162">
        <f>SUM(M46:M51)</f>
        <v>0</v>
      </c>
      <c r="N45" s="161"/>
      <c r="O45" s="161">
        <f>SUM(O46:O51)</f>
        <v>12.64</v>
      </c>
      <c r="P45" s="161"/>
      <c r="Q45" s="161">
        <f>SUM(Q46:Q51)</f>
        <v>9.9700000000000006</v>
      </c>
      <c r="R45" s="162"/>
      <c r="S45" s="162"/>
      <c r="T45" s="162"/>
      <c r="U45" s="162"/>
      <c r="V45" s="162">
        <f>SUM(V46:V51)</f>
        <v>372.46</v>
      </c>
      <c r="W45" s="162"/>
      <c r="X45" s="162"/>
      <c r="Y45" s="162"/>
      <c r="AG45" t="s">
        <v>250</v>
      </c>
    </row>
    <row r="46" spans="1:60" outlineLevel="1" x14ac:dyDescent="0.2">
      <c r="A46" s="170">
        <v>14</v>
      </c>
      <c r="B46" s="171" t="s">
        <v>378</v>
      </c>
      <c r="C46" s="183" t="s">
        <v>379</v>
      </c>
      <c r="D46" s="172" t="s">
        <v>380</v>
      </c>
      <c r="E46" s="173">
        <v>158.22</v>
      </c>
      <c r="F46" s="174"/>
      <c r="G46" s="175">
        <f>ROUND(E46*F46,2)</f>
        <v>0</v>
      </c>
      <c r="H46" s="158"/>
      <c r="I46" s="157">
        <f>ROUND(E46*H46,2)</f>
        <v>0</v>
      </c>
      <c r="J46" s="158"/>
      <c r="K46" s="157">
        <f>ROUND(E46*J46,2)</f>
        <v>0</v>
      </c>
      <c r="L46" s="157">
        <v>21</v>
      </c>
      <c r="M46" s="157">
        <f>G46*(1+L46/100)</f>
        <v>0</v>
      </c>
      <c r="N46" s="156">
        <v>0</v>
      </c>
      <c r="O46" s="156">
        <f>ROUND(E46*N46,2)</f>
        <v>0</v>
      </c>
      <c r="P46" s="156">
        <v>6.3E-2</v>
      </c>
      <c r="Q46" s="156">
        <f>ROUND(E46*P46,2)</f>
        <v>9.9700000000000006</v>
      </c>
      <c r="R46" s="157"/>
      <c r="S46" s="157" t="s">
        <v>254</v>
      </c>
      <c r="T46" s="157" t="s">
        <v>255</v>
      </c>
      <c r="U46" s="157">
        <v>1.006</v>
      </c>
      <c r="V46" s="157">
        <f>ROUND(E46*U46,2)</f>
        <v>159.16999999999999</v>
      </c>
      <c r="W46" s="157"/>
      <c r="X46" s="157" t="s">
        <v>256</v>
      </c>
      <c r="Y46" s="157" t="s">
        <v>257</v>
      </c>
      <c r="Z46" s="147"/>
      <c r="AA46" s="147"/>
      <c r="AB46" s="147"/>
      <c r="AC46" s="147"/>
      <c r="AD46" s="147"/>
      <c r="AE46" s="147"/>
      <c r="AF46" s="147"/>
      <c r="AG46" s="147" t="s">
        <v>258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2" x14ac:dyDescent="0.2">
      <c r="A47" s="154"/>
      <c r="B47" s="155"/>
      <c r="C47" s="184" t="s">
        <v>1570</v>
      </c>
      <c r="D47" s="159"/>
      <c r="E47" s="160">
        <v>158.22</v>
      </c>
      <c r="F47" s="157"/>
      <c r="G47" s="157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57"/>
      <c r="Z47" s="147"/>
      <c r="AA47" s="147"/>
      <c r="AB47" s="147"/>
      <c r="AC47" s="147"/>
      <c r="AD47" s="147"/>
      <c r="AE47" s="147"/>
      <c r="AF47" s="147"/>
      <c r="AG47" s="147" t="s">
        <v>260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">
      <c r="A48" s="170">
        <v>15</v>
      </c>
      <c r="B48" s="171" t="s">
        <v>1322</v>
      </c>
      <c r="C48" s="183" t="s">
        <v>1323</v>
      </c>
      <c r="D48" s="172" t="s">
        <v>267</v>
      </c>
      <c r="E48" s="173">
        <v>29.3</v>
      </c>
      <c r="F48" s="174"/>
      <c r="G48" s="175">
        <f>ROUND(E48*F48,2)</f>
        <v>0</v>
      </c>
      <c r="H48" s="158"/>
      <c r="I48" s="157">
        <f>ROUND(E48*H48,2)</f>
        <v>0</v>
      </c>
      <c r="J48" s="158"/>
      <c r="K48" s="157">
        <f>ROUND(E48*J48,2)</f>
        <v>0</v>
      </c>
      <c r="L48" s="157">
        <v>21</v>
      </c>
      <c r="M48" s="157">
        <f>G48*(1+L48/100)</f>
        <v>0</v>
      </c>
      <c r="N48" s="156">
        <v>2.3800000000000002E-3</v>
      </c>
      <c r="O48" s="156">
        <f>ROUND(E48*N48,2)</f>
        <v>7.0000000000000007E-2</v>
      </c>
      <c r="P48" s="156">
        <v>0</v>
      </c>
      <c r="Q48" s="156">
        <f>ROUND(E48*P48,2)</f>
        <v>0</v>
      </c>
      <c r="R48" s="157"/>
      <c r="S48" s="157" t="s">
        <v>254</v>
      </c>
      <c r="T48" s="157" t="s">
        <v>255</v>
      </c>
      <c r="U48" s="157">
        <v>0.49</v>
      </c>
      <c r="V48" s="157">
        <f>ROUND(E48*U48,2)</f>
        <v>14.36</v>
      </c>
      <c r="W48" s="157"/>
      <c r="X48" s="157" t="s">
        <v>256</v>
      </c>
      <c r="Y48" s="157" t="s">
        <v>257</v>
      </c>
      <c r="Z48" s="147"/>
      <c r="AA48" s="147"/>
      <c r="AB48" s="147"/>
      <c r="AC48" s="147"/>
      <c r="AD48" s="147"/>
      <c r="AE48" s="147"/>
      <c r="AF48" s="147"/>
      <c r="AG48" s="147" t="s">
        <v>258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2" x14ac:dyDescent="0.2">
      <c r="A49" s="154"/>
      <c r="B49" s="155"/>
      <c r="C49" s="184" t="s">
        <v>1571</v>
      </c>
      <c r="D49" s="159"/>
      <c r="E49" s="160">
        <v>29.3</v>
      </c>
      <c r="F49" s="157"/>
      <c r="G49" s="157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57"/>
      <c r="Z49" s="147"/>
      <c r="AA49" s="147"/>
      <c r="AB49" s="147"/>
      <c r="AC49" s="147"/>
      <c r="AD49" s="147"/>
      <c r="AE49" s="147"/>
      <c r="AF49" s="147"/>
      <c r="AG49" s="147" t="s">
        <v>260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">
      <c r="A50" s="170">
        <v>16</v>
      </c>
      <c r="B50" s="171" t="s">
        <v>1371</v>
      </c>
      <c r="C50" s="183" t="s">
        <v>1372</v>
      </c>
      <c r="D50" s="172" t="s">
        <v>380</v>
      </c>
      <c r="E50" s="173">
        <v>158.22</v>
      </c>
      <c r="F50" s="174"/>
      <c r="G50" s="175">
        <f>ROUND(E50*F50,2)</f>
        <v>0</v>
      </c>
      <c r="H50" s="158"/>
      <c r="I50" s="157">
        <f>ROUND(E50*H50,2)</f>
        <v>0</v>
      </c>
      <c r="J50" s="158"/>
      <c r="K50" s="157">
        <f>ROUND(E50*J50,2)</f>
        <v>0</v>
      </c>
      <c r="L50" s="157">
        <v>21</v>
      </c>
      <c r="M50" s="157">
        <f>G50*(1+L50/100)</f>
        <v>0</v>
      </c>
      <c r="N50" s="156">
        <v>7.9450000000000007E-2</v>
      </c>
      <c r="O50" s="156">
        <f>ROUND(E50*N50,2)</f>
        <v>12.57</v>
      </c>
      <c r="P50" s="156">
        <v>0</v>
      </c>
      <c r="Q50" s="156">
        <f>ROUND(E50*P50,2)</f>
        <v>0</v>
      </c>
      <c r="R50" s="157"/>
      <c r="S50" s="157" t="s">
        <v>254</v>
      </c>
      <c r="T50" s="157" t="s">
        <v>255</v>
      </c>
      <c r="U50" s="157">
        <v>1.2572700000000001</v>
      </c>
      <c r="V50" s="157">
        <f>ROUND(E50*U50,2)</f>
        <v>198.93</v>
      </c>
      <c r="W50" s="157"/>
      <c r="X50" s="157" t="s">
        <v>309</v>
      </c>
      <c r="Y50" s="157" t="s">
        <v>257</v>
      </c>
      <c r="Z50" s="147"/>
      <c r="AA50" s="147"/>
      <c r="AB50" s="147"/>
      <c r="AC50" s="147"/>
      <c r="AD50" s="147"/>
      <c r="AE50" s="147"/>
      <c r="AF50" s="147"/>
      <c r="AG50" s="147" t="s">
        <v>310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2" x14ac:dyDescent="0.2">
      <c r="A51" s="154"/>
      <c r="B51" s="155"/>
      <c r="C51" s="184" t="s">
        <v>1570</v>
      </c>
      <c r="D51" s="159"/>
      <c r="E51" s="160">
        <v>158.22</v>
      </c>
      <c r="F51" s="157"/>
      <c r="G51" s="157"/>
      <c r="H51" s="157"/>
      <c r="I51" s="157"/>
      <c r="J51" s="157"/>
      <c r="K51" s="157"/>
      <c r="L51" s="157"/>
      <c r="M51" s="157"/>
      <c r="N51" s="156"/>
      <c r="O51" s="156"/>
      <c r="P51" s="156"/>
      <c r="Q51" s="156"/>
      <c r="R51" s="157"/>
      <c r="S51" s="157"/>
      <c r="T51" s="157"/>
      <c r="U51" s="157"/>
      <c r="V51" s="157"/>
      <c r="W51" s="157"/>
      <c r="X51" s="157"/>
      <c r="Y51" s="157"/>
      <c r="Z51" s="147"/>
      <c r="AA51" s="147"/>
      <c r="AB51" s="147"/>
      <c r="AC51" s="147"/>
      <c r="AD51" s="147"/>
      <c r="AE51" s="147"/>
      <c r="AF51" s="147"/>
      <c r="AG51" s="147" t="s">
        <v>260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x14ac:dyDescent="0.2">
      <c r="A52" s="163" t="s">
        <v>249</v>
      </c>
      <c r="B52" s="164" t="s">
        <v>60</v>
      </c>
      <c r="C52" s="182" t="s">
        <v>129</v>
      </c>
      <c r="D52" s="165"/>
      <c r="E52" s="166"/>
      <c r="F52" s="167"/>
      <c r="G52" s="168">
        <f>SUMIF(AG53:AG59,"&lt;&gt;NOR",G53:G59)</f>
        <v>0</v>
      </c>
      <c r="H52" s="162"/>
      <c r="I52" s="162">
        <f>SUM(I53:I59)</f>
        <v>0</v>
      </c>
      <c r="J52" s="162"/>
      <c r="K52" s="162">
        <f>SUM(K53:K59)</f>
        <v>0</v>
      </c>
      <c r="L52" s="162"/>
      <c r="M52" s="162">
        <f>SUM(M53:M59)</f>
        <v>0</v>
      </c>
      <c r="N52" s="161"/>
      <c r="O52" s="161">
        <f>SUM(O53:O59)</f>
        <v>140.91</v>
      </c>
      <c r="P52" s="161"/>
      <c r="Q52" s="161">
        <f>SUM(Q53:Q59)</f>
        <v>0</v>
      </c>
      <c r="R52" s="162"/>
      <c r="S52" s="162"/>
      <c r="T52" s="162"/>
      <c r="U52" s="162"/>
      <c r="V52" s="162">
        <f>SUM(V53:V59)</f>
        <v>844.49</v>
      </c>
      <c r="W52" s="162"/>
      <c r="X52" s="162"/>
      <c r="Y52" s="162"/>
      <c r="AG52" t="s">
        <v>250</v>
      </c>
    </row>
    <row r="53" spans="1:60" outlineLevel="1" x14ac:dyDescent="0.2">
      <c r="A53" s="170">
        <v>17</v>
      </c>
      <c r="B53" s="171" t="s">
        <v>1572</v>
      </c>
      <c r="C53" s="183" t="s">
        <v>1573</v>
      </c>
      <c r="D53" s="172" t="s">
        <v>380</v>
      </c>
      <c r="E53" s="173">
        <v>150</v>
      </c>
      <c r="F53" s="174"/>
      <c r="G53" s="175">
        <f>ROUND(E53*F53,2)</f>
        <v>0</v>
      </c>
      <c r="H53" s="158"/>
      <c r="I53" s="157">
        <f>ROUND(E53*H53,2)</f>
        <v>0</v>
      </c>
      <c r="J53" s="158"/>
      <c r="K53" s="157">
        <f>ROUND(E53*J53,2)</f>
        <v>0</v>
      </c>
      <c r="L53" s="157">
        <v>21</v>
      </c>
      <c r="M53" s="157">
        <f>G53*(1+L53/100)</f>
        <v>0</v>
      </c>
      <c r="N53" s="156">
        <v>1.17E-3</v>
      </c>
      <c r="O53" s="156">
        <f>ROUND(E53*N53,2)</f>
        <v>0.18</v>
      </c>
      <c r="P53" s="156">
        <v>0</v>
      </c>
      <c r="Q53" s="156">
        <f>ROUND(E53*P53,2)</f>
        <v>0</v>
      </c>
      <c r="R53" s="157"/>
      <c r="S53" s="157" t="s">
        <v>254</v>
      </c>
      <c r="T53" s="157" t="s">
        <v>255</v>
      </c>
      <c r="U53" s="157">
        <v>0.41599999999999998</v>
      </c>
      <c r="V53" s="157">
        <f>ROUND(E53*U53,2)</f>
        <v>62.4</v>
      </c>
      <c r="W53" s="157"/>
      <c r="X53" s="157" t="s">
        <v>256</v>
      </c>
      <c r="Y53" s="157" t="s">
        <v>257</v>
      </c>
      <c r="Z53" s="147"/>
      <c r="AA53" s="147"/>
      <c r="AB53" s="147"/>
      <c r="AC53" s="147"/>
      <c r="AD53" s="147"/>
      <c r="AE53" s="147"/>
      <c r="AF53" s="147"/>
      <c r="AG53" s="147" t="s">
        <v>258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2" x14ac:dyDescent="0.2">
      <c r="A54" s="154"/>
      <c r="B54" s="155"/>
      <c r="C54" s="388" t="s">
        <v>1574</v>
      </c>
      <c r="D54" s="389"/>
      <c r="E54" s="389"/>
      <c r="F54" s="389"/>
      <c r="G54" s="389"/>
      <c r="H54" s="157"/>
      <c r="I54" s="157"/>
      <c r="J54" s="157"/>
      <c r="K54" s="157"/>
      <c r="L54" s="157"/>
      <c r="M54" s="157"/>
      <c r="N54" s="156"/>
      <c r="O54" s="156"/>
      <c r="P54" s="156"/>
      <c r="Q54" s="156"/>
      <c r="R54" s="157"/>
      <c r="S54" s="157"/>
      <c r="T54" s="157"/>
      <c r="U54" s="157"/>
      <c r="V54" s="157"/>
      <c r="W54" s="157"/>
      <c r="X54" s="157"/>
      <c r="Y54" s="157"/>
      <c r="Z54" s="147"/>
      <c r="AA54" s="147"/>
      <c r="AB54" s="147"/>
      <c r="AC54" s="147"/>
      <c r="AD54" s="147"/>
      <c r="AE54" s="147"/>
      <c r="AF54" s="147"/>
      <c r="AG54" s="147" t="s">
        <v>272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2" x14ac:dyDescent="0.2">
      <c r="A55" s="154"/>
      <c r="B55" s="155"/>
      <c r="C55" s="184" t="s">
        <v>1575</v>
      </c>
      <c r="D55" s="159"/>
      <c r="E55" s="160">
        <v>150</v>
      </c>
      <c r="F55" s="157"/>
      <c r="G55" s="157"/>
      <c r="H55" s="157"/>
      <c r="I55" s="157"/>
      <c r="J55" s="157"/>
      <c r="K55" s="157"/>
      <c r="L55" s="157"/>
      <c r="M55" s="157"/>
      <c r="N55" s="156"/>
      <c r="O55" s="156"/>
      <c r="P55" s="156"/>
      <c r="Q55" s="156"/>
      <c r="R55" s="157"/>
      <c r="S55" s="157"/>
      <c r="T55" s="157"/>
      <c r="U55" s="157"/>
      <c r="V55" s="157"/>
      <c r="W55" s="157"/>
      <c r="X55" s="157"/>
      <c r="Y55" s="157"/>
      <c r="Z55" s="147"/>
      <c r="AA55" s="147"/>
      <c r="AB55" s="147"/>
      <c r="AC55" s="147"/>
      <c r="AD55" s="147"/>
      <c r="AE55" s="147"/>
      <c r="AF55" s="147"/>
      <c r="AG55" s="147" t="s">
        <v>260</v>
      </c>
      <c r="AH55" s="147">
        <v>0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70">
        <v>18</v>
      </c>
      <c r="B56" s="171" t="s">
        <v>1576</v>
      </c>
      <c r="C56" s="183" t="s">
        <v>1577</v>
      </c>
      <c r="D56" s="172" t="s">
        <v>380</v>
      </c>
      <c r="E56" s="173">
        <v>150</v>
      </c>
      <c r="F56" s="174"/>
      <c r="G56" s="175">
        <f>ROUND(E56*F56,2)</f>
        <v>0</v>
      </c>
      <c r="H56" s="158"/>
      <c r="I56" s="157">
        <f>ROUND(E56*H56,2)</f>
        <v>0</v>
      </c>
      <c r="J56" s="158"/>
      <c r="K56" s="157">
        <f>ROUND(E56*J56,2)</f>
        <v>0</v>
      </c>
      <c r="L56" s="157">
        <v>21</v>
      </c>
      <c r="M56" s="157">
        <f>G56*(1+L56/100)</f>
        <v>0</v>
      </c>
      <c r="N56" s="156">
        <v>0</v>
      </c>
      <c r="O56" s="156">
        <f>ROUND(E56*N56,2)</f>
        <v>0</v>
      </c>
      <c r="P56" s="156">
        <v>0</v>
      </c>
      <c r="Q56" s="156">
        <f>ROUND(E56*P56,2)</f>
        <v>0</v>
      </c>
      <c r="R56" s="157"/>
      <c r="S56" s="157" t="s">
        <v>254</v>
      </c>
      <c r="T56" s="157" t="s">
        <v>255</v>
      </c>
      <c r="U56" s="157">
        <v>0.41</v>
      </c>
      <c r="V56" s="157">
        <f>ROUND(E56*U56,2)</f>
        <v>61.5</v>
      </c>
      <c r="W56" s="157"/>
      <c r="X56" s="157" t="s">
        <v>256</v>
      </c>
      <c r="Y56" s="157" t="s">
        <v>257</v>
      </c>
      <c r="Z56" s="147"/>
      <c r="AA56" s="147"/>
      <c r="AB56" s="147"/>
      <c r="AC56" s="147"/>
      <c r="AD56" s="147"/>
      <c r="AE56" s="147"/>
      <c r="AF56" s="147"/>
      <c r="AG56" s="147" t="s">
        <v>258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2" x14ac:dyDescent="0.2">
      <c r="A57" s="154"/>
      <c r="B57" s="155"/>
      <c r="C57" s="184" t="s">
        <v>1575</v>
      </c>
      <c r="D57" s="159"/>
      <c r="E57" s="160">
        <v>150</v>
      </c>
      <c r="F57" s="157"/>
      <c r="G57" s="157"/>
      <c r="H57" s="157"/>
      <c r="I57" s="157"/>
      <c r="J57" s="157"/>
      <c r="K57" s="157"/>
      <c r="L57" s="157"/>
      <c r="M57" s="157"/>
      <c r="N57" s="156"/>
      <c r="O57" s="156"/>
      <c r="P57" s="156"/>
      <c r="Q57" s="156"/>
      <c r="R57" s="157"/>
      <c r="S57" s="157"/>
      <c r="T57" s="157"/>
      <c r="U57" s="157"/>
      <c r="V57" s="157"/>
      <c r="W57" s="157"/>
      <c r="X57" s="157"/>
      <c r="Y57" s="157"/>
      <c r="Z57" s="147"/>
      <c r="AA57" s="147"/>
      <c r="AB57" s="147"/>
      <c r="AC57" s="147"/>
      <c r="AD57" s="147"/>
      <c r="AE57" s="147"/>
      <c r="AF57" s="147"/>
      <c r="AG57" s="147" t="s">
        <v>260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ht="22.5" outlineLevel="1" x14ac:dyDescent="0.2">
      <c r="A58" s="170">
        <v>19</v>
      </c>
      <c r="B58" s="171" t="s">
        <v>1578</v>
      </c>
      <c r="C58" s="183" t="s">
        <v>1579</v>
      </c>
      <c r="D58" s="172" t="s">
        <v>603</v>
      </c>
      <c r="E58" s="173">
        <v>50</v>
      </c>
      <c r="F58" s="174"/>
      <c r="G58" s="175">
        <f>ROUND(E58*F58,2)</f>
        <v>0</v>
      </c>
      <c r="H58" s="158"/>
      <c r="I58" s="157">
        <f>ROUND(E58*H58,2)</f>
        <v>0</v>
      </c>
      <c r="J58" s="158"/>
      <c r="K58" s="157">
        <f>ROUND(E58*J58,2)</f>
        <v>0</v>
      </c>
      <c r="L58" s="157">
        <v>21</v>
      </c>
      <c r="M58" s="157">
        <f>G58*(1+L58/100)</f>
        <v>0</v>
      </c>
      <c r="N58" s="156">
        <v>2.8146200000000001</v>
      </c>
      <c r="O58" s="156">
        <f>ROUND(E58*N58,2)</f>
        <v>140.72999999999999</v>
      </c>
      <c r="P58" s="156">
        <v>0</v>
      </c>
      <c r="Q58" s="156">
        <f>ROUND(E58*P58,2)</f>
        <v>0</v>
      </c>
      <c r="R58" s="157"/>
      <c r="S58" s="157" t="s">
        <v>254</v>
      </c>
      <c r="T58" s="157" t="s">
        <v>255</v>
      </c>
      <c r="U58" s="157">
        <v>14.411820000000001</v>
      </c>
      <c r="V58" s="157">
        <f>ROUND(E58*U58,2)</f>
        <v>720.59</v>
      </c>
      <c r="W58" s="157"/>
      <c r="X58" s="157" t="s">
        <v>309</v>
      </c>
      <c r="Y58" s="157" t="s">
        <v>257</v>
      </c>
      <c r="Z58" s="147"/>
      <c r="AA58" s="147"/>
      <c r="AB58" s="147"/>
      <c r="AC58" s="147"/>
      <c r="AD58" s="147"/>
      <c r="AE58" s="147"/>
      <c r="AF58" s="147"/>
      <c r="AG58" s="147" t="s">
        <v>310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2" x14ac:dyDescent="0.2">
      <c r="A59" s="154"/>
      <c r="B59" s="155"/>
      <c r="C59" s="184" t="s">
        <v>1580</v>
      </c>
      <c r="D59" s="159"/>
      <c r="E59" s="160">
        <v>50</v>
      </c>
      <c r="F59" s="157"/>
      <c r="G59" s="157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7"/>
      <c r="AA59" s="147"/>
      <c r="AB59" s="147"/>
      <c r="AC59" s="147"/>
      <c r="AD59" s="147"/>
      <c r="AE59" s="147"/>
      <c r="AF59" s="147"/>
      <c r="AG59" s="147" t="s">
        <v>260</v>
      </c>
      <c r="AH59" s="147">
        <v>0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x14ac:dyDescent="0.2">
      <c r="A60" s="163" t="s">
        <v>249</v>
      </c>
      <c r="B60" s="164" t="s">
        <v>188</v>
      </c>
      <c r="C60" s="182" t="s">
        <v>190</v>
      </c>
      <c r="D60" s="165"/>
      <c r="E60" s="166"/>
      <c r="F60" s="167"/>
      <c r="G60" s="168">
        <f>SUMIF(AG61:AG62,"&lt;&gt;NOR",G61:G62)</f>
        <v>0</v>
      </c>
      <c r="H60" s="162"/>
      <c r="I60" s="162">
        <f>SUM(I61:I62)</f>
        <v>0</v>
      </c>
      <c r="J60" s="162"/>
      <c r="K60" s="162">
        <f>SUM(K61:K62)</f>
        <v>0</v>
      </c>
      <c r="L60" s="162"/>
      <c r="M60" s="162">
        <f>SUM(M61:M62)</f>
        <v>0</v>
      </c>
      <c r="N60" s="161"/>
      <c r="O60" s="161">
        <f>SUM(O61:O62)</f>
        <v>2.36</v>
      </c>
      <c r="P60" s="161"/>
      <c r="Q60" s="161">
        <f>SUM(Q61:Q62)</f>
        <v>0</v>
      </c>
      <c r="R60" s="162"/>
      <c r="S60" s="162"/>
      <c r="T60" s="162"/>
      <c r="U60" s="162"/>
      <c r="V60" s="162">
        <f>SUM(V61:V62)</f>
        <v>47.08</v>
      </c>
      <c r="W60" s="162"/>
      <c r="X60" s="162"/>
      <c r="Y60" s="162"/>
      <c r="AG60" t="s">
        <v>250</v>
      </c>
    </row>
    <row r="61" spans="1:60" ht="22.5" outlineLevel="1" x14ac:dyDescent="0.2">
      <c r="A61" s="170">
        <v>20</v>
      </c>
      <c r="B61" s="171" t="s">
        <v>1581</v>
      </c>
      <c r="C61" s="183" t="s">
        <v>1582</v>
      </c>
      <c r="D61" s="172" t="s">
        <v>380</v>
      </c>
      <c r="E61" s="173">
        <v>51.103119999999997</v>
      </c>
      <c r="F61" s="174"/>
      <c r="G61" s="175">
        <f>ROUND(E61*F61,2)</f>
        <v>0</v>
      </c>
      <c r="H61" s="158"/>
      <c r="I61" s="157">
        <f>ROUND(E61*H61,2)</f>
        <v>0</v>
      </c>
      <c r="J61" s="158"/>
      <c r="K61" s="157">
        <f>ROUND(E61*J61,2)</f>
        <v>0</v>
      </c>
      <c r="L61" s="157">
        <v>21</v>
      </c>
      <c r="M61" s="157">
        <f>G61*(1+L61/100)</f>
        <v>0</v>
      </c>
      <c r="N61" s="156">
        <v>4.6269999999999999E-2</v>
      </c>
      <c r="O61" s="156">
        <f>ROUND(E61*N61,2)</f>
        <v>2.36</v>
      </c>
      <c r="P61" s="156">
        <v>0</v>
      </c>
      <c r="Q61" s="156">
        <f>ROUND(E61*P61,2)</f>
        <v>0</v>
      </c>
      <c r="R61" s="157"/>
      <c r="S61" s="157" t="s">
        <v>646</v>
      </c>
      <c r="T61" s="157" t="s">
        <v>255</v>
      </c>
      <c r="U61" s="157">
        <v>0.92125999999999997</v>
      </c>
      <c r="V61" s="157">
        <f>ROUND(E61*U61,2)</f>
        <v>47.08</v>
      </c>
      <c r="W61" s="157"/>
      <c r="X61" s="157" t="s">
        <v>309</v>
      </c>
      <c r="Y61" s="157" t="s">
        <v>257</v>
      </c>
      <c r="Z61" s="147"/>
      <c r="AA61" s="147"/>
      <c r="AB61" s="147"/>
      <c r="AC61" s="147"/>
      <c r="AD61" s="147"/>
      <c r="AE61" s="147"/>
      <c r="AF61" s="147"/>
      <c r="AG61" s="147" t="s">
        <v>310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2" x14ac:dyDescent="0.2">
      <c r="A62" s="154"/>
      <c r="B62" s="155"/>
      <c r="C62" s="184" t="s">
        <v>1583</v>
      </c>
      <c r="D62" s="159"/>
      <c r="E62" s="160">
        <v>51.1</v>
      </c>
      <c r="F62" s="157"/>
      <c r="G62" s="157"/>
      <c r="H62" s="157"/>
      <c r="I62" s="157"/>
      <c r="J62" s="157"/>
      <c r="K62" s="157"/>
      <c r="L62" s="157"/>
      <c r="M62" s="157"/>
      <c r="N62" s="156"/>
      <c r="O62" s="156"/>
      <c r="P62" s="156"/>
      <c r="Q62" s="156"/>
      <c r="R62" s="157"/>
      <c r="S62" s="157"/>
      <c r="T62" s="157"/>
      <c r="U62" s="157"/>
      <c r="V62" s="157"/>
      <c r="W62" s="157"/>
      <c r="X62" s="157"/>
      <c r="Y62" s="157"/>
      <c r="Z62" s="147"/>
      <c r="AA62" s="147"/>
      <c r="AB62" s="147"/>
      <c r="AC62" s="147"/>
      <c r="AD62" s="147"/>
      <c r="AE62" s="147"/>
      <c r="AF62" s="147"/>
      <c r="AG62" s="147" t="s">
        <v>260</v>
      </c>
      <c r="AH62" s="147">
        <v>0</v>
      </c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x14ac:dyDescent="0.2">
      <c r="A63" s="163" t="s">
        <v>249</v>
      </c>
      <c r="B63" s="164" t="s">
        <v>193</v>
      </c>
      <c r="C63" s="182" t="s">
        <v>194</v>
      </c>
      <c r="D63" s="165"/>
      <c r="E63" s="166"/>
      <c r="F63" s="167"/>
      <c r="G63" s="168">
        <f>SUMIF(AG64:AG65,"&lt;&gt;NOR",G64:G65)</f>
        <v>0</v>
      </c>
      <c r="H63" s="162"/>
      <c r="I63" s="162">
        <f>SUM(I64:I65)</f>
        <v>0</v>
      </c>
      <c r="J63" s="162"/>
      <c r="K63" s="162">
        <f>SUM(K64:K65)</f>
        <v>0</v>
      </c>
      <c r="L63" s="162"/>
      <c r="M63" s="162">
        <f>SUM(M64:M65)</f>
        <v>0</v>
      </c>
      <c r="N63" s="161"/>
      <c r="O63" s="161">
        <f>SUM(O64:O65)</f>
        <v>0.11</v>
      </c>
      <c r="P63" s="161"/>
      <c r="Q63" s="161">
        <f>SUM(Q64:Q65)</f>
        <v>0</v>
      </c>
      <c r="R63" s="162"/>
      <c r="S63" s="162"/>
      <c r="T63" s="162"/>
      <c r="U63" s="162"/>
      <c r="V63" s="162">
        <f>SUM(V64:V65)</f>
        <v>0</v>
      </c>
      <c r="W63" s="162"/>
      <c r="X63" s="162"/>
      <c r="Y63" s="162"/>
      <c r="AG63" t="s">
        <v>250</v>
      </c>
    </row>
    <row r="64" spans="1:60" outlineLevel="1" x14ac:dyDescent="0.2">
      <c r="A64" s="170">
        <v>21</v>
      </c>
      <c r="B64" s="171" t="s">
        <v>1584</v>
      </c>
      <c r="C64" s="183" t="s">
        <v>1585</v>
      </c>
      <c r="D64" s="172" t="s">
        <v>292</v>
      </c>
      <c r="E64" s="173">
        <v>1</v>
      </c>
      <c r="F64" s="174"/>
      <c r="G64" s="175">
        <f>ROUND(E64*F64,2)</f>
        <v>0</v>
      </c>
      <c r="H64" s="158"/>
      <c r="I64" s="157">
        <f>ROUND(E64*H64,2)</f>
        <v>0</v>
      </c>
      <c r="J64" s="158"/>
      <c r="K64" s="157">
        <f>ROUND(E64*J64,2)</f>
        <v>0</v>
      </c>
      <c r="L64" s="157">
        <v>21</v>
      </c>
      <c r="M64" s="157">
        <f>G64*(1+L64/100)</f>
        <v>0</v>
      </c>
      <c r="N64" s="156">
        <v>0.105</v>
      </c>
      <c r="O64" s="156">
        <f>ROUND(E64*N64,2)</f>
        <v>0.11</v>
      </c>
      <c r="P64" s="156">
        <v>0</v>
      </c>
      <c r="Q64" s="156">
        <f>ROUND(E64*P64,2)</f>
        <v>0</v>
      </c>
      <c r="R64" s="157"/>
      <c r="S64" s="157" t="s">
        <v>646</v>
      </c>
      <c r="T64" s="157" t="s">
        <v>255</v>
      </c>
      <c r="U64" s="157">
        <v>0</v>
      </c>
      <c r="V64" s="157">
        <f>ROUND(E64*U64,2)</f>
        <v>0</v>
      </c>
      <c r="W64" s="157"/>
      <c r="X64" s="157" t="s">
        <v>283</v>
      </c>
      <c r="Y64" s="157" t="s">
        <v>257</v>
      </c>
      <c r="Z64" s="147"/>
      <c r="AA64" s="147"/>
      <c r="AB64" s="147"/>
      <c r="AC64" s="147"/>
      <c r="AD64" s="147"/>
      <c r="AE64" s="147"/>
      <c r="AF64" s="147"/>
      <c r="AG64" s="147" t="s">
        <v>284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2" x14ac:dyDescent="0.2">
      <c r="A65" s="154"/>
      <c r="B65" s="155"/>
      <c r="C65" s="184" t="s">
        <v>52</v>
      </c>
      <c r="D65" s="159"/>
      <c r="E65" s="160">
        <v>1</v>
      </c>
      <c r="F65" s="157"/>
      <c r="G65" s="157"/>
      <c r="H65" s="157"/>
      <c r="I65" s="157"/>
      <c r="J65" s="157"/>
      <c r="K65" s="157"/>
      <c r="L65" s="157"/>
      <c r="M65" s="157"/>
      <c r="N65" s="156"/>
      <c r="O65" s="156"/>
      <c r="P65" s="156"/>
      <c r="Q65" s="156"/>
      <c r="R65" s="157"/>
      <c r="S65" s="157"/>
      <c r="T65" s="157"/>
      <c r="U65" s="157"/>
      <c r="V65" s="157"/>
      <c r="W65" s="157"/>
      <c r="X65" s="157"/>
      <c r="Y65" s="157"/>
      <c r="Z65" s="147"/>
      <c r="AA65" s="147"/>
      <c r="AB65" s="147"/>
      <c r="AC65" s="147"/>
      <c r="AD65" s="147"/>
      <c r="AE65" s="147"/>
      <c r="AF65" s="147"/>
      <c r="AG65" s="147" t="s">
        <v>260</v>
      </c>
      <c r="AH65" s="147">
        <v>0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x14ac:dyDescent="0.2">
      <c r="A66" s="163" t="s">
        <v>249</v>
      </c>
      <c r="B66" s="164" t="s">
        <v>218</v>
      </c>
      <c r="C66" s="182" t="s">
        <v>219</v>
      </c>
      <c r="D66" s="165"/>
      <c r="E66" s="166"/>
      <c r="F66" s="167"/>
      <c r="G66" s="168">
        <f>SUMIF(AG67:AG76,"&lt;&gt;NOR",G67:G76)</f>
        <v>0</v>
      </c>
      <c r="H66" s="162"/>
      <c r="I66" s="162">
        <f>SUM(I67:I76)</f>
        <v>0</v>
      </c>
      <c r="J66" s="162"/>
      <c r="K66" s="162">
        <f>SUM(K67:K76)</f>
        <v>0</v>
      </c>
      <c r="L66" s="162"/>
      <c r="M66" s="162">
        <f>SUM(M67:M76)</f>
        <v>0</v>
      </c>
      <c r="N66" s="161"/>
      <c r="O66" s="161">
        <f>SUM(O67:O76)</f>
        <v>0</v>
      </c>
      <c r="P66" s="161"/>
      <c r="Q66" s="161">
        <f>SUM(Q67:Q76)</f>
        <v>0</v>
      </c>
      <c r="R66" s="162"/>
      <c r="S66" s="162"/>
      <c r="T66" s="162"/>
      <c r="U66" s="162"/>
      <c r="V66" s="162">
        <f>SUM(V67:V76)</f>
        <v>391.02</v>
      </c>
      <c r="W66" s="162"/>
      <c r="X66" s="162"/>
      <c r="Y66" s="162"/>
      <c r="AG66" t="s">
        <v>250</v>
      </c>
    </row>
    <row r="67" spans="1:60" ht="22.5" outlineLevel="1" x14ac:dyDescent="0.2">
      <c r="A67" s="170">
        <v>22</v>
      </c>
      <c r="B67" s="171" t="s">
        <v>452</v>
      </c>
      <c r="C67" s="183" t="s">
        <v>1282</v>
      </c>
      <c r="D67" s="172" t="s">
        <v>316</v>
      </c>
      <c r="E67" s="173">
        <v>556.00588000000005</v>
      </c>
      <c r="F67" s="174"/>
      <c r="G67" s="175">
        <f>ROUND(E67*F67,2)</f>
        <v>0</v>
      </c>
      <c r="H67" s="158"/>
      <c r="I67" s="157">
        <f>ROUND(E67*H67,2)</f>
        <v>0</v>
      </c>
      <c r="J67" s="158"/>
      <c r="K67" s="157">
        <f>ROUND(E67*J67,2)</f>
        <v>0</v>
      </c>
      <c r="L67" s="157">
        <v>21</v>
      </c>
      <c r="M67" s="157">
        <f>G67*(1+L67/100)</f>
        <v>0</v>
      </c>
      <c r="N67" s="156">
        <v>0</v>
      </c>
      <c r="O67" s="156">
        <f>ROUND(E67*N67,2)</f>
        <v>0</v>
      </c>
      <c r="P67" s="156">
        <v>0</v>
      </c>
      <c r="Q67" s="156">
        <f>ROUND(E67*P67,2)</f>
        <v>0</v>
      </c>
      <c r="R67" s="157"/>
      <c r="S67" s="157" t="s">
        <v>254</v>
      </c>
      <c r="T67" s="157" t="s">
        <v>255</v>
      </c>
      <c r="U67" s="157">
        <v>0.49</v>
      </c>
      <c r="V67" s="157">
        <f>ROUND(E67*U67,2)</f>
        <v>272.44</v>
      </c>
      <c r="W67" s="157"/>
      <c r="X67" s="157" t="s">
        <v>256</v>
      </c>
      <c r="Y67" s="157" t="s">
        <v>257</v>
      </c>
      <c r="Z67" s="147"/>
      <c r="AA67" s="147"/>
      <c r="AB67" s="147"/>
      <c r="AC67" s="147"/>
      <c r="AD67" s="147"/>
      <c r="AE67" s="147"/>
      <c r="AF67" s="147"/>
      <c r="AG67" s="147" t="s">
        <v>258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2" x14ac:dyDescent="0.2">
      <c r="A68" s="154"/>
      <c r="B68" s="155"/>
      <c r="C68" s="184" t="s">
        <v>1586</v>
      </c>
      <c r="D68" s="159"/>
      <c r="E68" s="160">
        <v>422</v>
      </c>
      <c r="F68" s="157"/>
      <c r="G68" s="157"/>
      <c r="H68" s="157"/>
      <c r="I68" s="157"/>
      <c r="J68" s="157"/>
      <c r="K68" s="157"/>
      <c r="L68" s="157"/>
      <c r="M68" s="157"/>
      <c r="N68" s="156"/>
      <c r="O68" s="156"/>
      <c r="P68" s="156"/>
      <c r="Q68" s="156"/>
      <c r="R68" s="157"/>
      <c r="S68" s="157"/>
      <c r="T68" s="157"/>
      <c r="U68" s="157"/>
      <c r="V68" s="157"/>
      <c r="W68" s="157"/>
      <c r="X68" s="157"/>
      <c r="Y68" s="157"/>
      <c r="Z68" s="147"/>
      <c r="AA68" s="147"/>
      <c r="AB68" s="147"/>
      <c r="AC68" s="147"/>
      <c r="AD68" s="147"/>
      <c r="AE68" s="147"/>
      <c r="AF68" s="147"/>
      <c r="AG68" s="147" t="s">
        <v>260</v>
      </c>
      <c r="AH68" s="147">
        <v>0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3" x14ac:dyDescent="0.2">
      <c r="A69" s="154"/>
      <c r="B69" s="155"/>
      <c r="C69" s="184" t="s">
        <v>1587</v>
      </c>
      <c r="D69" s="159"/>
      <c r="E69" s="160">
        <v>134</v>
      </c>
      <c r="F69" s="157"/>
      <c r="G69" s="157"/>
      <c r="H69" s="157"/>
      <c r="I69" s="157"/>
      <c r="J69" s="157"/>
      <c r="K69" s="157"/>
      <c r="L69" s="157"/>
      <c r="M69" s="157"/>
      <c r="N69" s="156"/>
      <c r="O69" s="156"/>
      <c r="P69" s="156"/>
      <c r="Q69" s="156"/>
      <c r="R69" s="157"/>
      <c r="S69" s="157"/>
      <c r="T69" s="157"/>
      <c r="U69" s="157"/>
      <c r="V69" s="157"/>
      <c r="W69" s="157"/>
      <c r="X69" s="157"/>
      <c r="Y69" s="157"/>
      <c r="Z69" s="147"/>
      <c r="AA69" s="147"/>
      <c r="AB69" s="147"/>
      <c r="AC69" s="147"/>
      <c r="AD69" s="147"/>
      <c r="AE69" s="147"/>
      <c r="AF69" s="147"/>
      <c r="AG69" s="147" t="s">
        <v>260</v>
      </c>
      <c r="AH69" s="147">
        <v>0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3" x14ac:dyDescent="0.2">
      <c r="A70" s="154"/>
      <c r="B70" s="155"/>
      <c r="C70" s="184" t="s">
        <v>1588</v>
      </c>
      <c r="D70" s="159"/>
      <c r="E70" s="160">
        <v>0.01</v>
      </c>
      <c r="F70" s="157"/>
      <c r="G70" s="157"/>
      <c r="H70" s="157"/>
      <c r="I70" s="157"/>
      <c r="J70" s="157"/>
      <c r="K70" s="157"/>
      <c r="L70" s="157"/>
      <c r="M70" s="157"/>
      <c r="N70" s="156"/>
      <c r="O70" s="156"/>
      <c r="P70" s="156"/>
      <c r="Q70" s="156"/>
      <c r="R70" s="157"/>
      <c r="S70" s="157"/>
      <c r="T70" s="157"/>
      <c r="U70" s="157"/>
      <c r="V70" s="157"/>
      <c r="W70" s="157"/>
      <c r="X70" s="157"/>
      <c r="Y70" s="157"/>
      <c r="Z70" s="147"/>
      <c r="AA70" s="147"/>
      <c r="AB70" s="147"/>
      <c r="AC70" s="147"/>
      <c r="AD70" s="147"/>
      <c r="AE70" s="147"/>
      <c r="AF70" s="147"/>
      <c r="AG70" s="147" t="s">
        <v>260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ht="22.5" outlineLevel="1" x14ac:dyDescent="0.2">
      <c r="A71" s="170">
        <v>23</v>
      </c>
      <c r="B71" s="171" t="s">
        <v>452</v>
      </c>
      <c r="C71" s="183" t="s">
        <v>1282</v>
      </c>
      <c r="D71" s="172" t="s">
        <v>316</v>
      </c>
      <c r="E71" s="173">
        <v>242</v>
      </c>
      <c r="F71" s="174"/>
      <c r="G71" s="175">
        <f>ROUND(E71*F71,2)</f>
        <v>0</v>
      </c>
      <c r="H71" s="158"/>
      <c r="I71" s="157">
        <f>ROUND(E71*H71,2)</f>
        <v>0</v>
      </c>
      <c r="J71" s="158"/>
      <c r="K71" s="157">
        <f>ROUND(E71*J71,2)</f>
        <v>0</v>
      </c>
      <c r="L71" s="157">
        <v>21</v>
      </c>
      <c r="M71" s="157">
        <f>G71*(1+L71/100)</f>
        <v>0</v>
      </c>
      <c r="N71" s="156">
        <v>0</v>
      </c>
      <c r="O71" s="156">
        <f>ROUND(E71*N71,2)</f>
        <v>0</v>
      </c>
      <c r="P71" s="156">
        <v>0</v>
      </c>
      <c r="Q71" s="156">
        <f>ROUND(E71*P71,2)</f>
        <v>0</v>
      </c>
      <c r="R71" s="157"/>
      <c r="S71" s="157" t="s">
        <v>254</v>
      </c>
      <c r="T71" s="157" t="s">
        <v>255</v>
      </c>
      <c r="U71" s="157">
        <v>0.49</v>
      </c>
      <c r="V71" s="157">
        <f>ROUND(E71*U71,2)</f>
        <v>118.58</v>
      </c>
      <c r="W71" s="157"/>
      <c r="X71" s="157" t="s">
        <v>256</v>
      </c>
      <c r="Y71" s="157" t="s">
        <v>257</v>
      </c>
      <c r="Z71" s="147"/>
      <c r="AA71" s="147"/>
      <c r="AB71" s="147"/>
      <c r="AC71" s="147"/>
      <c r="AD71" s="147"/>
      <c r="AE71" s="147"/>
      <c r="AF71" s="147"/>
      <c r="AG71" s="147" t="s">
        <v>258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2" x14ac:dyDescent="0.2">
      <c r="A72" s="154"/>
      <c r="B72" s="155"/>
      <c r="C72" s="184" t="s">
        <v>1589</v>
      </c>
      <c r="D72" s="159"/>
      <c r="E72" s="160">
        <v>242</v>
      </c>
      <c r="F72" s="157"/>
      <c r="G72" s="157"/>
      <c r="H72" s="157"/>
      <c r="I72" s="157"/>
      <c r="J72" s="157"/>
      <c r="K72" s="157"/>
      <c r="L72" s="157"/>
      <c r="M72" s="157"/>
      <c r="N72" s="156"/>
      <c r="O72" s="156"/>
      <c r="P72" s="156"/>
      <c r="Q72" s="156"/>
      <c r="R72" s="157"/>
      <c r="S72" s="157"/>
      <c r="T72" s="157"/>
      <c r="U72" s="157"/>
      <c r="V72" s="157"/>
      <c r="W72" s="157"/>
      <c r="X72" s="157"/>
      <c r="Y72" s="157"/>
      <c r="Z72" s="147"/>
      <c r="AA72" s="147"/>
      <c r="AB72" s="147"/>
      <c r="AC72" s="147"/>
      <c r="AD72" s="147"/>
      <c r="AE72" s="147"/>
      <c r="AF72" s="147"/>
      <c r="AG72" s="147" t="s">
        <v>260</v>
      </c>
      <c r="AH72" s="147">
        <v>0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70">
        <v>24</v>
      </c>
      <c r="B73" s="171" t="s">
        <v>1286</v>
      </c>
      <c r="C73" s="183" t="s">
        <v>1287</v>
      </c>
      <c r="D73" s="172" t="s">
        <v>1288</v>
      </c>
      <c r="E73" s="173">
        <v>556.00588000000005</v>
      </c>
      <c r="F73" s="174"/>
      <c r="G73" s="175">
        <f>ROUND(E73*F73,2)</f>
        <v>0</v>
      </c>
      <c r="H73" s="158"/>
      <c r="I73" s="157">
        <f>ROUND(E73*H73,2)</f>
        <v>0</v>
      </c>
      <c r="J73" s="158"/>
      <c r="K73" s="157">
        <f>ROUND(E73*J73,2)</f>
        <v>0</v>
      </c>
      <c r="L73" s="157">
        <v>21</v>
      </c>
      <c r="M73" s="157">
        <f>G73*(1+L73/100)</f>
        <v>0</v>
      </c>
      <c r="N73" s="156">
        <v>0</v>
      </c>
      <c r="O73" s="156">
        <f>ROUND(E73*N73,2)</f>
        <v>0</v>
      </c>
      <c r="P73" s="156">
        <v>0</v>
      </c>
      <c r="Q73" s="156">
        <f>ROUND(E73*P73,2)</f>
        <v>0</v>
      </c>
      <c r="R73" s="157"/>
      <c r="S73" s="157" t="s">
        <v>254</v>
      </c>
      <c r="T73" s="157" t="s">
        <v>255</v>
      </c>
      <c r="U73" s="157">
        <v>0</v>
      </c>
      <c r="V73" s="157">
        <f>ROUND(E73*U73,2)</f>
        <v>0</v>
      </c>
      <c r="W73" s="157"/>
      <c r="X73" s="157" t="s">
        <v>309</v>
      </c>
      <c r="Y73" s="157" t="s">
        <v>257</v>
      </c>
      <c r="Z73" s="147"/>
      <c r="AA73" s="147"/>
      <c r="AB73" s="147"/>
      <c r="AC73" s="147"/>
      <c r="AD73" s="147"/>
      <c r="AE73" s="147"/>
      <c r="AF73" s="147"/>
      <c r="AG73" s="147" t="s">
        <v>310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2" x14ac:dyDescent="0.2">
      <c r="A74" s="154"/>
      <c r="B74" s="155"/>
      <c r="C74" s="184" t="s">
        <v>1586</v>
      </c>
      <c r="D74" s="159"/>
      <c r="E74" s="160">
        <v>422</v>
      </c>
      <c r="F74" s="157"/>
      <c r="G74" s="157"/>
      <c r="H74" s="157"/>
      <c r="I74" s="157"/>
      <c r="J74" s="157"/>
      <c r="K74" s="157"/>
      <c r="L74" s="157"/>
      <c r="M74" s="157"/>
      <c r="N74" s="156"/>
      <c r="O74" s="156"/>
      <c r="P74" s="156"/>
      <c r="Q74" s="156"/>
      <c r="R74" s="157"/>
      <c r="S74" s="157"/>
      <c r="T74" s="157"/>
      <c r="U74" s="157"/>
      <c r="V74" s="157"/>
      <c r="W74" s="157"/>
      <c r="X74" s="157"/>
      <c r="Y74" s="157"/>
      <c r="Z74" s="147"/>
      <c r="AA74" s="147"/>
      <c r="AB74" s="147"/>
      <c r="AC74" s="147"/>
      <c r="AD74" s="147"/>
      <c r="AE74" s="147"/>
      <c r="AF74" s="147"/>
      <c r="AG74" s="147" t="s">
        <v>260</v>
      </c>
      <c r="AH74" s="147">
        <v>0</v>
      </c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3" x14ac:dyDescent="0.2">
      <c r="A75" s="154"/>
      <c r="B75" s="155"/>
      <c r="C75" s="184" t="s">
        <v>1587</v>
      </c>
      <c r="D75" s="159"/>
      <c r="E75" s="160">
        <v>134</v>
      </c>
      <c r="F75" s="157"/>
      <c r="G75" s="157"/>
      <c r="H75" s="157"/>
      <c r="I75" s="157"/>
      <c r="J75" s="157"/>
      <c r="K75" s="157"/>
      <c r="L75" s="157"/>
      <c r="M75" s="157"/>
      <c r="N75" s="156"/>
      <c r="O75" s="156"/>
      <c r="P75" s="156"/>
      <c r="Q75" s="156"/>
      <c r="R75" s="157"/>
      <c r="S75" s="157"/>
      <c r="T75" s="157"/>
      <c r="U75" s="157"/>
      <c r="V75" s="157"/>
      <c r="W75" s="157"/>
      <c r="X75" s="157"/>
      <c r="Y75" s="157"/>
      <c r="Z75" s="147"/>
      <c r="AA75" s="147"/>
      <c r="AB75" s="147"/>
      <c r="AC75" s="147"/>
      <c r="AD75" s="147"/>
      <c r="AE75" s="147"/>
      <c r="AF75" s="147"/>
      <c r="AG75" s="147" t="s">
        <v>260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3" x14ac:dyDescent="0.2">
      <c r="A76" s="154"/>
      <c r="B76" s="155"/>
      <c r="C76" s="184" t="s">
        <v>1588</v>
      </c>
      <c r="D76" s="159"/>
      <c r="E76" s="160">
        <v>0.01</v>
      </c>
      <c r="F76" s="157"/>
      <c r="G76" s="157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57"/>
      <c r="Z76" s="147"/>
      <c r="AA76" s="147"/>
      <c r="AB76" s="147"/>
      <c r="AC76" s="147"/>
      <c r="AD76" s="147"/>
      <c r="AE76" s="147"/>
      <c r="AF76" s="147"/>
      <c r="AG76" s="147" t="s">
        <v>260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x14ac:dyDescent="0.2">
      <c r="A77" s="3"/>
      <c r="B77" s="4"/>
      <c r="C77" s="186"/>
      <c r="D77" s="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AE77">
        <v>12</v>
      </c>
      <c r="AF77">
        <v>21</v>
      </c>
      <c r="AG77" t="s">
        <v>235</v>
      </c>
    </row>
    <row r="78" spans="1:60" x14ac:dyDescent="0.2">
      <c r="A78" s="150"/>
      <c r="B78" s="151" t="s">
        <v>31</v>
      </c>
      <c r="C78" s="187"/>
      <c r="D78" s="152"/>
      <c r="E78" s="153"/>
      <c r="F78" s="153"/>
      <c r="G78" s="169">
        <f>G8+G17+G45+G52+G60+G63+G66</f>
        <v>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AE78">
        <f>SUMIF(L7:L76,AE77,G7:G76)</f>
        <v>0</v>
      </c>
      <c r="AF78">
        <f>SUMIF(L7:L76,AF77,G7:G76)</f>
        <v>0</v>
      </c>
      <c r="AG78" t="s">
        <v>346</v>
      </c>
    </row>
    <row r="79" spans="1:60" x14ac:dyDescent="0.2">
      <c r="A79" s="3"/>
      <c r="B79" s="4"/>
      <c r="C79" s="186"/>
      <c r="D79" s="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60" x14ac:dyDescent="0.2">
      <c r="A80" s="3"/>
      <c r="B80" s="4"/>
      <c r="C80" s="186"/>
      <c r="D80" s="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33" x14ac:dyDescent="0.2">
      <c r="A81" s="374" t="s">
        <v>347</v>
      </c>
      <c r="B81" s="374"/>
      <c r="C81" s="375"/>
      <c r="D81" s="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33" x14ac:dyDescent="0.2">
      <c r="A82" s="376"/>
      <c r="B82" s="377"/>
      <c r="C82" s="378"/>
      <c r="D82" s="377"/>
      <c r="E82" s="377"/>
      <c r="F82" s="377"/>
      <c r="G82" s="379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AG82" t="s">
        <v>348</v>
      </c>
    </row>
    <row r="83" spans="1:33" x14ac:dyDescent="0.2">
      <c r="A83" s="380"/>
      <c r="B83" s="381"/>
      <c r="C83" s="382"/>
      <c r="D83" s="381"/>
      <c r="E83" s="381"/>
      <c r="F83" s="381"/>
      <c r="G83" s="38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33" x14ac:dyDescent="0.2">
      <c r="A84" s="380"/>
      <c r="B84" s="381"/>
      <c r="C84" s="382"/>
      <c r="D84" s="381"/>
      <c r="E84" s="381"/>
      <c r="F84" s="381"/>
      <c r="G84" s="38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33" x14ac:dyDescent="0.2">
      <c r="A85" s="380"/>
      <c r="B85" s="381"/>
      <c r="C85" s="382"/>
      <c r="D85" s="381"/>
      <c r="E85" s="381"/>
      <c r="F85" s="381"/>
      <c r="G85" s="38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33" x14ac:dyDescent="0.2">
      <c r="A86" s="384"/>
      <c r="B86" s="385"/>
      <c r="C86" s="386"/>
      <c r="D86" s="385"/>
      <c r="E86" s="385"/>
      <c r="F86" s="385"/>
      <c r="G86" s="387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33" x14ac:dyDescent="0.2">
      <c r="A87" s="3"/>
      <c r="B87" s="4"/>
      <c r="C87" s="186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33" x14ac:dyDescent="0.2">
      <c r="C88" s="188"/>
      <c r="D88" s="10"/>
      <c r="AG88" t="s">
        <v>349</v>
      </c>
    </row>
    <row r="89" spans="1:33" x14ac:dyDescent="0.2">
      <c r="D89" s="10"/>
    </row>
    <row r="90" spans="1:33" x14ac:dyDescent="0.2">
      <c r="D90" s="10"/>
    </row>
    <row r="91" spans="1:33" x14ac:dyDescent="0.2">
      <c r="D91" s="10"/>
    </row>
    <row r="92" spans="1:33" x14ac:dyDescent="0.2">
      <c r="D92" s="10"/>
    </row>
    <row r="93" spans="1:33" x14ac:dyDescent="0.2">
      <c r="D93" s="10"/>
    </row>
    <row r="94" spans="1:33" x14ac:dyDescent="0.2">
      <c r="D94" s="10"/>
    </row>
    <row r="95" spans="1:33" x14ac:dyDescent="0.2">
      <c r="D95" s="10"/>
    </row>
    <row r="96" spans="1:33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</sheetData>
  <mergeCells count="7">
    <mergeCell ref="A82:G86"/>
    <mergeCell ref="C54:G54"/>
    <mergeCell ref="A1:G1"/>
    <mergeCell ref="C2:G2"/>
    <mergeCell ref="C3:G3"/>
    <mergeCell ref="C4:G4"/>
    <mergeCell ref="A81:C81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3"/>
  <sheetViews>
    <sheetView tabSelected="1" topLeftCell="A7" zoomScaleNormal="100" workbookViewId="0">
      <selection activeCell="E5" sqref="E5"/>
    </sheetView>
  </sheetViews>
  <sheetFormatPr defaultRowHeight="12.75" x14ac:dyDescent="0.2"/>
  <cols>
    <col min="1" max="1" width="13.140625" customWidth="1"/>
    <col min="2" max="2" width="57.7109375" customWidth="1"/>
    <col min="4" max="4" width="13.85546875" customWidth="1"/>
    <col min="5" max="5" width="19.85546875" customWidth="1"/>
    <col min="6" max="6" width="24.5703125" customWidth="1"/>
    <col min="7" max="15" width="0" hidden="1" customWidth="1"/>
    <col min="17" max="18" width="0" hidden="1" customWidth="1"/>
  </cols>
  <sheetData>
    <row r="1" spans="1:14" ht="26.25" x14ac:dyDescent="0.25">
      <c r="A1" s="392" t="s">
        <v>1591</v>
      </c>
      <c r="B1" s="393"/>
      <c r="C1" s="394"/>
      <c r="D1" s="395" t="s">
        <v>1592</v>
      </c>
      <c r="E1" s="394"/>
      <c r="F1" s="269"/>
      <c r="L1" s="146" t="s">
        <v>235</v>
      </c>
      <c r="M1" s="146" t="s">
        <v>236</v>
      </c>
      <c r="N1" s="146"/>
    </row>
    <row r="2" spans="1:14" x14ac:dyDescent="0.2">
      <c r="A2" s="201" t="s">
        <v>1593</v>
      </c>
      <c r="B2" s="201" t="s">
        <v>1594</v>
      </c>
      <c r="C2" s="201" t="s">
        <v>230</v>
      </c>
      <c r="D2" s="202" t="s">
        <v>1595</v>
      </c>
      <c r="E2" s="202" t="s">
        <v>1596</v>
      </c>
      <c r="F2" s="202" t="s">
        <v>1</v>
      </c>
      <c r="L2" s="149"/>
      <c r="M2" s="149"/>
      <c r="N2" s="148"/>
    </row>
    <row r="3" spans="1:14" x14ac:dyDescent="0.2">
      <c r="A3" s="270"/>
      <c r="B3" s="271" t="s">
        <v>1597</v>
      </c>
      <c r="C3" s="270"/>
      <c r="D3" s="270"/>
      <c r="E3" s="271"/>
      <c r="F3" s="272">
        <f>SUM(F7,F4,F10,F12,F16,F19,F22,F25,F28,F30,F34,F36,F39,F42,F44)</f>
        <v>0</v>
      </c>
      <c r="G3" s="162"/>
      <c r="H3" s="162"/>
      <c r="I3" s="162"/>
      <c r="J3" s="162"/>
      <c r="K3" s="162"/>
      <c r="L3" s="162"/>
      <c r="M3" s="162">
        <f>SUM(M4:M46)</f>
        <v>0</v>
      </c>
      <c r="N3" s="161"/>
    </row>
    <row r="4" spans="1:14" ht="24" x14ac:dyDescent="0.2">
      <c r="A4" s="203" t="s">
        <v>1598</v>
      </c>
      <c r="B4" s="204" t="s">
        <v>1599</v>
      </c>
      <c r="C4" s="205" t="s">
        <v>1600</v>
      </c>
      <c r="D4" s="277">
        <v>7</v>
      </c>
      <c r="E4" s="174"/>
      <c r="F4" s="280">
        <f>ROUND(D4*E4,2)</f>
        <v>0</v>
      </c>
      <c r="L4" s="157">
        <v>21</v>
      </c>
      <c r="M4" s="157">
        <f>F4*(1+L4/100)</f>
        <v>0</v>
      </c>
      <c r="N4" s="156"/>
    </row>
    <row r="5" spans="1:14" ht="22.5" x14ac:dyDescent="0.2">
      <c r="A5" s="206"/>
      <c r="B5" s="288" t="s">
        <v>1601</v>
      </c>
      <c r="C5" s="207"/>
      <c r="D5" s="278"/>
      <c r="E5" s="278"/>
      <c r="F5" s="282"/>
      <c r="L5" s="157"/>
      <c r="M5" s="157"/>
      <c r="N5" s="156"/>
    </row>
    <row r="6" spans="1:14" ht="12.75" customHeight="1" x14ac:dyDescent="0.2">
      <c r="A6" s="208" t="s">
        <v>1544</v>
      </c>
      <c r="B6" s="288" t="s">
        <v>1602</v>
      </c>
      <c r="C6" s="209"/>
      <c r="D6" s="279"/>
      <c r="E6" s="279"/>
      <c r="F6" s="281"/>
      <c r="L6" s="157"/>
      <c r="M6" s="157"/>
      <c r="N6" s="156"/>
    </row>
    <row r="7" spans="1:14" ht="24" x14ac:dyDescent="0.2">
      <c r="A7" s="203" t="s">
        <v>1603</v>
      </c>
      <c r="B7" s="204" t="s">
        <v>1604</v>
      </c>
      <c r="C7" s="205" t="s">
        <v>1600</v>
      </c>
      <c r="D7" s="205">
        <v>7</v>
      </c>
      <c r="E7" s="174"/>
      <c r="F7" s="280">
        <f t="shared" ref="F7:F65" si="0">ROUND(D7*E7,2)</f>
        <v>0</v>
      </c>
      <c r="L7" s="157">
        <v>21</v>
      </c>
      <c r="M7" s="157">
        <f>F7*(1+L7/100)</f>
        <v>0</v>
      </c>
      <c r="N7" s="156"/>
    </row>
    <row r="8" spans="1:14" ht="22.5" x14ac:dyDescent="0.2">
      <c r="A8" s="206"/>
      <c r="B8" s="288" t="s">
        <v>1605</v>
      </c>
      <c r="C8" s="207"/>
      <c r="D8" s="207"/>
      <c r="E8" s="278"/>
      <c r="F8" s="280"/>
      <c r="N8" s="156"/>
    </row>
    <row r="9" spans="1:14" ht="12.75" customHeight="1" x14ac:dyDescent="0.2">
      <c r="A9" s="208"/>
      <c r="B9" s="288" t="s">
        <v>1606</v>
      </c>
      <c r="C9" s="209"/>
      <c r="D9" s="209"/>
      <c r="E9" s="279"/>
      <c r="F9" s="283"/>
    </row>
    <row r="10" spans="1:14" ht="24" x14ac:dyDescent="0.2">
      <c r="A10" s="211" t="s">
        <v>1607</v>
      </c>
      <c r="B10" s="212" t="s">
        <v>1608</v>
      </c>
      <c r="C10" s="213" t="s">
        <v>1600</v>
      </c>
      <c r="D10" s="214">
        <v>7</v>
      </c>
      <c r="E10" s="174"/>
      <c r="F10" s="280">
        <f t="shared" si="0"/>
        <v>0</v>
      </c>
      <c r="L10" s="157">
        <v>21</v>
      </c>
      <c r="M10" s="157">
        <f>F10*(1+L10/100)</f>
        <v>0</v>
      </c>
    </row>
    <row r="11" spans="1:14" ht="12.75" customHeight="1" x14ac:dyDescent="0.2">
      <c r="A11" s="209"/>
      <c r="B11" s="288" t="s">
        <v>1609</v>
      </c>
      <c r="C11" s="215"/>
      <c r="D11" s="216"/>
      <c r="E11" s="217"/>
      <c r="F11" s="280"/>
    </row>
    <row r="12" spans="1:14" x14ac:dyDescent="0.2">
      <c r="A12" s="218" t="s">
        <v>1610</v>
      </c>
      <c r="B12" s="219" t="s">
        <v>1611</v>
      </c>
      <c r="C12" s="220" t="s">
        <v>1600</v>
      </c>
      <c r="D12" s="221">
        <v>21</v>
      </c>
      <c r="E12" s="174"/>
      <c r="F12" s="280">
        <f t="shared" si="0"/>
        <v>0</v>
      </c>
      <c r="L12" s="157">
        <v>21</v>
      </c>
      <c r="M12" s="157">
        <f>F12*(1+L12/100)</f>
        <v>0</v>
      </c>
    </row>
    <row r="13" spans="1:14" ht="12.75" customHeight="1" x14ac:dyDescent="0.2">
      <c r="A13" s="222"/>
      <c r="B13" s="288" t="s">
        <v>1612</v>
      </c>
      <c r="C13" s="223"/>
      <c r="D13" s="224"/>
      <c r="E13" s="225"/>
      <c r="F13" s="280"/>
    </row>
    <row r="14" spans="1:14" ht="48.75" customHeight="1" x14ac:dyDescent="0.2">
      <c r="A14" s="222"/>
      <c r="B14" s="288" t="s">
        <v>1613</v>
      </c>
      <c r="C14" s="223"/>
      <c r="D14" s="224"/>
      <c r="E14" s="225"/>
      <c r="F14" s="285"/>
    </row>
    <row r="15" spans="1:14" ht="12.75" customHeight="1" x14ac:dyDescent="0.2">
      <c r="A15" s="226"/>
      <c r="B15" s="288" t="s">
        <v>1614</v>
      </c>
      <c r="C15" s="227"/>
      <c r="D15" s="228"/>
      <c r="E15" s="229"/>
      <c r="F15" s="281"/>
    </row>
    <row r="16" spans="1:14" ht="24" x14ac:dyDescent="0.2">
      <c r="A16" s="203" t="s">
        <v>1615</v>
      </c>
      <c r="B16" s="204" t="s">
        <v>1616</v>
      </c>
      <c r="C16" s="205" t="s">
        <v>292</v>
      </c>
      <c r="D16" s="205">
        <v>21</v>
      </c>
      <c r="E16" s="174"/>
      <c r="F16" s="280">
        <f t="shared" si="0"/>
        <v>0</v>
      </c>
      <c r="L16" s="157">
        <v>21</v>
      </c>
      <c r="M16" s="157">
        <f>F16*(1+L16/100)</f>
        <v>0</v>
      </c>
    </row>
    <row r="17" spans="1:13" ht="22.5" x14ac:dyDescent="0.2">
      <c r="A17" s="206"/>
      <c r="B17" s="288" t="s">
        <v>1617</v>
      </c>
      <c r="C17" s="207"/>
      <c r="D17" s="207"/>
      <c r="E17" s="230"/>
      <c r="F17" s="286"/>
    </row>
    <row r="18" spans="1:13" ht="12.75" customHeight="1" x14ac:dyDescent="0.2">
      <c r="A18" s="208"/>
      <c r="B18" s="288" t="s">
        <v>1614</v>
      </c>
      <c r="C18" s="209"/>
      <c r="D18" s="209"/>
      <c r="E18" s="210"/>
      <c r="F18" s="281"/>
    </row>
    <row r="19" spans="1:13" ht="24" x14ac:dyDescent="0.2">
      <c r="A19" s="203" t="s">
        <v>1618</v>
      </c>
      <c r="B19" s="204" t="s">
        <v>1619</v>
      </c>
      <c r="C19" s="205" t="s">
        <v>267</v>
      </c>
      <c r="D19" s="205">
        <v>3.5</v>
      </c>
      <c r="E19" s="174"/>
      <c r="F19" s="280">
        <f t="shared" si="0"/>
        <v>0</v>
      </c>
      <c r="L19" s="157">
        <v>21</v>
      </c>
      <c r="M19" s="157">
        <f>F19*(1+L19/100)</f>
        <v>0</v>
      </c>
    </row>
    <row r="20" spans="1:13" ht="33.75" x14ac:dyDescent="0.2">
      <c r="A20" s="206"/>
      <c r="B20" s="288" t="s">
        <v>1620</v>
      </c>
      <c r="C20" s="207"/>
      <c r="D20" s="207"/>
      <c r="E20" s="230"/>
      <c r="F20" s="286"/>
    </row>
    <row r="21" spans="1:13" ht="12.75" customHeight="1" x14ac:dyDescent="0.2">
      <c r="A21" s="208"/>
      <c r="B21" s="288" t="s">
        <v>1621</v>
      </c>
      <c r="C21" s="209"/>
      <c r="D21" s="209"/>
      <c r="E21" s="210"/>
      <c r="F21" s="281"/>
    </row>
    <row r="22" spans="1:13" ht="24" x14ac:dyDescent="0.2">
      <c r="A22" s="203" t="s">
        <v>1622</v>
      </c>
      <c r="B22" s="204" t="s">
        <v>1623</v>
      </c>
      <c r="C22" s="205" t="s">
        <v>292</v>
      </c>
      <c r="D22" s="205">
        <v>7</v>
      </c>
      <c r="E22" s="174"/>
      <c r="F22" s="280">
        <f t="shared" si="0"/>
        <v>0</v>
      </c>
      <c r="L22" s="157">
        <v>21</v>
      </c>
      <c r="M22" s="157">
        <f>F22*(1+L22/100)</f>
        <v>0</v>
      </c>
    </row>
    <row r="23" spans="1:13" ht="22.5" x14ac:dyDescent="0.2">
      <c r="A23" s="206"/>
      <c r="B23" s="288" t="s">
        <v>1624</v>
      </c>
      <c r="C23" s="207"/>
      <c r="D23" s="207"/>
      <c r="E23" s="230"/>
      <c r="F23" s="280"/>
    </row>
    <row r="24" spans="1:13" ht="12.75" customHeight="1" x14ac:dyDescent="0.2">
      <c r="A24" s="208"/>
      <c r="B24" s="288" t="s">
        <v>1625</v>
      </c>
      <c r="C24" s="209"/>
      <c r="D24" s="209"/>
      <c r="E24" s="210"/>
      <c r="F24" s="284"/>
    </row>
    <row r="25" spans="1:13" x14ac:dyDescent="0.2">
      <c r="A25" s="203" t="s">
        <v>1626</v>
      </c>
      <c r="B25" s="204" t="s">
        <v>1627</v>
      </c>
      <c r="C25" s="205" t="s">
        <v>292</v>
      </c>
      <c r="D25" s="205">
        <v>7</v>
      </c>
      <c r="E25" s="174"/>
      <c r="F25" s="280">
        <f t="shared" si="0"/>
        <v>0</v>
      </c>
      <c r="L25" s="157">
        <v>21</v>
      </c>
      <c r="M25" s="157">
        <f>F25*(1+L25/100)</f>
        <v>0</v>
      </c>
    </row>
    <row r="26" spans="1:13" ht="12.75" customHeight="1" x14ac:dyDescent="0.2">
      <c r="A26" s="206"/>
      <c r="B26" s="288" t="s">
        <v>1628</v>
      </c>
      <c r="C26" s="207"/>
      <c r="D26" s="207"/>
      <c r="E26" s="230"/>
      <c r="F26" s="286"/>
    </row>
    <row r="27" spans="1:13" ht="12.75" customHeight="1" x14ac:dyDescent="0.2">
      <c r="A27" s="208"/>
      <c r="B27" s="288" t="s">
        <v>1629</v>
      </c>
      <c r="C27" s="209"/>
      <c r="D27" s="209"/>
      <c r="E27" s="210"/>
      <c r="F27" s="281"/>
    </row>
    <row r="28" spans="1:13" ht="24" x14ac:dyDescent="0.2">
      <c r="A28" s="211" t="s">
        <v>1630</v>
      </c>
      <c r="B28" s="212" t="s">
        <v>1631</v>
      </c>
      <c r="C28" s="213" t="s">
        <v>292</v>
      </c>
      <c r="D28" s="214">
        <v>7</v>
      </c>
      <c r="E28" s="174"/>
      <c r="F28" s="280">
        <f t="shared" si="0"/>
        <v>0</v>
      </c>
      <c r="L28" s="157">
        <v>21</v>
      </c>
      <c r="M28" s="157">
        <f>F28*(1+L28/100)</f>
        <v>0</v>
      </c>
    </row>
    <row r="29" spans="1:13" ht="12.75" customHeight="1" x14ac:dyDescent="0.2">
      <c r="A29" s="209"/>
      <c r="B29" s="288" t="s">
        <v>1632</v>
      </c>
      <c r="C29" s="215"/>
      <c r="D29" s="216"/>
      <c r="E29" s="217"/>
      <c r="F29" s="280"/>
    </row>
    <row r="30" spans="1:13" x14ac:dyDescent="0.2">
      <c r="A30" s="218" t="s">
        <v>1633</v>
      </c>
      <c r="B30" s="219" t="s">
        <v>1634</v>
      </c>
      <c r="C30" s="220" t="s">
        <v>1245</v>
      </c>
      <c r="D30" s="221">
        <v>2.1</v>
      </c>
      <c r="E30" s="174"/>
      <c r="F30" s="280">
        <f t="shared" si="0"/>
        <v>0</v>
      </c>
      <c r="L30" s="157">
        <v>21</v>
      </c>
      <c r="M30" s="157">
        <f>F30*(1+L30/100)</f>
        <v>0</v>
      </c>
    </row>
    <row r="31" spans="1:13" ht="12.75" customHeight="1" x14ac:dyDescent="0.2">
      <c r="A31" s="231"/>
      <c r="B31" s="288" t="s">
        <v>1634</v>
      </c>
      <c r="C31" s="232"/>
      <c r="D31" s="233"/>
      <c r="E31" s="234"/>
      <c r="F31" s="280"/>
    </row>
    <row r="32" spans="1:13" ht="12.75" customHeight="1" x14ac:dyDescent="0.2">
      <c r="A32" s="231"/>
      <c r="B32" s="288" t="s">
        <v>1635</v>
      </c>
      <c r="C32" s="232"/>
      <c r="D32" s="233"/>
      <c r="E32" s="234"/>
      <c r="F32" s="287"/>
    </row>
    <row r="33" spans="1:13" ht="12.75" customHeight="1" x14ac:dyDescent="0.2">
      <c r="A33" s="231"/>
      <c r="B33" s="288" t="s">
        <v>1636</v>
      </c>
      <c r="C33" s="232"/>
      <c r="D33" s="233"/>
      <c r="E33" s="234"/>
      <c r="F33" s="284"/>
    </row>
    <row r="34" spans="1:13" x14ac:dyDescent="0.2">
      <c r="A34" s="211" t="s">
        <v>1637</v>
      </c>
      <c r="B34" s="212" t="s">
        <v>1638</v>
      </c>
      <c r="C34" s="213" t="s">
        <v>380</v>
      </c>
      <c r="D34" s="214">
        <v>7</v>
      </c>
      <c r="E34" s="174"/>
      <c r="F34" s="280">
        <f t="shared" si="0"/>
        <v>0</v>
      </c>
      <c r="L34" s="157">
        <v>21</v>
      </c>
      <c r="M34" s="157">
        <f>F34*(1+L34/100)</f>
        <v>0</v>
      </c>
    </row>
    <row r="35" spans="1:13" ht="12.75" customHeight="1" x14ac:dyDescent="0.2">
      <c r="A35" s="209"/>
      <c r="B35" s="288" t="s">
        <v>1639</v>
      </c>
      <c r="C35" s="215"/>
      <c r="D35" s="216"/>
      <c r="E35" s="217"/>
      <c r="F35" s="280"/>
    </row>
    <row r="36" spans="1:13" x14ac:dyDescent="0.2">
      <c r="A36" s="235" t="s">
        <v>1640</v>
      </c>
      <c r="B36" s="236" t="s">
        <v>1641</v>
      </c>
      <c r="C36" s="207" t="s">
        <v>253</v>
      </c>
      <c r="D36" s="207">
        <v>0.7</v>
      </c>
      <c r="E36" s="174"/>
      <c r="F36" s="280">
        <f t="shared" si="0"/>
        <v>0</v>
      </c>
      <c r="L36" s="157">
        <v>21</v>
      </c>
      <c r="M36" s="157">
        <f>F36*(1+L36/100)</f>
        <v>0</v>
      </c>
    </row>
    <row r="37" spans="1:13" ht="12.75" customHeight="1" x14ac:dyDescent="0.2">
      <c r="A37" s="206"/>
      <c r="B37" s="288" t="s">
        <v>1641</v>
      </c>
      <c r="C37" s="207"/>
      <c r="D37" s="207"/>
      <c r="E37" s="230"/>
      <c r="F37" s="280"/>
    </row>
    <row r="38" spans="1:13" ht="12.75" customHeight="1" x14ac:dyDescent="0.2">
      <c r="A38" s="208"/>
      <c r="B38" s="288" t="s">
        <v>1642</v>
      </c>
      <c r="C38" s="209"/>
      <c r="D38" s="209"/>
      <c r="E38" s="210"/>
      <c r="F38" s="284"/>
    </row>
    <row r="39" spans="1:13" x14ac:dyDescent="0.2">
      <c r="A39" s="203" t="s">
        <v>1643</v>
      </c>
      <c r="B39" s="204" t="s">
        <v>1644</v>
      </c>
      <c r="C39" s="205" t="s">
        <v>253</v>
      </c>
      <c r="D39" s="205">
        <v>0.56000000000000005</v>
      </c>
      <c r="E39" s="174"/>
      <c r="F39" s="280">
        <f t="shared" si="0"/>
        <v>0</v>
      </c>
      <c r="L39" s="157">
        <v>21</v>
      </c>
      <c r="M39" s="157">
        <f>F39*(1+L39/100)</f>
        <v>0</v>
      </c>
    </row>
    <row r="40" spans="1:13" ht="12.75" customHeight="1" x14ac:dyDescent="0.2">
      <c r="A40" s="206"/>
      <c r="B40" s="288" t="s">
        <v>1645</v>
      </c>
      <c r="C40" s="207"/>
      <c r="D40" s="207"/>
      <c r="E40" s="230"/>
      <c r="F40" s="286"/>
    </row>
    <row r="41" spans="1:13" ht="12.75" customHeight="1" x14ac:dyDescent="0.2">
      <c r="A41" s="208"/>
      <c r="B41" s="288" t="s">
        <v>1646</v>
      </c>
      <c r="C41" s="209"/>
      <c r="D41" s="209"/>
      <c r="E41" s="210"/>
      <c r="F41" s="281"/>
    </row>
    <row r="42" spans="1:13" x14ac:dyDescent="0.2">
      <c r="A42" s="211"/>
      <c r="B42" s="237" t="s">
        <v>1647</v>
      </c>
      <c r="C42" s="213" t="s">
        <v>1600</v>
      </c>
      <c r="D42" s="214">
        <v>3</v>
      </c>
      <c r="E42" s="174"/>
      <c r="F42" s="280">
        <f t="shared" si="0"/>
        <v>0</v>
      </c>
      <c r="L42" s="157">
        <v>21</v>
      </c>
      <c r="M42" s="157">
        <f>F42*(1+L42/100)</f>
        <v>0</v>
      </c>
    </row>
    <row r="43" spans="1:13" x14ac:dyDescent="0.2">
      <c r="A43" s="209"/>
      <c r="B43" s="288" t="s">
        <v>1648</v>
      </c>
      <c r="C43" s="215"/>
      <c r="D43" s="216"/>
      <c r="E43" s="217"/>
      <c r="F43" s="280"/>
    </row>
    <row r="44" spans="1:13" x14ac:dyDescent="0.2">
      <c r="A44" s="211"/>
      <c r="B44" s="237" t="s">
        <v>1649</v>
      </c>
      <c r="C44" s="213" t="s">
        <v>1600</v>
      </c>
      <c r="D44" s="214">
        <v>4</v>
      </c>
      <c r="E44" s="174"/>
      <c r="F44" s="280">
        <f t="shared" si="0"/>
        <v>0</v>
      </c>
      <c r="L44" s="157">
        <v>21</v>
      </c>
      <c r="M44" s="157">
        <f>F44*(1+L44/100)</f>
        <v>0</v>
      </c>
    </row>
    <row r="45" spans="1:13" x14ac:dyDescent="0.2">
      <c r="A45" s="209"/>
      <c r="B45" s="288" t="s">
        <v>1650</v>
      </c>
      <c r="C45" s="215"/>
      <c r="D45" s="216"/>
      <c r="E45" s="217"/>
      <c r="F45" s="280"/>
    </row>
    <row r="46" spans="1:13" x14ac:dyDescent="0.2">
      <c r="A46" s="238"/>
      <c r="B46" s="239"/>
      <c r="C46" s="240"/>
      <c r="D46" s="240"/>
      <c r="E46" s="241"/>
      <c r="F46" s="280"/>
    </row>
    <row r="47" spans="1:13" x14ac:dyDescent="0.2">
      <c r="A47" s="273"/>
      <c r="B47" s="274" t="s">
        <v>1651</v>
      </c>
      <c r="C47" s="273"/>
      <c r="D47" s="273"/>
      <c r="E47" s="274"/>
      <c r="F47" s="398">
        <f>SUM(F48,F51,F54,F56,F58)</f>
        <v>0</v>
      </c>
      <c r="G47" s="398"/>
      <c r="H47" s="398"/>
      <c r="I47" s="398"/>
      <c r="J47" s="398"/>
      <c r="K47" s="398"/>
      <c r="L47" s="398"/>
      <c r="M47" s="398">
        <f>SUM(M48:M59)</f>
        <v>0</v>
      </c>
    </row>
    <row r="48" spans="1:13" ht="24" x14ac:dyDescent="0.2">
      <c r="A48" s="203" t="s">
        <v>1598</v>
      </c>
      <c r="B48" s="204" t="s">
        <v>1599</v>
      </c>
      <c r="C48" s="220" t="s">
        <v>1600</v>
      </c>
      <c r="D48" s="221">
        <v>14</v>
      </c>
      <c r="E48" s="174"/>
      <c r="F48" s="280">
        <f t="shared" si="0"/>
        <v>0</v>
      </c>
      <c r="L48" s="157">
        <v>21</v>
      </c>
      <c r="M48" s="157">
        <f>F48*(1+L48/100)</f>
        <v>0</v>
      </c>
    </row>
    <row r="49" spans="1:13" ht="22.5" x14ac:dyDescent="0.25">
      <c r="A49" s="222"/>
      <c r="B49" s="288" t="s">
        <v>1601</v>
      </c>
      <c r="C49" s="223"/>
      <c r="D49" s="224"/>
      <c r="E49" s="275"/>
      <c r="F49" s="280"/>
    </row>
    <row r="50" spans="1:13" ht="12.75" customHeight="1" x14ac:dyDescent="0.25">
      <c r="A50" s="226"/>
      <c r="B50" s="288" t="s">
        <v>1652</v>
      </c>
      <c r="C50" s="227"/>
      <c r="D50" s="228"/>
      <c r="E50" s="276"/>
      <c r="F50" s="280"/>
    </row>
    <row r="51" spans="1:13" ht="24" x14ac:dyDescent="0.2">
      <c r="A51" s="218" t="s">
        <v>1653</v>
      </c>
      <c r="B51" s="219" t="s">
        <v>1654</v>
      </c>
      <c r="C51" s="220" t="s">
        <v>1600</v>
      </c>
      <c r="D51" s="221">
        <v>31</v>
      </c>
      <c r="E51" s="174"/>
      <c r="F51" s="280">
        <f t="shared" si="0"/>
        <v>0</v>
      </c>
      <c r="L51" s="157">
        <v>21</v>
      </c>
      <c r="M51" s="157">
        <f>F51*(1+L51/100)</f>
        <v>0</v>
      </c>
    </row>
    <row r="52" spans="1:13" ht="12.75" customHeight="1" x14ac:dyDescent="0.25">
      <c r="A52" s="222"/>
      <c r="B52" s="288" t="s">
        <v>1655</v>
      </c>
      <c r="C52" s="223"/>
      <c r="D52" s="224"/>
      <c r="E52" s="275"/>
      <c r="F52" s="280"/>
    </row>
    <row r="53" spans="1:13" ht="12.75" customHeight="1" x14ac:dyDescent="0.25">
      <c r="A53" s="226"/>
      <c r="B53" s="288" t="s">
        <v>1652</v>
      </c>
      <c r="C53" s="227"/>
      <c r="D53" s="228"/>
      <c r="E53" s="276"/>
      <c r="F53" s="280"/>
    </row>
    <row r="54" spans="1:13" x14ac:dyDescent="0.2">
      <c r="A54" s="211"/>
      <c r="B54" s="237" t="s">
        <v>1656</v>
      </c>
      <c r="C54" s="213" t="s">
        <v>1600</v>
      </c>
      <c r="D54" s="214">
        <v>5</v>
      </c>
      <c r="E54" s="174"/>
      <c r="F54" s="280">
        <f t="shared" si="0"/>
        <v>0</v>
      </c>
      <c r="L54" s="157">
        <v>21</v>
      </c>
      <c r="M54" s="157">
        <f>F54*(1+L54/100)</f>
        <v>0</v>
      </c>
    </row>
    <row r="55" spans="1:13" ht="12.75" customHeight="1" x14ac:dyDescent="0.25">
      <c r="A55" s="209"/>
      <c r="B55" s="289" t="s">
        <v>1657</v>
      </c>
      <c r="C55" s="215"/>
      <c r="D55" s="216"/>
      <c r="E55" s="276"/>
      <c r="F55" s="280"/>
    </row>
    <row r="56" spans="1:13" x14ac:dyDescent="0.2">
      <c r="A56" s="211"/>
      <c r="B56" s="237" t="s">
        <v>1658</v>
      </c>
      <c r="C56" s="213" t="s">
        <v>1600</v>
      </c>
      <c r="D56" s="214">
        <v>3</v>
      </c>
      <c r="E56" s="174"/>
      <c r="F56" s="280">
        <f t="shared" si="0"/>
        <v>0</v>
      </c>
      <c r="L56" s="157">
        <v>21</v>
      </c>
      <c r="M56" s="157">
        <f>F56*(1+L56/100)</f>
        <v>0</v>
      </c>
    </row>
    <row r="57" spans="1:13" ht="12.75" customHeight="1" x14ac:dyDescent="0.25">
      <c r="A57" s="209"/>
      <c r="B57" s="288" t="s">
        <v>1659</v>
      </c>
      <c r="C57" s="215"/>
      <c r="D57" s="216"/>
      <c r="E57" s="276"/>
      <c r="F57" s="280"/>
    </row>
    <row r="58" spans="1:13" x14ac:dyDescent="0.2">
      <c r="A58" s="211"/>
      <c r="B58" s="237" t="s">
        <v>1660</v>
      </c>
      <c r="C58" s="213" t="s">
        <v>1600</v>
      </c>
      <c r="D58" s="214">
        <v>6</v>
      </c>
      <c r="E58" s="174"/>
      <c r="F58" s="280">
        <f t="shared" si="0"/>
        <v>0</v>
      </c>
      <c r="L58" s="157">
        <v>21</v>
      </c>
      <c r="M58" s="157">
        <f>F58*(1+L58/100)</f>
        <v>0</v>
      </c>
    </row>
    <row r="59" spans="1:13" ht="12.75" customHeight="1" x14ac:dyDescent="0.25">
      <c r="A59" s="209"/>
      <c r="B59" s="288" t="s">
        <v>1661</v>
      </c>
      <c r="C59" s="215"/>
      <c r="D59" s="216"/>
      <c r="E59" s="276"/>
      <c r="F59" s="280"/>
    </row>
    <row r="60" spans="1:13" x14ac:dyDescent="0.2">
      <c r="A60" s="273"/>
      <c r="B60" s="274" t="s">
        <v>1662</v>
      </c>
      <c r="C60" s="273"/>
      <c r="D60" s="273"/>
      <c r="E60" s="274"/>
      <c r="F60" s="398">
        <f>SUM(F61,F63,F65,F70,F75,F79,F83,F87,F91,F94,F97,F100,F103,F106,F108,F110,F112,F114,F116,F118,F120,F122,F124,F126,F128,F130,F132,F135,F138)</f>
        <v>0</v>
      </c>
      <c r="G60" s="398"/>
      <c r="H60" s="398"/>
      <c r="I60" s="398"/>
      <c r="J60" s="398"/>
      <c r="K60" s="398"/>
      <c r="L60" s="398"/>
      <c r="M60" s="398">
        <f>SUM(M61:M139)</f>
        <v>0</v>
      </c>
    </row>
    <row r="61" spans="1:13" ht="24" x14ac:dyDescent="0.2">
      <c r="A61" s="211" t="s">
        <v>1663</v>
      </c>
      <c r="B61" s="212" t="s">
        <v>1664</v>
      </c>
      <c r="C61" s="213" t="s">
        <v>380</v>
      </c>
      <c r="D61" s="214">
        <v>466</v>
      </c>
      <c r="E61" s="174"/>
      <c r="F61" s="280">
        <f t="shared" si="0"/>
        <v>0</v>
      </c>
      <c r="L61" s="157">
        <v>21</v>
      </c>
      <c r="M61" s="157">
        <f>F61*(1+L61/100)</f>
        <v>0</v>
      </c>
    </row>
    <row r="62" spans="1:13" ht="12.75" customHeight="1" x14ac:dyDescent="0.2">
      <c r="A62" s="209"/>
      <c r="B62" s="288" t="s">
        <v>1665</v>
      </c>
      <c r="C62" s="215"/>
      <c r="D62" s="216"/>
      <c r="E62" s="217"/>
      <c r="F62" s="280"/>
    </row>
    <row r="63" spans="1:13" x14ac:dyDescent="0.2">
      <c r="A63" s="211"/>
      <c r="B63" s="212" t="s">
        <v>1666</v>
      </c>
      <c r="C63" s="213" t="s">
        <v>1667</v>
      </c>
      <c r="D63" s="214">
        <v>0.74</v>
      </c>
      <c r="E63" s="174"/>
      <c r="F63" s="280">
        <f t="shared" si="0"/>
        <v>0</v>
      </c>
      <c r="L63" s="157">
        <v>21</v>
      </c>
      <c r="M63" s="157">
        <f>F63*(1+L63/100)</f>
        <v>0</v>
      </c>
    </row>
    <row r="64" spans="1:13" ht="12.75" customHeight="1" x14ac:dyDescent="0.2">
      <c r="A64" s="207"/>
      <c r="B64" s="288" t="s">
        <v>1668</v>
      </c>
      <c r="C64" s="242"/>
      <c r="D64" s="233"/>
      <c r="E64" s="234"/>
      <c r="F64" s="280"/>
    </row>
    <row r="65" spans="1:13" x14ac:dyDescent="0.2">
      <c r="A65" s="205">
        <v>183403132</v>
      </c>
      <c r="B65" s="212" t="s">
        <v>1669</v>
      </c>
      <c r="C65" s="214" t="s">
        <v>380</v>
      </c>
      <c r="D65" s="214">
        <v>308</v>
      </c>
      <c r="E65" s="174"/>
      <c r="F65" s="280">
        <f t="shared" si="0"/>
        <v>0</v>
      </c>
      <c r="L65" s="157">
        <v>21</v>
      </c>
      <c r="M65" s="157">
        <f>F65*(1+L65/100)</f>
        <v>0</v>
      </c>
    </row>
    <row r="66" spans="1:13" ht="12.75" customHeight="1" x14ac:dyDescent="0.2">
      <c r="A66" s="207"/>
      <c r="B66" s="288" t="s">
        <v>1670</v>
      </c>
      <c r="C66" s="233"/>
      <c r="D66" s="233"/>
      <c r="E66" s="234"/>
      <c r="F66" s="280"/>
    </row>
    <row r="67" spans="1:13" ht="12.75" customHeight="1" x14ac:dyDescent="0.2">
      <c r="A67" s="207"/>
      <c r="B67" s="288" t="s">
        <v>1671</v>
      </c>
      <c r="C67" s="233"/>
      <c r="D67" s="233"/>
      <c r="E67" s="234"/>
      <c r="F67" s="280"/>
    </row>
    <row r="68" spans="1:13" ht="12.75" customHeight="1" x14ac:dyDescent="0.2">
      <c r="A68" s="207"/>
      <c r="B68" s="288" t="s">
        <v>1672</v>
      </c>
      <c r="C68" s="233"/>
      <c r="D68" s="233"/>
      <c r="E68" s="234"/>
      <c r="F68" s="280"/>
    </row>
    <row r="69" spans="1:13" ht="12.75" customHeight="1" x14ac:dyDescent="0.2">
      <c r="A69" s="207"/>
      <c r="B69" s="288" t="s">
        <v>1673</v>
      </c>
      <c r="C69" s="233"/>
      <c r="D69" s="233"/>
      <c r="E69" s="234"/>
      <c r="F69" s="280"/>
    </row>
    <row r="70" spans="1:13" x14ac:dyDescent="0.2">
      <c r="A70" s="205">
        <v>183403332</v>
      </c>
      <c r="B70" s="212" t="s">
        <v>1669</v>
      </c>
      <c r="C70" s="214" t="s">
        <v>380</v>
      </c>
      <c r="D70" s="214">
        <v>114</v>
      </c>
      <c r="E70" s="174"/>
      <c r="F70" s="280">
        <f t="shared" ref="F70:F132" si="1">ROUND(D70*E70,2)</f>
        <v>0</v>
      </c>
      <c r="L70" s="157">
        <v>21</v>
      </c>
      <c r="M70" s="157">
        <f>F70*(1+L70/100)</f>
        <v>0</v>
      </c>
    </row>
    <row r="71" spans="1:13" ht="12.75" customHeight="1" x14ac:dyDescent="0.2">
      <c r="A71" s="207"/>
      <c r="B71" s="288" t="s">
        <v>1670</v>
      </c>
      <c r="C71" s="233"/>
      <c r="D71" s="233"/>
      <c r="E71" s="234"/>
      <c r="F71" s="280"/>
    </row>
    <row r="72" spans="1:13" ht="12.75" customHeight="1" x14ac:dyDescent="0.2">
      <c r="A72" s="207"/>
      <c r="B72" s="288" t="s">
        <v>1671</v>
      </c>
      <c r="C72" s="233"/>
      <c r="D72" s="233"/>
      <c r="E72" s="234"/>
      <c r="F72" s="280"/>
    </row>
    <row r="73" spans="1:13" ht="12.75" customHeight="1" x14ac:dyDescent="0.2">
      <c r="A73" s="207"/>
      <c r="B73" s="288" t="s">
        <v>1674</v>
      </c>
      <c r="C73" s="233"/>
      <c r="D73" s="233"/>
      <c r="E73" s="234"/>
      <c r="F73" s="280"/>
    </row>
    <row r="74" spans="1:13" ht="12.75" customHeight="1" x14ac:dyDescent="0.2">
      <c r="A74" s="209"/>
      <c r="B74" s="288" t="s">
        <v>1675</v>
      </c>
      <c r="C74" s="216"/>
      <c r="D74" s="216"/>
      <c r="E74" s="217"/>
      <c r="F74" s="280"/>
    </row>
    <row r="75" spans="1:13" x14ac:dyDescent="0.2">
      <c r="A75" s="207">
        <v>183403153</v>
      </c>
      <c r="B75" s="243" t="s">
        <v>1669</v>
      </c>
      <c r="C75" s="233" t="s">
        <v>380</v>
      </c>
      <c r="D75" s="233">
        <v>308</v>
      </c>
      <c r="E75" s="174"/>
      <c r="F75" s="280">
        <f t="shared" si="1"/>
        <v>0</v>
      </c>
      <c r="L75" s="157">
        <v>21</v>
      </c>
      <c r="M75" s="157">
        <f>F75*(1+L75/100)</f>
        <v>0</v>
      </c>
    </row>
    <row r="76" spans="1:13" ht="12.75" customHeight="1" x14ac:dyDescent="0.2">
      <c r="A76" s="207"/>
      <c r="B76" s="288" t="s">
        <v>1676</v>
      </c>
      <c r="C76" s="233"/>
      <c r="D76" s="233"/>
      <c r="E76" s="234"/>
      <c r="F76" s="280"/>
    </row>
    <row r="77" spans="1:13" ht="12.75" customHeight="1" x14ac:dyDescent="0.2">
      <c r="A77" s="207"/>
      <c r="B77" s="288" t="s">
        <v>1672</v>
      </c>
      <c r="C77" s="233"/>
      <c r="D77" s="233"/>
      <c r="E77" s="234"/>
      <c r="F77" s="280"/>
    </row>
    <row r="78" spans="1:13" ht="12.75" customHeight="1" x14ac:dyDescent="0.2">
      <c r="A78" s="209"/>
      <c r="B78" s="288" t="s">
        <v>1673</v>
      </c>
      <c r="C78" s="216"/>
      <c r="D78" s="216"/>
      <c r="E78" s="217"/>
      <c r="F78" s="280"/>
    </row>
    <row r="79" spans="1:13" x14ac:dyDescent="0.2">
      <c r="A79" s="205">
        <v>183403353</v>
      </c>
      <c r="B79" s="212" t="s">
        <v>1669</v>
      </c>
      <c r="C79" s="214" t="s">
        <v>380</v>
      </c>
      <c r="D79" s="214">
        <v>114</v>
      </c>
      <c r="E79" s="174"/>
      <c r="F79" s="280">
        <f t="shared" si="1"/>
        <v>0</v>
      </c>
      <c r="L79" s="157">
        <v>21</v>
      </c>
      <c r="M79" s="157">
        <f>F79*(1+L79/100)</f>
        <v>0</v>
      </c>
    </row>
    <row r="80" spans="1:13" ht="12.75" customHeight="1" x14ac:dyDescent="0.2">
      <c r="A80" s="207"/>
      <c r="B80" s="288" t="s">
        <v>1676</v>
      </c>
      <c r="C80" s="233"/>
      <c r="D80" s="233"/>
      <c r="E80" s="234"/>
      <c r="F80" s="280"/>
    </row>
    <row r="81" spans="1:13" ht="12.75" customHeight="1" x14ac:dyDescent="0.2">
      <c r="A81" s="207"/>
      <c r="B81" s="288" t="s">
        <v>1674</v>
      </c>
      <c r="C81" s="233"/>
      <c r="D81" s="233"/>
      <c r="E81" s="234"/>
      <c r="F81" s="280"/>
    </row>
    <row r="82" spans="1:13" ht="12.75" customHeight="1" x14ac:dyDescent="0.2">
      <c r="A82" s="209"/>
      <c r="B82" s="288" t="s">
        <v>1675</v>
      </c>
      <c r="C82" s="216"/>
      <c r="D82" s="216"/>
      <c r="E82" s="217"/>
      <c r="F82" s="280"/>
    </row>
    <row r="83" spans="1:13" x14ac:dyDescent="0.2">
      <c r="A83" s="205">
        <v>183205111</v>
      </c>
      <c r="B83" s="212" t="s">
        <v>1677</v>
      </c>
      <c r="C83" s="214" t="s">
        <v>380</v>
      </c>
      <c r="D83" s="214">
        <v>117</v>
      </c>
      <c r="E83" s="174"/>
      <c r="F83" s="280">
        <f t="shared" si="1"/>
        <v>0</v>
      </c>
      <c r="L83" s="157">
        <v>21</v>
      </c>
      <c r="M83" s="157">
        <f>F83*(1+L83/100)</f>
        <v>0</v>
      </c>
    </row>
    <row r="84" spans="1:13" ht="12.75" customHeight="1" x14ac:dyDescent="0.2">
      <c r="A84" s="207"/>
      <c r="B84" s="288" t="s">
        <v>1672</v>
      </c>
      <c r="C84" s="233"/>
      <c r="D84" s="233"/>
      <c r="E84" s="234"/>
      <c r="F84" s="280"/>
    </row>
    <row r="85" spans="1:13" ht="12.75" customHeight="1" x14ac:dyDescent="0.2">
      <c r="A85" s="207"/>
      <c r="B85" s="288" t="s">
        <v>1671</v>
      </c>
      <c r="C85" s="233"/>
      <c r="D85" s="233"/>
      <c r="E85" s="234"/>
      <c r="F85" s="280"/>
    </row>
    <row r="86" spans="1:13" ht="12.75" customHeight="1" x14ac:dyDescent="0.2">
      <c r="A86" s="209"/>
      <c r="B86" s="288" t="s">
        <v>1678</v>
      </c>
      <c r="C86" s="216"/>
      <c r="D86" s="216"/>
      <c r="E86" s="217"/>
      <c r="F86" s="280"/>
    </row>
    <row r="87" spans="1:13" x14ac:dyDescent="0.2">
      <c r="A87" s="205">
        <v>183205132</v>
      </c>
      <c r="B87" s="212" t="s">
        <v>1677</v>
      </c>
      <c r="C87" s="214" t="s">
        <v>380</v>
      </c>
      <c r="D87" s="214">
        <v>114</v>
      </c>
      <c r="E87" s="174"/>
      <c r="F87" s="280">
        <f t="shared" si="1"/>
        <v>0</v>
      </c>
      <c r="L87" s="157">
        <v>21</v>
      </c>
      <c r="M87" s="157">
        <f>F87*(1+L87/100)</f>
        <v>0</v>
      </c>
    </row>
    <row r="88" spans="1:13" ht="12.75" customHeight="1" x14ac:dyDescent="0.2">
      <c r="A88" s="207"/>
      <c r="B88" s="288" t="s">
        <v>1674</v>
      </c>
      <c r="C88" s="233"/>
      <c r="D88" s="233"/>
      <c r="E88" s="234"/>
      <c r="F88" s="280"/>
    </row>
    <row r="89" spans="1:13" ht="12.75" customHeight="1" x14ac:dyDescent="0.2">
      <c r="A89" s="207"/>
      <c r="B89" s="288" t="s">
        <v>1671</v>
      </c>
      <c r="C89" s="233"/>
      <c r="D89" s="233"/>
      <c r="E89" s="234"/>
      <c r="F89" s="280"/>
    </row>
    <row r="90" spans="1:13" ht="12.75" customHeight="1" x14ac:dyDescent="0.2">
      <c r="A90" s="209"/>
      <c r="B90" s="288" t="s">
        <v>1675</v>
      </c>
      <c r="C90" s="216"/>
      <c r="D90" s="216"/>
      <c r="E90" s="217"/>
      <c r="F90" s="280"/>
    </row>
    <row r="91" spans="1:13" x14ac:dyDescent="0.2">
      <c r="A91" s="244">
        <v>182104323</v>
      </c>
      <c r="B91" s="245" t="s">
        <v>1679</v>
      </c>
      <c r="C91" s="246" t="s">
        <v>380</v>
      </c>
      <c r="D91" s="224">
        <v>55</v>
      </c>
      <c r="E91" s="174"/>
      <c r="F91" s="280">
        <f t="shared" si="1"/>
        <v>0</v>
      </c>
      <c r="L91" s="157">
        <v>21</v>
      </c>
      <c r="M91" s="157">
        <f>F91*(1+L91/100)</f>
        <v>0</v>
      </c>
    </row>
    <row r="92" spans="1:13" ht="12.75" customHeight="1" x14ac:dyDescent="0.25">
      <c r="A92" s="222"/>
      <c r="B92" s="288" t="s">
        <v>1680</v>
      </c>
      <c r="C92" s="223"/>
      <c r="D92" s="224"/>
      <c r="E92" s="275"/>
      <c r="F92" s="280"/>
    </row>
    <row r="93" spans="1:13" ht="12.75" customHeight="1" x14ac:dyDescent="0.25">
      <c r="A93" s="226"/>
      <c r="B93" s="288" t="s">
        <v>1681</v>
      </c>
      <c r="C93" s="227"/>
      <c r="D93" s="228"/>
      <c r="E93" s="276"/>
      <c r="F93" s="280"/>
    </row>
    <row r="94" spans="1:13" x14ac:dyDescent="0.2">
      <c r="A94" s="218" t="s">
        <v>1682</v>
      </c>
      <c r="B94" s="219" t="s">
        <v>1683</v>
      </c>
      <c r="C94" s="220" t="s">
        <v>380</v>
      </c>
      <c r="D94" s="221">
        <v>114</v>
      </c>
      <c r="E94" s="174"/>
      <c r="F94" s="280">
        <f t="shared" si="1"/>
        <v>0</v>
      </c>
      <c r="L94" s="157">
        <v>21</v>
      </c>
      <c r="M94" s="157">
        <f>F94*(1+L94/100)</f>
        <v>0</v>
      </c>
    </row>
    <row r="95" spans="1:13" ht="12.75" customHeight="1" x14ac:dyDescent="0.25">
      <c r="A95" s="222"/>
      <c r="B95" s="288" t="s">
        <v>1684</v>
      </c>
      <c r="C95" s="223"/>
      <c r="D95" s="224"/>
      <c r="E95" s="275"/>
      <c r="F95" s="280"/>
    </row>
    <row r="96" spans="1:13" ht="12.75" customHeight="1" x14ac:dyDescent="0.25">
      <c r="A96" s="226"/>
      <c r="B96" s="288" t="s">
        <v>1685</v>
      </c>
      <c r="C96" s="227"/>
      <c r="D96" s="228"/>
      <c r="E96" s="276"/>
      <c r="F96" s="280"/>
    </row>
    <row r="97" spans="1:13" ht="24" x14ac:dyDescent="0.2">
      <c r="A97" s="218" t="s">
        <v>1686</v>
      </c>
      <c r="B97" s="219" t="s">
        <v>1687</v>
      </c>
      <c r="C97" s="220" t="s">
        <v>380</v>
      </c>
      <c r="D97" s="221">
        <v>246</v>
      </c>
      <c r="E97" s="174"/>
      <c r="F97" s="280">
        <f t="shared" si="1"/>
        <v>0</v>
      </c>
      <c r="L97" s="157">
        <v>21</v>
      </c>
      <c r="M97" s="157">
        <f>F97*(1+L97/100)</f>
        <v>0</v>
      </c>
    </row>
    <row r="98" spans="1:13" ht="19.5" customHeight="1" x14ac:dyDescent="0.25">
      <c r="A98" s="222"/>
      <c r="B98" s="288" t="s">
        <v>1688</v>
      </c>
      <c r="C98" s="223"/>
      <c r="D98" s="224"/>
      <c r="E98" s="275"/>
      <c r="F98" s="280"/>
    </row>
    <row r="99" spans="1:13" ht="12.75" customHeight="1" x14ac:dyDescent="0.25">
      <c r="A99" s="222"/>
      <c r="B99" s="288" t="s">
        <v>1689</v>
      </c>
      <c r="C99" s="223" t="s">
        <v>1544</v>
      </c>
      <c r="D99" s="224"/>
      <c r="E99" s="275"/>
      <c r="F99" s="280"/>
    </row>
    <row r="100" spans="1:13" ht="24" x14ac:dyDescent="0.2">
      <c r="A100" s="247">
        <v>183111211</v>
      </c>
      <c r="B100" s="248" t="s">
        <v>1690</v>
      </c>
      <c r="C100" s="249" t="s">
        <v>1600</v>
      </c>
      <c r="D100" s="250">
        <v>884</v>
      </c>
      <c r="E100" s="174"/>
      <c r="F100" s="280">
        <f t="shared" si="1"/>
        <v>0</v>
      </c>
      <c r="L100" s="157">
        <v>21</v>
      </c>
      <c r="M100" s="157">
        <f>F100*(1+L100/100)</f>
        <v>0</v>
      </c>
    </row>
    <row r="101" spans="1:13" ht="12.75" customHeight="1" x14ac:dyDescent="0.25">
      <c r="A101" s="251"/>
      <c r="B101" s="288" t="s">
        <v>1691</v>
      </c>
      <c r="C101" s="252"/>
      <c r="D101" s="250"/>
      <c r="E101" s="291"/>
      <c r="F101" s="280"/>
    </row>
    <row r="102" spans="1:13" ht="12.75" customHeight="1" x14ac:dyDescent="0.25">
      <c r="A102" s="251"/>
      <c r="B102" s="288" t="s">
        <v>1678</v>
      </c>
      <c r="C102" s="252"/>
      <c r="D102" s="250"/>
      <c r="E102" s="291"/>
      <c r="F102" s="280"/>
    </row>
    <row r="103" spans="1:13" ht="24" x14ac:dyDescent="0.2">
      <c r="A103" s="253">
        <v>183115211</v>
      </c>
      <c r="B103" s="254" t="s">
        <v>1690</v>
      </c>
      <c r="C103" s="255" t="s">
        <v>1600</v>
      </c>
      <c r="D103" s="255">
        <v>782</v>
      </c>
      <c r="E103" s="174"/>
      <c r="F103" s="280">
        <f t="shared" si="1"/>
        <v>0</v>
      </c>
      <c r="L103" s="157">
        <v>21</v>
      </c>
      <c r="M103" s="157">
        <f>F103*(1+L103/100)</f>
        <v>0</v>
      </c>
    </row>
    <row r="104" spans="1:13" ht="12.75" customHeight="1" x14ac:dyDescent="0.25">
      <c r="A104" s="256"/>
      <c r="B104" s="288" t="s">
        <v>1692</v>
      </c>
      <c r="C104" s="255"/>
      <c r="D104" s="255"/>
      <c r="E104" s="291"/>
      <c r="F104" s="280"/>
    </row>
    <row r="105" spans="1:13" ht="12.75" customHeight="1" x14ac:dyDescent="0.25">
      <c r="A105" s="256"/>
      <c r="B105" s="288" t="s">
        <v>1675</v>
      </c>
      <c r="C105" s="255"/>
      <c r="D105" s="255"/>
      <c r="E105" s="291"/>
      <c r="F105" s="280"/>
    </row>
    <row r="106" spans="1:13" x14ac:dyDescent="0.2">
      <c r="A106" s="390" t="s">
        <v>1693</v>
      </c>
      <c r="B106" s="254" t="s">
        <v>1694</v>
      </c>
      <c r="C106" s="257" t="s">
        <v>1600</v>
      </c>
      <c r="D106" s="255">
        <v>1666</v>
      </c>
      <c r="E106" s="174"/>
      <c r="F106" s="280">
        <f t="shared" si="1"/>
        <v>0</v>
      </c>
      <c r="L106" s="157">
        <v>21</v>
      </c>
      <c r="M106" s="157">
        <f>F106*(1+L106/100)</f>
        <v>0</v>
      </c>
    </row>
    <row r="107" spans="1:13" ht="12.75" customHeight="1" x14ac:dyDescent="0.2">
      <c r="A107" s="391"/>
      <c r="B107" s="288" t="s">
        <v>1695</v>
      </c>
      <c r="C107" s="259"/>
      <c r="D107" s="255"/>
      <c r="E107" s="258"/>
      <c r="F107" s="280"/>
    </row>
    <row r="108" spans="1:13" x14ac:dyDescent="0.2">
      <c r="A108" s="260"/>
      <c r="B108" s="261" t="s">
        <v>1696</v>
      </c>
      <c r="C108" s="257" t="s">
        <v>1600</v>
      </c>
      <c r="D108" s="255">
        <v>122</v>
      </c>
      <c r="E108" s="174"/>
      <c r="F108" s="280">
        <f t="shared" si="1"/>
        <v>0</v>
      </c>
      <c r="L108" s="157">
        <v>21</v>
      </c>
      <c r="M108" s="157">
        <f>F108*(1+L108/100)</f>
        <v>0</v>
      </c>
    </row>
    <row r="109" spans="1:13" ht="12.75" customHeight="1" x14ac:dyDescent="0.2">
      <c r="A109" s="256"/>
      <c r="B109" s="288" t="s">
        <v>1697</v>
      </c>
      <c r="C109" s="259"/>
      <c r="D109" s="255"/>
      <c r="E109" s="258"/>
      <c r="F109" s="280"/>
    </row>
    <row r="110" spans="1:13" x14ac:dyDescent="0.2">
      <c r="A110" s="260"/>
      <c r="B110" s="261" t="s">
        <v>1698</v>
      </c>
      <c r="C110" s="257" t="s">
        <v>1600</v>
      </c>
      <c r="D110" s="255">
        <v>108</v>
      </c>
      <c r="E110" s="174"/>
      <c r="F110" s="280">
        <f t="shared" si="1"/>
        <v>0</v>
      </c>
      <c r="L110" s="157">
        <v>21</v>
      </c>
      <c r="M110" s="157">
        <f>F110*(1+L110/100)</f>
        <v>0</v>
      </c>
    </row>
    <row r="111" spans="1:13" ht="12.75" customHeight="1" x14ac:dyDescent="0.2">
      <c r="A111" s="256"/>
      <c r="B111" s="288" t="s">
        <v>1699</v>
      </c>
      <c r="C111" s="259"/>
      <c r="D111" s="255"/>
      <c r="E111" s="258"/>
      <c r="F111" s="280"/>
    </row>
    <row r="112" spans="1:13" x14ac:dyDescent="0.2">
      <c r="A112" s="260"/>
      <c r="B112" s="261" t="s">
        <v>1700</v>
      </c>
      <c r="C112" s="257" t="s">
        <v>1600</v>
      </c>
      <c r="D112" s="255">
        <v>201</v>
      </c>
      <c r="E112" s="174"/>
      <c r="F112" s="280">
        <f t="shared" si="1"/>
        <v>0</v>
      </c>
      <c r="L112" s="157">
        <v>21</v>
      </c>
      <c r="M112" s="157">
        <f>F112*(1+L112/100)</f>
        <v>0</v>
      </c>
    </row>
    <row r="113" spans="1:13" ht="12.75" customHeight="1" x14ac:dyDescent="0.2">
      <c r="A113" s="256"/>
      <c r="B113" s="288" t="s">
        <v>1701</v>
      </c>
      <c r="C113" s="259"/>
      <c r="D113" s="255"/>
      <c r="E113" s="258"/>
      <c r="F113" s="280"/>
    </row>
    <row r="114" spans="1:13" x14ac:dyDescent="0.2">
      <c r="A114" s="260"/>
      <c r="B114" s="261" t="s">
        <v>1702</v>
      </c>
      <c r="C114" s="257" t="s">
        <v>1600</v>
      </c>
      <c r="D114" s="255">
        <v>144</v>
      </c>
      <c r="E114" s="174"/>
      <c r="F114" s="280">
        <f t="shared" si="1"/>
        <v>0</v>
      </c>
      <c r="L114" s="157">
        <v>21</v>
      </c>
      <c r="M114" s="157">
        <f>F114*(1+L114/100)</f>
        <v>0</v>
      </c>
    </row>
    <row r="115" spans="1:13" ht="12.75" customHeight="1" x14ac:dyDescent="0.2">
      <c r="A115" s="256"/>
      <c r="B115" s="288" t="s">
        <v>1703</v>
      </c>
      <c r="C115" s="259"/>
      <c r="D115" s="255"/>
      <c r="E115" s="258"/>
      <c r="F115" s="280"/>
    </row>
    <row r="116" spans="1:13" x14ac:dyDescent="0.2">
      <c r="A116" s="260"/>
      <c r="B116" s="261" t="s">
        <v>1704</v>
      </c>
      <c r="C116" s="257" t="s">
        <v>1600</v>
      </c>
      <c r="D116" s="255">
        <v>134</v>
      </c>
      <c r="E116" s="174"/>
      <c r="F116" s="280">
        <f t="shared" si="1"/>
        <v>0</v>
      </c>
      <c r="L116" s="157">
        <v>21</v>
      </c>
      <c r="M116" s="157">
        <f>F116*(1+L116/100)</f>
        <v>0</v>
      </c>
    </row>
    <row r="117" spans="1:13" ht="12.75" customHeight="1" x14ac:dyDescent="0.2">
      <c r="A117" s="256"/>
      <c r="B117" s="288" t="s">
        <v>1705</v>
      </c>
      <c r="C117" s="259"/>
      <c r="D117" s="255"/>
      <c r="E117" s="258"/>
      <c r="F117" s="280"/>
    </row>
    <row r="118" spans="1:13" x14ac:dyDescent="0.2">
      <c r="A118" s="260"/>
      <c r="B118" s="261" t="s">
        <v>1706</v>
      </c>
      <c r="C118" s="257" t="s">
        <v>1600</v>
      </c>
      <c r="D118" s="255">
        <v>84</v>
      </c>
      <c r="E118" s="174"/>
      <c r="F118" s="280">
        <f t="shared" si="1"/>
        <v>0</v>
      </c>
      <c r="L118" s="157">
        <v>21</v>
      </c>
      <c r="M118" s="157">
        <f>F118*(1+L118/100)</f>
        <v>0</v>
      </c>
    </row>
    <row r="119" spans="1:13" ht="12.75" customHeight="1" x14ac:dyDescent="0.2">
      <c r="A119" s="256"/>
      <c r="B119" s="288" t="s">
        <v>1707</v>
      </c>
      <c r="C119" s="259"/>
      <c r="D119" s="255"/>
      <c r="E119" s="258"/>
      <c r="F119" s="280"/>
    </row>
    <row r="120" spans="1:13" x14ac:dyDescent="0.2">
      <c r="A120" s="260"/>
      <c r="B120" s="261" t="s">
        <v>1708</v>
      </c>
      <c r="C120" s="257" t="s">
        <v>1600</v>
      </c>
      <c r="D120" s="255">
        <v>88</v>
      </c>
      <c r="E120" s="174"/>
      <c r="F120" s="280">
        <f t="shared" si="1"/>
        <v>0</v>
      </c>
      <c r="L120" s="157">
        <v>21</v>
      </c>
      <c r="M120" s="157">
        <f>F120*(1+L120/100)</f>
        <v>0</v>
      </c>
    </row>
    <row r="121" spans="1:13" ht="12.75" customHeight="1" x14ac:dyDescent="0.2">
      <c r="A121" s="256"/>
      <c r="B121" s="288" t="s">
        <v>1709</v>
      </c>
      <c r="C121" s="259"/>
      <c r="D121" s="255"/>
      <c r="E121" s="258"/>
      <c r="F121" s="280"/>
    </row>
    <row r="122" spans="1:13" x14ac:dyDescent="0.2">
      <c r="A122" s="260"/>
      <c r="B122" s="261" t="s">
        <v>1710</v>
      </c>
      <c r="C122" s="257" t="s">
        <v>1600</v>
      </c>
      <c r="D122" s="255">
        <v>150</v>
      </c>
      <c r="E122" s="174"/>
      <c r="F122" s="280">
        <f t="shared" si="1"/>
        <v>0</v>
      </c>
      <c r="L122" s="157">
        <v>21</v>
      </c>
      <c r="M122" s="157">
        <f>F122*(1+L122/100)</f>
        <v>0</v>
      </c>
    </row>
    <row r="123" spans="1:13" ht="12.75" customHeight="1" x14ac:dyDescent="0.2">
      <c r="A123" s="256"/>
      <c r="B123" s="288" t="s">
        <v>1711</v>
      </c>
      <c r="C123" s="259"/>
      <c r="D123" s="255"/>
      <c r="E123" s="258"/>
      <c r="F123" s="280"/>
    </row>
    <row r="124" spans="1:13" x14ac:dyDescent="0.2">
      <c r="A124" s="260"/>
      <c r="B124" s="261" t="s">
        <v>1712</v>
      </c>
      <c r="C124" s="257" t="s">
        <v>1600</v>
      </c>
      <c r="D124" s="255">
        <v>172</v>
      </c>
      <c r="E124" s="174"/>
      <c r="F124" s="280">
        <f t="shared" si="1"/>
        <v>0</v>
      </c>
      <c r="L124" s="157">
        <v>21</v>
      </c>
      <c r="M124" s="157">
        <f>F124*(1+L124/100)</f>
        <v>0</v>
      </c>
    </row>
    <row r="125" spans="1:13" ht="12.75" customHeight="1" x14ac:dyDescent="0.2">
      <c r="A125" s="256"/>
      <c r="B125" s="288" t="s">
        <v>1713</v>
      </c>
      <c r="C125" s="259"/>
      <c r="D125" s="255"/>
      <c r="E125" s="258"/>
      <c r="F125" s="280"/>
    </row>
    <row r="126" spans="1:13" x14ac:dyDescent="0.2">
      <c r="A126" s="260"/>
      <c r="B126" s="261" t="s">
        <v>1714</v>
      </c>
      <c r="C126" s="257" t="s">
        <v>1600</v>
      </c>
      <c r="D126" s="255">
        <v>189</v>
      </c>
      <c r="E126" s="174"/>
      <c r="F126" s="280">
        <f t="shared" si="1"/>
        <v>0</v>
      </c>
      <c r="L126" s="157">
        <v>21</v>
      </c>
      <c r="M126" s="157">
        <f>F126*(1+L126/100)</f>
        <v>0</v>
      </c>
    </row>
    <row r="127" spans="1:13" ht="12.75" customHeight="1" x14ac:dyDescent="0.2">
      <c r="A127" s="256"/>
      <c r="B127" s="288" t="s">
        <v>1715</v>
      </c>
      <c r="C127" s="259"/>
      <c r="D127" s="255"/>
      <c r="E127" s="258"/>
      <c r="F127" s="280"/>
    </row>
    <row r="128" spans="1:13" x14ac:dyDescent="0.2">
      <c r="A128" s="262"/>
      <c r="B128" s="263" t="s">
        <v>1716</v>
      </c>
      <c r="C128" s="242" t="s">
        <v>1600</v>
      </c>
      <c r="D128" s="233">
        <v>274</v>
      </c>
      <c r="E128" s="174"/>
      <c r="F128" s="280">
        <f t="shared" si="1"/>
        <v>0</v>
      </c>
      <c r="L128" s="157">
        <v>21</v>
      </c>
      <c r="M128" s="157">
        <f>F128*(1+L128/100)</f>
        <v>0</v>
      </c>
    </row>
    <row r="129" spans="1:13" ht="12.75" customHeight="1" x14ac:dyDescent="0.2">
      <c r="A129" s="209"/>
      <c r="B129" s="288" t="s">
        <v>1717</v>
      </c>
      <c r="C129" s="242"/>
      <c r="D129" s="233"/>
      <c r="E129" s="234"/>
      <c r="F129" s="280"/>
    </row>
    <row r="130" spans="1:13" ht="24" x14ac:dyDescent="0.2">
      <c r="A130" s="218" t="s">
        <v>1718</v>
      </c>
      <c r="B130" s="212" t="s">
        <v>1638</v>
      </c>
      <c r="C130" s="213" t="s">
        <v>380</v>
      </c>
      <c r="D130" s="214">
        <v>231</v>
      </c>
      <c r="E130" s="174"/>
      <c r="F130" s="280">
        <f t="shared" si="1"/>
        <v>0</v>
      </c>
      <c r="L130" s="157">
        <v>21</v>
      </c>
      <c r="M130" s="157">
        <f>F130*(1+L130/100)</f>
        <v>0</v>
      </c>
    </row>
    <row r="131" spans="1:13" ht="12.75" customHeight="1" x14ac:dyDescent="0.2">
      <c r="A131" s="244"/>
      <c r="B131" s="288" t="s">
        <v>1719</v>
      </c>
      <c r="C131" s="242"/>
      <c r="D131" s="233"/>
      <c r="E131" s="234"/>
      <c r="F131" s="280"/>
    </row>
    <row r="132" spans="1:13" x14ac:dyDescent="0.2">
      <c r="A132" s="218" t="s">
        <v>1640</v>
      </c>
      <c r="B132" s="219" t="s">
        <v>1641</v>
      </c>
      <c r="C132" s="220" t="s">
        <v>253</v>
      </c>
      <c r="D132" s="221">
        <v>24.6</v>
      </c>
      <c r="E132" s="174"/>
      <c r="F132" s="280">
        <f t="shared" si="1"/>
        <v>0</v>
      </c>
      <c r="L132" s="157">
        <v>21</v>
      </c>
      <c r="M132" s="157">
        <f>F132*(1+L132/100)</f>
        <v>0</v>
      </c>
    </row>
    <row r="133" spans="1:13" ht="12.75" customHeight="1" x14ac:dyDescent="0.2">
      <c r="A133" s="222"/>
      <c r="B133" s="288" t="s">
        <v>1641</v>
      </c>
      <c r="C133" s="223"/>
      <c r="D133" s="224"/>
      <c r="E133" s="234"/>
      <c r="F133" s="280"/>
    </row>
    <row r="134" spans="1:13" ht="12.75" customHeight="1" x14ac:dyDescent="0.2">
      <c r="A134" s="226"/>
      <c r="B134" s="288" t="s">
        <v>1720</v>
      </c>
      <c r="C134" s="227"/>
      <c r="D134" s="228"/>
      <c r="E134" s="217"/>
      <c r="F134" s="280"/>
    </row>
    <row r="135" spans="1:13" x14ac:dyDescent="0.2">
      <c r="A135" s="218" t="s">
        <v>1643</v>
      </c>
      <c r="B135" s="219" t="s">
        <v>1644</v>
      </c>
      <c r="C135" s="220" t="s">
        <v>253</v>
      </c>
      <c r="D135" s="221">
        <v>5.77</v>
      </c>
      <c r="E135" s="174"/>
      <c r="F135" s="280">
        <f t="shared" ref="F135:F172" si="2">ROUND(D135*E135,2)</f>
        <v>0</v>
      </c>
      <c r="L135" s="157">
        <v>21</v>
      </c>
      <c r="M135" s="157">
        <f>F135*(1+L135/100)</f>
        <v>0</v>
      </c>
    </row>
    <row r="136" spans="1:13" ht="12.75" customHeight="1" x14ac:dyDescent="0.2">
      <c r="A136" s="222"/>
      <c r="B136" s="288" t="s">
        <v>1645</v>
      </c>
      <c r="C136" s="223"/>
      <c r="D136" s="224"/>
      <c r="E136" s="234"/>
      <c r="F136" s="280"/>
    </row>
    <row r="137" spans="1:13" ht="12.75" customHeight="1" x14ac:dyDescent="0.2">
      <c r="A137" s="226"/>
      <c r="B137" s="288" t="s">
        <v>1721</v>
      </c>
      <c r="C137" s="227"/>
      <c r="D137" s="228"/>
      <c r="E137" s="217"/>
      <c r="F137" s="280"/>
    </row>
    <row r="138" spans="1:13" ht="24" x14ac:dyDescent="0.2">
      <c r="A138" s="211" t="s">
        <v>1722</v>
      </c>
      <c r="B138" s="212" t="s">
        <v>1723</v>
      </c>
      <c r="C138" s="213" t="s">
        <v>316</v>
      </c>
      <c r="D138" s="205">
        <v>32.700000000000003</v>
      </c>
      <c r="E138" s="174"/>
      <c r="F138" s="280">
        <f t="shared" si="2"/>
        <v>0</v>
      </c>
      <c r="L138" s="157">
        <v>21</v>
      </c>
      <c r="M138" s="157">
        <f>F138*(1+L138/100)</f>
        <v>0</v>
      </c>
    </row>
    <row r="139" spans="1:13" ht="22.5" x14ac:dyDescent="0.2">
      <c r="A139" s="209"/>
      <c r="B139" s="288" t="s">
        <v>1724</v>
      </c>
      <c r="C139" s="215"/>
      <c r="D139" s="209"/>
      <c r="E139" s="217"/>
      <c r="F139" s="280"/>
    </row>
    <row r="140" spans="1:13" x14ac:dyDescent="0.2">
      <c r="A140" s="238"/>
      <c r="B140" s="241"/>
      <c r="C140" s="240"/>
      <c r="D140" s="240"/>
      <c r="E140" s="241"/>
      <c r="F140" s="280"/>
    </row>
    <row r="141" spans="1:13" x14ac:dyDescent="0.2">
      <c r="A141" s="273"/>
      <c r="B141" s="274" t="s">
        <v>1725</v>
      </c>
      <c r="C141" s="273"/>
      <c r="D141" s="273"/>
      <c r="E141" s="274"/>
      <c r="F141" s="398">
        <f>SUM(F142,F144,F146,F148,F150,F152)</f>
        <v>0</v>
      </c>
      <c r="G141" s="274"/>
      <c r="H141" s="398"/>
      <c r="I141" s="274"/>
      <c r="J141" s="398"/>
      <c r="K141" s="274"/>
      <c r="L141" s="398"/>
      <c r="M141" s="400">
        <f>SUM(M142:M153)</f>
        <v>0</v>
      </c>
    </row>
    <row r="142" spans="1:13" ht="24" x14ac:dyDescent="0.2">
      <c r="A142" s="211" t="s">
        <v>1726</v>
      </c>
      <c r="B142" s="212" t="s">
        <v>1725</v>
      </c>
      <c r="C142" s="213" t="s">
        <v>1600</v>
      </c>
      <c r="D142" s="214">
        <v>4300</v>
      </c>
      <c r="E142" s="174"/>
      <c r="F142" s="280">
        <f t="shared" si="2"/>
        <v>0</v>
      </c>
      <c r="L142" s="157">
        <v>21</v>
      </c>
      <c r="M142" s="157">
        <f>F142*(1+L142/100)</f>
        <v>0</v>
      </c>
    </row>
    <row r="143" spans="1:13" ht="12.75" customHeight="1" x14ac:dyDescent="0.2">
      <c r="A143" s="209"/>
      <c r="B143" s="288" t="s">
        <v>1727</v>
      </c>
      <c r="C143" s="215"/>
      <c r="D143" s="216"/>
      <c r="E143" s="217"/>
      <c r="F143" s="280"/>
    </row>
    <row r="144" spans="1:13" x14ac:dyDescent="0.2">
      <c r="A144" s="211"/>
      <c r="B144" s="212" t="s">
        <v>1728</v>
      </c>
      <c r="C144" s="213" t="s">
        <v>1600</v>
      </c>
      <c r="D144" s="214">
        <v>300</v>
      </c>
      <c r="E144" s="174"/>
      <c r="F144" s="280">
        <f t="shared" si="2"/>
        <v>0</v>
      </c>
      <c r="L144" s="157">
        <v>21</v>
      </c>
      <c r="M144" s="157">
        <f>F144*(1+L144/100)</f>
        <v>0</v>
      </c>
    </row>
    <row r="145" spans="1:13" ht="12.75" customHeight="1" x14ac:dyDescent="0.2">
      <c r="A145" s="209"/>
      <c r="B145" s="288" t="s">
        <v>1729</v>
      </c>
      <c r="C145" s="215"/>
      <c r="D145" s="216"/>
      <c r="E145" s="217"/>
      <c r="F145" s="280"/>
    </row>
    <row r="146" spans="1:13" x14ac:dyDescent="0.2">
      <c r="A146" s="211"/>
      <c r="B146" s="212" t="s">
        <v>1730</v>
      </c>
      <c r="C146" s="213" t="s">
        <v>1600</v>
      </c>
      <c r="D146" s="214">
        <v>1000</v>
      </c>
      <c r="E146" s="174"/>
      <c r="F146" s="280">
        <f t="shared" si="2"/>
        <v>0</v>
      </c>
      <c r="L146" s="157">
        <v>21</v>
      </c>
      <c r="M146" s="157">
        <f>F146*(1+L146/100)</f>
        <v>0</v>
      </c>
    </row>
    <row r="147" spans="1:13" ht="12.75" customHeight="1" x14ac:dyDescent="0.2">
      <c r="A147" s="209"/>
      <c r="B147" s="288" t="s">
        <v>1731</v>
      </c>
      <c r="C147" s="215"/>
      <c r="D147" s="216"/>
      <c r="E147" s="217"/>
      <c r="F147" s="280"/>
    </row>
    <row r="148" spans="1:13" x14ac:dyDescent="0.2">
      <c r="A148" s="211"/>
      <c r="B148" s="212" t="s">
        <v>1732</v>
      </c>
      <c r="C148" s="213" t="s">
        <v>1600</v>
      </c>
      <c r="D148" s="214">
        <v>1000</v>
      </c>
      <c r="E148" s="174"/>
      <c r="F148" s="280">
        <f t="shared" si="2"/>
        <v>0</v>
      </c>
      <c r="L148" s="157">
        <v>21</v>
      </c>
      <c r="M148" s="157">
        <f>F148*(1+L148/100)</f>
        <v>0</v>
      </c>
    </row>
    <row r="149" spans="1:13" ht="12.75" customHeight="1" x14ac:dyDescent="0.2">
      <c r="A149" s="209"/>
      <c r="B149" s="288" t="s">
        <v>1731</v>
      </c>
      <c r="C149" s="215"/>
      <c r="D149" s="216"/>
      <c r="E149" s="217"/>
      <c r="F149" s="280"/>
    </row>
    <row r="150" spans="1:13" x14ac:dyDescent="0.2">
      <c r="A150" s="211"/>
      <c r="B150" s="212" t="s">
        <v>1733</v>
      </c>
      <c r="C150" s="213" t="s">
        <v>1600</v>
      </c>
      <c r="D150" s="214">
        <v>1000</v>
      </c>
      <c r="E150" s="174"/>
      <c r="F150" s="280">
        <f t="shared" si="2"/>
        <v>0</v>
      </c>
      <c r="L150" s="157">
        <v>21</v>
      </c>
      <c r="M150" s="157">
        <f>F150*(1+L150/100)</f>
        <v>0</v>
      </c>
    </row>
    <row r="151" spans="1:13" ht="12.75" customHeight="1" x14ac:dyDescent="0.2">
      <c r="A151" s="209"/>
      <c r="B151" s="288" t="s">
        <v>1734</v>
      </c>
      <c r="C151" s="215"/>
      <c r="D151" s="216"/>
      <c r="E151" s="217"/>
      <c r="F151" s="280"/>
    </row>
    <row r="152" spans="1:13" x14ac:dyDescent="0.2">
      <c r="A152" s="211"/>
      <c r="B152" s="212" t="s">
        <v>1735</v>
      </c>
      <c r="C152" s="213" t="s">
        <v>1600</v>
      </c>
      <c r="D152" s="214">
        <v>1000</v>
      </c>
      <c r="E152" s="174"/>
      <c r="F152" s="280">
        <f t="shared" si="2"/>
        <v>0</v>
      </c>
      <c r="L152" s="157">
        <v>21</v>
      </c>
      <c r="M152" s="157">
        <f>F152*(1+L152/100)</f>
        <v>0</v>
      </c>
    </row>
    <row r="153" spans="1:13" ht="12.75" customHeight="1" x14ac:dyDescent="0.2">
      <c r="A153" s="209"/>
      <c r="B153" s="288" t="s">
        <v>1736</v>
      </c>
      <c r="C153" s="215"/>
      <c r="D153" s="216"/>
      <c r="E153" s="217"/>
      <c r="F153" s="280"/>
    </row>
    <row r="154" spans="1:13" x14ac:dyDescent="0.2">
      <c r="A154" s="273"/>
      <c r="B154" s="274" t="s">
        <v>1737</v>
      </c>
      <c r="C154" s="273"/>
      <c r="D154" s="273"/>
      <c r="E154" s="274"/>
      <c r="F154" s="398">
        <f>SUM(F155:F157,F161,F165,F167,F170,F172)</f>
        <v>0</v>
      </c>
      <c r="G154" s="274"/>
      <c r="H154" s="398"/>
      <c r="I154" s="274"/>
      <c r="J154" s="398"/>
      <c r="K154" s="274"/>
      <c r="L154" s="398"/>
      <c r="M154" s="400">
        <f>SUM(M155:M172)</f>
        <v>0</v>
      </c>
    </row>
    <row r="155" spans="1:13" ht="36" x14ac:dyDescent="0.2">
      <c r="A155" s="264" t="s">
        <v>1738</v>
      </c>
      <c r="B155" s="265" t="s">
        <v>1739</v>
      </c>
      <c r="C155" s="266" t="s">
        <v>380</v>
      </c>
      <c r="D155" s="266">
        <v>191</v>
      </c>
      <c r="E155" s="174"/>
      <c r="F155" s="280">
        <f t="shared" si="2"/>
        <v>0</v>
      </c>
      <c r="L155" s="157">
        <v>21</v>
      </c>
      <c r="M155" s="157">
        <f>F155*(1+L155/100)</f>
        <v>0</v>
      </c>
    </row>
    <row r="156" spans="1:13" x14ac:dyDescent="0.2">
      <c r="A156" s="267" t="s">
        <v>1740</v>
      </c>
      <c r="B156" s="219" t="s">
        <v>1741</v>
      </c>
      <c r="C156" s="221" t="s">
        <v>380</v>
      </c>
      <c r="D156" s="221">
        <v>191</v>
      </c>
      <c r="E156" s="174"/>
      <c r="F156" s="280">
        <f t="shared" si="2"/>
        <v>0</v>
      </c>
      <c r="I156" s="301"/>
      <c r="L156" s="157">
        <v>21</v>
      </c>
      <c r="M156" s="157">
        <f>F156*(1+L156/100)</f>
        <v>0</v>
      </c>
    </row>
    <row r="157" spans="1:13" x14ac:dyDescent="0.2">
      <c r="A157" s="241" t="s">
        <v>1742</v>
      </c>
      <c r="B157" s="212" t="s">
        <v>1669</v>
      </c>
      <c r="C157" s="214" t="s">
        <v>380</v>
      </c>
      <c r="D157" s="214">
        <v>308</v>
      </c>
      <c r="E157" s="174"/>
      <c r="F157" s="280">
        <f t="shared" si="2"/>
        <v>0</v>
      </c>
      <c r="I157" s="301"/>
      <c r="L157" s="157">
        <v>21</v>
      </c>
      <c r="M157" s="157">
        <f>F157*(1+L157/100)</f>
        <v>0</v>
      </c>
    </row>
    <row r="158" spans="1:13" ht="12.75" customHeight="1" x14ac:dyDescent="0.2">
      <c r="A158" s="207"/>
      <c r="B158" s="288" t="s">
        <v>1676</v>
      </c>
      <c r="C158" s="233"/>
      <c r="D158" s="233"/>
      <c r="E158" s="225"/>
      <c r="F158" s="280"/>
    </row>
    <row r="159" spans="1:13" ht="12.75" customHeight="1" x14ac:dyDescent="0.2">
      <c r="A159" s="207"/>
      <c r="B159" s="288" t="s">
        <v>1672</v>
      </c>
      <c r="C159" s="233"/>
      <c r="D159" s="233"/>
      <c r="E159" s="225"/>
      <c r="F159" s="280"/>
    </row>
    <row r="160" spans="1:13" ht="12.75" customHeight="1" x14ac:dyDescent="0.2">
      <c r="A160" s="209"/>
      <c r="B160" s="288" t="s">
        <v>1673</v>
      </c>
      <c r="C160" s="216"/>
      <c r="D160" s="216"/>
      <c r="E160" s="229"/>
      <c r="F160" s="280"/>
    </row>
    <row r="161" spans="1:18" ht="24" x14ac:dyDescent="0.2">
      <c r="A161" s="241" t="s">
        <v>1743</v>
      </c>
      <c r="B161" s="212" t="s">
        <v>1664</v>
      </c>
      <c r="C161" s="214" t="s">
        <v>380</v>
      </c>
      <c r="D161" s="214">
        <v>382</v>
      </c>
      <c r="E161" s="174"/>
      <c r="F161" s="280">
        <f t="shared" si="2"/>
        <v>0</v>
      </c>
      <c r="L161" s="157">
        <v>21</v>
      </c>
      <c r="M161" s="157">
        <f>F161*(1+L161/100)</f>
        <v>0</v>
      </c>
    </row>
    <row r="162" spans="1:18" ht="19.5" customHeight="1" x14ac:dyDescent="0.2">
      <c r="A162" s="207"/>
      <c r="B162" s="288" t="s">
        <v>1744</v>
      </c>
      <c r="C162" s="233"/>
      <c r="D162" s="233"/>
      <c r="E162" s="225"/>
      <c r="F162" s="280"/>
    </row>
    <row r="163" spans="1:18" ht="12.75" customHeight="1" x14ac:dyDescent="0.2">
      <c r="A163" s="207"/>
      <c r="B163" s="288" t="s">
        <v>1666</v>
      </c>
      <c r="C163" s="233" t="s">
        <v>1667</v>
      </c>
      <c r="D163" s="233">
        <v>0.3</v>
      </c>
      <c r="E163" s="225"/>
      <c r="F163" s="280"/>
    </row>
    <row r="164" spans="1:18" ht="12.75" customHeight="1" x14ac:dyDescent="0.2">
      <c r="A164" s="207"/>
      <c r="B164" s="288" t="s">
        <v>1745</v>
      </c>
      <c r="C164" s="233"/>
      <c r="D164" s="233"/>
      <c r="E164" s="225"/>
      <c r="F164" s="280"/>
    </row>
    <row r="165" spans="1:18" x14ac:dyDescent="0.2">
      <c r="A165" s="241" t="s">
        <v>1491</v>
      </c>
      <c r="B165" s="290" t="s">
        <v>1746</v>
      </c>
      <c r="C165" s="221" t="s">
        <v>380</v>
      </c>
      <c r="D165" s="221">
        <v>191</v>
      </c>
      <c r="E165" s="174"/>
      <c r="F165" s="280">
        <f t="shared" si="2"/>
        <v>0</v>
      </c>
      <c r="L165" s="157">
        <v>21</v>
      </c>
      <c r="M165" s="157">
        <f>F165*(1+L165/100)</f>
        <v>0</v>
      </c>
    </row>
    <row r="166" spans="1:18" ht="12.75" customHeight="1" x14ac:dyDescent="0.2">
      <c r="A166" s="299"/>
      <c r="B166" s="288" t="s">
        <v>1747</v>
      </c>
      <c r="C166" s="297"/>
      <c r="D166" s="297"/>
      <c r="E166" s="225"/>
      <c r="F166" s="280"/>
    </row>
    <row r="167" spans="1:18" x14ac:dyDescent="0.2">
      <c r="A167" s="241" t="s">
        <v>1748</v>
      </c>
      <c r="B167" s="300" t="s">
        <v>1749</v>
      </c>
      <c r="C167" s="224" t="s">
        <v>1245</v>
      </c>
      <c r="D167" s="224">
        <v>5.74</v>
      </c>
      <c r="E167" s="174"/>
      <c r="F167" s="280">
        <f t="shared" si="2"/>
        <v>0</v>
      </c>
      <c r="L167" s="157">
        <v>21</v>
      </c>
      <c r="M167" s="157">
        <f>F167*(1+L167/100)</f>
        <v>0</v>
      </c>
    </row>
    <row r="168" spans="1:18" ht="12.75" customHeight="1" x14ac:dyDescent="0.2">
      <c r="A168" s="268"/>
      <c r="B168" s="288" t="s">
        <v>1750</v>
      </c>
      <c r="C168" s="224"/>
      <c r="D168" s="224"/>
      <c r="E168" s="225"/>
      <c r="F168" s="280"/>
    </row>
    <row r="169" spans="1:18" ht="12.75" customHeight="1" x14ac:dyDescent="0.2">
      <c r="A169" s="299"/>
      <c r="B169" s="295" t="s">
        <v>1751</v>
      </c>
      <c r="C169" s="297"/>
      <c r="D169" s="297"/>
      <c r="E169" s="414"/>
      <c r="F169" s="418"/>
    </row>
    <row r="170" spans="1:18" x14ac:dyDescent="0.2">
      <c r="A170" s="298" t="s">
        <v>1643</v>
      </c>
      <c r="B170" s="236" t="s">
        <v>1644</v>
      </c>
      <c r="C170" s="207" t="s">
        <v>253</v>
      </c>
      <c r="D170" s="207">
        <v>4.7699999999999996</v>
      </c>
      <c r="E170" s="415"/>
      <c r="F170" s="419">
        <f t="shared" si="2"/>
        <v>0</v>
      </c>
      <c r="L170" s="157">
        <v>21</v>
      </c>
      <c r="M170" s="157">
        <f>F170*(1+L170/100)</f>
        <v>0</v>
      </c>
    </row>
    <row r="171" spans="1:18" ht="12.75" customHeight="1" x14ac:dyDescent="0.2">
      <c r="A171" s="292"/>
      <c r="B171" s="293" t="s">
        <v>1645</v>
      </c>
      <c r="C171" s="207"/>
      <c r="D171" s="207"/>
      <c r="E171" s="416"/>
      <c r="F171" s="420"/>
    </row>
    <row r="172" spans="1:18" ht="12.75" customHeight="1" x14ac:dyDescent="0.2">
      <c r="A172" s="292"/>
      <c r="B172" s="295" t="s">
        <v>1752</v>
      </c>
      <c r="C172" s="296"/>
      <c r="D172" s="296"/>
      <c r="E172" s="417"/>
      <c r="F172" s="421"/>
    </row>
    <row r="173" spans="1:18" x14ac:dyDescent="0.2">
      <c r="A173" s="294"/>
      <c r="B173" s="241"/>
      <c r="C173" s="240"/>
      <c r="D173" s="240"/>
      <c r="E173" s="241"/>
      <c r="F173" s="241"/>
    </row>
    <row r="174" spans="1:18" x14ac:dyDescent="0.2">
      <c r="A174" s="238"/>
      <c r="B174" s="241"/>
      <c r="C174" s="240"/>
      <c r="D174" s="240"/>
      <c r="E174" s="241"/>
      <c r="F174" s="241"/>
    </row>
    <row r="175" spans="1:18" x14ac:dyDescent="0.2">
      <c r="A175" s="151" t="s">
        <v>31</v>
      </c>
      <c r="B175" s="187"/>
      <c r="C175" s="152"/>
      <c r="D175" s="153"/>
      <c r="E175" s="153"/>
      <c r="F175" s="169">
        <f>F154+F141+F60+F47+F3</f>
        <v>0</v>
      </c>
      <c r="Q175">
        <v>12</v>
      </c>
      <c r="R175">
        <v>21</v>
      </c>
    </row>
    <row r="176" spans="1:18" x14ac:dyDescent="0.2">
      <c r="Q176">
        <f>SUMIF(L3:L172,Q175,F3:F172)</f>
        <v>0</v>
      </c>
      <c r="R176">
        <f>SUMIF(L3:L172,R175,F3:F172)</f>
        <v>0</v>
      </c>
    </row>
    <row r="178" spans="1:6" x14ac:dyDescent="0.2">
      <c r="A178" s="374" t="s">
        <v>347</v>
      </c>
      <c r="B178" s="374"/>
      <c r="C178" s="375"/>
      <c r="D178" s="6"/>
      <c r="E178" s="196"/>
      <c r="F178" s="196"/>
    </row>
    <row r="179" spans="1:6" x14ac:dyDescent="0.2">
      <c r="A179" s="405"/>
      <c r="B179" s="406"/>
      <c r="C179" s="406"/>
      <c r="D179" s="406"/>
      <c r="E179" s="406"/>
      <c r="F179" s="411"/>
    </row>
    <row r="180" spans="1:6" x14ac:dyDescent="0.2">
      <c r="A180" s="407"/>
      <c r="B180" s="408"/>
      <c r="C180" s="408"/>
      <c r="D180" s="408"/>
      <c r="E180" s="408"/>
      <c r="F180" s="412"/>
    </row>
    <row r="181" spans="1:6" x14ac:dyDescent="0.2">
      <c r="A181" s="407"/>
      <c r="B181" s="408"/>
      <c r="C181" s="408"/>
      <c r="D181" s="408"/>
      <c r="E181" s="408"/>
      <c r="F181" s="412"/>
    </row>
    <row r="182" spans="1:6" x14ac:dyDescent="0.2">
      <c r="A182" s="407"/>
      <c r="B182" s="408"/>
      <c r="C182" s="408"/>
      <c r="D182" s="408"/>
      <c r="E182" s="408"/>
      <c r="F182" s="412"/>
    </row>
    <row r="183" spans="1:6" x14ac:dyDescent="0.2">
      <c r="A183" s="409"/>
      <c r="B183" s="410"/>
      <c r="C183" s="410"/>
      <c r="D183" s="410"/>
      <c r="E183" s="410"/>
      <c r="F183" s="413"/>
    </row>
  </sheetData>
  <mergeCells count="5">
    <mergeCell ref="A106:A107"/>
    <mergeCell ref="A1:C1"/>
    <mergeCell ref="D1:E1"/>
    <mergeCell ref="A178:C178"/>
    <mergeCell ref="A179:F18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363" t="s">
        <v>7</v>
      </c>
      <c r="B1" s="363"/>
      <c r="C1" s="364"/>
      <c r="D1" s="363"/>
      <c r="E1" s="363"/>
      <c r="F1" s="363"/>
      <c r="G1" s="363"/>
    </row>
    <row r="2" spans="1:7" ht="24.95" customHeight="1" x14ac:dyDescent="0.2">
      <c r="A2" s="50" t="s">
        <v>8</v>
      </c>
      <c r="B2" s="49"/>
      <c r="C2" s="365"/>
      <c r="D2" s="365"/>
      <c r="E2" s="365"/>
      <c r="F2" s="365"/>
      <c r="G2" s="366"/>
    </row>
    <row r="3" spans="1:7" ht="24.95" customHeight="1" x14ac:dyDescent="0.2">
      <c r="A3" s="50" t="s">
        <v>9</v>
      </c>
      <c r="B3" s="49"/>
      <c r="C3" s="365"/>
      <c r="D3" s="365"/>
      <c r="E3" s="365"/>
      <c r="F3" s="365"/>
      <c r="G3" s="366"/>
    </row>
    <row r="4" spans="1:7" ht="24.95" customHeight="1" x14ac:dyDescent="0.2">
      <c r="A4" s="50" t="s">
        <v>10</v>
      </c>
      <c r="B4" s="49"/>
      <c r="C4" s="365"/>
      <c r="D4" s="365"/>
      <c r="E4" s="365"/>
      <c r="F4" s="365"/>
      <c r="G4" s="366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44" activePane="bottomLeft" state="frozen"/>
      <selection pane="bottomLeft" activeCell="BJ57" sqref="BJ57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35" width="9.140625" hidden="1" customWidth="1"/>
    <col min="36" max="41" width="9.140625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46</v>
      </c>
      <c r="C3" s="368" t="s">
        <v>47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48</v>
      </c>
      <c r="C4" s="371" t="s">
        <v>49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423" t="s">
        <v>227</v>
      </c>
      <c r="B6" s="424" t="s">
        <v>228</v>
      </c>
      <c r="C6" s="424" t="s">
        <v>229</v>
      </c>
      <c r="D6" s="425" t="s">
        <v>230</v>
      </c>
      <c r="E6" s="423" t="s">
        <v>231</v>
      </c>
      <c r="F6" s="426" t="s">
        <v>232</v>
      </c>
      <c r="G6" s="423" t="s">
        <v>31</v>
      </c>
      <c r="H6" s="422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427"/>
      <c r="B7" s="428"/>
      <c r="C7" s="428"/>
      <c r="D7" s="429"/>
      <c r="E7" s="430"/>
      <c r="F7" s="431"/>
      <c r="G7" s="432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52</v>
      </c>
      <c r="C8" s="182" t="s">
        <v>113</v>
      </c>
      <c r="D8" s="165"/>
      <c r="E8" s="166"/>
      <c r="F8" s="167"/>
      <c r="G8" s="168">
        <f>SUMIF(AG9:AG31,"&lt;&gt;NOR",G9:G31)</f>
        <v>0</v>
      </c>
      <c r="H8" s="162"/>
      <c r="I8" s="162">
        <f>SUM(I9:I31)</f>
        <v>0</v>
      </c>
      <c r="J8" s="162"/>
      <c r="K8" s="162">
        <f>SUM(K9:K31)</f>
        <v>0</v>
      </c>
      <c r="L8" s="162"/>
      <c r="M8" s="162">
        <f>SUM(M9:M31)</f>
        <v>0</v>
      </c>
      <c r="N8" s="161"/>
      <c r="O8" s="161">
        <f>SUM(O9:O31)</f>
        <v>20.82</v>
      </c>
      <c r="P8" s="161"/>
      <c r="Q8" s="161">
        <f>SUM(Q9:Q31)</f>
        <v>0</v>
      </c>
      <c r="R8" s="162"/>
      <c r="S8" s="162"/>
      <c r="T8" s="162"/>
      <c r="U8" s="162"/>
      <c r="V8" s="162">
        <f>SUM(V9:V31)</f>
        <v>125.03</v>
      </c>
      <c r="W8" s="162"/>
      <c r="X8" s="162"/>
      <c r="Y8" s="162"/>
      <c r="AG8" t="s">
        <v>250</v>
      </c>
    </row>
    <row r="9" spans="1:60" outlineLevel="1" x14ac:dyDescent="0.2">
      <c r="A9" s="170">
        <v>1</v>
      </c>
      <c r="B9" s="171" t="s">
        <v>251</v>
      </c>
      <c r="C9" s="183" t="s">
        <v>252</v>
      </c>
      <c r="D9" s="172" t="s">
        <v>253</v>
      </c>
      <c r="E9" s="173">
        <v>171.90479999999999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12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0.36499999999999999</v>
      </c>
      <c r="V9" s="157">
        <f>ROUND(E9*U9,2)</f>
        <v>62.75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433"/>
      <c r="B10" s="434"/>
      <c r="C10" s="444" t="s">
        <v>259</v>
      </c>
      <c r="D10" s="445"/>
      <c r="E10" s="446">
        <v>41.6</v>
      </c>
      <c r="F10" s="447"/>
      <c r="G10" s="448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3" x14ac:dyDescent="0.2">
      <c r="A11" s="433"/>
      <c r="B11" s="434"/>
      <c r="C11" s="444" t="s">
        <v>261</v>
      </c>
      <c r="D11" s="445"/>
      <c r="E11" s="446">
        <v>59.36</v>
      </c>
      <c r="F11" s="447"/>
      <c r="G11" s="448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260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3" x14ac:dyDescent="0.2">
      <c r="A12" s="433"/>
      <c r="B12" s="434"/>
      <c r="C12" s="444" t="s">
        <v>262</v>
      </c>
      <c r="D12" s="445"/>
      <c r="E12" s="446">
        <v>2.56</v>
      </c>
      <c r="F12" s="447"/>
      <c r="G12" s="448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57"/>
      <c r="Z12" s="147"/>
      <c r="AA12" s="147"/>
      <c r="AB12" s="147"/>
      <c r="AC12" s="147"/>
      <c r="AD12" s="147"/>
      <c r="AE12" s="147"/>
      <c r="AF12" s="147"/>
      <c r="AG12" s="147" t="s">
        <v>260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3" x14ac:dyDescent="0.2">
      <c r="A13" s="433"/>
      <c r="B13" s="434"/>
      <c r="C13" s="444" t="s">
        <v>263</v>
      </c>
      <c r="D13" s="445"/>
      <c r="E13" s="446">
        <v>2.38</v>
      </c>
      <c r="F13" s="447"/>
      <c r="G13" s="448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260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3" x14ac:dyDescent="0.2">
      <c r="A14" s="433"/>
      <c r="B14" s="434"/>
      <c r="C14" s="444" t="s">
        <v>264</v>
      </c>
      <c r="D14" s="445"/>
      <c r="E14" s="446">
        <v>66</v>
      </c>
      <c r="F14" s="447"/>
      <c r="G14" s="448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260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70">
        <v>2</v>
      </c>
      <c r="B15" s="171" t="s">
        <v>265</v>
      </c>
      <c r="C15" s="183" t="s">
        <v>266</v>
      </c>
      <c r="D15" s="172" t="s">
        <v>267</v>
      </c>
      <c r="E15" s="173">
        <v>7</v>
      </c>
      <c r="F15" s="174"/>
      <c r="G15" s="175">
        <f>ROUND(E15*F15,2)</f>
        <v>0</v>
      </c>
      <c r="H15" s="158"/>
      <c r="I15" s="157">
        <f>ROUND(E15*H15,2)</f>
        <v>0</v>
      </c>
      <c r="J15" s="158"/>
      <c r="K15" s="157">
        <f>ROUND(E15*J15,2)</f>
        <v>0</v>
      </c>
      <c r="L15" s="157">
        <v>12</v>
      </c>
      <c r="M15" s="157">
        <f>G15*(1+L15/100)</f>
        <v>0</v>
      </c>
      <c r="N15" s="156">
        <v>3.48E-3</v>
      </c>
      <c r="O15" s="156">
        <f>ROUND(E15*N15,2)</f>
        <v>0.02</v>
      </c>
      <c r="P15" s="156">
        <v>0</v>
      </c>
      <c r="Q15" s="156">
        <f>ROUND(E15*P15,2)</f>
        <v>0</v>
      </c>
      <c r="R15" s="157"/>
      <c r="S15" s="157" t="s">
        <v>254</v>
      </c>
      <c r="T15" s="157" t="s">
        <v>255</v>
      </c>
      <c r="U15" s="157">
        <v>1.7012400000000001</v>
      </c>
      <c r="V15" s="157">
        <f>ROUND(E15*U15,2)</f>
        <v>11.91</v>
      </c>
      <c r="W15" s="157"/>
      <c r="X15" s="157" t="s">
        <v>256</v>
      </c>
      <c r="Y15" s="157" t="s">
        <v>257</v>
      </c>
      <c r="Z15" s="147"/>
      <c r="AA15" s="147"/>
      <c r="AB15" s="147"/>
      <c r="AC15" s="147"/>
      <c r="AD15" s="147"/>
      <c r="AE15" s="147"/>
      <c r="AF15" s="147"/>
      <c r="AG15" s="147" t="s">
        <v>258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2" x14ac:dyDescent="0.2">
      <c r="A16" s="433"/>
      <c r="B16" s="434"/>
      <c r="C16" s="444" t="s">
        <v>268</v>
      </c>
      <c r="D16" s="445"/>
      <c r="E16" s="446">
        <v>7</v>
      </c>
      <c r="F16" s="447"/>
      <c r="G16" s="448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260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70">
        <v>3</v>
      </c>
      <c r="B17" s="171" t="s">
        <v>269</v>
      </c>
      <c r="C17" s="183" t="s">
        <v>270</v>
      </c>
      <c r="D17" s="172" t="s">
        <v>253</v>
      </c>
      <c r="E17" s="173">
        <v>153.38480000000001</v>
      </c>
      <c r="F17" s="174"/>
      <c r="G17" s="175">
        <f>ROUND(E17*F17,2)</f>
        <v>0</v>
      </c>
      <c r="H17" s="158"/>
      <c r="I17" s="157">
        <f>ROUND(E17*H17,2)</f>
        <v>0</v>
      </c>
      <c r="J17" s="158"/>
      <c r="K17" s="157">
        <f>ROUND(E17*J17,2)</f>
        <v>0</v>
      </c>
      <c r="L17" s="157">
        <v>12</v>
      </c>
      <c r="M17" s="157">
        <f>G17*(1+L17/100)</f>
        <v>0</v>
      </c>
      <c r="N17" s="156">
        <v>0</v>
      </c>
      <c r="O17" s="156">
        <f>ROUND(E17*N17,2)</f>
        <v>0</v>
      </c>
      <c r="P17" s="156">
        <v>0</v>
      </c>
      <c r="Q17" s="156">
        <f>ROUND(E17*P17,2)</f>
        <v>0</v>
      </c>
      <c r="R17" s="157"/>
      <c r="S17" s="157" t="s">
        <v>254</v>
      </c>
      <c r="T17" s="157" t="s">
        <v>255</v>
      </c>
      <c r="U17" s="157">
        <v>0.20200000000000001</v>
      </c>
      <c r="V17" s="157">
        <f>ROUND(E17*U17,2)</f>
        <v>30.98</v>
      </c>
      <c r="W17" s="157"/>
      <c r="X17" s="157" t="s">
        <v>256</v>
      </c>
      <c r="Y17" s="157" t="s">
        <v>257</v>
      </c>
      <c r="Z17" s="147"/>
      <c r="AA17" s="147"/>
      <c r="AB17" s="147"/>
      <c r="AC17" s="147"/>
      <c r="AD17" s="147"/>
      <c r="AE17" s="147"/>
      <c r="AF17" s="147"/>
      <c r="AG17" s="147" t="s">
        <v>258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2" x14ac:dyDescent="0.2">
      <c r="A18" s="433"/>
      <c r="B18" s="434"/>
      <c r="C18" s="388" t="s">
        <v>271</v>
      </c>
      <c r="D18" s="389"/>
      <c r="E18" s="389"/>
      <c r="F18" s="389"/>
      <c r="G18" s="435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272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2" x14ac:dyDescent="0.2">
      <c r="A19" s="433"/>
      <c r="B19" s="434"/>
      <c r="C19" s="444" t="s">
        <v>273</v>
      </c>
      <c r="D19" s="445"/>
      <c r="E19" s="446">
        <v>35</v>
      </c>
      <c r="F19" s="447"/>
      <c r="G19" s="448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260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3" x14ac:dyDescent="0.2">
      <c r="A20" s="433"/>
      <c r="B20" s="434"/>
      <c r="C20" s="444" t="s">
        <v>274</v>
      </c>
      <c r="D20" s="445"/>
      <c r="E20" s="446">
        <v>50</v>
      </c>
      <c r="F20" s="447"/>
      <c r="G20" s="448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260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3" x14ac:dyDescent="0.2">
      <c r="A21" s="433"/>
      <c r="B21" s="434"/>
      <c r="C21" s="444" t="s">
        <v>263</v>
      </c>
      <c r="D21" s="445"/>
      <c r="E21" s="446">
        <v>2.38</v>
      </c>
      <c r="F21" s="447"/>
      <c r="G21" s="448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260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3" x14ac:dyDescent="0.2">
      <c r="A22" s="433"/>
      <c r="B22" s="434"/>
      <c r="C22" s="444" t="s">
        <v>264</v>
      </c>
      <c r="D22" s="445"/>
      <c r="E22" s="446">
        <v>66</v>
      </c>
      <c r="F22" s="447"/>
      <c r="G22" s="448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260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22.5" outlineLevel="1" x14ac:dyDescent="0.2">
      <c r="A23" s="170">
        <v>4</v>
      </c>
      <c r="B23" s="171" t="s">
        <v>275</v>
      </c>
      <c r="C23" s="183" t="s">
        <v>276</v>
      </c>
      <c r="D23" s="172" t="s">
        <v>253</v>
      </c>
      <c r="E23" s="173">
        <v>12.22</v>
      </c>
      <c r="F23" s="174"/>
      <c r="G23" s="175">
        <f>ROUND(E23*F23,2)</f>
        <v>0</v>
      </c>
      <c r="H23" s="158"/>
      <c r="I23" s="157">
        <f>ROUND(E23*H23,2)</f>
        <v>0</v>
      </c>
      <c r="J23" s="158"/>
      <c r="K23" s="157">
        <f>ROUND(E23*J23,2)</f>
        <v>0</v>
      </c>
      <c r="L23" s="157">
        <v>12</v>
      </c>
      <c r="M23" s="157">
        <f>G23*(1+L23/100)</f>
        <v>0</v>
      </c>
      <c r="N23" s="156">
        <v>1.7</v>
      </c>
      <c r="O23" s="156">
        <f>ROUND(E23*N23,2)</f>
        <v>20.77</v>
      </c>
      <c r="P23" s="156">
        <v>0</v>
      </c>
      <c r="Q23" s="156">
        <f>ROUND(E23*P23,2)</f>
        <v>0</v>
      </c>
      <c r="R23" s="157"/>
      <c r="S23" s="157" t="s">
        <v>254</v>
      </c>
      <c r="T23" s="157" t="s">
        <v>255</v>
      </c>
      <c r="U23" s="157">
        <v>1.587</v>
      </c>
      <c r="V23" s="157">
        <f>ROUND(E23*U23,2)</f>
        <v>19.39</v>
      </c>
      <c r="W23" s="157"/>
      <c r="X23" s="157" t="s">
        <v>256</v>
      </c>
      <c r="Y23" s="157" t="s">
        <v>257</v>
      </c>
      <c r="Z23" s="147"/>
      <c r="AA23" s="147"/>
      <c r="AB23" s="147"/>
      <c r="AC23" s="147"/>
      <c r="AD23" s="147"/>
      <c r="AE23" s="147"/>
      <c r="AF23" s="147"/>
      <c r="AG23" s="147" t="s">
        <v>258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2" x14ac:dyDescent="0.2">
      <c r="A24" s="433"/>
      <c r="B24" s="434"/>
      <c r="C24" s="444" t="s">
        <v>277</v>
      </c>
      <c r="D24" s="445"/>
      <c r="E24" s="446">
        <v>9.36</v>
      </c>
      <c r="F24" s="447"/>
      <c r="G24" s="448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7"/>
      <c r="AA24" s="147"/>
      <c r="AB24" s="147"/>
      <c r="AC24" s="147"/>
      <c r="AD24" s="147"/>
      <c r="AE24" s="147"/>
      <c r="AF24" s="147"/>
      <c r="AG24" s="147" t="s">
        <v>260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3" x14ac:dyDescent="0.2">
      <c r="A25" s="433"/>
      <c r="B25" s="434"/>
      <c r="C25" s="444" t="s">
        <v>278</v>
      </c>
      <c r="D25" s="445"/>
      <c r="E25" s="446">
        <v>0.36</v>
      </c>
      <c r="F25" s="447"/>
      <c r="G25" s="448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260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3" x14ac:dyDescent="0.2">
      <c r="A26" s="433"/>
      <c r="B26" s="434"/>
      <c r="C26" s="444" t="s">
        <v>279</v>
      </c>
      <c r="D26" s="445"/>
      <c r="E26" s="446">
        <v>2.5</v>
      </c>
      <c r="F26" s="447"/>
      <c r="G26" s="448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57"/>
      <c r="Z26" s="147"/>
      <c r="AA26" s="147"/>
      <c r="AB26" s="147"/>
      <c r="AC26" s="147"/>
      <c r="AD26" s="147"/>
      <c r="AE26" s="147"/>
      <c r="AF26" s="147"/>
      <c r="AG26" s="147" t="s">
        <v>260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">
      <c r="A27" s="170">
        <v>5</v>
      </c>
      <c r="B27" s="171" t="s">
        <v>280</v>
      </c>
      <c r="C27" s="183" t="s">
        <v>281</v>
      </c>
      <c r="D27" s="172" t="s">
        <v>267</v>
      </c>
      <c r="E27" s="173">
        <v>14</v>
      </c>
      <c r="F27" s="174"/>
      <c r="G27" s="175">
        <f>ROUND(E27*F27,2)</f>
        <v>0</v>
      </c>
      <c r="H27" s="158"/>
      <c r="I27" s="157">
        <f>ROUND(E27*H27,2)</f>
        <v>0</v>
      </c>
      <c r="J27" s="158"/>
      <c r="K27" s="157">
        <f>ROUND(E27*J27,2)</f>
        <v>0</v>
      </c>
      <c r="L27" s="157">
        <v>12</v>
      </c>
      <c r="M27" s="157">
        <f>G27*(1+L27/100)</f>
        <v>0</v>
      </c>
      <c r="N27" s="156">
        <v>2.7999999999999998E-4</v>
      </c>
      <c r="O27" s="156">
        <f>ROUND(E27*N27,2)</f>
        <v>0</v>
      </c>
      <c r="P27" s="156">
        <v>0</v>
      </c>
      <c r="Q27" s="156">
        <f>ROUND(E27*P27,2)</f>
        <v>0</v>
      </c>
      <c r="R27" s="157" t="s">
        <v>282</v>
      </c>
      <c r="S27" s="157" t="s">
        <v>254</v>
      </c>
      <c r="T27" s="157" t="s">
        <v>255</v>
      </c>
      <c r="U27" s="157">
        <v>0</v>
      </c>
      <c r="V27" s="157">
        <f>ROUND(E27*U27,2)</f>
        <v>0</v>
      </c>
      <c r="W27" s="157"/>
      <c r="X27" s="157" t="s">
        <v>283</v>
      </c>
      <c r="Y27" s="157" t="s">
        <v>257</v>
      </c>
      <c r="Z27" s="147"/>
      <c r="AA27" s="147"/>
      <c r="AB27" s="147"/>
      <c r="AC27" s="147"/>
      <c r="AD27" s="147"/>
      <c r="AE27" s="147"/>
      <c r="AF27" s="147"/>
      <c r="AG27" s="147" t="s">
        <v>284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2" x14ac:dyDescent="0.2">
      <c r="A28" s="433"/>
      <c r="B28" s="434"/>
      <c r="C28" s="444" t="s">
        <v>285</v>
      </c>
      <c r="D28" s="445"/>
      <c r="E28" s="446">
        <v>9</v>
      </c>
      <c r="F28" s="447"/>
      <c r="G28" s="448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260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3" x14ac:dyDescent="0.2">
      <c r="A29" s="433"/>
      <c r="B29" s="434"/>
      <c r="C29" s="444" t="s">
        <v>286</v>
      </c>
      <c r="D29" s="445"/>
      <c r="E29" s="446">
        <v>5</v>
      </c>
      <c r="F29" s="447"/>
      <c r="G29" s="448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7"/>
      <c r="AA29" s="147"/>
      <c r="AB29" s="147"/>
      <c r="AC29" s="147"/>
      <c r="AD29" s="147"/>
      <c r="AE29" s="147"/>
      <c r="AF29" s="147"/>
      <c r="AG29" s="147" t="s">
        <v>260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70">
        <v>6</v>
      </c>
      <c r="B30" s="171" t="s">
        <v>287</v>
      </c>
      <c r="C30" s="183" t="s">
        <v>288</v>
      </c>
      <c r="D30" s="172" t="s">
        <v>267</v>
      </c>
      <c r="E30" s="173">
        <v>77</v>
      </c>
      <c r="F30" s="174"/>
      <c r="G30" s="175">
        <f>ROUND(E30*F30,2)</f>
        <v>0</v>
      </c>
      <c r="H30" s="158"/>
      <c r="I30" s="157">
        <f>ROUND(E30*H30,2)</f>
        <v>0</v>
      </c>
      <c r="J30" s="158"/>
      <c r="K30" s="157">
        <f>ROUND(E30*J30,2)</f>
        <v>0</v>
      </c>
      <c r="L30" s="157">
        <v>12</v>
      </c>
      <c r="M30" s="157">
        <f>G30*(1+L30/100)</f>
        <v>0</v>
      </c>
      <c r="N30" s="156">
        <v>4.2999999999999999E-4</v>
      </c>
      <c r="O30" s="156">
        <f>ROUND(E30*N30,2)</f>
        <v>0.03</v>
      </c>
      <c r="P30" s="156">
        <v>0</v>
      </c>
      <c r="Q30" s="156">
        <f>ROUND(E30*P30,2)</f>
        <v>0</v>
      </c>
      <c r="R30" s="157" t="s">
        <v>282</v>
      </c>
      <c r="S30" s="157" t="s">
        <v>254</v>
      </c>
      <c r="T30" s="157" t="s">
        <v>255</v>
      </c>
      <c r="U30" s="157">
        <v>0</v>
      </c>
      <c r="V30" s="157">
        <f>ROUND(E30*U30,2)</f>
        <v>0</v>
      </c>
      <c r="W30" s="157"/>
      <c r="X30" s="157" t="s">
        <v>283</v>
      </c>
      <c r="Y30" s="157" t="s">
        <v>257</v>
      </c>
      <c r="Z30" s="147"/>
      <c r="AA30" s="147"/>
      <c r="AB30" s="147"/>
      <c r="AC30" s="147"/>
      <c r="AD30" s="147"/>
      <c r="AE30" s="147"/>
      <c r="AF30" s="147"/>
      <c r="AG30" s="147" t="s">
        <v>284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2" x14ac:dyDescent="0.2">
      <c r="A31" s="433"/>
      <c r="B31" s="434"/>
      <c r="C31" s="444" t="s">
        <v>289</v>
      </c>
      <c r="D31" s="445"/>
      <c r="E31" s="446">
        <v>77</v>
      </c>
      <c r="F31" s="447"/>
      <c r="G31" s="448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260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x14ac:dyDescent="0.2">
      <c r="A32" s="163" t="s">
        <v>249</v>
      </c>
      <c r="B32" s="164" t="s">
        <v>60</v>
      </c>
      <c r="C32" s="182" t="s">
        <v>130</v>
      </c>
      <c r="D32" s="165"/>
      <c r="E32" s="166"/>
      <c r="F32" s="167"/>
      <c r="G32" s="168">
        <f>SUMIF(AG33:AG40,"&lt;&gt;NOR",G33:G40)</f>
        <v>0</v>
      </c>
      <c r="H32" s="162"/>
      <c r="I32" s="162">
        <f>SUM(I33:I40)</f>
        <v>0</v>
      </c>
      <c r="J32" s="162"/>
      <c r="K32" s="162">
        <f>SUM(K33:K40)</f>
        <v>0</v>
      </c>
      <c r="L32" s="162"/>
      <c r="M32" s="162">
        <f>SUM(M33:M40)</f>
        <v>0</v>
      </c>
      <c r="N32" s="161"/>
      <c r="O32" s="161">
        <f>SUM(O33:O40)</f>
        <v>0.23</v>
      </c>
      <c r="P32" s="161"/>
      <c r="Q32" s="161">
        <f>SUM(Q33:Q40)</f>
        <v>0</v>
      </c>
      <c r="R32" s="162"/>
      <c r="S32" s="162"/>
      <c r="T32" s="162"/>
      <c r="U32" s="162"/>
      <c r="V32" s="162">
        <f>SUM(V33:V40)</f>
        <v>0.3</v>
      </c>
      <c r="W32" s="162"/>
      <c r="X32" s="162"/>
      <c r="Y32" s="162"/>
      <c r="AG32" t="s">
        <v>250</v>
      </c>
    </row>
    <row r="33" spans="1:60" ht="22.5" outlineLevel="1" x14ac:dyDescent="0.2">
      <c r="A33" s="170">
        <v>7</v>
      </c>
      <c r="B33" s="171" t="s">
        <v>290</v>
      </c>
      <c r="C33" s="183" t="s">
        <v>291</v>
      </c>
      <c r="D33" s="172" t="s">
        <v>292</v>
      </c>
      <c r="E33" s="173">
        <v>1</v>
      </c>
      <c r="F33" s="174"/>
      <c r="G33" s="175">
        <f>ROUND(E33*F33,2)</f>
        <v>0</v>
      </c>
      <c r="H33" s="158"/>
      <c r="I33" s="157">
        <f>ROUND(E33*H33,2)</f>
        <v>0</v>
      </c>
      <c r="J33" s="158"/>
      <c r="K33" s="157">
        <f>ROUND(E33*J33,2)</f>
        <v>0</v>
      </c>
      <c r="L33" s="157">
        <v>12</v>
      </c>
      <c r="M33" s="157">
        <f>G33*(1+L33/100)</f>
        <v>0</v>
      </c>
      <c r="N33" s="156">
        <v>6.2089999999999999E-2</v>
      </c>
      <c r="O33" s="156">
        <f>ROUND(E33*N33,2)</f>
        <v>0.06</v>
      </c>
      <c r="P33" s="156">
        <v>0</v>
      </c>
      <c r="Q33" s="156">
        <f>ROUND(E33*P33,2)</f>
        <v>0</v>
      </c>
      <c r="R33" s="157"/>
      <c r="S33" s="157" t="s">
        <v>254</v>
      </c>
      <c r="T33" s="157" t="s">
        <v>255</v>
      </c>
      <c r="U33" s="157">
        <v>0.3</v>
      </c>
      <c r="V33" s="157">
        <f>ROUND(E33*U33,2)</f>
        <v>0.3</v>
      </c>
      <c r="W33" s="157"/>
      <c r="X33" s="157" t="s">
        <v>256</v>
      </c>
      <c r="Y33" s="157" t="s">
        <v>257</v>
      </c>
      <c r="Z33" s="147"/>
      <c r="AA33" s="147"/>
      <c r="AB33" s="147"/>
      <c r="AC33" s="147"/>
      <c r="AD33" s="147"/>
      <c r="AE33" s="147"/>
      <c r="AF33" s="147"/>
      <c r="AG33" s="147" t="s">
        <v>258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2" x14ac:dyDescent="0.2">
      <c r="A34" s="433"/>
      <c r="B34" s="434"/>
      <c r="C34" s="444" t="s">
        <v>293</v>
      </c>
      <c r="D34" s="445"/>
      <c r="E34" s="446">
        <v>1</v>
      </c>
      <c r="F34" s="447"/>
      <c r="G34" s="448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7"/>
      <c r="AA34" s="147"/>
      <c r="AB34" s="147"/>
      <c r="AC34" s="147"/>
      <c r="AD34" s="147"/>
      <c r="AE34" s="147"/>
      <c r="AF34" s="147"/>
      <c r="AG34" s="147" t="s">
        <v>260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70">
        <v>8</v>
      </c>
      <c r="B35" s="171" t="s">
        <v>294</v>
      </c>
      <c r="C35" s="183" t="s">
        <v>295</v>
      </c>
      <c r="D35" s="172" t="s">
        <v>292</v>
      </c>
      <c r="E35" s="173">
        <v>1</v>
      </c>
      <c r="F35" s="174"/>
      <c r="G35" s="175">
        <f>ROUND(E35*F35,2)</f>
        <v>0</v>
      </c>
      <c r="H35" s="158"/>
      <c r="I35" s="157">
        <f>ROUND(E35*H35,2)</f>
        <v>0</v>
      </c>
      <c r="J35" s="158"/>
      <c r="K35" s="157">
        <f>ROUND(E35*J35,2)</f>
        <v>0</v>
      </c>
      <c r="L35" s="157">
        <v>12</v>
      </c>
      <c r="M35" s="157">
        <f>G35*(1+L35/100)</f>
        <v>0</v>
      </c>
      <c r="N35" s="156">
        <v>0.17</v>
      </c>
      <c r="O35" s="156">
        <f>ROUND(E35*N35,2)</f>
        <v>0.17</v>
      </c>
      <c r="P35" s="156">
        <v>0</v>
      </c>
      <c r="Q35" s="156">
        <f>ROUND(E35*P35,2)</f>
        <v>0</v>
      </c>
      <c r="R35" s="157" t="s">
        <v>282</v>
      </c>
      <c r="S35" s="157" t="s">
        <v>254</v>
      </c>
      <c r="T35" s="157" t="s">
        <v>255</v>
      </c>
      <c r="U35" s="157">
        <v>0</v>
      </c>
      <c r="V35" s="157">
        <f>ROUND(E35*U35,2)</f>
        <v>0</v>
      </c>
      <c r="W35" s="157"/>
      <c r="X35" s="157" t="s">
        <v>283</v>
      </c>
      <c r="Y35" s="157" t="s">
        <v>257</v>
      </c>
      <c r="Z35" s="147"/>
      <c r="AA35" s="147"/>
      <c r="AB35" s="147"/>
      <c r="AC35" s="147"/>
      <c r="AD35" s="147"/>
      <c r="AE35" s="147"/>
      <c r="AF35" s="147"/>
      <c r="AG35" s="147" t="s">
        <v>284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2" x14ac:dyDescent="0.2">
      <c r="A36" s="433"/>
      <c r="B36" s="434"/>
      <c r="C36" s="444" t="s">
        <v>293</v>
      </c>
      <c r="D36" s="445"/>
      <c r="E36" s="446">
        <v>1</v>
      </c>
      <c r="F36" s="447"/>
      <c r="G36" s="448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260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">
      <c r="A37" s="170">
        <v>9</v>
      </c>
      <c r="B37" s="171" t="s">
        <v>296</v>
      </c>
      <c r="C37" s="183" t="s">
        <v>297</v>
      </c>
      <c r="D37" s="172" t="s">
        <v>292</v>
      </c>
      <c r="E37" s="173">
        <v>1</v>
      </c>
      <c r="F37" s="174"/>
      <c r="G37" s="175">
        <f>ROUND(E37*F37,2)</f>
        <v>0</v>
      </c>
      <c r="H37" s="158"/>
      <c r="I37" s="157">
        <f>ROUND(E37*H37,2)</f>
        <v>0</v>
      </c>
      <c r="J37" s="158"/>
      <c r="K37" s="157">
        <f>ROUND(E37*J37,2)</f>
        <v>0</v>
      </c>
      <c r="L37" s="157">
        <v>12</v>
      </c>
      <c r="M37" s="157">
        <f>G37*(1+L37/100)</f>
        <v>0</v>
      </c>
      <c r="N37" s="156">
        <v>4.4999999999999997E-3</v>
      </c>
      <c r="O37" s="156">
        <f>ROUND(E37*N37,2)</f>
        <v>0</v>
      </c>
      <c r="P37" s="156">
        <v>0</v>
      </c>
      <c r="Q37" s="156">
        <f>ROUND(E37*P37,2)</f>
        <v>0</v>
      </c>
      <c r="R37" s="157" t="s">
        <v>282</v>
      </c>
      <c r="S37" s="157" t="s">
        <v>254</v>
      </c>
      <c r="T37" s="157" t="s">
        <v>255</v>
      </c>
      <c r="U37" s="157">
        <v>0</v>
      </c>
      <c r="V37" s="157">
        <f>ROUND(E37*U37,2)</f>
        <v>0</v>
      </c>
      <c r="W37" s="157"/>
      <c r="X37" s="157" t="s">
        <v>283</v>
      </c>
      <c r="Y37" s="157" t="s">
        <v>257</v>
      </c>
      <c r="Z37" s="147"/>
      <c r="AA37" s="147"/>
      <c r="AB37" s="147"/>
      <c r="AC37" s="147"/>
      <c r="AD37" s="147"/>
      <c r="AE37" s="147"/>
      <c r="AF37" s="147"/>
      <c r="AG37" s="147" t="s">
        <v>284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2" x14ac:dyDescent="0.2">
      <c r="A38" s="433"/>
      <c r="B38" s="434"/>
      <c r="C38" s="444" t="s">
        <v>293</v>
      </c>
      <c r="D38" s="445"/>
      <c r="E38" s="446">
        <v>1</v>
      </c>
      <c r="F38" s="447"/>
      <c r="G38" s="448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260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">
      <c r="A39" s="170">
        <v>10</v>
      </c>
      <c r="B39" s="171" t="s">
        <v>298</v>
      </c>
      <c r="C39" s="183" t="s">
        <v>299</v>
      </c>
      <c r="D39" s="172" t="s">
        <v>292</v>
      </c>
      <c r="E39" s="173">
        <v>1</v>
      </c>
      <c r="F39" s="174"/>
      <c r="G39" s="175">
        <f>ROUND(E39*F39,2)</f>
        <v>0</v>
      </c>
      <c r="H39" s="158"/>
      <c r="I39" s="157">
        <f>ROUND(E39*H39,2)</f>
        <v>0</v>
      </c>
      <c r="J39" s="158"/>
      <c r="K39" s="157">
        <f>ROUND(E39*J39,2)</f>
        <v>0</v>
      </c>
      <c r="L39" s="157">
        <v>12</v>
      </c>
      <c r="M39" s="157">
        <f>G39*(1+L39/100)</f>
        <v>0</v>
      </c>
      <c r="N39" s="156">
        <v>9.3000000000000005E-4</v>
      </c>
      <c r="O39" s="156">
        <f>ROUND(E39*N39,2)</f>
        <v>0</v>
      </c>
      <c r="P39" s="156">
        <v>0</v>
      </c>
      <c r="Q39" s="156">
        <f>ROUND(E39*P39,2)</f>
        <v>0</v>
      </c>
      <c r="R39" s="157" t="s">
        <v>282</v>
      </c>
      <c r="S39" s="157" t="s">
        <v>254</v>
      </c>
      <c r="T39" s="157" t="s">
        <v>255</v>
      </c>
      <c r="U39" s="157">
        <v>0</v>
      </c>
      <c r="V39" s="157">
        <f>ROUND(E39*U39,2)</f>
        <v>0</v>
      </c>
      <c r="W39" s="157"/>
      <c r="X39" s="157" t="s">
        <v>283</v>
      </c>
      <c r="Y39" s="157" t="s">
        <v>257</v>
      </c>
      <c r="Z39" s="147"/>
      <c r="AA39" s="147"/>
      <c r="AB39" s="147"/>
      <c r="AC39" s="147"/>
      <c r="AD39" s="147"/>
      <c r="AE39" s="147"/>
      <c r="AF39" s="147"/>
      <c r="AG39" s="147" t="s">
        <v>284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2" x14ac:dyDescent="0.2">
      <c r="A40" s="433"/>
      <c r="B40" s="434"/>
      <c r="C40" s="444" t="s">
        <v>300</v>
      </c>
      <c r="D40" s="445"/>
      <c r="E40" s="446">
        <v>1</v>
      </c>
      <c r="F40" s="447"/>
      <c r="G40" s="448"/>
      <c r="H40" s="157"/>
      <c r="I40" s="157"/>
      <c r="J40" s="157"/>
      <c r="K40" s="157"/>
      <c r="L40" s="157"/>
      <c r="M40" s="157"/>
      <c r="N40" s="156"/>
      <c r="O40" s="156"/>
      <c r="P40" s="156"/>
      <c r="Q40" s="156"/>
      <c r="R40" s="157"/>
      <c r="S40" s="157"/>
      <c r="T40" s="157"/>
      <c r="U40" s="157"/>
      <c r="V40" s="157"/>
      <c r="W40" s="157"/>
      <c r="X40" s="157"/>
      <c r="Y40" s="157"/>
      <c r="Z40" s="147"/>
      <c r="AA40" s="147"/>
      <c r="AB40" s="147"/>
      <c r="AC40" s="147"/>
      <c r="AD40" s="147"/>
      <c r="AE40" s="147"/>
      <c r="AF40" s="147"/>
      <c r="AG40" s="147" t="s">
        <v>260</v>
      </c>
      <c r="AH40" s="147">
        <v>0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x14ac:dyDescent="0.2">
      <c r="A41" s="163" t="s">
        <v>249</v>
      </c>
      <c r="B41" s="164" t="s">
        <v>151</v>
      </c>
      <c r="C41" s="182" t="s">
        <v>152</v>
      </c>
      <c r="D41" s="165"/>
      <c r="E41" s="166"/>
      <c r="F41" s="167"/>
      <c r="G41" s="168">
        <f>SUMIF(AG42:AG52,"&lt;&gt;NOR",G42:G52)</f>
        <v>0</v>
      </c>
      <c r="H41" s="162"/>
      <c r="I41" s="162">
        <f>SUM(I42:I52)</f>
        <v>0</v>
      </c>
      <c r="J41" s="162"/>
      <c r="K41" s="162">
        <f>SUM(K42:K52)</f>
        <v>0</v>
      </c>
      <c r="L41" s="162"/>
      <c r="M41" s="162">
        <f>SUM(M42:M52)</f>
        <v>0</v>
      </c>
      <c r="N41" s="161"/>
      <c r="O41" s="161">
        <f>SUM(O42:O52)</f>
        <v>0.2</v>
      </c>
      <c r="P41" s="161"/>
      <c r="Q41" s="161">
        <f>SUM(Q42:Q52)</f>
        <v>0</v>
      </c>
      <c r="R41" s="162"/>
      <c r="S41" s="162"/>
      <c r="T41" s="162"/>
      <c r="U41" s="162"/>
      <c r="V41" s="162">
        <f>SUM(V42:V52)</f>
        <v>10.110000000000001</v>
      </c>
      <c r="W41" s="162"/>
      <c r="X41" s="162"/>
      <c r="Y41" s="162"/>
      <c r="AG41" t="s">
        <v>250</v>
      </c>
    </row>
    <row r="42" spans="1:60" ht="22.5" outlineLevel="1" x14ac:dyDescent="0.2">
      <c r="A42" s="170">
        <v>11</v>
      </c>
      <c r="B42" s="171" t="s">
        <v>301</v>
      </c>
      <c r="C42" s="183" t="s">
        <v>302</v>
      </c>
      <c r="D42" s="172" t="s">
        <v>292</v>
      </c>
      <c r="E42" s="173">
        <v>2</v>
      </c>
      <c r="F42" s="174"/>
      <c r="G42" s="175">
        <f>ROUND(E42*F42,2)</f>
        <v>0</v>
      </c>
      <c r="H42" s="158"/>
      <c r="I42" s="157">
        <f>ROUND(E42*H42,2)</f>
        <v>0</v>
      </c>
      <c r="J42" s="158"/>
      <c r="K42" s="157">
        <f>ROUND(E42*J42,2)</f>
        <v>0</v>
      </c>
      <c r="L42" s="157">
        <v>12</v>
      </c>
      <c r="M42" s="157">
        <f>G42*(1+L42/100)</f>
        <v>0</v>
      </c>
      <c r="N42" s="156">
        <v>0</v>
      </c>
      <c r="O42" s="156">
        <f>ROUND(E42*N42,2)</f>
        <v>0</v>
      </c>
      <c r="P42" s="156">
        <v>0</v>
      </c>
      <c r="Q42" s="156">
        <f>ROUND(E42*P42,2)</f>
        <v>0</v>
      </c>
      <c r="R42" s="157"/>
      <c r="S42" s="157" t="s">
        <v>254</v>
      </c>
      <c r="T42" s="157" t="s">
        <v>255</v>
      </c>
      <c r="U42" s="157">
        <v>1.3</v>
      </c>
      <c r="V42" s="157">
        <f>ROUND(E42*U42,2)</f>
        <v>2.6</v>
      </c>
      <c r="W42" s="157"/>
      <c r="X42" s="157" t="s">
        <v>256</v>
      </c>
      <c r="Y42" s="157" t="s">
        <v>257</v>
      </c>
      <c r="Z42" s="147"/>
      <c r="AA42" s="147"/>
      <c r="AB42" s="147"/>
      <c r="AC42" s="147"/>
      <c r="AD42" s="147"/>
      <c r="AE42" s="147"/>
      <c r="AF42" s="147"/>
      <c r="AG42" s="147" t="s">
        <v>258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2" x14ac:dyDescent="0.2">
      <c r="A43" s="433"/>
      <c r="B43" s="434"/>
      <c r="C43" s="444" t="s">
        <v>52</v>
      </c>
      <c r="D43" s="445"/>
      <c r="E43" s="446">
        <v>1</v>
      </c>
      <c r="F43" s="447"/>
      <c r="G43" s="448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Z43" s="147"/>
      <c r="AA43" s="147"/>
      <c r="AB43" s="147"/>
      <c r="AC43" s="147"/>
      <c r="AD43" s="147"/>
      <c r="AE43" s="147"/>
      <c r="AF43" s="147"/>
      <c r="AG43" s="147" t="s">
        <v>260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3" x14ac:dyDescent="0.2">
      <c r="A44" s="433"/>
      <c r="B44" s="434"/>
      <c r="C44" s="444" t="s">
        <v>52</v>
      </c>
      <c r="D44" s="445"/>
      <c r="E44" s="446">
        <v>1</v>
      </c>
      <c r="F44" s="447"/>
      <c r="G44" s="448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7"/>
      <c r="AA44" s="147"/>
      <c r="AB44" s="147"/>
      <c r="AC44" s="147"/>
      <c r="AD44" s="147"/>
      <c r="AE44" s="147"/>
      <c r="AF44" s="147"/>
      <c r="AG44" s="147" t="s">
        <v>260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">
      <c r="A45" s="170">
        <v>12</v>
      </c>
      <c r="B45" s="171" t="s">
        <v>303</v>
      </c>
      <c r="C45" s="183" t="s">
        <v>304</v>
      </c>
      <c r="D45" s="172" t="s">
        <v>267</v>
      </c>
      <c r="E45" s="173">
        <v>75</v>
      </c>
      <c r="F45" s="174"/>
      <c r="G45" s="175">
        <f>ROUND(E45*F45,2)</f>
        <v>0</v>
      </c>
      <c r="H45" s="158"/>
      <c r="I45" s="157">
        <f>ROUND(E45*H45,2)</f>
        <v>0</v>
      </c>
      <c r="J45" s="158"/>
      <c r="K45" s="157">
        <f>ROUND(E45*J45,2)</f>
        <v>0</v>
      </c>
      <c r="L45" s="157">
        <v>12</v>
      </c>
      <c r="M45" s="157">
        <f>G45*(1+L45/100)</f>
        <v>0</v>
      </c>
      <c r="N45" s="156">
        <v>2.0000000000000002E-5</v>
      </c>
      <c r="O45" s="156">
        <f>ROUND(E45*N45,2)</f>
        <v>0</v>
      </c>
      <c r="P45" s="156">
        <v>0</v>
      </c>
      <c r="Q45" s="156">
        <f>ROUND(E45*P45,2)</f>
        <v>0</v>
      </c>
      <c r="R45" s="157"/>
      <c r="S45" s="157" t="s">
        <v>254</v>
      </c>
      <c r="T45" s="157" t="s">
        <v>255</v>
      </c>
      <c r="U45" s="157">
        <v>3.4000000000000002E-2</v>
      </c>
      <c r="V45" s="157">
        <f>ROUND(E45*U45,2)</f>
        <v>2.5499999999999998</v>
      </c>
      <c r="W45" s="157"/>
      <c r="X45" s="157" t="s">
        <v>256</v>
      </c>
      <c r="Y45" s="157" t="s">
        <v>257</v>
      </c>
      <c r="Z45" s="147"/>
      <c r="AA45" s="147"/>
      <c r="AB45" s="147"/>
      <c r="AC45" s="147"/>
      <c r="AD45" s="147"/>
      <c r="AE45" s="147"/>
      <c r="AF45" s="147"/>
      <c r="AG45" s="147" t="s">
        <v>258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2" x14ac:dyDescent="0.2">
      <c r="A46" s="433"/>
      <c r="B46" s="434"/>
      <c r="C46" s="444" t="s">
        <v>305</v>
      </c>
      <c r="D46" s="445"/>
      <c r="E46" s="446">
        <v>75</v>
      </c>
      <c r="F46" s="447"/>
      <c r="G46" s="448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7"/>
      <c r="AA46" s="147"/>
      <c r="AB46" s="147"/>
      <c r="AC46" s="147"/>
      <c r="AD46" s="147"/>
      <c r="AE46" s="147"/>
      <c r="AF46" s="147"/>
      <c r="AG46" s="147" t="s">
        <v>260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70">
        <v>13</v>
      </c>
      <c r="B47" s="171" t="s">
        <v>306</v>
      </c>
      <c r="C47" s="183" t="s">
        <v>307</v>
      </c>
      <c r="D47" s="172" t="s">
        <v>308</v>
      </c>
      <c r="E47" s="173">
        <v>1</v>
      </c>
      <c r="F47" s="174"/>
      <c r="G47" s="175">
        <f>ROUND(E47*F47,2)</f>
        <v>0</v>
      </c>
      <c r="H47" s="158"/>
      <c r="I47" s="157">
        <f>ROUND(E47*H47,2)</f>
        <v>0</v>
      </c>
      <c r="J47" s="158"/>
      <c r="K47" s="157">
        <f>ROUND(E47*J47,2)</f>
        <v>0</v>
      </c>
      <c r="L47" s="157">
        <v>12</v>
      </c>
      <c r="M47" s="157">
        <f>G47*(1+L47/100)</f>
        <v>0</v>
      </c>
      <c r="N47" s="156">
        <v>0.14338999999999999</v>
      </c>
      <c r="O47" s="156">
        <f>ROUND(E47*N47,2)</f>
        <v>0.14000000000000001</v>
      </c>
      <c r="P47" s="156">
        <v>0</v>
      </c>
      <c r="Q47" s="156">
        <f>ROUND(E47*P47,2)</f>
        <v>0</v>
      </c>
      <c r="R47" s="157"/>
      <c r="S47" s="157" t="s">
        <v>254</v>
      </c>
      <c r="T47" s="157" t="s">
        <v>255</v>
      </c>
      <c r="U47" s="157">
        <v>0.99316000000000004</v>
      </c>
      <c r="V47" s="157">
        <f>ROUND(E47*U47,2)</f>
        <v>0.99</v>
      </c>
      <c r="W47" s="157"/>
      <c r="X47" s="157" t="s">
        <v>309</v>
      </c>
      <c r="Y47" s="157" t="s">
        <v>257</v>
      </c>
      <c r="Z47" s="147"/>
      <c r="AA47" s="147"/>
      <c r="AB47" s="147"/>
      <c r="AC47" s="147"/>
      <c r="AD47" s="147"/>
      <c r="AE47" s="147"/>
      <c r="AF47" s="147"/>
      <c r="AG47" s="147" t="s">
        <v>310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2" x14ac:dyDescent="0.2">
      <c r="A48" s="433"/>
      <c r="B48" s="434"/>
      <c r="C48" s="444" t="s">
        <v>52</v>
      </c>
      <c r="D48" s="445"/>
      <c r="E48" s="446">
        <v>1</v>
      </c>
      <c r="F48" s="447"/>
      <c r="G48" s="448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7"/>
      <c r="AA48" s="147"/>
      <c r="AB48" s="147"/>
      <c r="AC48" s="147"/>
      <c r="AD48" s="147"/>
      <c r="AE48" s="147"/>
      <c r="AF48" s="147"/>
      <c r="AG48" s="147" t="s">
        <v>260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t="22.5" outlineLevel="1" x14ac:dyDescent="0.2">
      <c r="A49" s="170">
        <v>14</v>
      </c>
      <c r="B49" s="171" t="s">
        <v>311</v>
      </c>
      <c r="C49" s="183" t="s">
        <v>312</v>
      </c>
      <c r="D49" s="172" t="s">
        <v>292</v>
      </c>
      <c r="E49" s="173">
        <v>2</v>
      </c>
      <c r="F49" s="174"/>
      <c r="G49" s="175">
        <f>ROUND(E49*F49,2)</f>
        <v>0</v>
      </c>
      <c r="H49" s="158"/>
      <c r="I49" s="157">
        <f>ROUND(E49*H49,2)</f>
        <v>0</v>
      </c>
      <c r="J49" s="158"/>
      <c r="K49" s="157">
        <f>ROUND(E49*J49,2)</f>
        <v>0</v>
      </c>
      <c r="L49" s="157">
        <v>12</v>
      </c>
      <c r="M49" s="157">
        <f>G49*(1+L49/100)</f>
        <v>0</v>
      </c>
      <c r="N49" s="156">
        <v>3.0589999999999999E-2</v>
      </c>
      <c r="O49" s="156">
        <f>ROUND(E49*N49,2)</f>
        <v>0.06</v>
      </c>
      <c r="P49" s="156">
        <v>0</v>
      </c>
      <c r="Q49" s="156">
        <f>ROUND(E49*P49,2)</f>
        <v>0</v>
      </c>
      <c r="R49" s="157"/>
      <c r="S49" s="157" t="s">
        <v>254</v>
      </c>
      <c r="T49" s="157" t="s">
        <v>255</v>
      </c>
      <c r="U49" s="157">
        <v>1.98647</v>
      </c>
      <c r="V49" s="157">
        <f>ROUND(E49*U49,2)</f>
        <v>3.97</v>
      </c>
      <c r="W49" s="157"/>
      <c r="X49" s="157" t="s">
        <v>309</v>
      </c>
      <c r="Y49" s="157" t="s">
        <v>257</v>
      </c>
      <c r="Z49" s="147"/>
      <c r="AA49" s="147"/>
      <c r="AB49" s="147"/>
      <c r="AC49" s="147"/>
      <c r="AD49" s="147"/>
      <c r="AE49" s="147"/>
      <c r="AF49" s="147"/>
      <c r="AG49" s="147" t="s">
        <v>310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2" x14ac:dyDescent="0.2">
      <c r="A50" s="433"/>
      <c r="B50" s="434"/>
      <c r="C50" s="388" t="s">
        <v>313</v>
      </c>
      <c r="D50" s="389"/>
      <c r="E50" s="389"/>
      <c r="F50" s="389"/>
      <c r="G50" s="435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57"/>
      <c r="Z50" s="147"/>
      <c r="AA50" s="147"/>
      <c r="AB50" s="147"/>
      <c r="AC50" s="147"/>
      <c r="AD50" s="147"/>
      <c r="AE50" s="147"/>
      <c r="AF50" s="147"/>
      <c r="AG50" s="147" t="s">
        <v>272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2" x14ac:dyDescent="0.2">
      <c r="A51" s="433"/>
      <c r="B51" s="434"/>
      <c r="C51" s="444" t="s">
        <v>52</v>
      </c>
      <c r="D51" s="445"/>
      <c r="E51" s="446">
        <v>1</v>
      </c>
      <c r="F51" s="447"/>
      <c r="G51" s="448"/>
      <c r="H51" s="157"/>
      <c r="I51" s="157"/>
      <c r="J51" s="157"/>
      <c r="K51" s="157"/>
      <c r="L51" s="157"/>
      <c r="M51" s="157"/>
      <c r="N51" s="156"/>
      <c r="O51" s="156"/>
      <c r="P51" s="156"/>
      <c r="Q51" s="156"/>
      <c r="R51" s="157"/>
      <c r="S51" s="157"/>
      <c r="T51" s="157"/>
      <c r="U51" s="157"/>
      <c r="V51" s="157"/>
      <c r="W51" s="157"/>
      <c r="X51" s="157"/>
      <c r="Y51" s="157"/>
      <c r="Z51" s="147"/>
      <c r="AA51" s="147"/>
      <c r="AB51" s="147"/>
      <c r="AC51" s="147"/>
      <c r="AD51" s="147"/>
      <c r="AE51" s="147"/>
      <c r="AF51" s="147"/>
      <c r="AG51" s="147" t="s">
        <v>260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3" x14ac:dyDescent="0.2">
      <c r="A52" s="433"/>
      <c r="B52" s="434"/>
      <c r="C52" s="444" t="s">
        <v>52</v>
      </c>
      <c r="D52" s="445"/>
      <c r="E52" s="446">
        <v>1</v>
      </c>
      <c r="F52" s="447"/>
      <c r="G52" s="448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57"/>
      <c r="Z52" s="147"/>
      <c r="AA52" s="147"/>
      <c r="AB52" s="147"/>
      <c r="AC52" s="147"/>
      <c r="AD52" s="147"/>
      <c r="AE52" s="147"/>
      <c r="AF52" s="147"/>
      <c r="AG52" s="147" t="s">
        <v>260</v>
      </c>
      <c r="AH52" s="147">
        <v>0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x14ac:dyDescent="0.2">
      <c r="A53" s="163" t="s">
        <v>249</v>
      </c>
      <c r="B53" s="164" t="s">
        <v>160</v>
      </c>
      <c r="C53" s="182" t="s">
        <v>161</v>
      </c>
      <c r="D53" s="165"/>
      <c r="E53" s="166"/>
      <c r="F53" s="167"/>
      <c r="G53" s="168">
        <f>SUMIF(AG54:AG54,"&lt;&gt;NOR",G54:G54)</f>
        <v>0</v>
      </c>
      <c r="H53" s="162"/>
      <c r="I53" s="162">
        <f>SUM(I54:I54)</f>
        <v>0</v>
      </c>
      <c r="J53" s="162"/>
      <c r="K53" s="162">
        <f>SUM(K54:K54)</f>
        <v>0</v>
      </c>
      <c r="L53" s="162"/>
      <c r="M53" s="162">
        <f>SUM(M54:M54)</f>
        <v>0</v>
      </c>
      <c r="N53" s="161"/>
      <c r="O53" s="161">
        <f>SUM(O54:O54)</f>
        <v>0</v>
      </c>
      <c r="P53" s="161"/>
      <c r="Q53" s="161">
        <f>SUM(Q54:Q54)</f>
        <v>0</v>
      </c>
      <c r="R53" s="162"/>
      <c r="S53" s="162"/>
      <c r="T53" s="162"/>
      <c r="U53" s="162"/>
      <c r="V53" s="162">
        <f>SUM(V54:V54)</f>
        <v>17.96</v>
      </c>
      <c r="W53" s="162"/>
      <c r="X53" s="162"/>
      <c r="Y53" s="162"/>
      <c r="AG53" t="s">
        <v>250</v>
      </c>
    </row>
    <row r="54" spans="1:60" outlineLevel="1" x14ac:dyDescent="0.2">
      <c r="A54" s="176">
        <v>15</v>
      </c>
      <c r="B54" s="177" t="s">
        <v>314</v>
      </c>
      <c r="C54" s="185" t="s">
        <v>315</v>
      </c>
      <c r="D54" s="178" t="s">
        <v>316</v>
      </c>
      <c r="E54" s="179">
        <v>21.07441</v>
      </c>
      <c r="F54" s="180"/>
      <c r="G54" s="181">
        <f>ROUND(E54*F54,2)</f>
        <v>0</v>
      </c>
      <c r="H54" s="158"/>
      <c r="I54" s="157">
        <f>ROUND(E54*H54,2)</f>
        <v>0</v>
      </c>
      <c r="J54" s="158"/>
      <c r="K54" s="157">
        <f>ROUND(E54*J54,2)</f>
        <v>0</v>
      </c>
      <c r="L54" s="157">
        <v>12</v>
      </c>
      <c r="M54" s="157">
        <f>G54*(1+L54/100)</f>
        <v>0</v>
      </c>
      <c r="N54" s="156">
        <v>0</v>
      </c>
      <c r="O54" s="156">
        <f>ROUND(E54*N54,2)</f>
        <v>0</v>
      </c>
      <c r="P54" s="156">
        <v>0</v>
      </c>
      <c r="Q54" s="156">
        <f>ROUND(E54*P54,2)</f>
        <v>0</v>
      </c>
      <c r="R54" s="157"/>
      <c r="S54" s="157" t="s">
        <v>254</v>
      </c>
      <c r="T54" s="157" t="s">
        <v>255</v>
      </c>
      <c r="U54" s="157">
        <v>0.85199999999999998</v>
      </c>
      <c r="V54" s="157">
        <f>ROUND(E54*U54,2)</f>
        <v>17.96</v>
      </c>
      <c r="W54" s="157"/>
      <c r="X54" s="157" t="s">
        <v>256</v>
      </c>
      <c r="Y54" s="157" t="s">
        <v>257</v>
      </c>
      <c r="Z54" s="147"/>
      <c r="AA54" s="147"/>
      <c r="AB54" s="147"/>
      <c r="AC54" s="147"/>
      <c r="AD54" s="147"/>
      <c r="AE54" s="147"/>
      <c r="AF54" s="147"/>
      <c r="AG54" s="147" t="s">
        <v>317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x14ac:dyDescent="0.2">
      <c r="A55" s="163" t="s">
        <v>249</v>
      </c>
      <c r="B55" s="164" t="s">
        <v>168</v>
      </c>
      <c r="C55" s="182" t="s">
        <v>169</v>
      </c>
      <c r="D55" s="165"/>
      <c r="E55" s="166"/>
      <c r="F55" s="167"/>
      <c r="G55" s="168">
        <f>SUMIF(AG56:AG62,"&lt;&gt;NOR",G56:G62)</f>
        <v>0</v>
      </c>
      <c r="H55" s="162"/>
      <c r="I55" s="162">
        <f>SUM(I56:I62)</f>
        <v>0</v>
      </c>
      <c r="J55" s="162"/>
      <c r="K55" s="162">
        <f>SUM(K56:K62)</f>
        <v>0</v>
      </c>
      <c r="L55" s="162"/>
      <c r="M55" s="162">
        <f>SUM(M56:M62)</f>
        <v>0</v>
      </c>
      <c r="N55" s="161"/>
      <c r="O55" s="161">
        <f>SUM(O56:O62)</f>
        <v>0.21</v>
      </c>
      <c r="P55" s="161"/>
      <c r="Q55" s="161">
        <f>SUM(Q56:Q62)</f>
        <v>0</v>
      </c>
      <c r="R55" s="162"/>
      <c r="S55" s="162"/>
      <c r="T55" s="162"/>
      <c r="U55" s="162"/>
      <c r="V55" s="162">
        <f>SUM(V56:V62)</f>
        <v>36.35</v>
      </c>
      <c r="W55" s="162"/>
      <c r="X55" s="162"/>
      <c r="Y55" s="162"/>
      <c r="AG55" t="s">
        <v>250</v>
      </c>
    </row>
    <row r="56" spans="1:60" ht="22.5" outlineLevel="1" x14ac:dyDescent="0.2">
      <c r="A56" s="170">
        <v>16</v>
      </c>
      <c r="B56" s="171" t="s">
        <v>318</v>
      </c>
      <c r="C56" s="183" t="s">
        <v>319</v>
      </c>
      <c r="D56" s="172" t="s">
        <v>267</v>
      </c>
      <c r="E56" s="173">
        <v>9</v>
      </c>
      <c r="F56" s="174"/>
      <c r="G56" s="175">
        <f>ROUND(E56*F56,2)</f>
        <v>0</v>
      </c>
      <c r="H56" s="158"/>
      <c r="I56" s="157">
        <f>ROUND(E56*H56,2)</f>
        <v>0</v>
      </c>
      <c r="J56" s="158"/>
      <c r="K56" s="157">
        <f>ROUND(E56*J56,2)</f>
        <v>0</v>
      </c>
      <c r="L56" s="157">
        <v>12</v>
      </c>
      <c r="M56" s="157">
        <f>G56*(1+L56/100)</f>
        <v>0</v>
      </c>
      <c r="N56" s="156">
        <v>2.5200000000000001E-3</v>
      </c>
      <c r="O56" s="156">
        <f>ROUND(E56*N56,2)</f>
        <v>0.02</v>
      </c>
      <c r="P56" s="156">
        <v>0</v>
      </c>
      <c r="Q56" s="156">
        <f>ROUND(E56*P56,2)</f>
        <v>0</v>
      </c>
      <c r="R56" s="157"/>
      <c r="S56" s="157" t="s">
        <v>254</v>
      </c>
      <c r="T56" s="157" t="s">
        <v>255</v>
      </c>
      <c r="U56" s="157">
        <v>0.8</v>
      </c>
      <c r="V56" s="157">
        <f>ROUND(E56*U56,2)</f>
        <v>7.2</v>
      </c>
      <c r="W56" s="157"/>
      <c r="X56" s="157" t="s">
        <v>256</v>
      </c>
      <c r="Y56" s="157" t="s">
        <v>257</v>
      </c>
      <c r="Z56" s="147"/>
      <c r="AA56" s="147"/>
      <c r="AB56" s="147"/>
      <c r="AC56" s="147"/>
      <c r="AD56" s="147"/>
      <c r="AE56" s="147"/>
      <c r="AF56" s="147"/>
      <c r="AG56" s="147" t="s">
        <v>258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2" x14ac:dyDescent="0.2">
      <c r="A57" s="433"/>
      <c r="B57" s="434"/>
      <c r="C57" s="388" t="s">
        <v>320</v>
      </c>
      <c r="D57" s="389"/>
      <c r="E57" s="389"/>
      <c r="F57" s="389"/>
      <c r="G57" s="435"/>
      <c r="H57" s="157"/>
      <c r="I57" s="157"/>
      <c r="J57" s="157"/>
      <c r="K57" s="157"/>
      <c r="L57" s="157"/>
      <c r="M57" s="157"/>
      <c r="N57" s="156"/>
      <c r="O57" s="156"/>
      <c r="P57" s="156"/>
      <c r="Q57" s="156"/>
      <c r="R57" s="157"/>
      <c r="S57" s="157"/>
      <c r="T57" s="157"/>
      <c r="U57" s="157"/>
      <c r="V57" s="157"/>
      <c r="W57" s="157"/>
      <c r="X57" s="157"/>
      <c r="Y57" s="157"/>
      <c r="Z57" s="147"/>
      <c r="AA57" s="147"/>
      <c r="AB57" s="147"/>
      <c r="AC57" s="147"/>
      <c r="AD57" s="147"/>
      <c r="AE57" s="147"/>
      <c r="AF57" s="147"/>
      <c r="AG57" s="147" t="s">
        <v>272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2" x14ac:dyDescent="0.2">
      <c r="A58" s="433"/>
      <c r="B58" s="434"/>
      <c r="C58" s="444" t="s">
        <v>321</v>
      </c>
      <c r="D58" s="445"/>
      <c r="E58" s="446">
        <v>9</v>
      </c>
      <c r="F58" s="447"/>
      <c r="G58" s="448"/>
      <c r="H58" s="157"/>
      <c r="I58" s="157"/>
      <c r="J58" s="157"/>
      <c r="K58" s="157"/>
      <c r="L58" s="157"/>
      <c r="M58" s="157"/>
      <c r="N58" s="156"/>
      <c r="O58" s="156"/>
      <c r="P58" s="156"/>
      <c r="Q58" s="156"/>
      <c r="R58" s="157"/>
      <c r="S58" s="157"/>
      <c r="T58" s="157"/>
      <c r="U58" s="157"/>
      <c r="V58" s="157"/>
      <c r="W58" s="157"/>
      <c r="X58" s="157"/>
      <c r="Y58" s="157"/>
      <c r="Z58" s="147"/>
      <c r="AA58" s="147"/>
      <c r="AB58" s="147"/>
      <c r="AC58" s="147"/>
      <c r="AD58" s="147"/>
      <c r="AE58" s="147"/>
      <c r="AF58" s="147"/>
      <c r="AG58" s="147" t="s">
        <v>260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">
      <c r="A59" s="170">
        <v>17</v>
      </c>
      <c r="B59" s="171" t="s">
        <v>322</v>
      </c>
      <c r="C59" s="183" t="s">
        <v>323</v>
      </c>
      <c r="D59" s="172" t="s">
        <v>267</v>
      </c>
      <c r="E59" s="173">
        <v>53</v>
      </c>
      <c r="F59" s="174"/>
      <c r="G59" s="175">
        <f>ROUND(E59*F59,2)</f>
        <v>0</v>
      </c>
      <c r="H59" s="158"/>
      <c r="I59" s="157">
        <f>ROUND(E59*H59,2)</f>
        <v>0</v>
      </c>
      <c r="J59" s="158"/>
      <c r="K59" s="157">
        <f>ROUND(E59*J59,2)</f>
        <v>0</v>
      </c>
      <c r="L59" s="157">
        <v>12</v>
      </c>
      <c r="M59" s="157">
        <f>G59*(1+L59/100)</f>
        <v>0</v>
      </c>
      <c r="N59" s="156">
        <v>3.5699999999999998E-3</v>
      </c>
      <c r="O59" s="156">
        <f>ROUND(E59*N59,2)</f>
        <v>0.19</v>
      </c>
      <c r="P59" s="156">
        <v>0</v>
      </c>
      <c r="Q59" s="156">
        <f>ROUND(E59*P59,2)</f>
        <v>0</v>
      </c>
      <c r="R59" s="157"/>
      <c r="S59" s="157" t="s">
        <v>254</v>
      </c>
      <c r="T59" s="157" t="s">
        <v>255</v>
      </c>
      <c r="U59" s="157">
        <v>0.55000000000000004</v>
      </c>
      <c r="V59" s="157">
        <f>ROUND(E59*U59,2)</f>
        <v>29.15</v>
      </c>
      <c r="W59" s="157"/>
      <c r="X59" s="157" t="s">
        <v>256</v>
      </c>
      <c r="Y59" s="157" t="s">
        <v>257</v>
      </c>
      <c r="Z59" s="147"/>
      <c r="AA59" s="147"/>
      <c r="AB59" s="147"/>
      <c r="AC59" s="147"/>
      <c r="AD59" s="147"/>
      <c r="AE59" s="147"/>
      <c r="AF59" s="147"/>
      <c r="AG59" s="147" t="s">
        <v>258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2" x14ac:dyDescent="0.2">
      <c r="A60" s="433"/>
      <c r="B60" s="434"/>
      <c r="C60" s="388" t="s">
        <v>320</v>
      </c>
      <c r="D60" s="389"/>
      <c r="E60" s="389"/>
      <c r="F60" s="389"/>
      <c r="G60" s="435"/>
      <c r="H60" s="157"/>
      <c r="I60" s="157"/>
      <c r="J60" s="157"/>
      <c r="K60" s="157"/>
      <c r="L60" s="157"/>
      <c r="M60" s="157"/>
      <c r="N60" s="156"/>
      <c r="O60" s="156"/>
      <c r="P60" s="156"/>
      <c r="Q60" s="156"/>
      <c r="R60" s="157"/>
      <c r="S60" s="157"/>
      <c r="T60" s="157"/>
      <c r="U60" s="157"/>
      <c r="V60" s="157"/>
      <c r="W60" s="157"/>
      <c r="X60" s="157"/>
      <c r="Y60" s="157"/>
      <c r="Z60" s="147"/>
      <c r="AA60" s="147"/>
      <c r="AB60" s="147"/>
      <c r="AC60" s="147"/>
      <c r="AD60" s="147"/>
      <c r="AE60" s="147"/>
      <c r="AF60" s="147"/>
      <c r="AG60" s="147" t="s">
        <v>272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2" x14ac:dyDescent="0.2">
      <c r="A61" s="433"/>
      <c r="B61" s="434"/>
      <c r="C61" s="444" t="s">
        <v>324</v>
      </c>
      <c r="D61" s="445"/>
      <c r="E61" s="446">
        <v>51</v>
      </c>
      <c r="F61" s="447"/>
      <c r="G61" s="448"/>
      <c r="H61" s="157"/>
      <c r="I61" s="157"/>
      <c r="J61" s="157"/>
      <c r="K61" s="157"/>
      <c r="L61" s="157"/>
      <c r="M61" s="157"/>
      <c r="N61" s="156"/>
      <c r="O61" s="156"/>
      <c r="P61" s="156"/>
      <c r="Q61" s="156"/>
      <c r="R61" s="157"/>
      <c r="S61" s="157"/>
      <c r="T61" s="157"/>
      <c r="U61" s="157"/>
      <c r="V61" s="157"/>
      <c r="W61" s="157"/>
      <c r="X61" s="157"/>
      <c r="Y61" s="157"/>
      <c r="Z61" s="147"/>
      <c r="AA61" s="147"/>
      <c r="AB61" s="147"/>
      <c r="AC61" s="147"/>
      <c r="AD61" s="147"/>
      <c r="AE61" s="147"/>
      <c r="AF61" s="147"/>
      <c r="AG61" s="147" t="s">
        <v>260</v>
      </c>
      <c r="AH61" s="147">
        <v>0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3" x14ac:dyDescent="0.2">
      <c r="A62" s="433"/>
      <c r="B62" s="434"/>
      <c r="C62" s="444" t="s">
        <v>325</v>
      </c>
      <c r="D62" s="445"/>
      <c r="E62" s="446">
        <v>2</v>
      </c>
      <c r="F62" s="447"/>
      <c r="G62" s="448"/>
      <c r="H62" s="157"/>
      <c r="I62" s="157"/>
      <c r="J62" s="157"/>
      <c r="K62" s="157"/>
      <c r="L62" s="157"/>
      <c r="M62" s="157"/>
      <c r="N62" s="156"/>
      <c r="O62" s="156"/>
      <c r="P62" s="156"/>
      <c r="Q62" s="156"/>
      <c r="R62" s="157"/>
      <c r="S62" s="157"/>
      <c r="T62" s="157"/>
      <c r="U62" s="157"/>
      <c r="V62" s="157"/>
      <c r="W62" s="157"/>
      <c r="X62" s="157"/>
      <c r="Y62" s="157"/>
      <c r="Z62" s="147"/>
      <c r="AA62" s="147"/>
      <c r="AB62" s="147"/>
      <c r="AC62" s="147"/>
      <c r="AD62" s="147"/>
      <c r="AE62" s="147"/>
      <c r="AF62" s="147"/>
      <c r="AG62" s="147" t="s">
        <v>260</v>
      </c>
      <c r="AH62" s="147">
        <v>0</v>
      </c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x14ac:dyDescent="0.2">
      <c r="A63" s="163" t="s">
        <v>249</v>
      </c>
      <c r="B63" s="164" t="s">
        <v>170</v>
      </c>
      <c r="C63" s="182" t="s">
        <v>171</v>
      </c>
      <c r="D63" s="165"/>
      <c r="E63" s="166"/>
      <c r="F63" s="167"/>
      <c r="G63" s="168">
        <f>SUMIF(AG64:AG67,"&lt;&gt;NOR",G64:G67)</f>
        <v>0</v>
      </c>
      <c r="H63" s="162"/>
      <c r="I63" s="162">
        <f>SUM(I64:I67)</f>
        <v>0</v>
      </c>
      <c r="J63" s="162"/>
      <c r="K63" s="162">
        <f>SUM(K64:K67)</f>
        <v>0</v>
      </c>
      <c r="L63" s="162"/>
      <c r="M63" s="162">
        <f>SUM(M64:M67)</f>
        <v>0</v>
      </c>
      <c r="N63" s="161"/>
      <c r="O63" s="161">
        <f>SUM(O64:O67)</f>
        <v>0.51</v>
      </c>
      <c r="P63" s="161"/>
      <c r="Q63" s="161">
        <f>SUM(Q64:Q67)</f>
        <v>0</v>
      </c>
      <c r="R63" s="162"/>
      <c r="S63" s="162"/>
      <c r="T63" s="162"/>
      <c r="U63" s="162"/>
      <c r="V63" s="162">
        <f>SUM(V64:V67)</f>
        <v>87.56</v>
      </c>
      <c r="W63" s="162"/>
      <c r="X63" s="162"/>
      <c r="Y63" s="162"/>
      <c r="AG63" t="s">
        <v>250</v>
      </c>
    </row>
    <row r="64" spans="1:60" outlineLevel="1" x14ac:dyDescent="0.2">
      <c r="A64" s="170">
        <v>18</v>
      </c>
      <c r="B64" s="171" t="s">
        <v>326</v>
      </c>
      <c r="C64" s="183" t="s">
        <v>327</v>
      </c>
      <c r="D64" s="172" t="s">
        <v>267</v>
      </c>
      <c r="E64" s="173">
        <v>79.5</v>
      </c>
      <c r="F64" s="174"/>
      <c r="G64" s="175">
        <f>ROUND(E64*F64,2)</f>
        <v>0</v>
      </c>
      <c r="H64" s="158"/>
      <c r="I64" s="157">
        <f>ROUND(E64*H64,2)</f>
        <v>0</v>
      </c>
      <c r="J64" s="158"/>
      <c r="K64" s="157">
        <f>ROUND(E64*J64,2)</f>
        <v>0</v>
      </c>
      <c r="L64" s="157">
        <v>12</v>
      </c>
      <c r="M64" s="157">
        <f>G64*(1+L64/100)</f>
        <v>0</v>
      </c>
      <c r="N64" s="156">
        <v>6.1700000000000001E-3</v>
      </c>
      <c r="O64" s="156">
        <f>ROUND(E64*N64,2)</f>
        <v>0.49</v>
      </c>
      <c r="P64" s="156">
        <v>0</v>
      </c>
      <c r="Q64" s="156">
        <f>ROUND(E64*P64,2)</f>
        <v>0</v>
      </c>
      <c r="R64" s="157"/>
      <c r="S64" s="157" t="s">
        <v>254</v>
      </c>
      <c r="T64" s="157" t="s">
        <v>255</v>
      </c>
      <c r="U64" s="157">
        <v>1.05217</v>
      </c>
      <c r="V64" s="157">
        <f>ROUND(E64*U64,2)</f>
        <v>83.65</v>
      </c>
      <c r="W64" s="157"/>
      <c r="X64" s="157" t="s">
        <v>309</v>
      </c>
      <c r="Y64" s="157" t="s">
        <v>257</v>
      </c>
      <c r="Z64" s="147"/>
      <c r="AA64" s="147"/>
      <c r="AB64" s="147"/>
      <c r="AC64" s="147"/>
      <c r="AD64" s="147"/>
      <c r="AE64" s="147"/>
      <c r="AF64" s="147"/>
      <c r="AG64" s="147" t="s">
        <v>310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2" x14ac:dyDescent="0.2">
      <c r="A65" s="433"/>
      <c r="B65" s="434"/>
      <c r="C65" s="444" t="s">
        <v>328</v>
      </c>
      <c r="D65" s="445"/>
      <c r="E65" s="446">
        <v>79.5</v>
      </c>
      <c r="F65" s="447"/>
      <c r="G65" s="448"/>
      <c r="H65" s="157"/>
      <c r="I65" s="157"/>
      <c r="J65" s="157"/>
      <c r="K65" s="157"/>
      <c r="L65" s="157"/>
      <c r="M65" s="157"/>
      <c r="N65" s="156"/>
      <c r="O65" s="156"/>
      <c r="P65" s="156"/>
      <c r="Q65" s="156"/>
      <c r="R65" s="157"/>
      <c r="S65" s="157"/>
      <c r="T65" s="157"/>
      <c r="U65" s="157"/>
      <c r="V65" s="157"/>
      <c r="W65" s="157"/>
      <c r="X65" s="157"/>
      <c r="Y65" s="157"/>
      <c r="Z65" s="147"/>
      <c r="AA65" s="147"/>
      <c r="AB65" s="147"/>
      <c r="AC65" s="147"/>
      <c r="AD65" s="147"/>
      <c r="AE65" s="147"/>
      <c r="AF65" s="147"/>
      <c r="AG65" s="147" t="s">
        <v>260</v>
      </c>
      <c r="AH65" s="147">
        <v>0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">
      <c r="A66" s="170">
        <v>19</v>
      </c>
      <c r="B66" s="171" t="s">
        <v>329</v>
      </c>
      <c r="C66" s="183" t="s">
        <v>330</v>
      </c>
      <c r="D66" s="172" t="s">
        <v>267</v>
      </c>
      <c r="E66" s="173">
        <v>4</v>
      </c>
      <c r="F66" s="174"/>
      <c r="G66" s="175">
        <f>ROUND(E66*F66,2)</f>
        <v>0</v>
      </c>
      <c r="H66" s="158"/>
      <c r="I66" s="157">
        <f>ROUND(E66*H66,2)</f>
        <v>0</v>
      </c>
      <c r="J66" s="158"/>
      <c r="K66" s="157">
        <f>ROUND(E66*J66,2)</f>
        <v>0</v>
      </c>
      <c r="L66" s="157">
        <v>12</v>
      </c>
      <c r="M66" s="157">
        <f>G66*(1+L66/100)</f>
        <v>0</v>
      </c>
      <c r="N66" s="156">
        <v>5.79E-3</v>
      </c>
      <c r="O66" s="156">
        <f>ROUND(E66*N66,2)</f>
        <v>0.02</v>
      </c>
      <c r="P66" s="156">
        <v>0</v>
      </c>
      <c r="Q66" s="156">
        <f>ROUND(E66*P66,2)</f>
        <v>0</v>
      </c>
      <c r="R66" s="157"/>
      <c r="S66" s="157" t="s">
        <v>254</v>
      </c>
      <c r="T66" s="157" t="s">
        <v>255</v>
      </c>
      <c r="U66" s="157">
        <v>0.97726000000000002</v>
      </c>
      <c r="V66" s="157">
        <f>ROUND(E66*U66,2)</f>
        <v>3.91</v>
      </c>
      <c r="W66" s="157"/>
      <c r="X66" s="157" t="s">
        <v>309</v>
      </c>
      <c r="Y66" s="157" t="s">
        <v>257</v>
      </c>
      <c r="Z66" s="147"/>
      <c r="AA66" s="147"/>
      <c r="AB66" s="147"/>
      <c r="AC66" s="147"/>
      <c r="AD66" s="147"/>
      <c r="AE66" s="147"/>
      <c r="AF66" s="147"/>
      <c r="AG66" s="147" t="s">
        <v>310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2" x14ac:dyDescent="0.2">
      <c r="A67" s="433"/>
      <c r="B67" s="434"/>
      <c r="C67" s="444" t="s">
        <v>133</v>
      </c>
      <c r="D67" s="445"/>
      <c r="E67" s="446">
        <v>4</v>
      </c>
      <c r="F67" s="447"/>
      <c r="G67" s="448"/>
      <c r="H67" s="157"/>
      <c r="I67" s="157"/>
      <c r="J67" s="157"/>
      <c r="K67" s="157"/>
      <c r="L67" s="157"/>
      <c r="M67" s="157"/>
      <c r="N67" s="156"/>
      <c r="O67" s="156"/>
      <c r="P67" s="156"/>
      <c r="Q67" s="156"/>
      <c r="R67" s="157"/>
      <c r="S67" s="157"/>
      <c r="T67" s="157"/>
      <c r="U67" s="157"/>
      <c r="V67" s="157"/>
      <c r="W67" s="157"/>
      <c r="X67" s="157"/>
      <c r="Y67" s="157"/>
      <c r="Z67" s="147"/>
      <c r="AA67" s="147"/>
      <c r="AB67" s="147"/>
      <c r="AC67" s="147"/>
      <c r="AD67" s="147"/>
      <c r="AE67" s="147"/>
      <c r="AF67" s="147"/>
      <c r="AG67" s="147" t="s">
        <v>260</v>
      </c>
      <c r="AH67" s="147">
        <v>0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x14ac:dyDescent="0.2">
      <c r="A68" s="163" t="s">
        <v>249</v>
      </c>
      <c r="B68" s="164" t="s">
        <v>172</v>
      </c>
      <c r="C68" s="182" t="s">
        <v>173</v>
      </c>
      <c r="D68" s="165"/>
      <c r="E68" s="166"/>
      <c r="F68" s="167"/>
      <c r="G68" s="168">
        <f>SUMIF(AG69:AG72,"&lt;&gt;NOR",G69:G72)</f>
        <v>0</v>
      </c>
      <c r="H68" s="162"/>
      <c r="I68" s="162">
        <f>SUM(I69:I72)</f>
        <v>0</v>
      </c>
      <c r="J68" s="162"/>
      <c r="K68" s="162">
        <f>SUM(K69:K72)</f>
        <v>0</v>
      </c>
      <c r="L68" s="162"/>
      <c r="M68" s="162">
        <f>SUM(M69:M72)</f>
        <v>0</v>
      </c>
      <c r="N68" s="161"/>
      <c r="O68" s="161">
        <f>SUM(O69:O72)</f>
        <v>0</v>
      </c>
      <c r="P68" s="161"/>
      <c r="Q68" s="161">
        <f>SUM(Q69:Q72)</f>
        <v>0</v>
      </c>
      <c r="R68" s="162"/>
      <c r="S68" s="162"/>
      <c r="T68" s="162"/>
      <c r="U68" s="162"/>
      <c r="V68" s="162">
        <f>SUM(V69:V72)</f>
        <v>0.5</v>
      </c>
      <c r="W68" s="162"/>
      <c r="X68" s="162"/>
      <c r="Y68" s="162"/>
      <c r="AG68" t="s">
        <v>250</v>
      </c>
    </row>
    <row r="69" spans="1:60" outlineLevel="1" x14ac:dyDescent="0.2">
      <c r="A69" s="170">
        <v>20</v>
      </c>
      <c r="B69" s="171" t="s">
        <v>331</v>
      </c>
      <c r="C69" s="183" t="s">
        <v>332</v>
      </c>
      <c r="D69" s="172" t="s">
        <v>292</v>
      </c>
      <c r="E69" s="173">
        <v>1</v>
      </c>
      <c r="F69" s="174"/>
      <c r="G69" s="175">
        <f>ROUND(E69*F69,2)</f>
        <v>0</v>
      </c>
      <c r="H69" s="158"/>
      <c r="I69" s="157">
        <f>ROUND(E69*H69,2)</f>
        <v>0</v>
      </c>
      <c r="J69" s="158"/>
      <c r="K69" s="157">
        <f>ROUND(E69*J69,2)</f>
        <v>0</v>
      </c>
      <c r="L69" s="157">
        <v>12</v>
      </c>
      <c r="M69" s="157">
        <f>G69*(1+L69/100)</f>
        <v>0</v>
      </c>
      <c r="N69" s="156">
        <v>6.6E-4</v>
      </c>
      <c r="O69" s="156">
        <f>ROUND(E69*N69,2)</f>
        <v>0</v>
      </c>
      <c r="P69" s="156">
        <v>0</v>
      </c>
      <c r="Q69" s="156">
        <f>ROUND(E69*P69,2)</f>
        <v>0</v>
      </c>
      <c r="R69" s="157"/>
      <c r="S69" s="157" t="s">
        <v>254</v>
      </c>
      <c r="T69" s="157" t="s">
        <v>255</v>
      </c>
      <c r="U69" s="157">
        <v>0.22700000000000001</v>
      </c>
      <c r="V69" s="157">
        <f>ROUND(E69*U69,2)</f>
        <v>0.23</v>
      </c>
      <c r="W69" s="157"/>
      <c r="X69" s="157" t="s">
        <v>256</v>
      </c>
      <c r="Y69" s="157" t="s">
        <v>257</v>
      </c>
      <c r="Z69" s="147"/>
      <c r="AA69" s="147"/>
      <c r="AB69" s="147"/>
      <c r="AC69" s="147"/>
      <c r="AD69" s="147"/>
      <c r="AE69" s="147"/>
      <c r="AF69" s="147"/>
      <c r="AG69" s="147" t="s">
        <v>258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2" x14ac:dyDescent="0.2">
      <c r="A70" s="433"/>
      <c r="B70" s="434"/>
      <c r="C70" s="444" t="s">
        <v>293</v>
      </c>
      <c r="D70" s="445"/>
      <c r="E70" s="446">
        <v>1</v>
      </c>
      <c r="F70" s="447"/>
      <c r="G70" s="448"/>
      <c r="H70" s="157"/>
      <c r="I70" s="157"/>
      <c r="J70" s="157"/>
      <c r="K70" s="157"/>
      <c r="L70" s="157"/>
      <c r="M70" s="157"/>
      <c r="N70" s="156"/>
      <c r="O70" s="156"/>
      <c r="P70" s="156"/>
      <c r="Q70" s="156"/>
      <c r="R70" s="157"/>
      <c r="S70" s="157"/>
      <c r="T70" s="157"/>
      <c r="U70" s="157"/>
      <c r="V70" s="157"/>
      <c r="W70" s="157"/>
      <c r="X70" s="157"/>
      <c r="Y70" s="157"/>
      <c r="Z70" s="147"/>
      <c r="AA70" s="147"/>
      <c r="AB70" s="147"/>
      <c r="AC70" s="147"/>
      <c r="AD70" s="147"/>
      <c r="AE70" s="147"/>
      <c r="AF70" s="147"/>
      <c r="AG70" s="147" t="s">
        <v>260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">
      <c r="A71" s="170">
        <v>21</v>
      </c>
      <c r="B71" s="171" t="s">
        <v>333</v>
      </c>
      <c r="C71" s="183" t="s">
        <v>334</v>
      </c>
      <c r="D71" s="172" t="s">
        <v>292</v>
      </c>
      <c r="E71" s="173">
        <v>1</v>
      </c>
      <c r="F71" s="174"/>
      <c r="G71" s="175">
        <f>ROUND(E71*F71,2)</f>
        <v>0</v>
      </c>
      <c r="H71" s="158"/>
      <c r="I71" s="157">
        <f>ROUND(E71*H71,2)</f>
        <v>0</v>
      </c>
      <c r="J71" s="158"/>
      <c r="K71" s="157">
        <f>ROUND(E71*J71,2)</f>
        <v>0</v>
      </c>
      <c r="L71" s="157">
        <v>12</v>
      </c>
      <c r="M71" s="157">
        <f>G71*(1+L71/100)</f>
        <v>0</v>
      </c>
      <c r="N71" s="156">
        <v>9.7000000000000005E-4</v>
      </c>
      <c r="O71" s="156">
        <f>ROUND(E71*N71,2)</f>
        <v>0</v>
      </c>
      <c r="P71" s="156">
        <v>0</v>
      </c>
      <c r="Q71" s="156">
        <f>ROUND(E71*P71,2)</f>
        <v>0</v>
      </c>
      <c r="R71" s="157"/>
      <c r="S71" s="157" t="s">
        <v>254</v>
      </c>
      <c r="T71" s="157" t="s">
        <v>255</v>
      </c>
      <c r="U71" s="157">
        <v>0.26900000000000002</v>
      </c>
      <c r="V71" s="157">
        <f>ROUND(E71*U71,2)</f>
        <v>0.27</v>
      </c>
      <c r="W71" s="157"/>
      <c r="X71" s="157" t="s">
        <v>256</v>
      </c>
      <c r="Y71" s="157" t="s">
        <v>257</v>
      </c>
      <c r="Z71" s="147"/>
      <c r="AA71" s="147"/>
      <c r="AB71" s="147"/>
      <c r="AC71" s="147"/>
      <c r="AD71" s="147"/>
      <c r="AE71" s="147"/>
      <c r="AF71" s="147"/>
      <c r="AG71" s="147" t="s">
        <v>258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2" x14ac:dyDescent="0.2">
      <c r="A72" s="433"/>
      <c r="B72" s="434"/>
      <c r="C72" s="444" t="s">
        <v>293</v>
      </c>
      <c r="D72" s="445"/>
      <c r="E72" s="446">
        <v>1</v>
      </c>
      <c r="F72" s="447"/>
      <c r="G72" s="448"/>
      <c r="H72" s="157"/>
      <c r="I72" s="157"/>
      <c r="J72" s="157"/>
      <c r="K72" s="157"/>
      <c r="L72" s="157"/>
      <c r="M72" s="157"/>
      <c r="N72" s="156"/>
      <c r="O72" s="156"/>
      <c r="P72" s="156"/>
      <c r="Q72" s="156"/>
      <c r="R72" s="157"/>
      <c r="S72" s="157"/>
      <c r="T72" s="157"/>
      <c r="U72" s="157"/>
      <c r="V72" s="157"/>
      <c r="W72" s="157"/>
      <c r="X72" s="157"/>
      <c r="Y72" s="157"/>
      <c r="Z72" s="147"/>
      <c r="AA72" s="147"/>
      <c r="AB72" s="147"/>
      <c r="AC72" s="147"/>
      <c r="AD72" s="147"/>
      <c r="AE72" s="147"/>
      <c r="AF72" s="147"/>
      <c r="AG72" s="147" t="s">
        <v>260</v>
      </c>
      <c r="AH72" s="147">
        <v>0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x14ac:dyDescent="0.2">
      <c r="A73" s="163" t="s">
        <v>249</v>
      </c>
      <c r="B73" s="164" t="s">
        <v>180</v>
      </c>
      <c r="C73" s="182" t="s">
        <v>181</v>
      </c>
      <c r="D73" s="165"/>
      <c r="E73" s="166"/>
      <c r="F73" s="167"/>
      <c r="G73" s="168">
        <f>SUMIF(AG74:AG79,"&lt;&gt;NOR",G74:G79)</f>
        <v>0</v>
      </c>
      <c r="H73" s="162"/>
      <c r="I73" s="162">
        <f>SUM(I74:I79)</f>
        <v>0</v>
      </c>
      <c r="J73" s="162"/>
      <c r="K73" s="162">
        <f>SUM(K74:K79)</f>
        <v>0</v>
      </c>
      <c r="L73" s="162"/>
      <c r="M73" s="162">
        <f>SUM(M74:M79)</f>
        <v>0</v>
      </c>
      <c r="N73" s="161"/>
      <c r="O73" s="161">
        <f>SUM(O74:O79)</f>
        <v>0.01</v>
      </c>
      <c r="P73" s="161"/>
      <c r="Q73" s="161">
        <f>SUM(Q74:Q79)</f>
        <v>0</v>
      </c>
      <c r="R73" s="162"/>
      <c r="S73" s="162"/>
      <c r="T73" s="162"/>
      <c r="U73" s="162"/>
      <c r="V73" s="162">
        <f>SUM(V74:V79)</f>
        <v>0.54</v>
      </c>
      <c r="W73" s="162"/>
      <c r="X73" s="162"/>
      <c r="Y73" s="162"/>
      <c r="AG73" t="s">
        <v>250</v>
      </c>
    </row>
    <row r="74" spans="1:60" outlineLevel="1" x14ac:dyDescent="0.2">
      <c r="A74" s="170">
        <v>22</v>
      </c>
      <c r="B74" s="171" t="s">
        <v>335</v>
      </c>
      <c r="C74" s="183" t="s">
        <v>336</v>
      </c>
      <c r="D74" s="172" t="s">
        <v>292</v>
      </c>
      <c r="E74" s="173">
        <v>2</v>
      </c>
      <c r="F74" s="174"/>
      <c r="G74" s="175">
        <f>ROUND(E74*F74,2)</f>
        <v>0</v>
      </c>
      <c r="H74" s="158"/>
      <c r="I74" s="157">
        <f>ROUND(E74*H74,2)</f>
        <v>0</v>
      </c>
      <c r="J74" s="158"/>
      <c r="K74" s="157">
        <f>ROUND(E74*J74,2)</f>
        <v>0</v>
      </c>
      <c r="L74" s="157">
        <v>12</v>
      </c>
      <c r="M74" s="157">
        <f>G74*(1+L74/100)</f>
        <v>0</v>
      </c>
      <c r="N74" s="156">
        <v>6.8000000000000005E-4</v>
      </c>
      <c r="O74" s="156">
        <f>ROUND(E74*N74,2)</f>
        <v>0</v>
      </c>
      <c r="P74" s="156">
        <v>0</v>
      </c>
      <c r="Q74" s="156">
        <f>ROUND(E74*P74,2)</f>
        <v>0</v>
      </c>
      <c r="R74" s="157"/>
      <c r="S74" s="157" t="s">
        <v>254</v>
      </c>
      <c r="T74" s="157" t="s">
        <v>255</v>
      </c>
      <c r="U74" s="157">
        <v>0.26900000000000002</v>
      </c>
      <c r="V74" s="157">
        <f>ROUND(E74*U74,2)</f>
        <v>0.54</v>
      </c>
      <c r="W74" s="157"/>
      <c r="X74" s="157" t="s">
        <v>256</v>
      </c>
      <c r="Y74" s="157" t="s">
        <v>257</v>
      </c>
      <c r="Z74" s="147"/>
      <c r="AA74" s="147"/>
      <c r="AB74" s="147"/>
      <c r="AC74" s="147"/>
      <c r="AD74" s="147"/>
      <c r="AE74" s="147"/>
      <c r="AF74" s="147"/>
      <c r="AG74" s="147" t="s">
        <v>258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2" x14ac:dyDescent="0.2">
      <c r="A75" s="433"/>
      <c r="B75" s="434"/>
      <c r="C75" s="444" t="s">
        <v>56</v>
      </c>
      <c r="D75" s="445"/>
      <c r="E75" s="446">
        <v>2</v>
      </c>
      <c r="F75" s="447"/>
      <c r="G75" s="448"/>
      <c r="H75" s="157"/>
      <c r="I75" s="157"/>
      <c r="J75" s="157"/>
      <c r="K75" s="157"/>
      <c r="L75" s="157"/>
      <c r="M75" s="157"/>
      <c r="N75" s="156"/>
      <c r="O75" s="156"/>
      <c r="P75" s="156"/>
      <c r="Q75" s="156"/>
      <c r="R75" s="157"/>
      <c r="S75" s="157"/>
      <c r="T75" s="157"/>
      <c r="U75" s="157"/>
      <c r="V75" s="157"/>
      <c r="W75" s="157"/>
      <c r="X75" s="157"/>
      <c r="Y75" s="157"/>
      <c r="Z75" s="147"/>
      <c r="AA75" s="147"/>
      <c r="AB75" s="147"/>
      <c r="AC75" s="147"/>
      <c r="AD75" s="147"/>
      <c r="AE75" s="147"/>
      <c r="AF75" s="147"/>
      <c r="AG75" s="147" t="s">
        <v>260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">
      <c r="A76" s="176">
        <v>23</v>
      </c>
      <c r="B76" s="177" t="s">
        <v>337</v>
      </c>
      <c r="C76" s="185" t="s">
        <v>338</v>
      </c>
      <c r="D76" s="178" t="s">
        <v>292</v>
      </c>
      <c r="E76" s="179">
        <v>1</v>
      </c>
      <c r="F76" s="180"/>
      <c r="G76" s="181">
        <f>ROUND(E76*F76,2)</f>
        <v>0</v>
      </c>
      <c r="H76" s="158"/>
      <c r="I76" s="157">
        <f>ROUND(E76*H76,2)</f>
        <v>0</v>
      </c>
      <c r="J76" s="158"/>
      <c r="K76" s="157">
        <f>ROUND(E76*J76,2)</f>
        <v>0</v>
      </c>
      <c r="L76" s="157">
        <v>12</v>
      </c>
      <c r="M76" s="157">
        <f>G76*(1+L76/100)</f>
        <v>0</v>
      </c>
      <c r="N76" s="156">
        <v>0</v>
      </c>
      <c r="O76" s="156">
        <f>ROUND(E76*N76,2)</f>
        <v>0</v>
      </c>
      <c r="P76" s="156">
        <v>0</v>
      </c>
      <c r="Q76" s="156">
        <f>ROUND(E76*P76,2)</f>
        <v>0</v>
      </c>
      <c r="R76" s="157" t="s">
        <v>282</v>
      </c>
      <c r="S76" s="157" t="s">
        <v>254</v>
      </c>
      <c r="T76" s="157" t="s">
        <v>255</v>
      </c>
      <c r="U76" s="157">
        <v>0</v>
      </c>
      <c r="V76" s="157">
        <f>ROUND(E76*U76,2)</f>
        <v>0</v>
      </c>
      <c r="W76" s="157"/>
      <c r="X76" s="157" t="s">
        <v>283</v>
      </c>
      <c r="Y76" s="157" t="s">
        <v>257</v>
      </c>
      <c r="Z76" s="147"/>
      <c r="AA76" s="147"/>
      <c r="AB76" s="147"/>
      <c r="AC76" s="147"/>
      <c r="AD76" s="147"/>
      <c r="AE76" s="147"/>
      <c r="AF76" s="147"/>
      <c r="AG76" s="147" t="s">
        <v>284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">
      <c r="A77" s="176">
        <v>24</v>
      </c>
      <c r="B77" s="177" t="s">
        <v>339</v>
      </c>
      <c r="C77" s="185" t="s">
        <v>340</v>
      </c>
      <c r="D77" s="178" t="s">
        <v>292</v>
      </c>
      <c r="E77" s="179">
        <v>1</v>
      </c>
      <c r="F77" s="180"/>
      <c r="G77" s="181">
        <f>ROUND(E77*F77,2)</f>
        <v>0</v>
      </c>
      <c r="H77" s="158"/>
      <c r="I77" s="157">
        <f>ROUND(E77*H77,2)</f>
        <v>0</v>
      </c>
      <c r="J77" s="158"/>
      <c r="K77" s="157">
        <f>ROUND(E77*J77,2)</f>
        <v>0</v>
      </c>
      <c r="L77" s="157">
        <v>12</v>
      </c>
      <c r="M77" s="157">
        <f>G77*(1+L77/100)</f>
        <v>0</v>
      </c>
      <c r="N77" s="156">
        <v>1.1E-4</v>
      </c>
      <c r="O77" s="156">
        <f>ROUND(E77*N77,2)</f>
        <v>0</v>
      </c>
      <c r="P77" s="156">
        <v>0</v>
      </c>
      <c r="Q77" s="156">
        <f>ROUND(E77*P77,2)</f>
        <v>0</v>
      </c>
      <c r="R77" s="157" t="s">
        <v>282</v>
      </c>
      <c r="S77" s="157" t="s">
        <v>254</v>
      </c>
      <c r="T77" s="157" t="s">
        <v>255</v>
      </c>
      <c r="U77" s="157">
        <v>0</v>
      </c>
      <c r="V77" s="157">
        <f>ROUND(E77*U77,2)</f>
        <v>0</v>
      </c>
      <c r="W77" s="157"/>
      <c r="X77" s="157" t="s">
        <v>283</v>
      </c>
      <c r="Y77" s="157" t="s">
        <v>257</v>
      </c>
      <c r="Z77" s="147"/>
      <c r="AA77" s="147"/>
      <c r="AB77" s="147"/>
      <c r="AC77" s="147"/>
      <c r="AD77" s="147"/>
      <c r="AE77" s="147"/>
      <c r="AF77" s="147"/>
      <c r="AG77" s="147" t="s">
        <v>284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">
      <c r="A78" s="170">
        <v>25</v>
      </c>
      <c r="B78" s="171" t="s">
        <v>341</v>
      </c>
      <c r="C78" s="183" t="s">
        <v>342</v>
      </c>
      <c r="D78" s="172" t="s">
        <v>292</v>
      </c>
      <c r="E78" s="173">
        <v>1</v>
      </c>
      <c r="F78" s="174"/>
      <c r="G78" s="175">
        <f>ROUND(E78*F78,2)</f>
        <v>0</v>
      </c>
      <c r="H78" s="158"/>
      <c r="I78" s="157">
        <f>ROUND(E78*H78,2)</f>
        <v>0</v>
      </c>
      <c r="J78" s="158"/>
      <c r="K78" s="157">
        <f>ROUND(E78*J78,2)</f>
        <v>0</v>
      </c>
      <c r="L78" s="157">
        <v>12</v>
      </c>
      <c r="M78" s="157">
        <f>G78*(1+L78/100)</f>
        <v>0</v>
      </c>
      <c r="N78" s="156">
        <v>5.0000000000000001E-3</v>
      </c>
      <c r="O78" s="156">
        <f>ROUND(E78*N78,2)</f>
        <v>0.01</v>
      </c>
      <c r="P78" s="156">
        <v>0</v>
      </c>
      <c r="Q78" s="156">
        <f>ROUND(E78*P78,2)</f>
        <v>0</v>
      </c>
      <c r="R78" s="157" t="s">
        <v>282</v>
      </c>
      <c r="S78" s="157" t="s">
        <v>254</v>
      </c>
      <c r="T78" s="157" t="s">
        <v>255</v>
      </c>
      <c r="U78" s="157">
        <v>0</v>
      </c>
      <c r="V78" s="157">
        <f>ROUND(E78*U78,2)</f>
        <v>0</v>
      </c>
      <c r="W78" s="157"/>
      <c r="X78" s="157" t="s">
        <v>283</v>
      </c>
      <c r="Y78" s="157" t="s">
        <v>257</v>
      </c>
      <c r="Z78" s="147"/>
      <c r="AA78" s="147"/>
      <c r="AB78" s="147"/>
      <c r="AC78" s="147"/>
      <c r="AD78" s="147"/>
      <c r="AE78" s="147"/>
      <c r="AF78" s="147"/>
      <c r="AG78" s="147" t="s">
        <v>284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2" x14ac:dyDescent="0.2">
      <c r="A79" s="433"/>
      <c r="B79" s="434"/>
      <c r="C79" s="444" t="s">
        <v>52</v>
      </c>
      <c r="D79" s="445"/>
      <c r="E79" s="446">
        <v>1</v>
      </c>
      <c r="F79" s="447"/>
      <c r="G79" s="448"/>
      <c r="H79" s="157"/>
      <c r="I79" s="157"/>
      <c r="J79" s="157"/>
      <c r="K79" s="157"/>
      <c r="L79" s="157"/>
      <c r="M79" s="157"/>
      <c r="N79" s="156"/>
      <c r="O79" s="156"/>
      <c r="P79" s="156"/>
      <c r="Q79" s="156"/>
      <c r="R79" s="157"/>
      <c r="S79" s="157"/>
      <c r="T79" s="157"/>
      <c r="U79" s="157"/>
      <c r="V79" s="157"/>
      <c r="W79" s="157"/>
      <c r="X79" s="157"/>
      <c r="Y79" s="157"/>
      <c r="Z79" s="147"/>
      <c r="AA79" s="147"/>
      <c r="AB79" s="147"/>
      <c r="AC79" s="147"/>
      <c r="AD79" s="147"/>
      <c r="AE79" s="147"/>
      <c r="AF79" s="147"/>
      <c r="AG79" s="147" t="s">
        <v>260</v>
      </c>
      <c r="AH79" s="147">
        <v>0</v>
      </c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x14ac:dyDescent="0.2">
      <c r="A80" s="163" t="s">
        <v>249</v>
      </c>
      <c r="B80" s="164" t="s">
        <v>211</v>
      </c>
      <c r="C80" s="182" t="s">
        <v>212</v>
      </c>
      <c r="D80" s="165"/>
      <c r="E80" s="166"/>
      <c r="F80" s="167"/>
      <c r="G80" s="168">
        <f>SUMIF(AG81:AG82,"&lt;&gt;NOR",G81:G82)</f>
        <v>0</v>
      </c>
      <c r="H80" s="162"/>
      <c r="I80" s="162">
        <f>SUM(I81:I82)</f>
        <v>0</v>
      </c>
      <c r="J80" s="162"/>
      <c r="K80" s="162">
        <f>SUM(K81:K82)</f>
        <v>0</v>
      </c>
      <c r="L80" s="162"/>
      <c r="M80" s="162">
        <f>SUM(M81:M82)</f>
        <v>0</v>
      </c>
      <c r="N80" s="161"/>
      <c r="O80" s="161">
        <f>SUM(O81:O82)</f>
        <v>0</v>
      </c>
      <c r="P80" s="161"/>
      <c r="Q80" s="161">
        <f>SUM(Q81:Q82)</f>
        <v>0</v>
      </c>
      <c r="R80" s="162"/>
      <c r="S80" s="162"/>
      <c r="T80" s="162"/>
      <c r="U80" s="162"/>
      <c r="V80" s="162">
        <f>SUM(V81:V82)</f>
        <v>9.5299999999999994</v>
      </c>
      <c r="W80" s="162"/>
      <c r="X80" s="162"/>
      <c r="Y80" s="162"/>
      <c r="AG80" t="s">
        <v>250</v>
      </c>
    </row>
    <row r="81" spans="1:60" outlineLevel="1" x14ac:dyDescent="0.2">
      <c r="A81" s="170">
        <v>26</v>
      </c>
      <c r="B81" s="171" t="s">
        <v>343</v>
      </c>
      <c r="C81" s="183" t="s">
        <v>344</v>
      </c>
      <c r="D81" s="172" t="s">
        <v>267</v>
      </c>
      <c r="E81" s="173">
        <v>75</v>
      </c>
      <c r="F81" s="174"/>
      <c r="G81" s="175">
        <f>ROUND(E81*F81,2)</f>
        <v>0</v>
      </c>
      <c r="H81" s="158"/>
      <c r="I81" s="157">
        <f>ROUND(E81*H81,2)</f>
        <v>0</v>
      </c>
      <c r="J81" s="158"/>
      <c r="K81" s="157">
        <f>ROUND(E81*J81,2)</f>
        <v>0</v>
      </c>
      <c r="L81" s="157">
        <v>12</v>
      </c>
      <c r="M81" s="157">
        <f>G81*(1+L81/100)</f>
        <v>0</v>
      </c>
      <c r="N81" s="156">
        <v>0</v>
      </c>
      <c r="O81" s="156">
        <f>ROUND(E81*N81,2)</f>
        <v>0</v>
      </c>
      <c r="P81" s="156">
        <v>0</v>
      </c>
      <c r="Q81" s="156">
        <f>ROUND(E81*P81,2)</f>
        <v>0</v>
      </c>
      <c r="R81" s="157"/>
      <c r="S81" s="157" t="s">
        <v>254</v>
      </c>
      <c r="T81" s="157" t="s">
        <v>255</v>
      </c>
      <c r="U81" s="157">
        <v>0.127</v>
      </c>
      <c r="V81" s="157">
        <f>ROUND(E81*U81,2)</f>
        <v>9.5299999999999994</v>
      </c>
      <c r="W81" s="157"/>
      <c r="X81" s="157" t="s">
        <v>256</v>
      </c>
      <c r="Y81" s="157" t="s">
        <v>257</v>
      </c>
      <c r="Z81" s="147"/>
      <c r="AA81" s="147"/>
      <c r="AB81" s="147"/>
      <c r="AC81" s="147"/>
      <c r="AD81" s="147"/>
      <c r="AE81" s="147"/>
      <c r="AF81" s="147"/>
      <c r="AG81" s="147" t="s">
        <v>258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2" x14ac:dyDescent="0.2">
      <c r="A82" s="439"/>
      <c r="B82" s="440"/>
      <c r="C82" s="449" t="s">
        <v>345</v>
      </c>
      <c r="D82" s="450"/>
      <c r="E82" s="451">
        <v>75</v>
      </c>
      <c r="F82" s="452"/>
      <c r="G82" s="453"/>
      <c r="H82" s="157"/>
      <c r="I82" s="157"/>
      <c r="J82" s="157"/>
      <c r="K82" s="157"/>
      <c r="L82" s="157"/>
      <c r="M82" s="157"/>
      <c r="N82" s="156"/>
      <c r="O82" s="156"/>
      <c r="P82" s="156"/>
      <c r="Q82" s="156"/>
      <c r="R82" s="157"/>
      <c r="S82" s="157"/>
      <c r="T82" s="157"/>
      <c r="U82" s="157"/>
      <c r="V82" s="157"/>
      <c r="W82" s="157"/>
      <c r="X82" s="157"/>
      <c r="Y82" s="157"/>
      <c r="Z82" s="147"/>
      <c r="AA82" s="147"/>
      <c r="AB82" s="147"/>
      <c r="AC82" s="147"/>
      <c r="AD82" s="147"/>
      <c r="AE82" s="147"/>
      <c r="AF82" s="147"/>
      <c r="AG82" s="147" t="s">
        <v>260</v>
      </c>
      <c r="AH82" s="147">
        <v>0</v>
      </c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x14ac:dyDescent="0.2">
      <c r="A83" s="3"/>
      <c r="B83" s="4"/>
      <c r="C83" s="186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AE83">
        <v>12</v>
      </c>
      <c r="AF83">
        <v>21</v>
      </c>
      <c r="AG83" t="s">
        <v>235</v>
      </c>
    </row>
    <row r="84" spans="1:60" x14ac:dyDescent="0.2">
      <c r="A84" s="150"/>
      <c r="B84" s="151" t="s">
        <v>31</v>
      </c>
      <c r="C84" s="187"/>
      <c r="D84" s="152"/>
      <c r="E84" s="153"/>
      <c r="F84" s="153"/>
      <c r="G84" s="169">
        <f>G8+G32+G41+G53+G55+G63+G68+G73+G80</f>
        <v>0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AE84">
        <f>SUMIF(L7:L82,AE83,G7:G82)</f>
        <v>0</v>
      </c>
      <c r="AF84">
        <f>SUMIF(L7:L82,AF83,G7:G82)</f>
        <v>0</v>
      </c>
      <c r="AG84" t="s">
        <v>346</v>
      </c>
    </row>
    <row r="85" spans="1:60" x14ac:dyDescent="0.2">
      <c r="A85" s="3"/>
      <c r="B85" s="4"/>
      <c r="C85" s="186"/>
      <c r="D85" s="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60" x14ac:dyDescent="0.2">
      <c r="A86" s="3"/>
      <c r="B86" s="4"/>
      <c r="C86" s="186"/>
      <c r="D86" s="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60" x14ac:dyDescent="0.2">
      <c r="A87" s="374" t="s">
        <v>347</v>
      </c>
      <c r="B87" s="374"/>
      <c r="C87" s="375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60" x14ac:dyDescent="0.2">
      <c r="A88" s="376"/>
      <c r="B88" s="377"/>
      <c r="C88" s="378"/>
      <c r="D88" s="377"/>
      <c r="E88" s="377"/>
      <c r="F88" s="377"/>
      <c r="G88" s="379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AG88" t="s">
        <v>348</v>
      </c>
    </row>
    <row r="89" spans="1:60" x14ac:dyDescent="0.2">
      <c r="A89" s="380"/>
      <c r="B89" s="381"/>
      <c r="C89" s="382"/>
      <c r="D89" s="381"/>
      <c r="E89" s="381"/>
      <c r="F89" s="381"/>
      <c r="G89" s="38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60" x14ac:dyDescent="0.2">
      <c r="A90" s="380"/>
      <c r="B90" s="381"/>
      <c r="C90" s="382"/>
      <c r="D90" s="381"/>
      <c r="E90" s="381"/>
      <c r="F90" s="381"/>
      <c r="G90" s="38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60" x14ac:dyDescent="0.2">
      <c r="A91" s="380"/>
      <c r="B91" s="381"/>
      <c r="C91" s="382"/>
      <c r="D91" s="381"/>
      <c r="E91" s="381"/>
      <c r="F91" s="381"/>
      <c r="G91" s="38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60" x14ac:dyDescent="0.2">
      <c r="A92" s="384"/>
      <c r="B92" s="385"/>
      <c r="C92" s="386"/>
      <c r="D92" s="385"/>
      <c r="E92" s="385"/>
      <c r="F92" s="385"/>
      <c r="G92" s="387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60" x14ac:dyDescent="0.2">
      <c r="A93" s="3"/>
      <c r="B93" s="4"/>
      <c r="C93" s="186"/>
      <c r="D93" s="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60" x14ac:dyDescent="0.2">
      <c r="C94" s="188"/>
      <c r="D94" s="10"/>
      <c r="AG94" t="s">
        <v>349</v>
      </c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0">
    <mergeCell ref="A88:G92"/>
    <mergeCell ref="C18:G18"/>
    <mergeCell ref="C50:G50"/>
    <mergeCell ref="C57:G57"/>
    <mergeCell ref="C60:G60"/>
    <mergeCell ref="A1:G1"/>
    <mergeCell ref="C2:G2"/>
    <mergeCell ref="C3:G3"/>
    <mergeCell ref="C4:G4"/>
    <mergeCell ref="A87:C87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ignoredErrors>
    <ignoredError sqref="G55" 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AQ15" sqref="AQ15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9.140625" hidden="1" customWidth="1"/>
    <col min="26" max="30" width="0" hidden="1" customWidth="1"/>
    <col min="31" max="35" width="9.140625" hidden="1" customWidth="1"/>
    <col min="36" max="41" width="9.140625" customWidth="1"/>
    <col min="53" max="53" width="73.7109375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50</v>
      </c>
      <c r="C3" s="368" t="s">
        <v>51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52</v>
      </c>
      <c r="C4" s="371" t="s">
        <v>53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423" t="s">
        <v>227</v>
      </c>
      <c r="B6" s="424" t="s">
        <v>228</v>
      </c>
      <c r="C6" s="424" t="s">
        <v>229</v>
      </c>
      <c r="D6" s="425" t="s">
        <v>230</v>
      </c>
      <c r="E6" s="423" t="s">
        <v>231</v>
      </c>
      <c r="F6" s="426" t="s">
        <v>232</v>
      </c>
      <c r="G6" s="423" t="s">
        <v>31</v>
      </c>
      <c r="H6" s="422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427"/>
      <c r="B7" s="428"/>
      <c r="C7" s="428"/>
      <c r="D7" s="429"/>
      <c r="E7" s="430"/>
      <c r="F7" s="431"/>
      <c r="G7" s="432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221</v>
      </c>
      <c r="C8" s="182" t="s">
        <v>29</v>
      </c>
      <c r="D8" s="165"/>
      <c r="E8" s="166"/>
      <c r="F8" s="167"/>
      <c r="G8" s="168">
        <f>SUMIF(AG9:AG19,"&lt;&gt;NOR",G9:G19)</f>
        <v>0</v>
      </c>
      <c r="H8" s="162"/>
      <c r="I8" s="162">
        <f>SUM(I9:I19)</f>
        <v>0</v>
      </c>
      <c r="J8" s="162"/>
      <c r="K8" s="162">
        <f>SUM(K9:K19)</f>
        <v>0</v>
      </c>
      <c r="L8" s="162"/>
      <c r="M8" s="162">
        <f>SUM(M9:M19)</f>
        <v>0</v>
      </c>
      <c r="N8" s="161"/>
      <c r="O8" s="161">
        <f>SUM(O9:O19)</f>
        <v>0</v>
      </c>
      <c r="P8" s="161"/>
      <c r="Q8" s="161">
        <f>SUM(Q9:Q19)</f>
        <v>0</v>
      </c>
      <c r="R8" s="162"/>
      <c r="S8" s="162"/>
      <c r="T8" s="162"/>
      <c r="U8" s="162"/>
      <c r="V8" s="162">
        <f>SUM(V9:V19)</f>
        <v>0</v>
      </c>
      <c r="W8" s="162"/>
      <c r="X8" s="162"/>
      <c r="Y8" s="162"/>
      <c r="AG8" t="s">
        <v>250</v>
      </c>
    </row>
    <row r="9" spans="1:60" outlineLevel="1" x14ac:dyDescent="0.2">
      <c r="A9" s="170">
        <v>1</v>
      </c>
      <c r="B9" s="171" t="s">
        <v>350</v>
      </c>
      <c r="C9" s="183" t="s">
        <v>351</v>
      </c>
      <c r="D9" s="172" t="s">
        <v>352</v>
      </c>
      <c r="E9" s="173">
        <v>1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12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0</v>
      </c>
      <c r="V9" s="157">
        <f>ROUND(E9*U9,2)</f>
        <v>0</v>
      </c>
      <c r="W9" s="157"/>
      <c r="X9" s="157" t="s">
        <v>51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353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433"/>
      <c r="B10" s="434"/>
      <c r="C10" s="388" t="s">
        <v>354</v>
      </c>
      <c r="D10" s="389"/>
      <c r="E10" s="389"/>
      <c r="F10" s="389"/>
      <c r="G10" s="435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272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t="22.5" outlineLevel="3" x14ac:dyDescent="0.2">
      <c r="A11" s="433"/>
      <c r="B11" s="434"/>
      <c r="C11" s="436" t="s">
        <v>355</v>
      </c>
      <c r="D11" s="437"/>
      <c r="E11" s="437"/>
      <c r="F11" s="437"/>
      <c r="G11" s="438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272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89" t="str">
        <f>C11</f>
        <v>Vyhotovení protokolu o vytyčení stavby se seznamem souřadnic vytyčených bodů a jejich polohopisnými (S-JTSK) a výškopisnými (Bpv) hodnotami.</v>
      </c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70">
        <v>2</v>
      </c>
      <c r="B12" s="171" t="s">
        <v>356</v>
      </c>
      <c r="C12" s="183" t="s">
        <v>357</v>
      </c>
      <c r="D12" s="172" t="s">
        <v>352</v>
      </c>
      <c r="E12" s="173">
        <v>1</v>
      </c>
      <c r="F12" s="174"/>
      <c r="G12" s="175">
        <f>ROUND(E12*F12,2)</f>
        <v>0</v>
      </c>
      <c r="H12" s="158"/>
      <c r="I12" s="157">
        <f>ROUND(E12*H12,2)</f>
        <v>0</v>
      </c>
      <c r="J12" s="158"/>
      <c r="K12" s="157">
        <f>ROUND(E12*J12,2)</f>
        <v>0</v>
      </c>
      <c r="L12" s="157">
        <v>12</v>
      </c>
      <c r="M12" s="157">
        <f>G12*(1+L12/100)</f>
        <v>0</v>
      </c>
      <c r="N12" s="156">
        <v>0</v>
      </c>
      <c r="O12" s="156">
        <f>ROUND(E12*N12,2)</f>
        <v>0</v>
      </c>
      <c r="P12" s="156">
        <v>0</v>
      </c>
      <c r="Q12" s="156">
        <f>ROUND(E12*P12,2)</f>
        <v>0</v>
      </c>
      <c r="R12" s="157"/>
      <c r="S12" s="157" t="s">
        <v>254</v>
      </c>
      <c r="T12" s="157" t="s">
        <v>255</v>
      </c>
      <c r="U12" s="157">
        <v>0</v>
      </c>
      <c r="V12" s="157">
        <f>ROUND(E12*U12,2)</f>
        <v>0</v>
      </c>
      <c r="W12" s="157"/>
      <c r="X12" s="157" t="s">
        <v>51</v>
      </c>
      <c r="Y12" s="157" t="s">
        <v>257</v>
      </c>
      <c r="Z12" s="147"/>
      <c r="AA12" s="147"/>
      <c r="AB12" s="147"/>
      <c r="AC12" s="147"/>
      <c r="AD12" s="147"/>
      <c r="AE12" s="147"/>
      <c r="AF12" s="147"/>
      <c r="AG12" s="147" t="s">
        <v>353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2.5" outlineLevel="2" x14ac:dyDescent="0.2">
      <c r="A13" s="433"/>
      <c r="B13" s="434"/>
      <c r="C13" s="388" t="s">
        <v>358</v>
      </c>
      <c r="D13" s="389"/>
      <c r="E13" s="389"/>
      <c r="F13" s="389"/>
      <c r="G13" s="435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272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89" t="str">
        <f>C13</f>
        <v>Zaměření a vytýčení stávajících inženýrských sítí v místě stavby z hlediska jejich ochrany při provádění stavby.</v>
      </c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70">
        <v>3</v>
      </c>
      <c r="B14" s="171" t="s">
        <v>359</v>
      </c>
      <c r="C14" s="183" t="s">
        <v>360</v>
      </c>
      <c r="D14" s="172" t="s">
        <v>352</v>
      </c>
      <c r="E14" s="173">
        <v>1</v>
      </c>
      <c r="F14" s="174"/>
      <c r="G14" s="175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12</v>
      </c>
      <c r="M14" s="157">
        <f>G14*(1+L14/100)</f>
        <v>0</v>
      </c>
      <c r="N14" s="156">
        <v>0</v>
      </c>
      <c r="O14" s="156">
        <f>ROUND(E14*N14,2)</f>
        <v>0</v>
      </c>
      <c r="P14" s="156">
        <v>0</v>
      </c>
      <c r="Q14" s="156">
        <f>ROUND(E14*P14,2)</f>
        <v>0</v>
      </c>
      <c r="R14" s="157"/>
      <c r="S14" s="157" t="s">
        <v>254</v>
      </c>
      <c r="T14" s="157" t="s">
        <v>255</v>
      </c>
      <c r="U14" s="157">
        <v>0</v>
      </c>
      <c r="V14" s="157">
        <f>ROUND(E14*U14,2)</f>
        <v>0</v>
      </c>
      <c r="W14" s="157"/>
      <c r="X14" s="157" t="s">
        <v>51</v>
      </c>
      <c r="Y14" s="157" t="s">
        <v>257</v>
      </c>
      <c r="Z14" s="147"/>
      <c r="AA14" s="147"/>
      <c r="AB14" s="147"/>
      <c r="AC14" s="147"/>
      <c r="AD14" s="147"/>
      <c r="AE14" s="147"/>
      <c r="AF14" s="147"/>
      <c r="AG14" s="147" t="s">
        <v>353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33.75" outlineLevel="2" x14ac:dyDescent="0.2">
      <c r="A15" s="433"/>
      <c r="B15" s="434"/>
      <c r="C15" s="388" t="s">
        <v>361</v>
      </c>
      <c r="D15" s="389"/>
      <c r="E15" s="389"/>
      <c r="F15" s="389"/>
      <c r="G15" s="435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272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89" t="str">
        <f>C15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70">
        <v>4</v>
      </c>
      <c r="B16" s="171" t="s">
        <v>362</v>
      </c>
      <c r="C16" s="183" t="s">
        <v>363</v>
      </c>
      <c r="D16" s="172" t="s">
        <v>352</v>
      </c>
      <c r="E16" s="173">
        <v>1</v>
      </c>
      <c r="F16" s="174"/>
      <c r="G16" s="175">
        <f>ROUND(E16*F16,2)</f>
        <v>0</v>
      </c>
      <c r="H16" s="158"/>
      <c r="I16" s="157">
        <f>ROUND(E16*H16,2)</f>
        <v>0</v>
      </c>
      <c r="J16" s="158"/>
      <c r="K16" s="157">
        <f>ROUND(E16*J16,2)</f>
        <v>0</v>
      </c>
      <c r="L16" s="157">
        <v>12</v>
      </c>
      <c r="M16" s="157">
        <f>G16*(1+L16/100)</f>
        <v>0</v>
      </c>
      <c r="N16" s="156">
        <v>0</v>
      </c>
      <c r="O16" s="156">
        <f>ROUND(E16*N16,2)</f>
        <v>0</v>
      </c>
      <c r="P16" s="156">
        <v>0</v>
      </c>
      <c r="Q16" s="156">
        <f>ROUND(E16*P16,2)</f>
        <v>0</v>
      </c>
      <c r="R16" s="157"/>
      <c r="S16" s="157" t="s">
        <v>254</v>
      </c>
      <c r="T16" s="157" t="s">
        <v>255</v>
      </c>
      <c r="U16" s="157">
        <v>0</v>
      </c>
      <c r="V16" s="157">
        <f>ROUND(E16*U16,2)</f>
        <v>0</v>
      </c>
      <c r="W16" s="157"/>
      <c r="X16" s="157" t="s">
        <v>51</v>
      </c>
      <c r="Y16" s="157" t="s">
        <v>257</v>
      </c>
      <c r="Z16" s="147"/>
      <c r="AA16" s="147"/>
      <c r="AB16" s="147"/>
      <c r="AC16" s="147"/>
      <c r="AD16" s="147"/>
      <c r="AE16" s="147"/>
      <c r="AF16" s="147"/>
      <c r="AG16" s="147" t="s">
        <v>353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33.75" outlineLevel="2" x14ac:dyDescent="0.2">
      <c r="A17" s="433"/>
      <c r="B17" s="434"/>
      <c r="C17" s="388" t="s">
        <v>364</v>
      </c>
      <c r="D17" s="389"/>
      <c r="E17" s="389"/>
      <c r="F17" s="389"/>
      <c r="G17" s="435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272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89" t="str">
        <f>C17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70">
        <v>5</v>
      </c>
      <c r="B18" s="171" t="s">
        <v>365</v>
      </c>
      <c r="C18" s="183" t="s">
        <v>366</v>
      </c>
      <c r="D18" s="172" t="s">
        <v>352</v>
      </c>
      <c r="E18" s="173">
        <v>1</v>
      </c>
      <c r="F18" s="174"/>
      <c r="G18" s="175">
        <f>ROUND(E18*F18,2)</f>
        <v>0</v>
      </c>
      <c r="H18" s="158"/>
      <c r="I18" s="157">
        <f>ROUND(E18*H18,2)</f>
        <v>0</v>
      </c>
      <c r="J18" s="158"/>
      <c r="K18" s="157">
        <f>ROUND(E18*J18,2)</f>
        <v>0</v>
      </c>
      <c r="L18" s="157">
        <v>12</v>
      </c>
      <c r="M18" s="157">
        <f>G18*(1+L18/100)</f>
        <v>0</v>
      </c>
      <c r="N18" s="156">
        <v>0</v>
      </c>
      <c r="O18" s="156">
        <f>ROUND(E18*N18,2)</f>
        <v>0</v>
      </c>
      <c r="P18" s="156">
        <v>0</v>
      </c>
      <c r="Q18" s="156">
        <f>ROUND(E18*P18,2)</f>
        <v>0</v>
      </c>
      <c r="R18" s="157"/>
      <c r="S18" s="157" t="s">
        <v>254</v>
      </c>
      <c r="T18" s="157" t="s">
        <v>255</v>
      </c>
      <c r="U18" s="157">
        <v>0</v>
      </c>
      <c r="V18" s="157">
        <f>ROUND(E18*U18,2)</f>
        <v>0</v>
      </c>
      <c r="W18" s="157"/>
      <c r="X18" s="157" t="s">
        <v>51</v>
      </c>
      <c r="Y18" s="157" t="s">
        <v>257</v>
      </c>
      <c r="Z18" s="147"/>
      <c r="AA18" s="147"/>
      <c r="AB18" s="147"/>
      <c r="AC18" s="147"/>
      <c r="AD18" s="147"/>
      <c r="AE18" s="147"/>
      <c r="AF18" s="147"/>
      <c r="AG18" s="147" t="s">
        <v>353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45" outlineLevel="2" x14ac:dyDescent="0.2">
      <c r="A19" s="433"/>
      <c r="B19" s="434"/>
      <c r="C19" s="388" t="s">
        <v>367</v>
      </c>
      <c r="D19" s="389"/>
      <c r="E19" s="389"/>
      <c r="F19" s="389"/>
      <c r="G19" s="435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272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89" t="str">
        <f>C19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9" s="147"/>
      <c r="BC19" s="147"/>
      <c r="BD19" s="147"/>
      <c r="BE19" s="147"/>
      <c r="BF19" s="147"/>
      <c r="BG19" s="147"/>
      <c r="BH19" s="147"/>
    </row>
    <row r="20" spans="1:60" x14ac:dyDescent="0.2">
      <c r="A20" s="163" t="s">
        <v>249</v>
      </c>
      <c r="B20" s="164" t="s">
        <v>222</v>
      </c>
      <c r="C20" s="182" t="s">
        <v>30</v>
      </c>
      <c r="D20" s="165"/>
      <c r="E20" s="166"/>
      <c r="F20" s="167"/>
      <c r="G20" s="168">
        <f>SUMIF(AG21:AG22,"&lt;&gt;NOR",G21:G22)</f>
        <v>0</v>
      </c>
      <c r="H20" s="162"/>
      <c r="I20" s="162">
        <f>SUM(I21:I22)</f>
        <v>0</v>
      </c>
      <c r="J20" s="162"/>
      <c r="K20" s="162">
        <f>SUM(K21:K22)</f>
        <v>0</v>
      </c>
      <c r="L20" s="162"/>
      <c r="M20" s="162">
        <f>SUM(M21:M22)</f>
        <v>0</v>
      </c>
      <c r="N20" s="161"/>
      <c r="O20" s="161">
        <f>SUM(O21:O22)</f>
        <v>0</v>
      </c>
      <c r="P20" s="161"/>
      <c r="Q20" s="161">
        <f>SUM(Q21:Q22)</f>
        <v>0</v>
      </c>
      <c r="R20" s="162"/>
      <c r="S20" s="162"/>
      <c r="T20" s="162"/>
      <c r="U20" s="162"/>
      <c r="V20" s="162">
        <f>SUM(V21:V22)</f>
        <v>0</v>
      </c>
      <c r="W20" s="162"/>
      <c r="X20" s="162"/>
      <c r="Y20" s="162"/>
      <c r="AG20" t="s">
        <v>250</v>
      </c>
    </row>
    <row r="21" spans="1:60" outlineLevel="1" x14ac:dyDescent="0.2">
      <c r="A21" s="170">
        <v>6</v>
      </c>
      <c r="B21" s="171" t="s">
        <v>368</v>
      </c>
      <c r="C21" s="183" t="s">
        <v>369</v>
      </c>
      <c r="D21" s="172" t="s">
        <v>352</v>
      </c>
      <c r="E21" s="173">
        <v>1</v>
      </c>
      <c r="F21" s="174"/>
      <c r="G21" s="175">
        <f>ROUND(E21*F21,2)</f>
        <v>0</v>
      </c>
      <c r="H21" s="158"/>
      <c r="I21" s="157">
        <f>ROUND(E21*H21,2)</f>
        <v>0</v>
      </c>
      <c r="J21" s="158"/>
      <c r="K21" s="157">
        <f>ROUND(E21*J21,2)</f>
        <v>0</v>
      </c>
      <c r="L21" s="157">
        <v>12</v>
      </c>
      <c r="M21" s="157">
        <f>G21*(1+L21/100)</f>
        <v>0</v>
      </c>
      <c r="N21" s="156">
        <v>0</v>
      </c>
      <c r="O21" s="156">
        <f>ROUND(E21*N21,2)</f>
        <v>0</v>
      </c>
      <c r="P21" s="156">
        <v>0</v>
      </c>
      <c r="Q21" s="156">
        <f>ROUND(E21*P21,2)</f>
        <v>0</v>
      </c>
      <c r="R21" s="157"/>
      <c r="S21" s="157" t="s">
        <v>254</v>
      </c>
      <c r="T21" s="157" t="s">
        <v>255</v>
      </c>
      <c r="U21" s="157">
        <v>0</v>
      </c>
      <c r="V21" s="157">
        <f>ROUND(E21*U21,2)</f>
        <v>0</v>
      </c>
      <c r="W21" s="157"/>
      <c r="X21" s="157" t="s">
        <v>51</v>
      </c>
      <c r="Y21" s="157" t="s">
        <v>257</v>
      </c>
      <c r="Z21" s="147"/>
      <c r="AA21" s="147"/>
      <c r="AB21" s="147"/>
      <c r="AC21" s="147"/>
      <c r="AD21" s="147"/>
      <c r="AE21" s="147"/>
      <c r="AF21" s="147"/>
      <c r="AG21" s="147" t="s">
        <v>353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2" x14ac:dyDescent="0.2">
      <c r="A22" s="439"/>
      <c r="B22" s="440"/>
      <c r="C22" s="441" t="s">
        <v>370</v>
      </c>
      <c r="D22" s="442"/>
      <c r="E22" s="442"/>
      <c r="F22" s="442"/>
      <c r="G22" s="443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272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x14ac:dyDescent="0.2">
      <c r="A23" s="3"/>
      <c r="B23" s="4"/>
      <c r="C23" s="186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AE23">
        <v>12</v>
      </c>
      <c r="AF23">
        <v>21</v>
      </c>
      <c r="AG23" t="s">
        <v>235</v>
      </c>
    </row>
    <row r="24" spans="1:60" x14ac:dyDescent="0.2">
      <c r="A24" s="150"/>
      <c r="B24" s="151" t="s">
        <v>31</v>
      </c>
      <c r="C24" s="187"/>
      <c r="D24" s="152"/>
      <c r="E24" s="153"/>
      <c r="F24" s="153"/>
      <c r="G24" s="169">
        <f>G8+G20</f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E24">
        <f>SUMIF(L7:L22,AE23,G7:G22)</f>
        <v>0</v>
      </c>
      <c r="AF24">
        <f>SUMIF(L7:L22,AF23,G7:G22)</f>
        <v>0</v>
      </c>
      <c r="AG24" t="s">
        <v>346</v>
      </c>
    </row>
    <row r="25" spans="1:60" x14ac:dyDescent="0.2">
      <c r="A25" s="3"/>
      <c r="B25" s="4"/>
      <c r="C25" s="186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60" x14ac:dyDescent="0.2">
      <c r="A26" s="3"/>
      <c r="B26" s="4"/>
      <c r="C26" s="186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60" x14ac:dyDescent="0.2">
      <c r="A27" s="374" t="s">
        <v>347</v>
      </c>
      <c r="B27" s="374"/>
      <c r="C27" s="375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">
      <c r="A28" s="376"/>
      <c r="B28" s="377"/>
      <c r="C28" s="378"/>
      <c r="D28" s="377"/>
      <c r="E28" s="377"/>
      <c r="F28" s="377"/>
      <c r="G28" s="379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AG28" t="s">
        <v>348</v>
      </c>
    </row>
    <row r="29" spans="1:60" x14ac:dyDescent="0.2">
      <c r="A29" s="380"/>
      <c r="B29" s="381"/>
      <c r="C29" s="382"/>
      <c r="D29" s="381"/>
      <c r="E29" s="381"/>
      <c r="F29" s="381"/>
      <c r="G29" s="38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A30" s="380"/>
      <c r="B30" s="381"/>
      <c r="C30" s="382"/>
      <c r="D30" s="381"/>
      <c r="E30" s="381"/>
      <c r="F30" s="381"/>
      <c r="G30" s="38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60" x14ac:dyDescent="0.2">
      <c r="A31" s="380"/>
      <c r="B31" s="381"/>
      <c r="C31" s="382"/>
      <c r="D31" s="381"/>
      <c r="E31" s="381"/>
      <c r="F31" s="381"/>
      <c r="G31" s="38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">
      <c r="A32" s="384"/>
      <c r="B32" s="385"/>
      <c r="C32" s="386"/>
      <c r="D32" s="385"/>
      <c r="E32" s="385"/>
      <c r="F32" s="385"/>
      <c r="G32" s="387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">
      <c r="A33" s="3"/>
      <c r="B33" s="4"/>
      <c r="C33" s="186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">
      <c r="C34" s="188"/>
      <c r="D34" s="10"/>
      <c r="AG34" t="s">
        <v>349</v>
      </c>
    </row>
    <row r="35" spans="1:33" x14ac:dyDescent="0.2">
      <c r="D35" s="10"/>
    </row>
    <row r="36" spans="1:33" x14ac:dyDescent="0.2">
      <c r="D36" s="10"/>
    </row>
    <row r="37" spans="1:33" x14ac:dyDescent="0.2">
      <c r="D37" s="10"/>
    </row>
    <row r="38" spans="1:33" x14ac:dyDescent="0.2">
      <c r="D38" s="10"/>
    </row>
    <row r="39" spans="1:33" x14ac:dyDescent="0.2">
      <c r="D39" s="10"/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3">
    <mergeCell ref="A28:G32"/>
    <mergeCell ref="C10:G10"/>
    <mergeCell ref="C11:G11"/>
    <mergeCell ref="C13:G13"/>
    <mergeCell ref="C15:G15"/>
    <mergeCell ref="C17:G17"/>
    <mergeCell ref="C19:G19"/>
    <mergeCell ref="C22:G22"/>
    <mergeCell ref="A1:G1"/>
    <mergeCell ref="C2:G2"/>
    <mergeCell ref="C3:G3"/>
    <mergeCell ref="C4:G4"/>
    <mergeCell ref="A27:C27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6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48</v>
      </c>
      <c r="C3" s="368" t="s">
        <v>54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52</v>
      </c>
      <c r="C4" s="371" t="s">
        <v>55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52</v>
      </c>
      <c r="C8" s="182" t="s">
        <v>113</v>
      </c>
      <c r="D8" s="165"/>
      <c r="E8" s="166"/>
      <c r="F8" s="167"/>
      <c r="G8" s="168">
        <f>SUMIF(AG9:AG16,"&lt;&gt;NOR",G9:G16)</f>
        <v>0</v>
      </c>
      <c r="H8" s="162"/>
      <c r="I8" s="162">
        <f>SUM(I9:I16)</f>
        <v>0</v>
      </c>
      <c r="J8" s="162"/>
      <c r="K8" s="162">
        <f>SUM(K9:K16)</f>
        <v>0</v>
      </c>
      <c r="L8" s="162"/>
      <c r="M8" s="162">
        <f>SUM(M9:M16)</f>
        <v>0</v>
      </c>
      <c r="N8" s="161"/>
      <c r="O8" s="161">
        <f>SUM(O9:O16)</f>
        <v>0</v>
      </c>
      <c r="P8" s="161"/>
      <c r="Q8" s="161">
        <f>SUM(Q9:Q16)</f>
        <v>0</v>
      </c>
      <c r="R8" s="162"/>
      <c r="S8" s="162"/>
      <c r="T8" s="162"/>
      <c r="U8" s="162"/>
      <c r="V8" s="162">
        <f>SUM(V9:V16)</f>
        <v>48.16</v>
      </c>
      <c r="W8" s="162"/>
      <c r="X8" s="162"/>
      <c r="Y8" s="162"/>
      <c r="AG8" t="s">
        <v>250</v>
      </c>
    </row>
    <row r="9" spans="1:60" outlineLevel="1" x14ac:dyDescent="0.2">
      <c r="A9" s="170">
        <v>1</v>
      </c>
      <c r="B9" s="171" t="s">
        <v>371</v>
      </c>
      <c r="C9" s="183" t="s">
        <v>372</v>
      </c>
      <c r="D9" s="172" t="s">
        <v>253</v>
      </c>
      <c r="E9" s="173">
        <v>106.6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12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0.36799999999999999</v>
      </c>
      <c r="V9" s="157">
        <f>ROUND(E9*U9,2)</f>
        <v>39.229999999999997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373</v>
      </c>
      <c r="D10" s="159"/>
      <c r="E10" s="160">
        <v>66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3" x14ac:dyDescent="0.2">
      <c r="A11" s="154"/>
      <c r="B11" s="155"/>
      <c r="C11" s="184" t="s">
        <v>374</v>
      </c>
      <c r="D11" s="159"/>
      <c r="E11" s="160">
        <v>40.6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260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70">
        <v>2</v>
      </c>
      <c r="B12" s="171" t="s">
        <v>375</v>
      </c>
      <c r="C12" s="183" t="s">
        <v>376</v>
      </c>
      <c r="D12" s="172" t="s">
        <v>253</v>
      </c>
      <c r="E12" s="173">
        <v>66</v>
      </c>
      <c r="F12" s="174"/>
      <c r="G12" s="175">
        <f>ROUND(E12*F12,2)</f>
        <v>0</v>
      </c>
      <c r="H12" s="158"/>
      <c r="I12" s="157">
        <f>ROUND(E12*H12,2)</f>
        <v>0</v>
      </c>
      <c r="J12" s="158"/>
      <c r="K12" s="157">
        <f>ROUND(E12*J12,2)</f>
        <v>0</v>
      </c>
      <c r="L12" s="157">
        <v>12</v>
      </c>
      <c r="M12" s="157">
        <f>G12*(1+L12/100)</f>
        <v>0</v>
      </c>
      <c r="N12" s="156">
        <v>0</v>
      </c>
      <c r="O12" s="156">
        <f>ROUND(E12*N12,2)</f>
        <v>0</v>
      </c>
      <c r="P12" s="156">
        <v>0</v>
      </c>
      <c r="Q12" s="156">
        <f>ROUND(E12*P12,2)</f>
        <v>0</v>
      </c>
      <c r="R12" s="157"/>
      <c r="S12" s="157" t="s">
        <v>254</v>
      </c>
      <c r="T12" s="157" t="s">
        <v>255</v>
      </c>
      <c r="U12" s="157">
        <v>1.0999999999999999E-2</v>
      </c>
      <c r="V12" s="157">
        <f>ROUND(E12*U12,2)</f>
        <v>0.73</v>
      </c>
      <c r="W12" s="157"/>
      <c r="X12" s="157" t="s">
        <v>256</v>
      </c>
      <c r="Y12" s="157" t="s">
        <v>257</v>
      </c>
      <c r="Z12" s="147"/>
      <c r="AA12" s="147"/>
      <c r="AB12" s="147"/>
      <c r="AC12" s="147"/>
      <c r="AD12" s="147"/>
      <c r="AE12" s="147"/>
      <c r="AF12" s="147"/>
      <c r="AG12" s="147" t="s">
        <v>258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">
      <c r="A13" s="154"/>
      <c r="B13" s="155"/>
      <c r="C13" s="184" t="s">
        <v>377</v>
      </c>
      <c r="D13" s="159"/>
      <c r="E13" s="160">
        <v>66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260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70">
        <v>3</v>
      </c>
      <c r="B14" s="171" t="s">
        <v>269</v>
      </c>
      <c r="C14" s="183" t="s">
        <v>270</v>
      </c>
      <c r="D14" s="172" t="s">
        <v>253</v>
      </c>
      <c r="E14" s="173">
        <v>40.6</v>
      </c>
      <c r="F14" s="174"/>
      <c r="G14" s="175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12</v>
      </c>
      <c r="M14" s="157">
        <f>G14*(1+L14/100)</f>
        <v>0</v>
      </c>
      <c r="N14" s="156">
        <v>0</v>
      </c>
      <c r="O14" s="156">
        <f>ROUND(E14*N14,2)</f>
        <v>0</v>
      </c>
      <c r="P14" s="156">
        <v>0</v>
      </c>
      <c r="Q14" s="156">
        <f>ROUND(E14*P14,2)</f>
        <v>0</v>
      </c>
      <c r="R14" s="157"/>
      <c r="S14" s="157" t="s">
        <v>254</v>
      </c>
      <c r="T14" s="157" t="s">
        <v>255</v>
      </c>
      <c r="U14" s="157">
        <v>0.20200000000000001</v>
      </c>
      <c r="V14" s="157">
        <f>ROUND(E14*U14,2)</f>
        <v>8.1999999999999993</v>
      </c>
      <c r="W14" s="157"/>
      <c r="X14" s="157" t="s">
        <v>256</v>
      </c>
      <c r="Y14" s="157" t="s">
        <v>257</v>
      </c>
      <c r="Z14" s="147"/>
      <c r="AA14" s="147"/>
      <c r="AB14" s="147"/>
      <c r="AC14" s="147"/>
      <c r="AD14" s="147"/>
      <c r="AE14" s="147"/>
      <c r="AF14" s="147"/>
      <c r="AG14" s="147" t="s">
        <v>258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2" x14ac:dyDescent="0.2">
      <c r="A15" s="154"/>
      <c r="B15" s="155"/>
      <c r="C15" s="388" t="s">
        <v>271</v>
      </c>
      <c r="D15" s="389"/>
      <c r="E15" s="389"/>
      <c r="F15" s="389"/>
      <c r="G15" s="389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272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2" x14ac:dyDescent="0.2">
      <c r="A16" s="154"/>
      <c r="B16" s="155"/>
      <c r="C16" s="184" t="s">
        <v>374</v>
      </c>
      <c r="D16" s="159"/>
      <c r="E16" s="160">
        <v>40.6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260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x14ac:dyDescent="0.2">
      <c r="A17" s="163" t="s">
        <v>249</v>
      </c>
      <c r="B17" s="164" t="s">
        <v>56</v>
      </c>
      <c r="C17" s="182" t="s">
        <v>114</v>
      </c>
      <c r="D17" s="165"/>
      <c r="E17" s="166"/>
      <c r="F17" s="167"/>
      <c r="G17" s="168">
        <f>SUMIF(AG18:AG29,"&lt;&gt;NOR",G18:G29)</f>
        <v>0</v>
      </c>
      <c r="H17" s="162"/>
      <c r="I17" s="162">
        <f>SUM(I18:I29)</f>
        <v>0</v>
      </c>
      <c r="J17" s="162"/>
      <c r="K17" s="162">
        <f>SUM(K18:K29)</f>
        <v>0</v>
      </c>
      <c r="L17" s="162"/>
      <c r="M17" s="162">
        <f>SUM(M18:M29)</f>
        <v>0</v>
      </c>
      <c r="N17" s="161"/>
      <c r="O17" s="161">
        <f>SUM(O18:O29)</f>
        <v>0</v>
      </c>
      <c r="P17" s="161"/>
      <c r="Q17" s="161">
        <f>SUM(Q18:Q29)</f>
        <v>38.24</v>
      </c>
      <c r="R17" s="162"/>
      <c r="S17" s="162"/>
      <c r="T17" s="162"/>
      <c r="U17" s="162"/>
      <c r="V17" s="162">
        <f>SUM(V18:V29)</f>
        <v>610.66</v>
      </c>
      <c r="W17" s="162"/>
      <c r="X17" s="162"/>
      <c r="Y17" s="162"/>
      <c r="AG17" t="s">
        <v>250</v>
      </c>
    </row>
    <row r="18" spans="1:60" outlineLevel="1" x14ac:dyDescent="0.2">
      <c r="A18" s="170">
        <v>4</v>
      </c>
      <c r="B18" s="171" t="s">
        <v>378</v>
      </c>
      <c r="C18" s="183" t="s">
        <v>379</v>
      </c>
      <c r="D18" s="172" t="s">
        <v>380</v>
      </c>
      <c r="E18" s="173">
        <v>607.02</v>
      </c>
      <c r="F18" s="174"/>
      <c r="G18" s="175">
        <f>ROUND(E18*F18,2)</f>
        <v>0</v>
      </c>
      <c r="H18" s="158"/>
      <c r="I18" s="157">
        <f>ROUND(E18*H18,2)</f>
        <v>0</v>
      </c>
      <c r="J18" s="158"/>
      <c r="K18" s="157">
        <f>ROUND(E18*J18,2)</f>
        <v>0</v>
      </c>
      <c r="L18" s="157">
        <v>12</v>
      </c>
      <c r="M18" s="157">
        <f>G18*(1+L18/100)</f>
        <v>0</v>
      </c>
      <c r="N18" s="156">
        <v>0</v>
      </c>
      <c r="O18" s="156">
        <f>ROUND(E18*N18,2)</f>
        <v>0</v>
      </c>
      <c r="P18" s="156">
        <v>6.3E-2</v>
      </c>
      <c r="Q18" s="156">
        <f>ROUND(E18*P18,2)</f>
        <v>38.24</v>
      </c>
      <c r="R18" s="157"/>
      <c r="S18" s="157" t="s">
        <v>254</v>
      </c>
      <c r="T18" s="157" t="s">
        <v>255</v>
      </c>
      <c r="U18" s="157">
        <v>1.006</v>
      </c>
      <c r="V18" s="157">
        <f>ROUND(E18*U18,2)</f>
        <v>610.66</v>
      </c>
      <c r="W18" s="157"/>
      <c r="X18" s="157" t="s">
        <v>256</v>
      </c>
      <c r="Y18" s="157" t="s">
        <v>257</v>
      </c>
      <c r="Z18" s="147"/>
      <c r="AA18" s="147"/>
      <c r="AB18" s="147"/>
      <c r="AC18" s="147"/>
      <c r="AD18" s="147"/>
      <c r="AE18" s="147"/>
      <c r="AF18" s="147"/>
      <c r="AG18" s="147" t="s">
        <v>258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2" x14ac:dyDescent="0.2">
      <c r="A19" s="154"/>
      <c r="B19" s="155"/>
      <c r="C19" s="388" t="s">
        <v>381</v>
      </c>
      <c r="D19" s="389"/>
      <c r="E19" s="389"/>
      <c r="F19" s="389"/>
      <c r="G19" s="389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272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3" x14ac:dyDescent="0.2">
      <c r="A20" s="154"/>
      <c r="B20" s="155"/>
      <c r="C20" s="396" t="s">
        <v>382</v>
      </c>
      <c r="D20" s="397"/>
      <c r="E20" s="397"/>
      <c r="F20" s="397"/>
      <c r="G20" s="39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272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3" x14ac:dyDescent="0.2">
      <c r="A21" s="154"/>
      <c r="B21" s="155"/>
      <c r="C21" s="396" t="s">
        <v>383</v>
      </c>
      <c r="D21" s="397"/>
      <c r="E21" s="397"/>
      <c r="F21" s="397"/>
      <c r="G21" s="39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272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3" x14ac:dyDescent="0.2">
      <c r="A22" s="154"/>
      <c r="B22" s="155"/>
      <c r="C22" s="396" t="s">
        <v>384</v>
      </c>
      <c r="D22" s="397"/>
      <c r="E22" s="397"/>
      <c r="F22" s="397"/>
      <c r="G22" s="39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272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2" x14ac:dyDescent="0.2">
      <c r="A23" s="154"/>
      <c r="B23" s="155"/>
      <c r="C23" s="184" t="s">
        <v>385</v>
      </c>
      <c r="D23" s="159"/>
      <c r="E23" s="160">
        <v>126.42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260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3" x14ac:dyDescent="0.2">
      <c r="A24" s="154"/>
      <c r="B24" s="155"/>
      <c r="C24" s="184" t="s">
        <v>386</v>
      </c>
      <c r="D24" s="159"/>
      <c r="E24" s="160">
        <v>33.6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7"/>
      <c r="AA24" s="147"/>
      <c r="AB24" s="147"/>
      <c r="AC24" s="147"/>
      <c r="AD24" s="147"/>
      <c r="AE24" s="147"/>
      <c r="AF24" s="147"/>
      <c r="AG24" s="147" t="s">
        <v>260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3" x14ac:dyDescent="0.2">
      <c r="A25" s="154"/>
      <c r="B25" s="155"/>
      <c r="C25" s="184" t="s">
        <v>387</v>
      </c>
      <c r="D25" s="159"/>
      <c r="E25" s="160">
        <v>247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260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3" x14ac:dyDescent="0.2">
      <c r="A26" s="154"/>
      <c r="B26" s="155"/>
      <c r="C26" s="192" t="s">
        <v>388</v>
      </c>
      <c r="D26" s="190"/>
      <c r="E26" s="191">
        <v>407.02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57"/>
      <c r="Z26" s="147"/>
      <c r="AA26" s="147"/>
      <c r="AB26" s="147"/>
      <c r="AC26" s="147"/>
      <c r="AD26" s="147"/>
      <c r="AE26" s="147"/>
      <c r="AF26" s="147"/>
      <c r="AG26" s="147" t="s">
        <v>260</v>
      </c>
      <c r="AH26" s="147">
        <v>1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3" x14ac:dyDescent="0.2">
      <c r="A27" s="154"/>
      <c r="B27" s="155"/>
      <c r="C27" s="184" t="s">
        <v>389</v>
      </c>
      <c r="D27" s="159"/>
      <c r="E27" s="160">
        <v>175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7"/>
      <c r="AA27" s="147"/>
      <c r="AB27" s="147"/>
      <c r="AC27" s="147"/>
      <c r="AD27" s="147"/>
      <c r="AE27" s="147"/>
      <c r="AF27" s="147"/>
      <c r="AG27" s="147" t="s">
        <v>260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3" x14ac:dyDescent="0.2">
      <c r="A28" s="154"/>
      <c r="B28" s="155"/>
      <c r="C28" s="192" t="s">
        <v>388</v>
      </c>
      <c r="D28" s="190"/>
      <c r="E28" s="191">
        <v>175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260</v>
      </c>
      <c r="AH28" s="147">
        <v>1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3" x14ac:dyDescent="0.2">
      <c r="A29" s="154"/>
      <c r="B29" s="155"/>
      <c r="C29" s="184" t="s">
        <v>390</v>
      </c>
      <c r="D29" s="159"/>
      <c r="E29" s="160">
        <v>25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7"/>
      <c r="AA29" s="147"/>
      <c r="AB29" s="147"/>
      <c r="AC29" s="147"/>
      <c r="AD29" s="147"/>
      <c r="AE29" s="147"/>
      <c r="AF29" s="147"/>
      <c r="AG29" s="147" t="s">
        <v>260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x14ac:dyDescent="0.2">
      <c r="A30" s="163" t="s">
        <v>249</v>
      </c>
      <c r="B30" s="164" t="s">
        <v>153</v>
      </c>
      <c r="C30" s="182" t="s">
        <v>154</v>
      </c>
      <c r="D30" s="165"/>
      <c r="E30" s="166"/>
      <c r="F30" s="167"/>
      <c r="G30" s="168">
        <f>SUMIF(AG31:AG32,"&lt;&gt;NOR",G31:G32)</f>
        <v>0</v>
      </c>
      <c r="H30" s="162"/>
      <c r="I30" s="162">
        <f>SUM(I31:I32)</f>
        <v>0</v>
      </c>
      <c r="J30" s="162"/>
      <c r="K30" s="162">
        <f>SUM(K31:K32)</f>
        <v>0</v>
      </c>
      <c r="L30" s="162"/>
      <c r="M30" s="162">
        <f>SUM(M31:M32)</f>
        <v>0</v>
      </c>
      <c r="N30" s="161"/>
      <c r="O30" s="161">
        <f>SUM(O31:O32)</f>
        <v>1.59</v>
      </c>
      <c r="P30" s="161"/>
      <c r="Q30" s="161">
        <f>SUM(Q31:Q32)</f>
        <v>0</v>
      </c>
      <c r="R30" s="162"/>
      <c r="S30" s="162"/>
      <c r="T30" s="162"/>
      <c r="U30" s="162"/>
      <c r="V30" s="162">
        <f>SUM(V31:V32)</f>
        <v>65</v>
      </c>
      <c r="W30" s="162"/>
      <c r="X30" s="162"/>
      <c r="Y30" s="162"/>
      <c r="AG30" t="s">
        <v>250</v>
      </c>
    </row>
    <row r="31" spans="1:60" outlineLevel="1" x14ac:dyDescent="0.2">
      <c r="A31" s="170">
        <v>5</v>
      </c>
      <c r="B31" s="171" t="s">
        <v>391</v>
      </c>
      <c r="C31" s="183" t="s">
        <v>392</v>
      </c>
      <c r="D31" s="172" t="s">
        <v>380</v>
      </c>
      <c r="E31" s="173">
        <v>250</v>
      </c>
      <c r="F31" s="174"/>
      <c r="G31" s="175">
        <f>ROUND(E31*F31,2)</f>
        <v>0</v>
      </c>
      <c r="H31" s="158"/>
      <c r="I31" s="157">
        <f>ROUND(E31*H31,2)</f>
        <v>0</v>
      </c>
      <c r="J31" s="158"/>
      <c r="K31" s="157">
        <f>ROUND(E31*J31,2)</f>
        <v>0</v>
      </c>
      <c r="L31" s="157">
        <v>12</v>
      </c>
      <c r="M31" s="157">
        <f>G31*(1+L31/100)</f>
        <v>0</v>
      </c>
      <c r="N31" s="156">
        <v>6.3400000000000001E-3</v>
      </c>
      <c r="O31" s="156">
        <f>ROUND(E31*N31,2)</f>
        <v>1.59</v>
      </c>
      <c r="P31" s="156">
        <v>0</v>
      </c>
      <c r="Q31" s="156">
        <f>ROUND(E31*P31,2)</f>
        <v>0</v>
      </c>
      <c r="R31" s="157"/>
      <c r="S31" s="157" t="s">
        <v>254</v>
      </c>
      <c r="T31" s="157" t="s">
        <v>255</v>
      </c>
      <c r="U31" s="157">
        <v>0.26</v>
      </c>
      <c r="V31" s="157">
        <f>ROUND(E31*U31,2)</f>
        <v>65</v>
      </c>
      <c r="W31" s="157"/>
      <c r="X31" s="157" t="s">
        <v>256</v>
      </c>
      <c r="Y31" s="157" t="s">
        <v>257</v>
      </c>
      <c r="Z31" s="147"/>
      <c r="AA31" s="147"/>
      <c r="AB31" s="147"/>
      <c r="AC31" s="147"/>
      <c r="AD31" s="147"/>
      <c r="AE31" s="147"/>
      <c r="AF31" s="147"/>
      <c r="AG31" s="147" t="s">
        <v>258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2" x14ac:dyDescent="0.2">
      <c r="A32" s="154"/>
      <c r="B32" s="155"/>
      <c r="C32" s="184" t="s">
        <v>393</v>
      </c>
      <c r="D32" s="159"/>
      <c r="E32" s="160">
        <v>250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7"/>
      <c r="AA32" s="147"/>
      <c r="AB32" s="147"/>
      <c r="AC32" s="147"/>
      <c r="AD32" s="147"/>
      <c r="AE32" s="147"/>
      <c r="AF32" s="147"/>
      <c r="AG32" s="147" t="s">
        <v>260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x14ac:dyDescent="0.2">
      <c r="A33" s="163" t="s">
        <v>249</v>
      </c>
      <c r="B33" s="164" t="s">
        <v>158</v>
      </c>
      <c r="C33" s="182" t="s">
        <v>159</v>
      </c>
      <c r="D33" s="165"/>
      <c r="E33" s="166"/>
      <c r="F33" s="167"/>
      <c r="G33" s="168">
        <f>SUMIF(AG34:AG67,"&lt;&gt;NOR",G34:G67)</f>
        <v>0</v>
      </c>
      <c r="H33" s="162"/>
      <c r="I33" s="162">
        <f>SUM(I34:I67)</f>
        <v>0</v>
      </c>
      <c r="J33" s="162"/>
      <c r="K33" s="162">
        <f>SUM(K34:K67)</f>
        <v>0</v>
      </c>
      <c r="L33" s="162"/>
      <c r="M33" s="162">
        <f>SUM(M34:M67)</f>
        <v>0</v>
      </c>
      <c r="N33" s="161"/>
      <c r="O33" s="161">
        <f>SUM(O34:O67)</f>
        <v>0.11</v>
      </c>
      <c r="P33" s="161"/>
      <c r="Q33" s="161">
        <f>SUM(Q34:Q67)</f>
        <v>391.8300000000001</v>
      </c>
      <c r="R33" s="162"/>
      <c r="S33" s="162"/>
      <c r="T33" s="162"/>
      <c r="U33" s="162"/>
      <c r="V33" s="162">
        <f>SUM(V34:V67)</f>
        <v>912.75000000000023</v>
      </c>
      <c r="W33" s="162"/>
      <c r="X33" s="162"/>
      <c r="Y33" s="162"/>
      <c r="AG33" t="s">
        <v>250</v>
      </c>
    </row>
    <row r="34" spans="1:60" outlineLevel="1" x14ac:dyDescent="0.2">
      <c r="A34" s="170">
        <v>6</v>
      </c>
      <c r="B34" s="171" t="s">
        <v>394</v>
      </c>
      <c r="C34" s="183" t="s">
        <v>395</v>
      </c>
      <c r="D34" s="172" t="s">
        <v>253</v>
      </c>
      <c r="E34" s="173">
        <v>59.1</v>
      </c>
      <c r="F34" s="174"/>
      <c r="G34" s="175">
        <f>ROUND(E34*F34,2)</f>
        <v>0</v>
      </c>
      <c r="H34" s="158"/>
      <c r="I34" s="157">
        <f>ROUND(E34*H34,2)</f>
        <v>0</v>
      </c>
      <c r="J34" s="158"/>
      <c r="K34" s="157">
        <f>ROUND(E34*J34,2)</f>
        <v>0</v>
      </c>
      <c r="L34" s="157">
        <v>12</v>
      </c>
      <c r="M34" s="157">
        <f>G34*(1+L34/100)</f>
        <v>0</v>
      </c>
      <c r="N34" s="156">
        <v>0</v>
      </c>
      <c r="O34" s="156">
        <f>ROUND(E34*N34,2)</f>
        <v>0</v>
      </c>
      <c r="P34" s="156">
        <v>2</v>
      </c>
      <c r="Q34" s="156">
        <f>ROUND(E34*P34,2)</f>
        <v>118.2</v>
      </c>
      <c r="R34" s="157"/>
      <c r="S34" s="157" t="s">
        <v>254</v>
      </c>
      <c r="T34" s="157" t="s">
        <v>255</v>
      </c>
      <c r="U34" s="157">
        <v>6.4359999999999999</v>
      </c>
      <c r="V34" s="157">
        <f>ROUND(E34*U34,2)</f>
        <v>380.37</v>
      </c>
      <c r="W34" s="157"/>
      <c r="X34" s="157" t="s">
        <v>256</v>
      </c>
      <c r="Y34" s="157" t="s">
        <v>257</v>
      </c>
      <c r="Z34" s="147"/>
      <c r="AA34" s="147"/>
      <c r="AB34" s="147"/>
      <c r="AC34" s="147"/>
      <c r="AD34" s="147"/>
      <c r="AE34" s="147"/>
      <c r="AF34" s="147"/>
      <c r="AG34" s="147" t="s">
        <v>258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2" x14ac:dyDescent="0.2">
      <c r="A35" s="154"/>
      <c r="B35" s="155"/>
      <c r="C35" s="184" t="s">
        <v>396</v>
      </c>
      <c r="D35" s="159"/>
      <c r="E35" s="160">
        <v>36</v>
      </c>
      <c r="F35" s="157"/>
      <c r="G35" s="157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57"/>
      <c r="Z35" s="147"/>
      <c r="AA35" s="147"/>
      <c r="AB35" s="147"/>
      <c r="AC35" s="147"/>
      <c r="AD35" s="147"/>
      <c r="AE35" s="147"/>
      <c r="AF35" s="147"/>
      <c r="AG35" s="147" t="s">
        <v>260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3" x14ac:dyDescent="0.2">
      <c r="A36" s="154"/>
      <c r="B36" s="155"/>
      <c r="C36" s="184" t="s">
        <v>397</v>
      </c>
      <c r="D36" s="159"/>
      <c r="E36" s="160">
        <v>23.1</v>
      </c>
      <c r="F36" s="157"/>
      <c r="G36" s="15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260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">
      <c r="A37" s="170">
        <v>7</v>
      </c>
      <c r="B37" s="171" t="s">
        <v>398</v>
      </c>
      <c r="C37" s="183" t="s">
        <v>399</v>
      </c>
      <c r="D37" s="172" t="s">
        <v>380</v>
      </c>
      <c r="E37" s="173">
        <v>28.84</v>
      </c>
      <c r="F37" s="174"/>
      <c r="G37" s="175">
        <f>ROUND(E37*F37,2)</f>
        <v>0</v>
      </c>
      <c r="H37" s="158"/>
      <c r="I37" s="157">
        <f>ROUND(E37*H37,2)</f>
        <v>0</v>
      </c>
      <c r="J37" s="158"/>
      <c r="K37" s="157">
        <f>ROUND(E37*J37,2)</f>
        <v>0</v>
      </c>
      <c r="L37" s="157">
        <v>12</v>
      </c>
      <c r="M37" s="157">
        <f>G37*(1+L37/100)</f>
        <v>0</v>
      </c>
      <c r="N37" s="156">
        <v>6.7000000000000002E-4</v>
      </c>
      <c r="O37" s="156">
        <f>ROUND(E37*N37,2)</f>
        <v>0.02</v>
      </c>
      <c r="P37" s="156">
        <v>0.184</v>
      </c>
      <c r="Q37" s="156">
        <f>ROUND(E37*P37,2)</f>
        <v>5.31</v>
      </c>
      <c r="R37" s="157"/>
      <c r="S37" s="157" t="s">
        <v>254</v>
      </c>
      <c r="T37" s="157" t="s">
        <v>255</v>
      </c>
      <c r="U37" s="157">
        <v>0.22700000000000001</v>
      </c>
      <c r="V37" s="157">
        <f>ROUND(E37*U37,2)</f>
        <v>6.55</v>
      </c>
      <c r="W37" s="157"/>
      <c r="X37" s="157" t="s">
        <v>256</v>
      </c>
      <c r="Y37" s="157" t="s">
        <v>257</v>
      </c>
      <c r="Z37" s="147"/>
      <c r="AA37" s="147"/>
      <c r="AB37" s="147"/>
      <c r="AC37" s="147"/>
      <c r="AD37" s="147"/>
      <c r="AE37" s="147"/>
      <c r="AF37" s="147"/>
      <c r="AG37" s="147" t="s">
        <v>258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2" x14ac:dyDescent="0.2">
      <c r="A38" s="154"/>
      <c r="B38" s="155"/>
      <c r="C38" s="184" t="s">
        <v>400</v>
      </c>
      <c r="D38" s="159"/>
      <c r="E38" s="160">
        <v>28.84</v>
      </c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260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">
      <c r="A39" s="170">
        <v>8</v>
      </c>
      <c r="B39" s="171" t="s">
        <v>401</v>
      </c>
      <c r="C39" s="183" t="s">
        <v>402</v>
      </c>
      <c r="D39" s="172" t="s">
        <v>253</v>
      </c>
      <c r="E39" s="173">
        <v>56.359639999999999</v>
      </c>
      <c r="F39" s="174"/>
      <c r="G39" s="175">
        <f>ROUND(E39*F39,2)</f>
        <v>0</v>
      </c>
      <c r="H39" s="158"/>
      <c r="I39" s="157">
        <f>ROUND(E39*H39,2)</f>
        <v>0</v>
      </c>
      <c r="J39" s="158"/>
      <c r="K39" s="157">
        <f>ROUND(E39*J39,2)</f>
        <v>0</v>
      </c>
      <c r="L39" s="157">
        <v>12</v>
      </c>
      <c r="M39" s="157">
        <f>G39*(1+L39/100)</f>
        <v>0</v>
      </c>
      <c r="N39" s="156">
        <v>1.2800000000000001E-3</v>
      </c>
      <c r="O39" s="156">
        <f>ROUND(E39*N39,2)</f>
        <v>7.0000000000000007E-2</v>
      </c>
      <c r="P39" s="156">
        <v>1.95</v>
      </c>
      <c r="Q39" s="156">
        <f>ROUND(E39*P39,2)</f>
        <v>109.9</v>
      </c>
      <c r="R39" s="157"/>
      <c r="S39" s="157" t="s">
        <v>254</v>
      </c>
      <c r="T39" s="157" t="s">
        <v>255</v>
      </c>
      <c r="U39" s="157">
        <v>1.7010000000000001</v>
      </c>
      <c r="V39" s="157">
        <f>ROUND(E39*U39,2)</f>
        <v>95.87</v>
      </c>
      <c r="W39" s="157"/>
      <c r="X39" s="157" t="s">
        <v>256</v>
      </c>
      <c r="Y39" s="157" t="s">
        <v>257</v>
      </c>
      <c r="Z39" s="147"/>
      <c r="AA39" s="147"/>
      <c r="AB39" s="147"/>
      <c r="AC39" s="147"/>
      <c r="AD39" s="147"/>
      <c r="AE39" s="147"/>
      <c r="AF39" s="147"/>
      <c r="AG39" s="147" t="s">
        <v>258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2" x14ac:dyDescent="0.2">
      <c r="A40" s="154"/>
      <c r="B40" s="155"/>
      <c r="C40" s="184" t="s">
        <v>403</v>
      </c>
      <c r="D40" s="159"/>
      <c r="E40" s="160">
        <v>4.76</v>
      </c>
      <c r="F40" s="157"/>
      <c r="G40" s="157"/>
      <c r="H40" s="157"/>
      <c r="I40" s="157"/>
      <c r="J40" s="157"/>
      <c r="K40" s="157"/>
      <c r="L40" s="157"/>
      <c r="M40" s="157"/>
      <c r="N40" s="156"/>
      <c r="O40" s="156"/>
      <c r="P40" s="156"/>
      <c r="Q40" s="156"/>
      <c r="R40" s="157"/>
      <c r="S40" s="157"/>
      <c r="T40" s="157"/>
      <c r="U40" s="157"/>
      <c r="V40" s="157"/>
      <c r="W40" s="157"/>
      <c r="X40" s="157"/>
      <c r="Y40" s="157"/>
      <c r="Z40" s="147"/>
      <c r="AA40" s="147"/>
      <c r="AB40" s="147"/>
      <c r="AC40" s="147"/>
      <c r="AD40" s="147"/>
      <c r="AE40" s="147"/>
      <c r="AF40" s="147"/>
      <c r="AG40" s="147" t="s">
        <v>260</v>
      </c>
      <c r="AH40" s="147">
        <v>0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3" x14ac:dyDescent="0.2">
      <c r="A41" s="154"/>
      <c r="B41" s="155"/>
      <c r="C41" s="184" t="s">
        <v>404</v>
      </c>
      <c r="D41" s="159"/>
      <c r="E41" s="160">
        <v>14.29</v>
      </c>
      <c r="F41" s="157"/>
      <c r="G41" s="157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57"/>
      <c r="Z41" s="147"/>
      <c r="AA41" s="147"/>
      <c r="AB41" s="147"/>
      <c r="AC41" s="147"/>
      <c r="AD41" s="147"/>
      <c r="AE41" s="147"/>
      <c r="AF41" s="147"/>
      <c r="AG41" s="147" t="s">
        <v>260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3" x14ac:dyDescent="0.2">
      <c r="A42" s="154"/>
      <c r="B42" s="155"/>
      <c r="C42" s="184" t="s">
        <v>405</v>
      </c>
      <c r="D42" s="159"/>
      <c r="E42" s="160">
        <v>2.4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260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3" x14ac:dyDescent="0.2">
      <c r="A43" s="154"/>
      <c r="B43" s="155"/>
      <c r="C43" s="184" t="s">
        <v>406</v>
      </c>
      <c r="D43" s="159"/>
      <c r="E43" s="160">
        <v>34.9</v>
      </c>
      <c r="F43" s="157"/>
      <c r="G43" s="15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Z43" s="147"/>
      <c r="AA43" s="147"/>
      <c r="AB43" s="147"/>
      <c r="AC43" s="147"/>
      <c r="AD43" s="147"/>
      <c r="AE43" s="147"/>
      <c r="AF43" s="147"/>
      <c r="AG43" s="147" t="s">
        <v>260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">
      <c r="A44" s="170">
        <v>9</v>
      </c>
      <c r="B44" s="171" t="s">
        <v>407</v>
      </c>
      <c r="C44" s="183" t="s">
        <v>408</v>
      </c>
      <c r="D44" s="172" t="s">
        <v>380</v>
      </c>
      <c r="E44" s="173">
        <v>224</v>
      </c>
      <c r="F44" s="174"/>
      <c r="G44" s="175">
        <f>ROUND(E44*F44,2)</f>
        <v>0</v>
      </c>
      <c r="H44" s="158"/>
      <c r="I44" s="157">
        <f>ROUND(E44*H44,2)</f>
        <v>0</v>
      </c>
      <c r="J44" s="158"/>
      <c r="K44" s="157">
        <f>ROUND(E44*J44,2)</f>
        <v>0</v>
      </c>
      <c r="L44" s="157">
        <v>12</v>
      </c>
      <c r="M44" s="157">
        <f>G44*(1+L44/100)</f>
        <v>0</v>
      </c>
      <c r="N44" s="156">
        <v>0</v>
      </c>
      <c r="O44" s="156">
        <f>ROUND(E44*N44,2)</f>
        <v>0</v>
      </c>
      <c r="P44" s="156">
        <v>4.4999999999999998E-2</v>
      </c>
      <c r="Q44" s="156">
        <f>ROUND(E44*P44,2)</f>
        <v>10.08</v>
      </c>
      <c r="R44" s="157"/>
      <c r="S44" s="157" t="s">
        <v>254</v>
      </c>
      <c r="T44" s="157" t="s">
        <v>255</v>
      </c>
      <c r="U44" s="157">
        <v>0.13300000000000001</v>
      </c>
      <c r="V44" s="157">
        <f>ROUND(E44*U44,2)</f>
        <v>29.79</v>
      </c>
      <c r="W44" s="157"/>
      <c r="X44" s="157" t="s">
        <v>256</v>
      </c>
      <c r="Y44" s="157" t="s">
        <v>257</v>
      </c>
      <c r="Z44" s="147"/>
      <c r="AA44" s="147"/>
      <c r="AB44" s="147"/>
      <c r="AC44" s="147"/>
      <c r="AD44" s="147"/>
      <c r="AE44" s="147"/>
      <c r="AF44" s="147"/>
      <c r="AG44" s="147" t="s">
        <v>258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2" x14ac:dyDescent="0.2">
      <c r="A45" s="154"/>
      <c r="B45" s="155"/>
      <c r="C45" s="184" t="s">
        <v>409</v>
      </c>
      <c r="D45" s="159"/>
      <c r="E45" s="160">
        <v>224</v>
      </c>
      <c r="F45" s="157"/>
      <c r="G45" s="157"/>
      <c r="H45" s="157"/>
      <c r="I45" s="157"/>
      <c r="J45" s="157"/>
      <c r="K45" s="157"/>
      <c r="L45" s="157"/>
      <c r="M45" s="157"/>
      <c r="N45" s="156"/>
      <c r="O45" s="156"/>
      <c r="P45" s="156"/>
      <c r="Q45" s="156"/>
      <c r="R45" s="157"/>
      <c r="S45" s="157"/>
      <c r="T45" s="157"/>
      <c r="U45" s="157"/>
      <c r="V45" s="157"/>
      <c r="W45" s="157"/>
      <c r="X45" s="157"/>
      <c r="Y45" s="157"/>
      <c r="Z45" s="147"/>
      <c r="AA45" s="147"/>
      <c r="AB45" s="147"/>
      <c r="AC45" s="147"/>
      <c r="AD45" s="147"/>
      <c r="AE45" s="147"/>
      <c r="AF45" s="147"/>
      <c r="AG45" s="147" t="s">
        <v>260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">
      <c r="A46" s="170">
        <v>10</v>
      </c>
      <c r="B46" s="171" t="s">
        <v>410</v>
      </c>
      <c r="C46" s="183" t="s">
        <v>411</v>
      </c>
      <c r="D46" s="172" t="s">
        <v>253</v>
      </c>
      <c r="E46" s="173">
        <v>89.6</v>
      </c>
      <c r="F46" s="174"/>
      <c r="G46" s="175">
        <f>ROUND(E46*F46,2)</f>
        <v>0</v>
      </c>
      <c r="H46" s="158"/>
      <c r="I46" s="157">
        <f>ROUND(E46*H46,2)</f>
        <v>0</v>
      </c>
      <c r="J46" s="158"/>
      <c r="K46" s="157">
        <f>ROUND(E46*J46,2)</f>
        <v>0</v>
      </c>
      <c r="L46" s="157">
        <v>12</v>
      </c>
      <c r="M46" s="157">
        <f>G46*(1+L46/100)</f>
        <v>0</v>
      </c>
      <c r="N46" s="156">
        <v>0</v>
      </c>
      <c r="O46" s="156">
        <f>ROUND(E46*N46,2)</f>
        <v>0</v>
      </c>
      <c r="P46" s="156">
        <v>1.4</v>
      </c>
      <c r="Q46" s="156">
        <f>ROUND(E46*P46,2)</f>
        <v>125.44</v>
      </c>
      <c r="R46" s="157"/>
      <c r="S46" s="157" t="s">
        <v>254</v>
      </c>
      <c r="T46" s="157" t="s">
        <v>255</v>
      </c>
      <c r="U46" s="157">
        <v>0.875</v>
      </c>
      <c r="V46" s="157">
        <f>ROUND(E46*U46,2)</f>
        <v>78.400000000000006</v>
      </c>
      <c r="W46" s="157"/>
      <c r="X46" s="157" t="s">
        <v>256</v>
      </c>
      <c r="Y46" s="157" t="s">
        <v>257</v>
      </c>
      <c r="Z46" s="147"/>
      <c r="AA46" s="147"/>
      <c r="AB46" s="147"/>
      <c r="AC46" s="147"/>
      <c r="AD46" s="147"/>
      <c r="AE46" s="147"/>
      <c r="AF46" s="147"/>
      <c r="AG46" s="147" t="s">
        <v>258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2" x14ac:dyDescent="0.2">
      <c r="A47" s="154"/>
      <c r="B47" s="155"/>
      <c r="C47" s="184" t="s">
        <v>412</v>
      </c>
      <c r="D47" s="159"/>
      <c r="E47" s="160">
        <v>89.6</v>
      </c>
      <c r="F47" s="157"/>
      <c r="G47" s="157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57"/>
      <c r="Z47" s="147"/>
      <c r="AA47" s="147"/>
      <c r="AB47" s="147"/>
      <c r="AC47" s="147"/>
      <c r="AD47" s="147"/>
      <c r="AE47" s="147"/>
      <c r="AF47" s="147"/>
      <c r="AG47" s="147" t="s">
        <v>260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">
      <c r="A48" s="170">
        <v>11</v>
      </c>
      <c r="B48" s="171" t="s">
        <v>413</v>
      </c>
      <c r="C48" s="183" t="s">
        <v>414</v>
      </c>
      <c r="D48" s="172" t="s">
        <v>380</v>
      </c>
      <c r="E48" s="173">
        <v>12.266</v>
      </c>
      <c r="F48" s="174"/>
      <c r="G48" s="175">
        <f>ROUND(E48*F48,2)</f>
        <v>0</v>
      </c>
      <c r="H48" s="158"/>
      <c r="I48" s="157">
        <f>ROUND(E48*H48,2)</f>
        <v>0</v>
      </c>
      <c r="J48" s="158"/>
      <c r="K48" s="157">
        <f>ROUND(E48*J48,2)</f>
        <v>0</v>
      </c>
      <c r="L48" s="157">
        <v>12</v>
      </c>
      <c r="M48" s="157">
        <f>G48*(1+L48/100)</f>
        <v>0</v>
      </c>
      <c r="N48" s="156">
        <v>9.2000000000000003E-4</v>
      </c>
      <c r="O48" s="156">
        <f>ROUND(E48*N48,2)</f>
        <v>0.01</v>
      </c>
      <c r="P48" s="156">
        <v>5.3999999999999999E-2</v>
      </c>
      <c r="Q48" s="156">
        <f>ROUND(E48*P48,2)</f>
        <v>0.66</v>
      </c>
      <c r="R48" s="157"/>
      <c r="S48" s="157" t="s">
        <v>254</v>
      </c>
      <c r="T48" s="157" t="s">
        <v>255</v>
      </c>
      <c r="U48" s="157">
        <v>0.46500000000000002</v>
      </c>
      <c r="V48" s="157">
        <f>ROUND(E48*U48,2)</f>
        <v>5.7</v>
      </c>
      <c r="W48" s="157"/>
      <c r="X48" s="157" t="s">
        <v>256</v>
      </c>
      <c r="Y48" s="157" t="s">
        <v>257</v>
      </c>
      <c r="Z48" s="147"/>
      <c r="AA48" s="147"/>
      <c r="AB48" s="147"/>
      <c r="AC48" s="147"/>
      <c r="AD48" s="147"/>
      <c r="AE48" s="147"/>
      <c r="AF48" s="147"/>
      <c r="AG48" s="147" t="s">
        <v>258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2" x14ac:dyDescent="0.2">
      <c r="A49" s="154"/>
      <c r="B49" s="155"/>
      <c r="C49" s="184" t="s">
        <v>415</v>
      </c>
      <c r="D49" s="159"/>
      <c r="E49" s="160">
        <v>0.45</v>
      </c>
      <c r="F49" s="157"/>
      <c r="G49" s="157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57"/>
      <c r="Z49" s="147"/>
      <c r="AA49" s="147"/>
      <c r="AB49" s="147"/>
      <c r="AC49" s="147"/>
      <c r="AD49" s="147"/>
      <c r="AE49" s="147"/>
      <c r="AF49" s="147"/>
      <c r="AG49" s="147" t="s">
        <v>260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3" x14ac:dyDescent="0.2">
      <c r="A50" s="154"/>
      <c r="B50" s="155"/>
      <c r="C50" s="184" t="s">
        <v>416</v>
      </c>
      <c r="D50" s="159"/>
      <c r="E50" s="160">
        <v>11.82</v>
      </c>
      <c r="F50" s="157"/>
      <c r="G50" s="157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57"/>
      <c r="Z50" s="147"/>
      <c r="AA50" s="147"/>
      <c r="AB50" s="147"/>
      <c r="AC50" s="147"/>
      <c r="AD50" s="147"/>
      <c r="AE50" s="147"/>
      <c r="AF50" s="147"/>
      <c r="AG50" s="147" t="s">
        <v>260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">
      <c r="A51" s="170">
        <v>12</v>
      </c>
      <c r="B51" s="171" t="s">
        <v>417</v>
      </c>
      <c r="C51" s="183" t="s">
        <v>418</v>
      </c>
      <c r="D51" s="172" t="s">
        <v>380</v>
      </c>
      <c r="E51" s="173">
        <v>12.679500000000001</v>
      </c>
      <c r="F51" s="174"/>
      <c r="G51" s="175">
        <f>ROUND(E51*F51,2)</f>
        <v>0</v>
      </c>
      <c r="H51" s="158"/>
      <c r="I51" s="157">
        <f>ROUND(E51*H51,2)</f>
        <v>0</v>
      </c>
      <c r="J51" s="158"/>
      <c r="K51" s="157">
        <f>ROUND(E51*J51,2)</f>
        <v>0</v>
      </c>
      <c r="L51" s="157">
        <v>12</v>
      </c>
      <c r="M51" s="157">
        <f>G51*(1+L51/100)</f>
        <v>0</v>
      </c>
      <c r="N51" s="156">
        <v>1.17E-3</v>
      </c>
      <c r="O51" s="156">
        <f>ROUND(E51*N51,2)</f>
        <v>0.01</v>
      </c>
      <c r="P51" s="156">
        <v>3.4000000000000002E-2</v>
      </c>
      <c r="Q51" s="156">
        <f>ROUND(E51*P51,2)</f>
        <v>0.43</v>
      </c>
      <c r="R51" s="157"/>
      <c r="S51" s="157" t="s">
        <v>254</v>
      </c>
      <c r="T51" s="157" t="s">
        <v>255</v>
      </c>
      <c r="U51" s="157">
        <v>0.53600000000000003</v>
      </c>
      <c r="V51" s="157">
        <f>ROUND(E51*U51,2)</f>
        <v>6.8</v>
      </c>
      <c r="W51" s="157"/>
      <c r="X51" s="157" t="s">
        <v>256</v>
      </c>
      <c r="Y51" s="157" t="s">
        <v>257</v>
      </c>
      <c r="Z51" s="147"/>
      <c r="AA51" s="147"/>
      <c r="AB51" s="147"/>
      <c r="AC51" s="147"/>
      <c r="AD51" s="147"/>
      <c r="AE51" s="147"/>
      <c r="AF51" s="147"/>
      <c r="AG51" s="147" t="s">
        <v>258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2" x14ac:dyDescent="0.2">
      <c r="A52" s="154"/>
      <c r="B52" s="155"/>
      <c r="C52" s="184" t="s">
        <v>419</v>
      </c>
      <c r="D52" s="159"/>
      <c r="E52" s="160">
        <v>7.15</v>
      </c>
      <c r="F52" s="157"/>
      <c r="G52" s="157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57"/>
      <c r="Z52" s="147"/>
      <c r="AA52" s="147"/>
      <c r="AB52" s="147"/>
      <c r="AC52" s="147"/>
      <c r="AD52" s="147"/>
      <c r="AE52" s="147"/>
      <c r="AF52" s="147"/>
      <c r="AG52" s="147" t="s">
        <v>260</v>
      </c>
      <c r="AH52" s="147">
        <v>0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3" x14ac:dyDescent="0.2">
      <c r="A53" s="154"/>
      <c r="B53" s="155"/>
      <c r="C53" s="184" t="s">
        <v>420</v>
      </c>
      <c r="D53" s="159"/>
      <c r="E53" s="160">
        <v>5.53</v>
      </c>
      <c r="F53" s="157"/>
      <c r="G53" s="157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Z53" s="147"/>
      <c r="AA53" s="147"/>
      <c r="AB53" s="147"/>
      <c r="AC53" s="147"/>
      <c r="AD53" s="147"/>
      <c r="AE53" s="147"/>
      <c r="AF53" s="147"/>
      <c r="AG53" s="147" t="s">
        <v>260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">
      <c r="A54" s="170">
        <v>13</v>
      </c>
      <c r="B54" s="171" t="s">
        <v>421</v>
      </c>
      <c r="C54" s="183" t="s">
        <v>422</v>
      </c>
      <c r="D54" s="172" t="s">
        <v>380</v>
      </c>
      <c r="E54" s="173">
        <v>333.35</v>
      </c>
      <c r="F54" s="174"/>
      <c r="G54" s="175">
        <f>ROUND(E54*F54,2)</f>
        <v>0</v>
      </c>
      <c r="H54" s="158"/>
      <c r="I54" s="157">
        <f>ROUND(E54*H54,2)</f>
        <v>0</v>
      </c>
      <c r="J54" s="158"/>
      <c r="K54" s="157">
        <f>ROUND(E54*J54,2)</f>
        <v>0</v>
      </c>
      <c r="L54" s="157">
        <v>12</v>
      </c>
      <c r="M54" s="157">
        <f>G54*(1+L54/100)</f>
        <v>0</v>
      </c>
      <c r="N54" s="156">
        <v>0</v>
      </c>
      <c r="O54" s="156">
        <f>ROUND(E54*N54,2)</f>
        <v>0</v>
      </c>
      <c r="P54" s="156">
        <v>7.0000000000000001E-3</v>
      </c>
      <c r="Q54" s="156">
        <f>ROUND(E54*P54,2)</f>
        <v>2.33</v>
      </c>
      <c r="R54" s="157"/>
      <c r="S54" s="157" t="s">
        <v>254</v>
      </c>
      <c r="T54" s="157" t="s">
        <v>255</v>
      </c>
      <c r="U54" s="157">
        <v>0.06</v>
      </c>
      <c r="V54" s="157">
        <f>ROUND(E54*U54,2)</f>
        <v>20</v>
      </c>
      <c r="W54" s="157"/>
      <c r="X54" s="157" t="s">
        <v>256</v>
      </c>
      <c r="Y54" s="157" t="s">
        <v>257</v>
      </c>
      <c r="Z54" s="147"/>
      <c r="AA54" s="147"/>
      <c r="AB54" s="147"/>
      <c r="AC54" s="147"/>
      <c r="AD54" s="147"/>
      <c r="AE54" s="147"/>
      <c r="AF54" s="147"/>
      <c r="AG54" s="147" t="s">
        <v>258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2" x14ac:dyDescent="0.2">
      <c r="A55" s="154"/>
      <c r="B55" s="155"/>
      <c r="C55" s="184" t="s">
        <v>423</v>
      </c>
      <c r="D55" s="159"/>
      <c r="E55" s="160">
        <v>333.35</v>
      </c>
      <c r="F55" s="157"/>
      <c r="G55" s="157"/>
      <c r="H55" s="157"/>
      <c r="I55" s="157"/>
      <c r="J55" s="157"/>
      <c r="K55" s="157"/>
      <c r="L55" s="157"/>
      <c r="M55" s="157"/>
      <c r="N55" s="156"/>
      <c r="O55" s="156"/>
      <c r="P55" s="156"/>
      <c r="Q55" s="156"/>
      <c r="R55" s="157"/>
      <c r="S55" s="157"/>
      <c r="T55" s="157"/>
      <c r="U55" s="157"/>
      <c r="V55" s="157"/>
      <c r="W55" s="157"/>
      <c r="X55" s="157"/>
      <c r="Y55" s="157"/>
      <c r="Z55" s="147"/>
      <c r="AA55" s="147"/>
      <c r="AB55" s="147"/>
      <c r="AC55" s="147"/>
      <c r="AD55" s="147"/>
      <c r="AE55" s="147"/>
      <c r="AF55" s="147"/>
      <c r="AG55" s="147" t="s">
        <v>260</v>
      </c>
      <c r="AH55" s="147">
        <v>0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70">
        <v>14</v>
      </c>
      <c r="B56" s="171" t="s">
        <v>424</v>
      </c>
      <c r="C56" s="183" t="s">
        <v>425</v>
      </c>
      <c r="D56" s="172" t="s">
        <v>380</v>
      </c>
      <c r="E56" s="173">
        <v>333.35</v>
      </c>
      <c r="F56" s="174"/>
      <c r="G56" s="175">
        <f>ROUND(E56*F56,2)</f>
        <v>0</v>
      </c>
      <c r="H56" s="158"/>
      <c r="I56" s="157">
        <f>ROUND(E56*H56,2)</f>
        <v>0</v>
      </c>
      <c r="J56" s="158"/>
      <c r="K56" s="157">
        <f>ROUND(E56*J56,2)</f>
        <v>0</v>
      </c>
      <c r="L56" s="157">
        <v>12</v>
      </c>
      <c r="M56" s="157">
        <f>G56*(1+L56/100)</f>
        <v>0</v>
      </c>
      <c r="N56" s="156">
        <v>0</v>
      </c>
      <c r="O56" s="156">
        <f>ROUND(E56*N56,2)</f>
        <v>0</v>
      </c>
      <c r="P56" s="156">
        <v>1.4499999999999999E-3</v>
      </c>
      <c r="Q56" s="156">
        <f>ROUND(E56*P56,2)</f>
        <v>0.48</v>
      </c>
      <c r="R56" s="157"/>
      <c r="S56" s="157" t="s">
        <v>254</v>
      </c>
      <c r="T56" s="157" t="s">
        <v>255</v>
      </c>
      <c r="U56" s="157">
        <v>0.04</v>
      </c>
      <c r="V56" s="157">
        <f>ROUND(E56*U56,2)</f>
        <v>13.33</v>
      </c>
      <c r="W56" s="157"/>
      <c r="X56" s="157" t="s">
        <v>256</v>
      </c>
      <c r="Y56" s="157" t="s">
        <v>257</v>
      </c>
      <c r="Z56" s="147"/>
      <c r="AA56" s="147"/>
      <c r="AB56" s="147"/>
      <c r="AC56" s="147"/>
      <c r="AD56" s="147"/>
      <c r="AE56" s="147"/>
      <c r="AF56" s="147"/>
      <c r="AG56" s="147" t="s">
        <v>258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2" x14ac:dyDescent="0.2">
      <c r="A57" s="154"/>
      <c r="B57" s="155"/>
      <c r="C57" s="184" t="s">
        <v>426</v>
      </c>
      <c r="D57" s="159"/>
      <c r="E57" s="160">
        <v>333.35</v>
      </c>
      <c r="F57" s="157"/>
      <c r="G57" s="157"/>
      <c r="H57" s="157"/>
      <c r="I57" s="157"/>
      <c r="J57" s="157"/>
      <c r="K57" s="157"/>
      <c r="L57" s="157"/>
      <c r="M57" s="157"/>
      <c r="N57" s="156"/>
      <c r="O57" s="156"/>
      <c r="P57" s="156"/>
      <c r="Q57" s="156"/>
      <c r="R57" s="157"/>
      <c r="S57" s="157"/>
      <c r="T57" s="157"/>
      <c r="U57" s="157"/>
      <c r="V57" s="157"/>
      <c r="W57" s="157"/>
      <c r="X57" s="157"/>
      <c r="Y57" s="157"/>
      <c r="Z57" s="147"/>
      <c r="AA57" s="147"/>
      <c r="AB57" s="147"/>
      <c r="AC57" s="147"/>
      <c r="AD57" s="147"/>
      <c r="AE57" s="147"/>
      <c r="AF57" s="147"/>
      <c r="AG57" s="147" t="s">
        <v>260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">
      <c r="A58" s="170">
        <v>15</v>
      </c>
      <c r="B58" s="171" t="s">
        <v>427</v>
      </c>
      <c r="C58" s="183" t="s">
        <v>428</v>
      </c>
      <c r="D58" s="172" t="s">
        <v>267</v>
      </c>
      <c r="E58" s="173">
        <v>61.2</v>
      </c>
      <c r="F58" s="174"/>
      <c r="G58" s="175">
        <f>ROUND(E58*F58,2)</f>
        <v>0</v>
      </c>
      <c r="H58" s="158"/>
      <c r="I58" s="157">
        <f>ROUND(E58*H58,2)</f>
        <v>0</v>
      </c>
      <c r="J58" s="158"/>
      <c r="K58" s="157">
        <f>ROUND(E58*J58,2)</f>
        <v>0</v>
      </c>
      <c r="L58" s="157">
        <v>12</v>
      </c>
      <c r="M58" s="157">
        <f>G58*(1+L58/100)</f>
        <v>0</v>
      </c>
      <c r="N58" s="156">
        <v>0</v>
      </c>
      <c r="O58" s="156">
        <f>ROUND(E58*N58,2)</f>
        <v>0</v>
      </c>
      <c r="P58" s="156">
        <v>0</v>
      </c>
      <c r="Q58" s="156">
        <f>ROUND(E58*P58,2)</f>
        <v>0</v>
      </c>
      <c r="R58" s="157"/>
      <c r="S58" s="157" t="s">
        <v>254</v>
      </c>
      <c r="T58" s="157" t="s">
        <v>255</v>
      </c>
      <c r="U58" s="157">
        <v>0.24415000000000001</v>
      </c>
      <c r="V58" s="157">
        <f>ROUND(E58*U58,2)</f>
        <v>14.94</v>
      </c>
      <c r="W58" s="157"/>
      <c r="X58" s="157" t="s">
        <v>256</v>
      </c>
      <c r="Y58" s="157" t="s">
        <v>257</v>
      </c>
      <c r="Z58" s="147"/>
      <c r="AA58" s="147"/>
      <c r="AB58" s="147"/>
      <c r="AC58" s="147"/>
      <c r="AD58" s="147"/>
      <c r="AE58" s="147"/>
      <c r="AF58" s="147"/>
      <c r="AG58" s="147" t="s">
        <v>258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2" x14ac:dyDescent="0.2">
      <c r="A59" s="154"/>
      <c r="B59" s="155"/>
      <c r="C59" s="184" t="s">
        <v>429</v>
      </c>
      <c r="D59" s="159"/>
      <c r="E59" s="160">
        <v>61.2</v>
      </c>
      <c r="F59" s="157"/>
      <c r="G59" s="157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7"/>
      <c r="AA59" s="147"/>
      <c r="AB59" s="147"/>
      <c r="AC59" s="147"/>
      <c r="AD59" s="147"/>
      <c r="AE59" s="147"/>
      <c r="AF59" s="147"/>
      <c r="AG59" s="147" t="s">
        <v>260</v>
      </c>
      <c r="AH59" s="147">
        <v>0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">
      <c r="A60" s="170">
        <v>16</v>
      </c>
      <c r="B60" s="171" t="s">
        <v>430</v>
      </c>
      <c r="C60" s="183" t="s">
        <v>431</v>
      </c>
      <c r="D60" s="172" t="s">
        <v>380</v>
      </c>
      <c r="E60" s="173">
        <v>333.35</v>
      </c>
      <c r="F60" s="174"/>
      <c r="G60" s="175">
        <f>ROUND(E60*F60,2)</f>
        <v>0</v>
      </c>
      <c r="H60" s="158"/>
      <c r="I60" s="157">
        <f>ROUND(E60*H60,2)</f>
        <v>0</v>
      </c>
      <c r="J60" s="158"/>
      <c r="K60" s="157">
        <f>ROUND(E60*J60,2)</f>
        <v>0</v>
      </c>
      <c r="L60" s="157">
        <v>12</v>
      </c>
      <c r="M60" s="157">
        <f>G60*(1+L60/100)</f>
        <v>0</v>
      </c>
      <c r="N60" s="156">
        <v>0</v>
      </c>
      <c r="O60" s="156">
        <f>ROUND(E60*N60,2)</f>
        <v>0</v>
      </c>
      <c r="P60" s="156">
        <v>4.2000000000000003E-2</v>
      </c>
      <c r="Q60" s="156">
        <f>ROUND(E60*P60,2)</f>
        <v>14</v>
      </c>
      <c r="R60" s="157"/>
      <c r="S60" s="157" t="s">
        <v>254</v>
      </c>
      <c r="T60" s="157" t="s">
        <v>255</v>
      </c>
      <c r="U60" s="157">
        <v>0.14199999999999999</v>
      </c>
      <c r="V60" s="157">
        <f>ROUND(E60*U60,2)</f>
        <v>47.34</v>
      </c>
      <c r="W60" s="157"/>
      <c r="X60" s="157" t="s">
        <v>256</v>
      </c>
      <c r="Y60" s="157" t="s">
        <v>257</v>
      </c>
      <c r="Z60" s="147"/>
      <c r="AA60" s="147"/>
      <c r="AB60" s="147"/>
      <c r="AC60" s="147"/>
      <c r="AD60" s="147"/>
      <c r="AE60" s="147"/>
      <c r="AF60" s="147"/>
      <c r="AG60" s="147" t="s">
        <v>258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2" x14ac:dyDescent="0.2">
      <c r="A61" s="154"/>
      <c r="B61" s="155"/>
      <c r="C61" s="184" t="s">
        <v>432</v>
      </c>
      <c r="D61" s="159"/>
      <c r="E61" s="160">
        <v>333.35</v>
      </c>
      <c r="F61" s="157"/>
      <c r="G61" s="157"/>
      <c r="H61" s="157"/>
      <c r="I61" s="157"/>
      <c r="J61" s="157"/>
      <c r="K61" s="157"/>
      <c r="L61" s="157"/>
      <c r="M61" s="157"/>
      <c r="N61" s="156"/>
      <c r="O61" s="156"/>
      <c r="P61" s="156"/>
      <c r="Q61" s="156"/>
      <c r="R61" s="157"/>
      <c r="S61" s="157"/>
      <c r="T61" s="157"/>
      <c r="U61" s="157"/>
      <c r="V61" s="157"/>
      <c r="W61" s="157"/>
      <c r="X61" s="157"/>
      <c r="Y61" s="157"/>
      <c r="Z61" s="147"/>
      <c r="AA61" s="147"/>
      <c r="AB61" s="147"/>
      <c r="AC61" s="147"/>
      <c r="AD61" s="147"/>
      <c r="AE61" s="147"/>
      <c r="AF61" s="147"/>
      <c r="AG61" s="147" t="s">
        <v>260</v>
      </c>
      <c r="AH61" s="147">
        <v>0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">
      <c r="A62" s="170">
        <v>17</v>
      </c>
      <c r="B62" s="171" t="s">
        <v>433</v>
      </c>
      <c r="C62" s="183" t="s">
        <v>434</v>
      </c>
      <c r="D62" s="172" t="s">
        <v>292</v>
      </c>
      <c r="E62" s="173">
        <v>1</v>
      </c>
      <c r="F62" s="174"/>
      <c r="G62" s="175">
        <f>ROUND(E62*F62,2)</f>
        <v>0</v>
      </c>
      <c r="H62" s="158"/>
      <c r="I62" s="157">
        <f>ROUND(E62*H62,2)</f>
        <v>0</v>
      </c>
      <c r="J62" s="158"/>
      <c r="K62" s="157">
        <f>ROUND(E62*J62,2)</f>
        <v>0</v>
      </c>
      <c r="L62" s="157">
        <v>12</v>
      </c>
      <c r="M62" s="157">
        <f>G62*(1+L62/100)</f>
        <v>0</v>
      </c>
      <c r="N62" s="156">
        <v>0</v>
      </c>
      <c r="O62" s="156">
        <f>ROUND(E62*N62,2)</f>
        <v>0</v>
      </c>
      <c r="P62" s="156">
        <v>0</v>
      </c>
      <c r="Q62" s="156">
        <f>ROUND(E62*P62,2)</f>
        <v>0</v>
      </c>
      <c r="R62" s="157"/>
      <c r="S62" s="157" t="s">
        <v>254</v>
      </c>
      <c r="T62" s="157" t="s">
        <v>255</v>
      </c>
      <c r="U62" s="157">
        <v>8.84</v>
      </c>
      <c r="V62" s="157">
        <f>ROUND(E62*U62,2)</f>
        <v>8.84</v>
      </c>
      <c r="W62" s="157"/>
      <c r="X62" s="157" t="s">
        <v>256</v>
      </c>
      <c r="Y62" s="157" t="s">
        <v>257</v>
      </c>
      <c r="Z62" s="147"/>
      <c r="AA62" s="147"/>
      <c r="AB62" s="147"/>
      <c r="AC62" s="147"/>
      <c r="AD62" s="147"/>
      <c r="AE62" s="147"/>
      <c r="AF62" s="147"/>
      <c r="AG62" s="147" t="s">
        <v>258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2" x14ac:dyDescent="0.2">
      <c r="A63" s="154"/>
      <c r="B63" s="155"/>
      <c r="C63" s="184" t="s">
        <v>52</v>
      </c>
      <c r="D63" s="159"/>
      <c r="E63" s="160">
        <v>1</v>
      </c>
      <c r="F63" s="157"/>
      <c r="G63" s="157"/>
      <c r="H63" s="157"/>
      <c r="I63" s="157"/>
      <c r="J63" s="157"/>
      <c r="K63" s="157"/>
      <c r="L63" s="157"/>
      <c r="M63" s="157"/>
      <c r="N63" s="156"/>
      <c r="O63" s="156"/>
      <c r="P63" s="156"/>
      <c r="Q63" s="156"/>
      <c r="R63" s="157"/>
      <c r="S63" s="157"/>
      <c r="T63" s="157"/>
      <c r="U63" s="157"/>
      <c r="V63" s="157"/>
      <c r="W63" s="157"/>
      <c r="X63" s="157"/>
      <c r="Y63" s="157"/>
      <c r="Z63" s="147"/>
      <c r="AA63" s="147"/>
      <c r="AB63" s="147"/>
      <c r="AC63" s="147"/>
      <c r="AD63" s="147"/>
      <c r="AE63" s="147"/>
      <c r="AF63" s="147"/>
      <c r="AG63" s="147" t="s">
        <v>260</v>
      </c>
      <c r="AH63" s="147">
        <v>0</v>
      </c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">
      <c r="A64" s="170">
        <v>18</v>
      </c>
      <c r="B64" s="171" t="s">
        <v>435</v>
      </c>
      <c r="C64" s="183" t="s">
        <v>436</v>
      </c>
      <c r="D64" s="172" t="s">
        <v>437</v>
      </c>
      <c r="E64" s="173">
        <v>20</v>
      </c>
      <c r="F64" s="174"/>
      <c r="G64" s="175">
        <f>ROUND(E64*F64,2)</f>
        <v>0</v>
      </c>
      <c r="H64" s="158"/>
      <c r="I64" s="157">
        <f>ROUND(E64*H64,2)</f>
        <v>0</v>
      </c>
      <c r="J64" s="158"/>
      <c r="K64" s="157">
        <f>ROUND(E64*J64,2)</f>
        <v>0</v>
      </c>
      <c r="L64" s="157">
        <v>12</v>
      </c>
      <c r="M64" s="157">
        <f>G64*(1+L64/100)</f>
        <v>0</v>
      </c>
      <c r="N64" s="156">
        <v>0</v>
      </c>
      <c r="O64" s="156">
        <f>ROUND(E64*N64,2)</f>
        <v>0</v>
      </c>
      <c r="P64" s="156">
        <v>0</v>
      </c>
      <c r="Q64" s="156">
        <f>ROUND(E64*P64,2)</f>
        <v>0</v>
      </c>
      <c r="R64" s="157"/>
      <c r="S64" s="157" t="s">
        <v>254</v>
      </c>
      <c r="T64" s="157" t="s">
        <v>255</v>
      </c>
      <c r="U64" s="157">
        <v>0</v>
      </c>
      <c r="V64" s="157">
        <f>ROUND(E64*U64,2)</f>
        <v>0</v>
      </c>
      <c r="W64" s="157"/>
      <c r="X64" s="157" t="s">
        <v>256</v>
      </c>
      <c r="Y64" s="157" t="s">
        <v>257</v>
      </c>
      <c r="Z64" s="147"/>
      <c r="AA64" s="147"/>
      <c r="AB64" s="147"/>
      <c r="AC64" s="147"/>
      <c r="AD64" s="147"/>
      <c r="AE64" s="147"/>
      <c r="AF64" s="147"/>
      <c r="AG64" s="147" t="s">
        <v>258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2" x14ac:dyDescent="0.2">
      <c r="A65" s="154"/>
      <c r="B65" s="155"/>
      <c r="C65" s="184" t="s">
        <v>438</v>
      </c>
      <c r="D65" s="159"/>
      <c r="E65" s="160">
        <v>20</v>
      </c>
      <c r="F65" s="157"/>
      <c r="G65" s="157"/>
      <c r="H65" s="157"/>
      <c r="I65" s="157"/>
      <c r="J65" s="157"/>
      <c r="K65" s="157"/>
      <c r="L65" s="157"/>
      <c r="M65" s="157"/>
      <c r="N65" s="156"/>
      <c r="O65" s="156"/>
      <c r="P65" s="156"/>
      <c r="Q65" s="156"/>
      <c r="R65" s="157"/>
      <c r="S65" s="157"/>
      <c r="T65" s="157"/>
      <c r="U65" s="157"/>
      <c r="V65" s="157"/>
      <c r="W65" s="157"/>
      <c r="X65" s="157"/>
      <c r="Y65" s="157"/>
      <c r="Z65" s="147"/>
      <c r="AA65" s="147"/>
      <c r="AB65" s="147"/>
      <c r="AC65" s="147"/>
      <c r="AD65" s="147"/>
      <c r="AE65" s="147"/>
      <c r="AF65" s="147"/>
      <c r="AG65" s="147" t="s">
        <v>260</v>
      </c>
      <c r="AH65" s="147">
        <v>0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">
      <c r="A66" s="170">
        <v>19</v>
      </c>
      <c r="B66" s="171" t="s">
        <v>439</v>
      </c>
      <c r="C66" s="183" t="s">
        <v>440</v>
      </c>
      <c r="D66" s="172" t="s">
        <v>380</v>
      </c>
      <c r="E66" s="173">
        <v>333.35</v>
      </c>
      <c r="F66" s="174"/>
      <c r="G66" s="175">
        <f>ROUND(E66*F66,2)</f>
        <v>0</v>
      </c>
      <c r="H66" s="158"/>
      <c r="I66" s="157">
        <f>ROUND(E66*H66,2)</f>
        <v>0</v>
      </c>
      <c r="J66" s="158"/>
      <c r="K66" s="157">
        <f>ROUND(E66*J66,2)</f>
        <v>0</v>
      </c>
      <c r="L66" s="157">
        <v>12</v>
      </c>
      <c r="M66" s="157">
        <f>G66*(1+L66/100)</f>
        <v>0</v>
      </c>
      <c r="N66" s="156">
        <v>0</v>
      </c>
      <c r="O66" s="156">
        <f>ROUND(E66*N66,2)</f>
        <v>0</v>
      </c>
      <c r="P66" s="156">
        <v>1.4999999999999999E-2</v>
      </c>
      <c r="Q66" s="156">
        <f>ROUND(E66*P66,2)</f>
        <v>5</v>
      </c>
      <c r="R66" s="157"/>
      <c r="S66" s="157" t="s">
        <v>254</v>
      </c>
      <c r="T66" s="157" t="s">
        <v>255</v>
      </c>
      <c r="U66" s="157">
        <v>0.61443000000000003</v>
      </c>
      <c r="V66" s="157">
        <f>ROUND(E66*U66,2)</f>
        <v>204.82</v>
      </c>
      <c r="W66" s="157"/>
      <c r="X66" s="157" t="s">
        <v>309</v>
      </c>
      <c r="Y66" s="157" t="s">
        <v>257</v>
      </c>
      <c r="Z66" s="147"/>
      <c r="AA66" s="147"/>
      <c r="AB66" s="147"/>
      <c r="AC66" s="147"/>
      <c r="AD66" s="147"/>
      <c r="AE66" s="147"/>
      <c r="AF66" s="147"/>
      <c r="AG66" s="147" t="s">
        <v>310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2" x14ac:dyDescent="0.2">
      <c r="A67" s="154"/>
      <c r="B67" s="155"/>
      <c r="C67" s="184" t="s">
        <v>441</v>
      </c>
      <c r="D67" s="159"/>
      <c r="E67" s="160">
        <v>333.35</v>
      </c>
      <c r="F67" s="157"/>
      <c r="G67" s="157"/>
      <c r="H67" s="157"/>
      <c r="I67" s="157"/>
      <c r="J67" s="157"/>
      <c r="K67" s="157"/>
      <c r="L67" s="157"/>
      <c r="M67" s="157"/>
      <c r="N67" s="156"/>
      <c r="O67" s="156"/>
      <c r="P67" s="156"/>
      <c r="Q67" s="156"/>
      <c r="R67" s="157"/>
      <c r="S67" s="157"/>
      <c r="T67" s="157"/>
      <c r="U67" s="157"/>
      <c r="V67" s="157"/>
      <c r="W67" s="157"/>
      <c r="X67" s="157"/>
      <c r="Y67" s="157"/>
      <c r="Z67" s="147"/>
      <c r="AA67" s="147"/>
      <c r="AB67" s="147"/>
      <c r="AC67" s="147"/>
      <c r="AD67" s="147"/>
      <c r="AE67" s="147"/>
      <c r="AF67" s="147"/>
      <c r="AG67" s="147" t="s">
        <v>260</v>
      </c>
      <c r="AH67" s="147">
        <v>0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x14ac:dyDescent="0.2">
      <c r="A68" s="163" t="s">
        <v>249</v>
      </c>
      <c r="B68" s="164" t="s">
        <v>201</v>
      </c>
      <c r="C68" s="182" t="s">
        <v>202</v>
      </c>
      <c r="D68" s="165"/>
      <c r="E68" s="166"/>
      <c r="F68" s="167"/>
      <c r="G68" s="168">
        <f>SUMIF(AG69:AG73,"&lt;&gt;NOR",G69:G73)</f>
        <v>0</v>
      </c>
      <c r="H68" s="162"/>
      <c r="I68" s="162">
        <f>SUM(I69:I73)</f>
        <v>0</v>
      </c>
      <c r="J68" s="162"/>
      <c r="K68" s="162">
        <f>SUM(K69:K73)</f>
        <v>0</v>
      </c>
      <c r="L68" s="162"/>
      <c r="M68" s="162">
        <f>SUM(M69:M73)</f>
        <v>0</v>
      </c>
      <c r="N68" s="161"/>
      <c r="O68" s="161">
        <f>SUM(O69:O73)</f>
        <v>1.21</v>
      </c>
      <c r="P68" s="161"/>
      <c r="Q68" s="161">
        <f>SUM(Q69:Q73)</f>
        <v>0</v>
      </c>
      <c r="R68" s="162"/>
      <c r="S68" s="162"/>
      <c r="T68" s="162"/>
      <c r="U68" s="162"/>
      <c r="V68" s="162">
        <f>SUM(V69:V73)</f>
        <v>101.31</v>
      </c>
      <c r="W68" s="162"/>
      <c r="X68" s="162"/>
      <c r="Y68" s="162"/>
      <c r="AG68" t="s">
        <v>250</v>
      </c>
    </row>
    <row r="69" spans="1:60" outlineLevel="1" x14ac:dyDescent="0.2">
      <c r="A69" s="170">
        <v>20</v>
      </c>
      <c r="B69" s="171" t="s">
        <v>442</v>
      </c>
      <c r="C69" s="183" t="s">
        <v>443</v>
      </c>
      <c r="D69" s="172" t="s">
        <v>380</v>
      </c>
      <c r="E69" s="173">
        <v>432.02</v>
      </c>
      <c r="F69" s="174"/>
      <c r="G69" s="175">
        <f>ROUND(E69*F69,2)</f>
        <v>0</v>
      </c>
      <c r="H69" s="158"/>
      <c r="I69" s="157">
        <f>ROUND(E69*H69,2)</f>
        <v>0</v>
      </c>
      <c r="J69" s="158"/>
      <c r="K69" s="157">
        <f>ROUND(E69*J69,2)</f>
        <v>0</v>
      </c>
      <c r="L69" s="157">
        <v>12</v>
      </c>
      <c r="M69" s="157">
        <f>G69*(1+L69/100)</f>
        <v>0</v>
      </c>
      <c r="N69" s="156">
        <v>2.7899999999999999E-3</v>
      </c>
      <c r="O69" s="156">
        <f>ROUND(E69*N69,2)</f>
        <v>1.21</v>
      </c>
      <c r="P69" s="156">
        <v>0</v>
      </c>
      <c r="Q69" s="156">
        <f>ROUND(E69*P69,2)</f>
        <v>0</v>
      </c>
      <c r="R69" s="157"/>
      <c r="S69" s="157" t="s">
        <v>254</v>
      </c>
      <c r="T69" s="157" t="s">
        <v>255</v>
      </c>
      <c r="U69" s="157">
        <v>0.23449999999999999</v>
      </c>
      <c r="V69" s="157">
        <f>ROUND(E69*U69,2)</f>
        <v>101.31</v>
      </c>
      <c r="W69" s="157"/>
      <c r="X69" s="157" t="s">
        <v>256</v>
      </c>
      <c r="Y69" s="157" t="s">
        <v>257</v>
      </c>
      <c r="Z69" s="147"/>
      <c r="AA69" s="147"/>
      <c r="AB69" s="147"/>
      <c r="AC69" s="147"/>
      <c r="AD69" s="147"/>
      <c r="AE69" s="147"/>
      <c r="AF69" s="147"/>
      <c r="AG69" s="147" t="s">
        <v>258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2" x14ac:dyDescent="0.2">
      <c r="A70" s="154"/>
      <c r="B70" s="155"/>
      <c r="C70" s="184" t="s">
        <v>387</v>
      </c>
      <c r="D70" s="159"/>
      <c r="E70" s="160">
        <v>247</v>
      </c>
      <c r="F70" s="157"/>
      <c r="G70" s="157"/>
      <c r="H70" s="157"/>
      <c r="I70" s="157"/>
      <c r="J70" s="157"/>
      <c r="K70" s="157"/>
      <c r="L70" s="157"/>
      <c r="M70" s="157"/>
      <c r="N70" s="156"/>
      <c r="O70" s="156"/>
      <c r="P70" s="156"/>
      <c r="Q70" s="156"/>
      <c r="R70" s="157"/>
      <c r="S70" s="157"/>
      <c r="T70" s="157"/>
      <c r="U70" s="157"/>
      <c r="V70" s="157"/>
      <c r="W70" s="157"/>
      <c r="X70" s="157"/>
      <c r="Y70" s="157"/>
      <c r="Z70" s="147"/>
      <c r="AA70" s="147"/>
      <c r="AB70" s="147"/>
      <c r="AC70" s="147"/>
      <c r="AD70" s="147"/>
      <c r="AE70" s="147"/>
      <c r="AF70" s="147"/>
      <c r="AG70" s="147" t="s">
        <v>260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3" x14ac:dyDescent="0.2">
      <c r="A71" s="154"/>
      <c r="B71" s="155"/>
      <c r="C71" s="184" t="s">
        <v>385</v>
      </c>
      <c r="D71" s="159"/>
      <c r="E71" s="160">
        <v>126.42</v>
      </c>
      <c r="F71" s="157"/>
      <c r="G71" s="157"/>
      <c r="H71" s="157"/>
      <c r="I71" s="157"/>
      <c r="J71" s="157"/>
      <c r="K71" s="157"/>
      <c r="L71" s="157"/>
      <c r="M71" s="157"/>
      <c r="N71" s="156"/>
      <c r="O71" s="156"/>
      <c r="P71" s="156"/>
      <c r="Q71" s="156"/>
      <c r="R71" s="157"/>
      <c r="S71" s="157"/>
      <c r="T71" s="157"/>
      <c r="U71" s="157"/>
      <c r="V71" s="157"/>
      <c r="W71" s="157"/>
      <c r="X71" s="157"/>
      <c r="Y71" s="157"/>
      <c r="Z71" s="147"/>
      <c r="AA71" s="147"/>
      <c r="AB71" s="147"/>
      <c r="AC71" s="147"/>
      <c r="AD71" s="147"/>
      <c r="AE71" s="147"/>
      <c r="AF71" s="147"/>
      <c r="AG71" s="147" t="s">
        <v>260</v>
      </c>
      <c r="AH71" s="147">
        <v>0</v>
      </c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3" x14ac:dyDescent="0.2">
      <c r="A72" s="154"/>
      <c r="B72" s="155"/>
      <c r="C72" s="184" t="s">
        <v>386</v>
      </c>
      <c r="D72" s="159"/>
      <c r="E72" s="160">
        <v>33.6</v>
      </c>
      <c r="F72" s="157"/>
      <c r="G72" s="157"/>
      <c r="H72" s="157"/>
      <c r="I72" s="157"/>
      <c r="J72" s="157"/>
      <c r="K72" s="157"/>
      <c r="L72" s="157"/>
      <c r="M72" s="157"/>
      <c r="N72" s="156"/>
      <c r="O72" s="156"/>
      <c r="P72" s="156"/>
      <c r="Q72" s="156"/>
      <c r="R72" s="157"/>
      <c r="S72" s="157"/>
      <c r="T72" s="157"/>
      <c r="U72" s="157"/>
      <c r="V72" s="157"/>
      <c r="W72" s="157"/>
      <c r="X72" s="157"/>
      <c r="Y72" s="157"/>
      <c r="Z72" s="147"/>
      <c r="AA72" s="147"/>
      <c r="AB72" s="147"/>
      <c r="AC72" s="147"/>
      <c r="AD72" s="147"/>
      <c r="AE72" s="147"/>
      <c r="AF72" s="147"/>
      <c r="AG72" s="147" t="s">
        <v>260</v>
      </c>
      <c r="AH72" s="147">
        <v>0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3" x14ac:dyDescent="0.2">
      <c r="A73" s="154"/>
      <c r="B73" s="155"/>
      <c r="C73" s="184" t="s">
        <v>390</v>
      </c>
      <c r="D73" s="159"/>
      <c r="E73" s="160">
        <v>25</v>
      </c>
      <c r="F73" s="157"/>
      <c r="G73" s="157"/>
      <c r="H73" s="157"/>
      <c r="I73" s="157"/>
      <c r="J73" s="157"/>
      <c r="K73" s="157"/>
      <c r="L73" s="157"/>
      <c r="M73" s="157"/>
      <c r="N73" s="156"/>
      <c r="O73" s="156"/>
      <c r="P73" s="156"/>
      <c r="Q73" s="156"/>
      <c r="R73" s="157"/>
      <c r="S73" s="157"/>
      <c r="T73" s="157"/>
      <c r="U73" s="157"/>
      <c r="V73" s="157"/>
      <c r="W73" s="157"/>
      <c r="X73" s="157"/>
      <c r="Y73" s="157"/>
      <c r="Z73" s="147"/>
      <c r="AA73" s="147"/>
      <c r="AB73" s="147"/>
      <c r="AC73" s="147"/>
      <c r="AD73" s="147"/>
      <c r="AE73" s="147"/>
      <c r="AF73" s="147"/>
      <c r="AG73" s="147" t="s">
        <v>260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x14ac:dyDescent="0.2">
      <c r="A74" s="163" t="s">
        <v>249</v>
      </c>
      <c r="B74" s="164" t="s">
        <v>213</v>
      </c>
      <c r="C74" s="182" t="s">
        <v>214</v>
      </c>
      <c r="D74" s="165"/>
      <c r="E74" s="166"/>
      <c r="F74" s="167"/>
      <c r="G74" s="168">
        <f>SUMIF(AG75:AG76,"&lt;&gt;NOR",G75:G76)</f>
        <v>0</v>
      </c>
      <c r="H74" s="162"/>
      <c r="I74" s="162">
        <f>SUM(I75:I76)</f>
        <v>0</v>
      </c>
      <c r="J74" s="162"/>
      <c r="K74" s="162">
        <f>SUM(K75:K76)</f>
        <v>0</v>
      </c>
      <c r="L74" s="162"/>
      <c r="M74" s="162">
        <f>SUM(M75:M76)</f>
        <v>0</v>
      </c>
      <c r="N74" s="161"/>
      <c r="O74" s="161">
        <f>SUM(O75:O76)</f>
        <v>0</v>
      </c>
      <c r="P74" s="161"/>
      <c r="Q74" s="161">
        <f>SUM(Q75:Q76)</f>
        <v>0</v>
      </c>
      <c r="R74" s="162"/>
      <c r="S74" s="162"/>
      <c r="T74" s="162"/>
      <c r="U74" s="162"/>
      <c r="V74" s="162">
        <f>SUM(V75:V76)</f>
        <v>16.7</v>
      </c>
      <c r="W74" s="162"/>
      <c r="X74" s="162"/>
      <c r="Y74" s="162"/>
      <c r="AG74" t="s">
        <v>250</v>
      </c>
    </row>
    <row r="75" spans="1:60" outlineLevel="1" x14ac:dyDescent="0.2">
      <c r="A75" s="170">
        <v>21</v>
      </c>
      <c r="B75" s="171" t="s">
        <v>444</v>
      </c>
      <c r="C75" s="183" t="s">
        <v>445</v>
      </c>
      <c r="D75" s="172" t="s">
        <v>253</v>
      </c>
      <c r="E75" s="173">
        <v>66</v>
      </c>
      <c r="F75" s="174"/>
      <c r="G75" s="175">
        <f>ROUND(E75*F75,2)</f>
        <v>0</v>
      </c>
      <c r="H75" s="158"/>
      <c r="I75" s="157">
        <f>ROUND(E75*H75,2)</f>
        <v>0</v>
      </c>
      <c r="J75" s="158"/>
      <c r="K75" s="157">
        <f>ROUND(E75*J75,2)</f>
        <v>0</v>
      </c>
      <c r="L75" s="157">
        <v>12</v>
      </c>
      <c r="M75" s="157">
        <f>G75*(1+L75/100)</f>
        <v>0</v>
      </c>
      <c r="N75" s="156">
        <v>0</v>
      </c>
      <c r="O75" s="156">
        <f>ROUND(E75*N75,2)</f>
        <v>0</v>
      </c>
      <c r="P75" s="156">
        <v>0</v>
      </c>
      <c r="Q75" s="156">
        <f>ROUND(E75*P75,2)</f>
        <v>0</v>
      </c>
      <c r="R75" s="157"/>
      <c r="S75" s="157" t="s">
        <v>254</v>
      </c>
      <c r="T75" s="157" t="s">
        <v>255</v>
      </c>
      <c r="U75" s="157">
        <v>0.253</v>
      </c>
      <c r="V75" s="157">
        <f>ROUND(E75*U75,2)</f>
        <v>16.7</v>
      </c>
      <c r="W75" s="157"/>
      <c r="X75" s="157" t="s">
        <v>256</v>
      </c>
      <c r="Y75" s="157" t="s">
        <v>257</v>
      </c>
      <c r="Z75" s="147"/>
      <c r="AA75" s="147"/>
      <c r="AB75" s="147"/>
      <c r="AC75" s="147"/>
      <c r="AD75" s="147"/>
      <c r="AE75" s="147"/>
      <c r="AF75" s="147"/>
      <c r="AG75" s="147" t="s">
        <v>258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2" x14ac:dyDescent="0.2">
      <c r="A76" s="154"/>
      <c r="B76" s="155"/>
      <c r="C76" s="184" t="s">
        <v>446</v>
      </c>
      <c r="D76" s="159"/>
      <c r="E76" s="160">
        <v>66</v>
      </c>
      <c r="F76" s="157"/>
      <c r="G76" s="157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57"/>
      <c r="Z76" s="147"/>
      <c r="AA76" s="147"/>
      <c r="AB76" s="147"/>
      <c r="AC76" s="147"/>
      <c r="AD76" s="147"/>
      <c r="AE76" s="147"/>
      <c r="AF76" s="147"/>
      <c r="AG76" s="147" t="s">
        <v>260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x14ac:dyDescent="0.2">
      <c r="A77" s="163" t="s">
        <v>249</v>
      </c>
      <c r="B77" s="164" t="s">
        <v>218</v>
      </c>
      <c r="C77" s="182" t="s">
        <v>219</v>
      </c>
      <c r="D77" s="165"/>
      <c r="E77" s="166"/>
      <c r="F77" s="167"/>
      <c r="G77" s="168">
        <f>SUMIF(AG78:AG82,"&lt;&gt;NOR",G78:G82)</f>
        <v>0</v>
      </c>
      <c r="H77" s="162"/>
      <c r="I77" s="162">
        <f>SUM(I78:I82)</f>
        <v>0</v>
      </c>
      <c r="J77" s="162"/>
      <c r="K77" s="162">
        <f>SUM(K78:K82)</f>
        <v>0</v>
      </c>
      <c r="L77" s="162"/>
      <c r="M77" s="162">
        <f>SUM(M78:M82)</f>
        <v>0</v>
      </c>
      <c r="N77" s="161"/>
      <c r="O77" s="161">
        <f>SUM(O78:O82)</f>
        <v>0</v>
      </c>
      <c r="P77" s="161"/>
      <c r="Q77" s="161">
        <f>SUM(Q78:Q82)</f>
        <v>0</v>
      </c>
      <c r="R77" s="162"/>
      <c r="S77" s="162"/>
      <c r="T77" s="162"/>
      <c r="U77" s="162"/>
      <c r="V77" s="162">
        <f>SUM(V78:V82)</f>
        <v>1205.95</v>
      </c>
      <c r="W77" s="162"/>
      <c r="X77" s="162"/>
      <c r="Y77" s="162"/>
      <c r="AG77" t="s">
        <v>250</v>
      </c>
    </row>
    <row r="78" spans="1:60" outlineLevel="1" x14ac:dyDescent="0.2">
      <c r="A78" s="176">
        <v>22</v>
      </c>
      <c r="B78" s="177" t="s">
        <v>447</v>
      </c>
      <c r="C78" s="185" t="s">
        <v>448</v>
      </c>
      <c r="D78" s="178" t="s">
        <v>316</v>
      </c>
      <c r="E78" s="179">
        <v>425.08109000000002</v>
      </c>
      <c r="F78" s="180"/>
      <c r="G78" s="181">
        <f>ROUND(E78*F78,2)</f>
        <v>0</v>
      </c>
      <c r="H78" s="158"/>
      <c r="I78" s="157">
        <f>ROUND(E78*H78,2)</f>
        <v>0</v>
      </c>
      <c r="J78" s="158"/>
      <c r="K78" s="157">
        <f>ROUND(E78*J78,2)</f>
        <v>0</v>
      </c>
      <c r="L78" s="157">
        <v>12</v>
      </c>
      <c r="M78" s="157">
        <f>G78*(1+L78/100)</f>
        <v>0</v>
      </c>
      <c r="N78" s="156">
        <v>0</v>
      </c>
      <c r="O78" s="156">
        <f>ROUND(E78*N78,2)</f>
        <v>0</v>
      </c>
      <c r="P78" s="156">
        <v>0</v>
      </c>
      <c r="Q78" s="156">
        <f>ROUND(E78*P78,2)</f>
        <v>0</v>
      </c>
      <c r="R78" s="157"/>
      <c r="S78" s="157" t="s">
        <v>254</v>
      </c>
      <c r="T78" s="157" t="s">
        <v>255</v>
      </c>
      <c r="U78" s="157">
        <v>1.7969999999999999</v>
      </c>
      <c r="V78" s="157">
        <f>ROUND(E78*U78,2)</f>
        <v>763.87</v>
      </c>
      <c r="W78" s="157"/>
      <c r="X78" s="157" t="s">
        <v>256</v>
      </c>
      <c r="Y78" s="157" t="s">
        <v>257</v>
      </c>
      <c r="Z78" s="147"/>
      <c r="AA78" s="147"/>
      <c r="AB78" s="147"/>
      <c r="AC78" s="147"/>
      <c r="AD78" s="147"/>
      <c r="AE78" s="147"/>
      <c r="AF78" s="147"/>
      <c r="AG78" s="147" t="s">
        <v>449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 x14ac:dyDescent="0.2">
      <c r="A79" s="176">
        <v>23</v>
      </c>
      <c r="B79" s="177" t="s">
        <v>450</v>
      </c>
      <c r="C79" s="185" t="s">
        <v>451</v>
      </c>
      <c r="D79" s="178" t="s">
        <v>316</v>
      </c>
      <c r="E79" s="179">
        <v>425.08109000000002</v>
      </c>
      <c r="F79" s="180"/>
      <c r="G79" s="181">
        <f>ROUND(E79*F79,2)</f>
        <v>0</v>
      </c>
      <c r="H79" s="158"/>
      <c r="I79" s="157">
        <f>ROUND(E79*H79,2)</f>
        <v>0</v>
      </c>
      <c r="J79" s="158"/>
      <c r="K79" s="157">
        <f>ROUND(E79*J79,2)</f>
        <v>0</v>
      </c>
      <c r="L79" s="157">
        <v>12</v>
      </c>
      <c r="M79" s="157">
        <f>G79*(1+L79/100)</f>
        <v>0</v>
      </c>
      <c r="N79" s="156">
        <v>0</v>
      </c>
      <c r="O79" s="156">
        <f>ROUND(E79*N79,2)</f>
        <v>0</v>
      </c>
      <c r="P79" s="156">
        <v>0</v>
      </c>
      <c r="Q79" s="156">
        <f>ROUND(E79*P79,2)</f>
        <v>0</v>
      </c>
      <c r="R79" s="157"/>
      <c r="S79" s="157" t="s">
        <v>254</v>
      </c>
      <c r="T79" s="157" t="s">
        <v>255</v>
      </c>
      <c r="U79" s="157">
        <v>0.55000000000000004</v>
      </c>
      <c r="V79" s="157">
        <f>ROUND(E79*U79,2)</f>
        <v>233.79</v>
      </c>
      <c r="W79" s="157"/>
      <c r="X79" s="157" t="s">
        <v>256</v>
      </c>
      <c r="Y79" s="157" t="s">
        <v>257</v>
      </c>
      <c r="Z79" s="147"/>
      <c r="AA79" s="147"/>
      <c r="AB79" s="147"/>
      <c r="AC79" s="147"/>
      <c r="AD79" s="147"/>
      <c r="AE79" s="147"/>
      <c r="AF79" s="147"/>
      <c r="AG79" s="147" t="s">
        <v>449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">
      <c r="A80" s="176">
        <v>24</v>
      </c>
      <c r="B80" s="177" t="s">
        <v>452</v>
      </c>
      <c r="C80" s="185" t="s">
        <v>453</v>
      </c>
      <c r="D80" s="178" t="s">
        <v>316</v>
      </c>
      <c r="E80" s="179">
        <v>425.08109000000002</v>
      </c>
      <c r="F80" s="180"/>
      <c r="G80" s="181">
        <f>ROUND(E80*F80,2)</f>
        <v>0</v>
      </c>
      <c r="H80" s="158"/>
      <c r="I80" s="157">
        <f>ROUND(E80*H80,2)</f>
        <v>0</v>
      </c>
      <c r="J80" s="158"/>
      <c r="K80" s="157">
        <f>ROUND(E80*J80,2)</f>
        <v>0</v>
      </c>
      <c r="L80" s="157">
        <v>12</v>
      </c>
      <c r="M80" s="157">
        <f>G80*(1+L80/100)</f>
        <v>0</v>
      </c>
      <c r="N80" s="156">
        <v>0</v>
      </c>
      <c r="O80" s="156">
        <f>ROUND(E80*N80,2)</f>
        <v>0</v>
      </c>
      <c r="P80" s="156">
        <v>0</v>
      </c>
      <c r="Q80" s="156">
        <f>ROUND(E80*P80,2)</f>
        <v>0</v>
      </c>
      <c r="R80" s="157"/>
      <c r="S80" s="157" t="s">
        <v>254</v>
      </c>
      <c r="T80" s="157" t="s">
        <v>255</v>
      </c>
      <c r="U80" s="157">
        <v>0.49</v>
      </c>
      <c r="V80" s="157">
        <f>ROUND(E80*U80,2)</f>
        <v>208.29</v>
      </c>
      <c r="W80" s="157"/>
      <c r="X80" s="157" t="s">
        <v>256</v>
      </c>
      <c r="Y80" s="157" t="s">
        <v>257</v>
      </c>
      <c r="Z80" s="147"/>
      <c r="AA80" s="147"/>
      <c r="AB80" s="147"/>
      <c r="AC80" s="147"/>
      <c r="AD80" s="147"/>
      <c r="AE80" s="147"/>
      <c r="AF80" s="147"/>
      <c r="AG80" s="147" t="s">
        <v>449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ht="22.5" outlineLevel="1" x14ac:dyDescent="0.2">
      <c r="A81" s="170">
        <v>25</v>
      </c>
      <c r="B81" s="171" t="s">
        <v>454</v>
      </c>
      <c r="C81" s="183" t="s">
        <v>455</v>
      </c>
      <c r="D81" s="172" t="s">
        <v>316</v>
      </c>
      <c r="E81" s="173">
        <v>425.08109000000002</v>
      </c>
      <c r="F81" s="174"/>
      <c r="G81" s="175">
        <f>ROUND(E81*F81,2)</f>
        <v>0</v>
      </c>
      <c r="H81" s="158"/>
      <c r="I81" s="157">
        <f>ROUND(E81*H81,2)</f>
        <v>0</v>
      </c>
      <c r="J81" s="158"/>
      <c r="K81" s="157">
        <f>ROUND(E81*J81,2)</f>
        <v>0</v>
      </c>
      <c r="L81" s="157">
        <v>12</v>
      </c>
      <c r="M81" s="157">
        <f>G81*(1+L81/100)</f>
        <v>0</v>
      </c>
      <c r="N81" s="156">
        <v>0</v>
      </c>
      <c r="O81" s="156">
        <f>ROUND(E81*N81,2)</f>
        <v>0</v>
      </c>
      <c r="P81" s="156">
        <v>0</v>
      </c>
      <c r="Q81" s="156">
        <f>ROUND(E81*P81,2)</f>
        <v>0</v>
      </c>
      <c r="R81" s="157"/>
      <c r="S81" s="157" t="s">
        <v>254</v>
      </c>
      <c r="T81" s="157" t="s">
        <v>255</v>
      </c>
      <c r="U81" s="157">
        <v>0</v>
      </c>
      <c r="V81" s="157">
        <f>ROUND(E81*U81,2)</f>
        <v>0</v>
      </c>
      <c r="W81" s="157"/>
      <c r="X81" s="157" t="s">
        <v>256</v>
      </c>
      <c r="Y81" s="157" t="s">
        <v>257</v>
      </c>
      <c r="Z81" s="147"/>
      <c r="AA81" s="147"/>
      <c r="AB81" s="147"/>
      <c r="AC81" s="147"/>
      <c r="AD81" s="147"/>
      <c r="AE81" s="147"/>
      <c r="AF81" s="147"/>
      <c r="AG81" s="147" t="s">
        <v>449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2" x14ac:dyDescent="0.2">
      <c r="A82" s="154"/>
      <c r="B82" s="155"/>
      <c r="C82" s="388" t="s">
        <v>456</v>
      </c>
      <c r="D82" s="389"/>
      <c r="E82" s="389"/>
      <c r="F82" s="389"/>
      <c r="G82" s="389"/>
      <c r="H82" s="157"/>
      <c r="I82" s="157"/>
      <c r="J82" s="157"/>
      <c r="K82" s="157"/>
      <c r="L82" s="157"/>
      <c r="M82" s="157"/>
      <c r="N82" s="156"/>
      <c r="O82" s="156"/>
      <c r="P82" s="156"/>
      <c r="Q82" s="156"/>
      <c r="R82" s="157"/>
      <c r="S82" s="157"/>
      <c r="T82" s="157"/>
      <c r="U82" s="157"/>
      <c r="V82" s="157"/>
      <c r="W82" s="157"/>
      <c r="X82" s="157"/>
      <c r="Y82" s="157"/>
      <c r="Z82" s="147"/>
      <c r="AA82" s="147"/>
      <c r="AB82" s="147"/>
      <c r="AC82" s="147"/>
      <c r="AD82" s="147"/>
      <c r="AE82" s="147"/>
      <c r="AF82" s="147"/>
      <c r="AG82" s="147" t="s">
        <v>272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x14ac:dyDescent="0.2">
      <c r="A83" s="163" t="s">
        <v>249</v>
      </c>
      <c r="B83" s="164" t="s">
        <v>221</v>
      </c>
      <c r="C83" s="182" t="s">
        <v>29</v>
      </c>
      <c r="D83" s="165"/>
      <c r="E83" s="166"/>
      <c r="F83" s="167"/>
      <c r="G83" s="168">
        <f>SUMIF(AG84:AG85,"&lt;&gt;NOR",G84:G85)</f>
        <v>0</v>
      </c>
      <c r="H83" s="162"/>
      <c r="I83" s="162">
        <f>SUM(I84:I85)</f>
        <v>0</v>
      </c>
      <c r="J83" s="162"/>
      <c r="K83" s="162">
        <f>SUM(K84:K85)</f>
        <v>0</v>
      </c>
      <c r="L83" s="162"/>
      <c r="M83" s="162">
        <f>SUM(M84:M85)</f>
        <v>0</v>
      </c>
      <c r="N83" s="161"/>
      <c r="O83" s="161">
        <f>SUM(O84:O85)</f>
        <v>0</v>
      </c>
      <c r="P83" s="161"/>
      <c r="Q83" s="161">
        <f>SUM(Q84:Q85)</f>
        <v>0</v>
      </c>
      <c r="R83" s="162"/>
      <c r="S83" s="162"/>
      <c r="T83" s="162"/>
      <c r="U83" s="162"/>
      <c r="V83" s="162">
        <f>SUM(V84:V85)</f>
        <v>0</v>
      </c>
      <c r="W83" s="162"/>
      <c r="X83" s="162"/>
      <c r="Y83" s="162"/>
      <c r="AG83" t="s">
        <v>250</v>
      </c>
    </row>
    <row r="84" spans="1:60" outlineLevel="1" x14ac:dyDescent="0.2">
      <c r="A84" s="170">
        <v>26</v>
      </c>
      <c r="B84" s="171" t="s">
        <v>457</v>
      </c>
      <c r="C84" s="183" t="s">
        <v>458</v>
      </c>
      <c r="D84" s="172" t="s">
        <v>352</v>
      </c>
      <c r="E84" s="173">
        <v>1</v>
      </c>
      <c r="F84" s="174"/>
      <c r="G84" s="175">
        <f>ROUND(E84*F84,2)</f>
        <v>0</v>
      </c>
      <c r="H84" s="158"/>
      <c r="I84" s="157">
        <f>ROUND(E84*H84,2)</f>
        <v>0</v>
      </c>
      <c r="J84" s="158"/>
      <c r="K84" s="157">
        <f>ROUND(E84*J84,2)</f>
        <v>0</v>
      </c>
      <c r="L84" s="157">
        <v>12</v>
      </c>
      <c r="M84" s="157">
        <f>G84*(1+L84/100)</f>
        <v>0</v>
      </c>
      <c r="N84" s="156">
        <v>0</v>
      </c>
      <c r="O84" s="156">
        <f>ROUND(E84*N84,2)</f>
        <v>0</v>
      </c>
      <c r="P84" s="156">
        <v>0</v>
      </c>
      <c r="Q84" s="156">
        <f>ROUND(E84*P84,2)</f>
        <v>0</v>
      </c>
      <c r="R84" s="157"/>
      <c r="S84" s="157" t="s">
        <v>254</v>
      </c>
      <c r="T84" s="157" t="s">
        <v>255</v>
      </c>
      <c r="U84" s="157">
        <v>0</v>
      </c>
      <c r="V84" s="157">
        <f>ROUND(E84*U84,2)</f>
        <v>0</v>
      </c>
      <c r="W84" s="157"/>
      <c r="X84" s="157" t="s">
        <v>51</v>
      </c>
      <c r="Y84" s="157" t="s">
        <v>257</v>
      </c>
      <c r="Z84" s="147"/>
      <c r="AA84" s="147"/>
      <c r="AB84" s="147"/>
      <c r="AC84" s="147"/>
      <c r="AD84" s="147"/>
      <c r="AE84" s="147"/>
      <c r="AF84" s="147"/>
      <c r="AG84" s="147" t="s">
        <v>353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2" x14ac:dyDescent="0.2">
      <c r="A85" s="154"/>
      <c r="B85" s="155"/>
      <c r="C85" s="388" t="s">
        <v>459</v>
      </c>
      <c r="D85" s="389"/>
      <c r="E85" s="389"/>
      <c r="F85" s="389"/>
      <c r="G85" s="389"/>
      <c r="H85" s="157"/>
      <c r="I85" s="157"/>
      <c r="J85" s="157"/>
      <c r="K85" s="157"/>
      <c r="L85" s="157"/>
      <c r="M85" s="157"/>
      <c r="N85" s="156"/>
      <c r="O85" s="156"/>
      <c r="P85" s="156"/>
      <c r="Q85" s="156"/>
      <c r="R85" s="157"/>
      <c r="S85" s="157"/>
      <c r="T85" s="157"/>
      <c r="U85" s="157"/>
      <c r="V85" s="157"/>
      <c r="W85" s="157"/>
      <c r="X85" s="157"/>
      <c r="Y85" s="157"/>
      <c r="Z85" s="147"/>
      <c r="AA85" s="147"/>
      <c r="AB85" s="147"/>
      <c r="AC85" s="147"/>
      <c r="AD85" s="147"/>
      <c r="AE85" s="147"/>
      <c r="AF85" s="147"/>
      <c r="AG85" s="147" t="s">
        <v>272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x14ac:dyDescent="0.2">
      <c r="A86" s="3"/>
      <c r="B86" s="4"/>
      <c r="C86" s="186"/>
      <c r="D86" s="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AE86">
        <v>12</v>
      </c>
      <c r="AF86">
        <v>21</v>
      </c>
      <c r="AG86" t="s">
        <v>235</v>
      </c>
    </row>
    <row r="87" spans="1:60" x14ac:dyDescent="0.2">
      <c r="A87" s="150"/>
      <c r="B87" s="151" t="s">
        <v>31</v>
      </c>
      <c r="C87" s="187"/>
      <c r="D87" s="152"/>
      <c r="E87" s="153"/>
      <c r="F87" s="153"/>
      <c r="G87" s="169">
        <f>G8+G17+G30+G33+G68+G74+G77+G83</f>
        <v>0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AE87">
        <f>SUMIF(L7:L85,AE86,G7:G85)</f>
        <v>0</v>
      </c>
      <c r="AF87">
        <f>SUMIF(L7:L85,AF86,G7:G85)</f>
        <v>0</v>
      </c>
      <c r="AG87" t="s">
        <v>346</v>
      </c>
    </row>
    <row r="88" spans="1:60" x14ac:dyDescent="0.2">
      <c r="A88" s="3"/>
      <c r="B88" s="4"/>
      <c r="C88" s="186"/>
      <c r="D88" s="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60" x14ac:dyDescent="0.2">
      <c r="A89" s="3"/>
      <c r="B89" s="4"/>
      <c r="C89" s="186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60" x14ac:dyDescent="0.2">
      <c r="A90" s="374" t="s">
        <v>347</v>
      </c>
      <c r="B90" s="374"/>
      <c r="C90" s="375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60" x14ac:dyDescent="0.2">
      <c r="A91" s="376"/>
      <c r="B91" s="377"/>
      <c r="C91" s="378"/>
      <c r="D91" s="377"/>
      <c r="E91" s="377"/>
      <c r="F91" s="377"/>
      <c r="G91" s="379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AG91" t="s">
        <v>348</v>
      </c>
    </row>
    <row r="92" spans="1:60" x14ac:dyDescent="0.2">
      <c r="A92" s="380"/>
      <c r="B92" s="381"/>
      <c r="C92" s="382"/>
      <c r="D92" s="381"/>
      <c r="E92" s="381"/>
      <c r="F92" s="381"/>
      <c r="G92" s="38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60" x14ac:dyDescent="0.2">
      <c r="A93" s="380"/>
      <c r="B93" s="381"/>
      <c r="C93" s="382"/>
      <c r="D93" s="381"/>
      <c r="E93" s="381"/>
      <c r="F93" s="381"/>
      <c r="G93" s="38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60" x14ac:dyDescent="0.2">
      <c r="A94" s="380"/>
      <c r="B94" s="381"/>
      <c r="C94" s="382"/>
      <c r="D94" s="381"/>
      <c r="E94" s="381"/>
      <c r="F94" s="381"/>
      <c r="G94" s="38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60" x14ac:dyDescent="0.2">
      <c r="A95" s="384"/>
      <c r="B95" s="385"/>
      <c r="C95" s="386"/>
      <c r="D95" s="385"/>
      <c r="E95" s="385"/>
      <c r="F95" s="385"/>
      <c r="G95" s="387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60" x14ac:dyDescent="0.2">
      <c r="A96" s="3"/>
      <c r="B96" s="4"/>
      <c r="C96" s="186"/>
      <c r="D96" s="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3:33" x14ac:dyDescent="0.2">
      <c r="C97" s="188"/>
      <c r="D97" s="10"/>
      <c r="AG97" t="s">
        <v>349</v>
      </c>
    </row>
    <row r="98" spans="3:33" x14ac:dyDescent="0.2">
      <c r="D98" s="10"/>
    </row>
    <row r="99" spans="3:33" x14ac:dyDescent="0.2">
      <c r="D99" s="10"/>
    </row>
    <row r="100" spans="3:33" x14ac:dyDescent="0.2">
      <c r="D100" s="10"/>
    </row>
    <row r="101" spans="3:33" x14ac:dyDescent="0.2">
      <c r="D101" s="10"/>
    </row>
    <row r="102" spans="3:33" x14ac:dyDescent="0.2">
      <c r="D102" s="10"/>
    </row>
    <row r="103" spans="3:33" x14ac:dyDescent="0.2">
      <c r="D103" s="10"/>
    </row>
    <row r="104" spans="3:33" x14ac:dyDescent="0.2">
      <c r="D104" s="10"/>
    </row>
    <row r="105" spans="3:33" x14ac:dyDescent="0.2">
      <c r="D105" s="10"/>
    </row>
    <row r="106" spans="3:33" x14ac:dyDescent="0.2">
      <c r="D106" s="10"/>
    </row>
    <row r="107" spans="3:33" x14ac:dyDescent="0.2">
      <c r="D107" s="10"/>
    </row>
    <row r="108" spans="3:33" x14ac:dyDescent="0.2">
      <c r="D108" s="10"/>
    </row>
    <row r="109" spans="3:33" x14ac:dyDescent="0.2">
      <c r="D109" s="10"/>
    </row>
    <row r="110" spans="3:33" x14ac:dyDescent="0.2">
      <c r="D110" s="10"/>
    </row>
    <row r="111" spans="3:33" x14ac:dyDescent="0.2">
      <c r="D111" s="10"/>
    </row>
    <row r="112" spans="3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3">
    <mergeCell ref="A91:G95"/>
    <mergeCell ref="C15:G15"/>
    <mergeCell ref="C19:G19"/>
    <mergeCell ref="C20:G20"/>
    <mergeCell ref="C21:G21"/>
    <mergeCell ref="C22:G22"/>
    <mergeCell ref="C82:G82"/>
    <mergeCell ref="C85:G85"/>
    <mergeCell ref="A1:G1"/>
    <mergeCell ref="C2:G2"/>
    <mergeCell ref="C3:G3"/>
    <mergeCell ref="C4:G4"/>
    <mergeCell ref="A90:C90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4999"/>
  <sheetViews>
    <sheetView workbookViewId="0">
      <pane ySplit="7" topLeftCell="A8" activePane="bottomLeft" state="frozen"/>
      <selection pane="bottomLeft" activeCell="A122" sqref="A122:XFD122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48</v>
      </c>
      <c r="C3" s="368" t="s">
        <v>54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56</v>
      </c>
      <c r="C4" s="371" t="s">
        <v>57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56</v>
      </c>
      <c r="C8" s="182" t="s">
        <v>114</v>
      </c>
      <c r="D8" s="165"/>
      <c r="E8" s="166"/>
      <c r="F8" s="167"/>
      <c r="G8" s="168">
        <f>SUMIF(AG9:AG38,"&lt;&gt;NOR",G9:G38)</f>
        <v>0</v>
      </c>
      <c r="H8" s="162"/>
      <c r="I8" s="162">
        <f>SUM(I9:I38)</f>
        <v>0</v>
      </c>
      <c r="J8" s="162"/>
      <c r="K8" s="162">
        <f>SUM(K9:K38)</f>
        <v>0</v>
      </c>
      <c r="L8" s="162"/>
      <c r="M8" s="162">
        <f>SUM(M9:M38)</f>
        <v>0</v>
      </c>
      <c r="N8" s="161"/>
      <c r="O8" s="161">
        <f>SUM(O9:O38)</f>
        <v>227.11999999999998</v>
      </c>
      <c r="P8" s="161"/>
      <c r="Q8" s="161">
        <f>SUM(Q9:Q38)</f>
        <v>0</v>
      </c>
      <c r="R8" s="162"/>
      <c r="S8" s="162"/>
      <c r="T8" s="162"/>
      <c r="U8" s="162"/>
      <c r="V8" s="162">
        <f>SUM(V9:V38)</f>
        <v>552.62999999999988</v>
      </c>
      <c r="W8" s="162"/>
      <c r="X8" s="162"/>
      <c r="Y8" s="162"/>
      <c r="AG8" t="s">
        <v>250</v>
      </c>
    </row>
    <row r="9" spans="1:60" outlineLevel="1" x14ac:dyDescent="0.2">
      <c r="A9" s="170">
        <v>1</v>
      </c>
      <c r="B9" s="171" t="s">
        <v>460</v>
      </c>
      <c r="C9" s="183" t="s">
        <v>461</v>
      </c>
      <c r="D9" s="172" t="s">
        <v>253</v>
      </c>
      <c r="E9" s="173">
        <v>8.48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12</v>
      </c>
      <c r="M9" s="157">
        <f>G9*(1+L9/100)</f>
        <v>0</v>
      </c>
      <c r="N9" s="156">
        <v>1.63</v>
      </c>
      <c r="O9" s="156">
        <f>ROUND(E9*N9,2)</f>
        <v>13.82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1.5840000000000001</v>
      </c>
      <c r="V9" s="157">
        <f>ROUND(E9*U9,2)</f>
        <v>13.43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388" t="s">
        <v>462</v>
      </c>
      <c r="D10" s="389"/>
      <c r="E10" s="389"/>
      <c r="F10" s="389"/>
      <c r="G10" s="389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272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2" x14ac:dyDescent="0.2">
      <c r="A11" s="154"/>
      <c r="B11" s="155"/>
      <c r="C11" s="184" t="s">
        <v>463</v>
      </c>
      <c r="D11" s="159"/>
      <c r="E11" s="160">
        <v>8.48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260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70">
        <v>2</v>
      </c>
      <c r="B12" s="171" t="s">
        <v>464</v>
      </c>
      <c r="C12" s="183" t="s">
        <v>465</v>
      </c>
      <c r="D12" s="172" t="s">
        <v>253</v>
      </c>
      <c r="E12" s="173">
        <v>27.247499999999999</v>
      </c>
      <c r="F12" s="174"/>
      <c r="G12" s="175">
        <f>ROUND(E12*F12,2)</f>
        <v>0</v>
      </c>
      <c r="H12" s="158"/>
      <c r="I12" s="157">
        <f>ROUND(E12*H12,2)</f>
        <v>0</v>
      </c>
      <c r="J12" s="158"/>
      <c r="K12" s="157">
        <f>ROUND(E12*J12,2)</f>
        <v>0</v>
      </c>
      <c r="L12" s="157">
        <v>12</v>
      </c>
      <c r="M12" s="157">
        <f>G12*(1+L12/100)</f>
        <v>0</v>
      </c>
      <c r="N12" s="156">
        <v>2.5249999999999999</v>
      </c>
      <c r="O12" s="156">
        <f>ROUND(E12*N12,2)</f>
        <v>68.8</v>
      </c>
      <c r="P12" s="156">
        <v>0</v>
      </c>
      <c r="Q12" s="156">
        <f>ROUND(E12*P12,2)</f>
        <v>0</v>
      </c>
      <c r="R12" s="157"/>
      <c r="S12" s="157" t="s">
        <v>254</v>
      </c>
      <c r="T12" s="157" t="s">
        <v>255</v>
      </c>
      <c r="U12" s="157">
        <v>0.48</v>
      </c>
      <c r="V12" s="157">
        <f>ROUND(E12*U12,2)</f>
        <v>13.08</v>
      </c>
      <c r="W12" s="157"/>
      <c r="X12" s="157" t="s">
        <v>256</v>
      </c>
      <c r="Y12" s="157" t="s">
        <v>257</v>
      </c>
      <c r="Z12" s="147"/>
      <c r="AA12" s="147"/>
      <c r="AB12" s="147"/>
      <c r="AC12" s="147"/>
      <c r="AD12" s="147"/>
      <c r="AE12" s="147"/>
      <c r="AF12" s="147"/>
      <c r="AG12" s="147" t="s">
        <v>258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">
      <c r="A13" s="154"/>
      <c r="B13" s="155"/>
      <c r="C13" s="184" t="s">
        <v>466</v>
      </c>
      <c r="D13" s="159"/>
      <c r="E13" s="160">
        <v>25.95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260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3" x14ac:dyDescent="0.2">
      <c r="A14" s="154"/>
      <c r="B14" s="155"/>
      <c r="C14" s="195" t="s">
        <v>467</v>
      </c>
      <c r="D14" s="193"/>
      <c r="E14" s="194">
        <v>1.3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260</v>
      </c>
      <c r="AH14" s="147">
        <v>4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70">
        <v>3</v>
      </c>
      <c r="B15" s="171" t="s">
        <v>468</v>
      </c>
      <c r="C15" s="183" t="s">
        <v>469</v>
      </c>
      <c r="D15" s="172" t="s">
        <v>380</v>
      </c>
      <c r="E15" s="173">
        <v>20.75</v>
      </c>
      <c r="F15" s="174"/>
      <c r="G15" s="175">
        <f>ROUND(E15*F15,2)</f>
        <v>0</v>
      </c>
      <c r="H15" s="158"/>
      <c r="I15" s="157">
        <f>ROUND(E15*H15,2)</f>
        <v>0</v>
      </c>
      <c r="J15" s="158"/>
      <c r="K15" s="157">
        <f>ROUND(E15*J15,2)</f>
        <v>0</v>
      </c>
      <c r="L15" s="157">
        <v>12</v>
      </c>
      <c r="M15" s="157">
        <f>G15*(1+L15/100)</f>
        <v>0</v>
      </c>
      <c r="N15" s="156">
        <v>3.9199999999999999E-2</v>
      </c>
      <c r="O15" s="156">
        <f>ROUND(E15*N15,2)</f>
        <v>0.81</v>
      </c>
      <c r="P15" s="156">
        <v>0</v>
      </c>
      <c r="Q15" s="156">
        <f>ROUND(E15*P15,2)</f>
        <v>0</v>
      </c>
      <c r="R15" s="157"/>
      <c r="S15" s="157" t="s">
        <v>254</v>
      </c>
      <c r="T15" s="157" t="s">
        <v>255</v>
      </c>
      <c r="U15" s="157">
        <v>1.6</v>
      </c>
      <c r="V15" s="157">
        <f>ROUND(E15*U15,2)</f>
        <v>33.200000000000003</v>
      </c>
      <c r="W15" s="157"/>
      <c r="X15" s="157" t="s">
        <v>256</v>
      </c>
      <c r="Y15" s="157" t="s">
        <v>257</v>
      </c>
      <c r="Z15" s="147"/>
      <c r="AA15" s="147"/>
      <c r="AB15" s="147"/>
      <c r="AC15" s="147"/>
      <c r="AD15" s="147"/>
      <c r="AE15" s="147"/>
      <c r="AF15" s="147"/>
      <c r="AG15" s="147" t="s">
        <v>258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22.5" outlineLevel="2" x14ac:dyDescent="0.2">
      <c r="A16" s="154"/>
      <c r="B16" s="155"/>
      <c r="C16" s="184" t="s">
        <v>470</v>
      </c>
      <c r="D16" s="159"/>
      <c r="E16" s="160">
        <v>20.75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260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70">
        <v>4</v>
      </c>
      <c r="B17" s="171" t="s">
        <v>471</v>
      </c>
      <c r="C17" s="183" t="s">
        <v>472</v>
      </c>
      <c r="D17" s="172" t="s">
        <v>380</v>
      </c>
      <c r="E17" s="173">
        <v>20.75</v>
      </c>
      <c r="F17" s="174"/>
      <c r="G17" s="175">
        <f>ROUND(E17*F17,2)</f>
        <v>0</v>
      </c>
      <c r="H17" s="158"/>
      <c r="I17" s="157">
        <f>ROUND(E17*H17,2)</f>
        <v>0</v>
      </c>
      <c r="J17" s="158"/>
      <c r="K17" s="157">
        <f>ROUND(E17*J17,2)</f>
        <v>0</v>
      </c>
      <c r="L17" s="157">
        <v>12</v>
      </c>
      <c r="M17" s="157">
        <f>G17*(1+L17/100)</f>
        <v>0</v>
      </c>
      <c r="N17" s="156">
        <v>0</v>
      </c>
      <c r="O17" s="156">
        <f>ROUND(E17*N17,2)</f>
        <v>0</v>
      </c>
      <c r="P17" s="156">
        <v>0</v>
      </c>
      <c r="Q17" s="156">
        <f>ROUND(E17*P17,2)</f>
        <v>0</v>
      </c>
      <c r="R17" s="157"/>
      <c r="S17" s="157" t="s">
        <v>254</v>
      </c>
      <c r="T17" s="157" t="s">
        <v>255</v>
      </c>
      <c r="U17" s="157">
        <v>0.32</v>
      </c>
      <c r="V17" s="157">
        <f>ROUND(E17*U17,2)</f>
        <v>6.64</v>
      </c>
      <c r="W17" s="157"/>
      <c r="X17" s="157" t="s">
        <v>256</v>
      </c>
      <c r="Y17" s="157" t="s">
        <v>257</v>
      </c>
      <c r="Z17" s="147"/>
      <c r="AA17" s="147"/>
      <c r="AB17" s="147"/>
      <c r="AC17" s="147"/>
      <c r="AD17" s="147"/>
      <c r="AE17" s="147"/>
      <c r="AF17" s="147"/>
      <c r="AG17" s="147" t="s">
        <v>258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2" x14ac:dyDescent="0.2">
      <c r="A18" s="154"/>
      <c r="B18" s="155"/>
      <c r="C18" s="388" t="s">
        <v>473</v>
      </c>
      <c r="D18" s="389"/>
      <c r="E18" s="389"/>
      <c r="F18" s="389"/>
      <c r="G18" s="389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272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2.5" outlineLevel="2" x14ac:dyDescent="0.2">
      <c r="A19" s="154"/>
      <c r="B19" s="155"/>
      <c r="C19" s="184" t="s">
        <v>470</v>
      </c>
      <c r="D19" s="159"/>
      <c r="E19" s="160">
        <v>20.75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260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22.5" outlineLevel="1" x14ac:dyDescent="0.2">
      <c r="A20" s="170">
        <v>5</v>
      </c>
      <c r="B20" s="171" t="s">
        <v>474</v>
      </c>
      <c r="C20" s="183" t="s">
        <v>475</v>
      </c>
      <c r="D20" s="172" t="s">
        <v>316</v>
      </c>
      <c r="E20" s="173">
        <v>1.2538800000000001</v>
      </c>
      <c r="F20" s="174"/>
      <c r="G20" s="175">
        <f>ROUND(E20*F20,2)</f>
        <v>0</v>
      </c>
      <c r="H20" s="158"/>
      <c r="I20" s="157">
        <f>ROUND(E20*H20,2)</f>
        <v>0</v>
      </c>
      <c r="J20" s="158"/>
      <c r="K20" s="157">
        <f>ROUND(E20*J20,2)</f>
        <v>0</v>
      </c>
      <c r="L20" s="157">
        <v>12</v>
      </c>
      <c r="M20" s="157">
        <f>G20*(1+L20/100)</f>
        <v>0</v>
      </c>
      <c r="N20" s="156">
        <v>1.0737000000000001</v>
      </c>
      <c r="O20" s="156">
        <f>ROUND(E20*N20,2)</f>
        <v>1.35</v>
      </c>
      <c r="P20" s="156">
        <v>0</v>
      </c>
      <c r="Q20" s="156">
        <f>ROUND(E20*P20,2)</f>
        <v>0</v>
      </c>
      <c r="R20" s="157"/>
      <c r="S20" s="157" t="s">
        <v>254</v>
      </c>
      <c r="T20" s="157" t="s">
        <v>255</v>
      </c>
      <c r="U20" s="157">
        <v>15.231</v>
      </c>
      <c r="V20" s="157">
        <f>ROUND(E20*U20,2)</f>
        <v>19.100000000000001</v>
      </c>
      <c r="W20" s="157"/>
      <c r="X20" s="157" t="s">
        <v>256</v>
      </c>
      <c r="Y20" s="157" t="s">
        <v>257</v>
      </c>
      <c r="Z20" s="147"/>
      <c r="AA20" s="147"/>
      <c r="AB20" s="147"/>
      <c r="AC20" s="147"/>
      <c r="AD20" s="147"/>
      <c r="AE20" s="147"/>
      <c r="AF20" s="147"/>
      <c r="AG20" s="147" t="s">
        <v>258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2" x14ac:dyDescent="0.2">
      <c r="A21" s="154"/>
      <c r="B21" s="155"/>
      <c r="C21" s="184" t="s">
        <v>476</v>
      </c>
      <c r="D21" s="159"/>
      <c r="E21" s="160">
        <v>1.25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260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">
      <c r="A22" s="170">
        <v>6</v>
      </c>
      <c r="B22" s="171" t="s">
        <v>477</v>
      </c>
      <c r="C22" s="183" t="s">
        <v>478</v>
      </c>
      <c r="D22" s="172" t="s">
        <v>267</v>
      </c>
      <c r="E22" s="173">
        <v>65.8</v>
      </c>
      <c r="F22" s="174"/>
      <c r="G22" s="175">
        <f>ROUND(E22*F22,2)</f>
        <v>0</v>
      </c>
      <c r="H22" s="158"/>
      <c r="I22" s="157">
        <f>ROUND(E22*H22,2)</f>
        <v>0</v>
      </c>
      <c r="J22" s="158"/>
      <c r="K22" s="157">
        <f>ROUND(E22*J22,2)</f>
        <v>0</v>
      </c>
      <c r="L22" s="157">
        <v>12</v>
      </c>
      <c r="M22" s="157">
        <f>G22*(1+L22/100)</f>
        <v>0</v>
      </c>
      <c r="N22" s="156">
        <v>2.2700000000000001E-2</v>
      </c>
      <c r="O22" s="156">
        <f>ROUND(E22*N22,2)</f>
        <v>1.49</v>
      </c>
      <c r="P22" s="156">
        <v>0</v>
      </c>
      <c r="Q22" s="156">
        <f>ROUND(E22*P22,2)</f>
        <v>0</v>
      </c>
      <c r="R22" s="157"/>
      <c r="S22" s="157" t="s">
        <v>254</v>
      </c>
      <c r="T22" s="157" t="s">
        <v>255</v>
      </c>
      <c r="U22" s="157">
        <v>5.93</v>
      </c>
      <c r="V22" s="157">
        <f>ROUND(E22*U22,2)</f>
        <v>390.19</v>
      </c>
      <c r="W22" s="157"/>
      <c r="X22" s="157" t="s">
        <v>256</v>
      </c>
      <c r="Y22" s="157" t="s">
        <v>257</v>
      </c>
      <c r="Z22" s="147"/>
      <c r="AA22" s="147"/>
      <c r="AB22" s="147"/>
      <c r="AC22" s="147"/>
      <c r="AD22" s="147"/>
      <c r="AE22" s="147"/>
      <c r="AF22" s="147"/>
      <c r="AG22" s="147" t="s">
        <v>258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2" x14ac:dyDescent="0.2">
      <c r="A23" s="154"/>
      <c r="B23" s="155"/>
      <c r="C23" s="184" t="s">
        <v>479</v>
      </c>
      <c r="D23" s="159"/>
      <c r="E23" s="160">
        <v>65.8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260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70">
        <v>7</v>
      </c>
      <c r="B24" s="171" t="s">
        <v>480</v>
      </c>
      <c r="C24" s="183" t="s">
        <v>481</v>
      </c>
      <c r="D24" s="172" t="s">
        <v>380</v>
      </c>
      <c r="E24" s="173">
        <v>172</v>
      </c>
      <c r="F24" s="174"/>
      <c r="G24" s="175">
        <f>ROUND(E24*F24,2)</f>
        <v>0</v>
      </c>
      <c r="H24" s="158"/>
      <c r="I24" s="157">
        <f>ROUND(E24*H24,2)</f>
        <v>0</v>
      </c>
      <c r="J24" s="158"/>
      <c r="K24" s="157">
        <f>ROUND(E24*J24,2)</f>
        <v>0</v>
      </c>
      <c r="L24" s="157">
        <v>12</v>
      </c>
      <c r="M24" s="157">
        <f>G24*(1+L24/100)</f>
        <v>0</v>
      </c>
      <c r="N24" s="156">
        <v>3.0000000000000001E-5</v>
      </c>
      <c r="O24" s="156">
        <f>ROUND(E24*N24,2)</f>
        <v>0.01</v>
      </c>
      <c r="P24" s="156">
        <v>0</v>
      </c>
      <c r="Q24" s="156">
        <f>ROUND(E24*P24,2)</f>
        <v>0</v>
      </c>
      <c r="R24" s="157"/>
      <c r="S24" s="157" t="s">
        <v>254</v>
      </c>
      <c r="T24" s="157" t="s">
        <v>255</v>
      </c>
      <c r="U24" s="157">
        <v>3.1E-2</v>
      </c>
      <c r="V24" s="157">
        <f>ROUND(E24*U24,2)</f>
        <v>5.33</v>
      </c>
      <c r="W24" s="157"/>
      <c r="X24" s="157" t="s">
        <v>256</v>
      </c>
      <c r="Y24" s="157" t="s">
        <v>257</v>
      </c>
      <c r="Z24" s="147"/>
      <c r="AA24" s="147"/>
      <c r="AB24" s="147"/>
      <c r="AC24" s="147"/>
      <c r="AD24" s="147"/>
      <c r="AE24" s="147"/>
      <c r="AF24" s="147"/>
      <c r="AG24" s="147" t="s">
        <v>258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2" x14ac:dyDescent="0.2">
      <c r="A25" s="154"/>
      <c r="B25" s="155"/>
      <c r="C25" s="184" t="s">
        <v>482</v>
      </c>
      <c r="D25" s="159"/>
      <c r="E25" s="160">
        <v>172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260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ht="22.5" outlineLevel="1" x14ac:dyDescent="0.2">
      <c r="A26" s="170">
        <v>8</v>
      </c>
      <c r="B26" s="171" t="s">
        <v>483</v>
      </c>
      <c r="C26" s="183" t="s">
        <v>484</v>
      </c>
      <c r="D26" s="172" t="s">
        <v>380</v>
      </c>
      <c r="E26" s="173">
        <v>173</v>
      </c>
      <c r="F26" s="174"/>
      <c r="G26" s="175">
        <f>ROUND(E26*F26,2)</f>
        <v>0</v>
      </c>
      <c r="H26" s="158"/>
      <c r="I26" s="157">
        <f>ROUND(E26*H26,2)</f>
        <v>0</v>
      </c>
      <c r="J26" s="158"/>
      <c r="K26" s="157">
        <f>ROUND(E26*J26,2)</f>
        <v>0</v>
      </c>
      <c r="L26" s="157">
        <v>12</v>
      </c>
      <c r="M26" s="157">
        <f>G26*(1+L26/100)</f>
        <v>0</v>
      </c>
      <c r="N26" s="156">
        <v>0.23</v>
      </c>
      <c r="O26" s="156">
        <f>ROUND(E26*N26,2)</f>
        <v>39.79</v>
      </c>
      <c r="P26" s="156">
        <v>0</v>
      </c>
      <c r="Q26" s="156">
        <f>ROUND(E26*P26,2)</f>
        <v>0</v>
      </c>
      <c r="R26" s="157"/>
      <c r="S26" s="157" t="s">
        <v>254</v>
      </c>
      <c r="T26" s="157" t="s">
        <v>255</v>
      </c>
      <c r="U26" s="157">
        <v>2.3E-2</v>
      </c>
      <c r="V26" s="157">
        <f>ROUND(E26*U26,2)</f>
        <v>3.98</v>
      </c>
      <c r="W26" s="157"/>
      <c r="X26" s="157" t="s">
        <v>256</v>
      </c>
      <c r="Y26" s="157" t="s">
        <v>257</v>
      </c>
      <c r="Z26" s="147"/>
      <c r="AA26" s="147"/>
      <c r="AB26" s="147"/>
      <c r="AC26" s="147"/>
      <c r="AD26" s="147"/>
      <c r="AE26" s="147"/>
      <c r="AF26" s="147"/>
      <c r="AG26" s="147" t="s">
        <v>258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2" x14ac:dyDescent="0.2">
      <c r="A27" s="154"/>
      <c r="B27" s="155"/>
      <c r="C27" s="184" t="s">
        <v>485</v>
      </c>
      <c r="D27" s="159"/>
      <c r="E27" s="160">
        <v>173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7"/>
      <c r="AA27" s="147"/>
      <c r="AB27" s="147"/>
      <c r="AC27" s="147"/>
      <c r="AD27" s="147"/>
      <c r="AE27" s="147"/>
      <c r="AF27" s="147"/>
      <c r="AG27" s="147" t="s">
        <v>260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2.5" outlineLevel="1" x14ac:dyDescent="0.2">
      <c r="A28" s="170">
        <v>9</v>
      </c>
      <c r="B28" s="171" t="s">
        <v>486</v>
      </c>
      <c r="C28" s="183" t="s">
        <v>487</v>
      </c>
      <c r="D28" s="172" t="s">
        <v>380</v>
      </c>
      <c r="E28" s="173">
        <v>173</v>
      </c>
      <c r="F28" s="174"/>
      <c r="G28" s="175">
        <f>ROUND(E28*F28,2)</f>
        <v>0</v>
      </c>
      <c r="H28" s="158"/>
      <c r="I28" s="157">
        <f>ROUND(E28*H28,2)</f>
        <v>0</v>
      </c>
      <c r="J28" s="158"/>
      <c r="K28" s="157">
        <f>ROUND(E28*J28,2)</f>
        <v>0</v>
      </c>
      <c r="L28" s="157">
        <v>12</v>
      </c>
      <c r="M28" s="157">
        <f>G28*(1+L28/100)</f>
        <v>0</v>
      </c>
      <c r="N28" s="156">
        <v>0.46</v>
      </c>
      <c r="O28" s="156">
        <f>ROUND(E28*N28,2)</f>
        <v>79.58</v>
      </c>
      <c r="P28" s="156">
        <v>0</v>
      </c>
      <c r="Q28" s="156">
        <f>ROUND(E28*P28,2)</f>
        <v>0</v>
      </c>
      <c r="R28" s="157"/>
      <c r="S28" s="157" t="s">
        <v>254</v>
      </c>
      <c r="T28" s="157" t="s">
        <v>255</v>
      </c>
      <c r="U28" s="157">
        <v>2.9000000000000001E-2</v>
      </c>
      <c r="V28" s="157">
        <f>ROUND(E28*U28,2)</f>
        <v>5.0199999999999996</v>
      </c>
      <c r="W28" s="157"/>
      <c r="X28" s="157" t="s">
        <v>256</v>
      </c>
      <c r="Y28" s="157" t="s">
        <v>257</v>
      </c>
      <c r="Z28" s="147"/>
      <c r="AA28" s="147"/>
      <c r="AB28" s="147"/>
      <c r="AC28" s="147"/>
      <c r="AD28" s="147"/>
      <c r="AE28" s="147"/>
      <c r="AF28" s="147"/>
      <c r="AG28" s="147" t="s">
        <v>258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2" x14ac:dyDescent="0.2">
      <c r="A29" s="154"/>
      <c r="B29" s="155"/>
      <c r="C29" s="184" t="s">
        <v>485</v>
      </c>
      <c r="D29" s="159"/>
      <c r="E29" s="160">
        <v>173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7"/>
      <c r="AA29" s="147"/>
      <c r="AB29" s="147"/>
      <c r="AC29" s="147"/>
      <c r="AD29" s="147"/>
      <c r="AE29" s="147"/>
      <c r="AF29" s="147"/>
      <c r="AG29" s="147" t="s">
        <v>260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ht="22.5" outlineLevel="1" x14ac:dyDescent="0.2">
      <c r="A30" s="170">
        <v>10</v>
      </c>
      <c r="B30" s="171" t="s">
        <v>488</v>
      </c>
      <c r="C30" s="183" t="s">
        <v>489</v>
      </c>
      <c r="D30" s="172" t="s">
        <v>380</v>
      </c>
      <c r="E30" s="173">
        <v>175</v>
      </c>
      <c r="F30" s="174"/>
      <c r="G30" s="175">
        <f>ROUND(E30*F30,2)</f>
        <v>0</v>
      </c>
      <c r="H30" s="158"/>
      <c r="I30" s="157">
        <f>ROUND(E30*H30,2)</f>
        <v>0</v>
      </c>
      <c r="J30" s="158"/>
      <c r="K30" s="157">
        <f>ROUND(E30*J30,2)</f>
        <v>0</v>
      </c>
      <c r="L30" s="157">
        <v>12</v>
      </c>
      <c r="M30" s="157">
        <f>G30*(1+L30/100)</f>
        <v>0</v>
      </c>
      <c r="N30" s="156">
        <v>0</v>
      </c>
      <c r="O30" s="156">
        <f>ROUND(E30*N30,2)</f>
        <v>0</v>
      </c>
      <c r="P30" s="156">
        <v>0</v>
      </c>
      <c r="Q30" s="156">
        <f>ROUND(E30*P30,2)</f>
        <v>0</v>
      </c>
      <c r="R30" s="157"/>
      <c r="S30" s="157" t="s">
        <v>254</v>
      </c>
      <c r="T30" s="157" t="s">
        <v>255</v>
      </c>
      <c r="U30" s="157">
        <v>9.5000000000000001E-2</v>
      </c>
      <c r="V30" s="157">
        <f>ROUND(E30*U30,2)</f>
        <v>16.63</v>
      </c>
      <c r="W30" s="157"/>
      <c r="X30" s="157" t="s">
        <v>256</v>
      </c>
      <c r="Y30" s="157" t="s">
        <v>257</v>
      </c>
      <c r="Z30" s="147"/>
      <c r="AA30" s="147"/>
      <c r="AB30" s="147"/>
      <c r="AC30" s="147"/>
      <c r="AD30" s="147"/>
      <c r="AE30" s="147"/>
      <c r="AF30" s="147"/>
      <c r="AG30" s="147" t="s">
        <v>258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2" x14ac:dyDescent="0.2">
      <c r="A31" s="154"/>
      <c r="B31" s="155"/>
      <c r="C31" s="184" t="s">
        <v>490</v>
      </c>
      <c r="D31" s="159"/>
      <c r="E31" s="160">
        <v>175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260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">
      <c r="A32" s="170">
        <v>11</v>
      </c>
      <c r="B32" s="171" t="s">
        <v>491</v>
      </c>
      <c r="C32" s="183" t="s">
        <v>492</v>
      </c>
      <c r="D32" s="172" t="s">
        <v>267</v>
      </c>
      <c r="E32" s="173">
        <v>62</v>
      </c>
      <c r="F32" s="174"/>
      <c r="G32" s="175">
        <f>ROUND(E32*F32,2)</f>
        <v>0</v>
      </c>
      <c r="H32" s="158"/>
      <c r="I32" s="157">
        <f>ROUND(E32*H32,2)</f>
        <v>0</v>
      </c>
      <c r="J32" s="158"/>
      <c r="K32" s="157">
        <f>ROUND(E32*J32,2)</f>
        <v>0</v>
      </c>
      <c r="L32" s="157">
        <v>12</v>
      </c>
      <c r="M32" s="157">
        <f>G32*(1+L32/100)</f>
        <v>0</v>
      </c>
      <c r="N32" s="156">
        <v>0</v>
      </c>
      <c r="O32" s="156">
        <f>ROUND(E32*N32,2)</f>
        <v>0</v>
      </c>
      <c r="P32" s="156">
        <v>0</v>
      </c>
      <c r="Q32" s="156">
        <f>ROUND(E32*P32,2)</f>
        <v>0</v>
      </c>
      <c r="R32" s="157"/>
      <c r="S32" s="157" t="s">
        <v>254</v>
      </c>
      <c r="T32" s="157" t="s">
        <v>255</v>
      </c>
      <c r="U32" s="157">
        <v>7.2999999999999995E-2</v>
      </c>
      <c r="V32" s="157">
        <f>ROUND(E32*U32,2)</f>
        <v>4.53</v>
      </c>
      <c r="W32" s="157"/>
      <c r="X32" s="157" t="s">
        <v>256</v>
      </c>
      <c r="Y32" s="157" t="s">
        <v>257</v>
      </c>
      <c r="Z32" s="147"/>
      <c r="AA32" s="147"/>
      <c r="AB32" s="147"/>
      <c r="AC32" s="147"/>
      <c r="AD32" s="147"/>
      <c r="AE32" s="147"/>
      <c r="AF32" s="147"/>
      <c r="AG32" s="147" t="s">
        <v>258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2" x14ac:dyDescent="0.2">
      <c r="A33" s="154"/>
      <c r="B33" s="155"/>
      <c r="C33" s="184" t="s">
        <v>493</v>
      </c>
      <c r="D33" s="159"/>
      <c r="E33" s="160">
        <v>62</v>
      </c>
      <c r="F33" s="157"/>
      <c r="G33" s="157"/>
      <c r="H33" s="157"/>
      <c r="I33" s="157"/>
      <c r="J33" s="157"/>
      <c r="K33" s="157"/>
      <c r="L33" s="157"/>
      <c r="M33" s="157"/>
      <c r="N33" s="156"/>
      <c r="O33" s="156"/>
      <c r="P33" s="156"/>
      <c r="Q33" s="156"/>
      <c r="R33" s="157"/>
      <c r="S33" s="157"/>
      <c r="T33" s="157"/>
      <c r="U33" s="157"/>
      <c r="V33" s="157"/>
      <c r="W33" s="157"/>
      <c r="X33" s="157"/>
      <c r="Y33" s="157"/>
      <c r="Z33" s="147"/>
      <c r="AA33" s="147"/>
      <c r="AB33" s="147"/>
      <c r="AC33" s="147"/>
      <c r="AD33" s="147"/>
      <c r="AE33" s="147"/>
      <c r="AF33" s="147"/>
      <c r="AG33" s="147" t="s">
        <v>260</v>
      </c>
      <c r="AH33" s="147">
        <v>0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70">
        <v>12</v>
      </c>
      <c r="B34" s="171" t="s">
        <v>494</v>
      </c>
      <c r="C34" s="183" t="s">
        <v>495</v>
      </c>
      <c r="D34" s="172" t="s">
        <v>267</v>
      </c>
      <c r="E34" s="173">
        <v>53</v>
      </c>
      <c r="F34" s="174"/>
      <c r="G34" s="175">
        <f>ROUND(E34*F34,2)</f>
        <v>0</v>
      </c>
      <c r="H34" s="158"/>
      <c r="I34" s="157">
        <f>ROUND(E34*H34,2)</f>
        <v>0</v>
      </c>
      <c r="J34" s="158"/>
      <c r="K34" s="157">
        <f>ROUND(E34*J34,2)</f>
        <v>0</v>
      </c>
      <c r="L34" s="157">
        <v>12</v>
      </c>
      <c r="M34" s="157">
        <f>G34*(1+L34/100)</f>
        <v>0</v>
      </c>
      <c r="N34" s="156">
        <v>0.40389999999999998</v>
      </c>
      <c r="O34" s="156">
        <f>ROUND(E34*N34,2)</f>
        <v>21.41</v>
      </c>
      <c r="P34" s="156">
        <v>0</v>
      </c>
      <c r="Q34" s="156">
        <f>ROUND(E34*P34,2)</f>
        <v>0</v>
      </c>
      <c r="R34" s="157"/>
      <c r="S34" s="157" t="s">
        <v>254</v>
      </c>
      <c r="T34" s="157" t="s">
        <v>255</v>
      </c>
      <c r="U34" s="157">
        <v>0.78305999999999998</v>
      </c>
      <c r="V34" s="157">
        <f>ROUND(E34*U34,2)</f>
        <v>41.5</v>
      </c>
      <c r="W34" s="157"/>
      <c r="X34" s="157" t="s">
        <v>309</v>
      </c>
      <c r="Y34" s="157" t="s">
        <v>257</v>
      </c>
      <c r="Z34" s="147"/>
      <c r="AA34" s="147"/>
      <c r="AB34" s="147"/>
      <c r="AC34" s="147"/>
      <c r="AD34" s="147"/>
      <c r="AE34" s="147"/>
      <c r="AF34" s="147"/>
      <c r="AG34" s="147" t="s">
        <v>310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2" x14ac:dyDescent="0.2">
      <c r="A35" s="154"/>
      <c r="B35" s="155"/>
      <c r="C35" s="184" t="s">
        <v>496</v>
      </c>
      <c r="D35" s="159"/>
      <c r="E35" s="160">
        <v>53</v>
      </c>
      <c r="F35" s="157"/>
      <c r="G35" s="157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57"/>
      <c r="Z35" s="147"/>
      <c r="AA35" s="147"/>
      <c r="AB35" s="147"/>
      <c r="AC35" s="147"/>
      <c r="AD35" s="147"/>
      <c r="AE35" s="147"/>
      <c r="AF35" s="147"/>
      <c r="AG35" s="147" t="s">
        <v>260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">
      <c r="A36" s="170">
        <v>13</v>
      </c>
      <c r="B36" s="171" t="s">
        <v>497</v>
      </c>
      <c r="C36" s="183" t="s">
        <v>498</v>
      </c>
      <c r="D36" s="172" t="s">
        <v>380</v>
      </c>
      <c r="E36" s="173">
        <v>189.2</v>
      </c>
      <c r="F36" s="174"/>
      <c r="G36" s="175">
        <f>ROUND(E36*F36,2)</f>
        <v>0</v>
      </c>
      <c r="H36" s="158"/>
      <c r="I36" s="157">
        <f>ROUND(E36*H36,2)</f>
        <v>0</v>
      </c>
      <c r="J36" s="158"/>
      <c r="K36" s="157">
        <f>ROUND(E36*J36,2)</f>
        <v>0</v>
      </c>
      <c r="L36" s="157">
        <v>12</v>
      </c>
      <c r="M36" s="157">
        <f>G36*(1+L36/100)</f>
        <v>0</v>
      </c>
      <c r="N36" s="156">
        <v>2.9999999999999997E-4</v>
      </c>
      <c r="O36" s="156">
        <f>ROUND(E36*N36,2)</f>
        <v>0.06</v>
      </c>
      <c r="P36" s="156">
        <v>0</v>
      </c>
      <c r="Q36" s="156">
        <f>ROUND(E36*P36,2)</f>
        <v>0</v>
      </c>
      <c r="R36" s="157" t="s">
        <v>282</v>
      </c>
      <c r="S36" s="157" t="s">
        <v>254</v>
      </c>
      <c r="T36" s="157" t="s">
        <v>255</v>
      </c>
      <c r="U36" s="157">
        <v>0</v>
      </c>
      <c r="V36" s="157">
        <f>ROUND(E36*U36,2)</f>
        <v>0</v>
      </c>
      <c r="W36" s="157"/>
      <c r="X36" s="157" t="s">
        <v>283</v>
      </c>
      <c r="Y36" s="157" t="s">
        <v>257</v>
      </c>
      <c r="Z36" s="147"/>
      <c r="AA36" s="147"/>
      <c r="AB36" s="147"/>
      <c r="AC36" s="147"/>
      <c r="AD36" s="147"/>
      <c r="AE36" s="147"/>
      <c r="AF36" s="147"/>
      <c r="AG36" s="147" t="s">
        <v>284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2" x14ac:dyDescent="0.2">
      <c r="A37" s="154"/>
      <c r="B37" s="155"/>
      <c r="C37" s="184" t="s">
        <v>482</v>
      </c>
      <c r="D37" s="159"/>
      <c r="E37" s="160">
        <v>172</v>
      </c>
      <c r="F37" s="157"/>
      <c r="G37" s="15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57"/>
      <c r="Z37" s="147"/>
      <c r="AA37" s="147"/>
      <c r="AB37" s="147"/>
      <c r="AC37" s="147"/>
      <c r="AD37" s="147"/>
      <c r="AE37" s="147"/>
      <c r="AF37" s="147"/>
      <c r="AG37" s="147" t="s">
        <v>260</v>
      </c>
      <c r="AH37" s="147">
        <v>0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3" x14ac:dyDescent="0.2">
      <c r="A38" s="154"/>
      <c r="B38" s="155"/>
      <c r="C38" s="195" t="s">
        <v>499</v>
      </c>
      <c r="D38" s="193"/>
      <c r="E38" s="194">
        <v>17.2</v>
      </c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260</v>
      </c>
      <c r="AH38" s="147">
        <v>4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x14ac:dyDescent="0.2">
      <c r="A39" s="163" t="s">
        <v>249</v>
      </c>
      <c r="B39" s="164" t="s">
        <v>60</v>
      </c>
      <c r="C39" s="182" t="s">
        <v>130</v>
      </c>
      <c r="D39" s="165"/>
      <c r="E39" s="166"/>
      <c r="F39" s="167"/>
      <c r="G39" s="168">
        <f>SUMIF(AG40:AG50,"&lt;&gt;NOR",G40:G50)</f>
        <v>0</v>
      </c>
      <c r="H39" s="162"/>
      <c r="I39" s="162">
        <f>SUM(I40:I50)</f>
        <v>0</v>
      </c>
      <c r="J39" s="162"/>
      <c r="K39" s="162">
        <f>SUM(K40:K50)</f>
        <v>0</v>
      </c>
      <c r="L39" s="162"/>
      <c r="M39" s="162">
        <f>SUM(M40:M50)</f>
        <v>0</v>
      </c>
      <c r="N39" s="161"/>
      <c r="O39" s="161">
        <f>SUM(O40:O50)</f>
        <v>29.130000000000003</v>
      </c>
      <c r="P39" s="161"/>
      <c r="Q39" s="161">
        <f>SUM(Q40:Q50)</f>
        <v>0</v>
      </c>
      <c r="R39" s="162"/>
      <c r="S39" s="162"/>
      <c r="T39" s="162"/>
      <c r="U39" s="162"/>
      <c r="V39" s="162">
        <f>SUM(V40:V50)</f>
        <v>141.97999999999999</v>
      </c>
      <c r="W39" s="162"/>
      <c r="X39" s="162"/>
      <c r="Y39" s="162"/>
      <c r="AG39" t="s">
        <v>250</v>
      </c>
    </row>
    <row r="40" spans="1:60" outlineLevel="1" x14ac:dyDescent="0.2">
      <c r="A40" s="170">
        <v>14</v>
      </c>
      <c r="B40" s="171" t="s">
        <v>500</v>
      </c>
      <c r="C40" s="183" t="s">
        <v>501</v>
      </c>
      <c r="D40" s="172" t="s">
        <v>380</v>
      </c>
      <c r="E40" s="173">
        <v>44.642800000000001</v>
      </c>
      <c r="F40" s="174"/>
      <c r="G40" s="175">
        <f>ROUND(E40*F40,2)</f>
        <v>0</v>
      </c>
      <c r="H40" s="158"/>
      <c r="I40" s="157">
        <f>ROUND(E40*H40,2)</f>
        <v>0</v>
      </c>
      <c r="J40" s="158"/>
      <c r="K40" s="157">
        <f>ROUND(E40*J40,2)</f>
        <v>0</v>
      </c>
      <c r="L40" s="157">
        <v>12</v>
      </c>
      <c r="M40" s="157">
        <f>G40*(1+L40/100)</f>
        <v>0</v>
      </c>
      <c r="N40" s="156">
        <v>0.18063000000000001</v>
      </c>
      <c r="O40" s="156">
        <f>ROUND(E40*N40,2)</f>
        <v>8.06</v>
      </c>
      <c r="P40" s="156">
        <v>0</v>
      </c>
      <c r="Q40" s="156">
        <f>ROUND(E40*P40,2)</f>
        <v>0</v>
      </c>
      <c r="R40" s="157"/>
      <c r="S40" s="157" t="s">
        <v>254</v>
      </c>
      <c r="T40" s="157" t="s">
        <v>255</v>
      </c>
      <c r="U40" s="157">
        <v>0.67</v>
      </c>
      <c r="V40" s="157">
        <f>ROUND(E40*U40,2)</f>
        <v>29.91</v>
      </c>
      <c r="W40" s="157"/>
      <c r="X40" s="157" t="s">
        <v>256</v>
      </c>
      <c r="Y40" s="157" t="s">
        <v>257</v>
      </c>
      <c r="Z40" s="147"/>
      <c r="AA40" s="147"/>
      <c r="AB40" s="147"/>
      <c r="AC40" s="147"/>
      <c r="AD40" s="147"/>
      <c r="AE40" s="147"/>
      <c r="AF40" s="147"/>
      <c r="AG40" s="147" t="s">
        <v>258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2" x14ac:dyDescent="0.2">
      <c r="A41" s="154"/>
      <c r="B41" s="155"/>
      <c r="C41" s="184" t="s">
        <v>502</v>
      </c>
      <c r="D41" s="159"/>
      <c r="E41" s="160">
        <v>10.85</v>
      </c>
      <c r="F41" s="157"/>
      <c r="G41" s="157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57"/>
      <c r="Z41" s="147"/>
      <c r="AA41" s="147"/>
      <c r="AB41" s="147"/>
      <c r="AC41" s="147"/>
      <c r="AD41" s="147"/>
      <c r="AE41" s="147"/>
      <c r="AF41" s="147"/>
      <c r="AG41" s="147" t="s">
        <v>260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3" x14ac:dyDescent="0.2">
      <c r="A42" s="154"/>
      <c r="B42" s="155"/>
      <c r="C42" s="184" t="s">
        <v>503</v>
      </c>
      <c r="D42" s="159"/>
      <c r="E42" s="160">
        <v>33.79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260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">
      <c r="A43" s="170">
        <v>15</v>
      </c>
      <c r="B43" s="171" t="s">
        <v>504</v>
      </c>
      <c r="C43" s="183" t="s">
        <v>505</v>
      </c>
      <c r="D43" s="172" t="s">
        <v>380</v>
      </c>
      <c r="E43" s="173">
        <v>106.07599999999999</v>
      </c>
      <c r="F43" s="174"/>
      <c r="G43" s="175">
        <f>ROUND(E43*F43,2)</f>
        <v>0</v>
      </c>
      <c r="H43" s="158"/>
      <c r="I43" s="157">
        <f>ROUND(E43*H43,2)</f>
        <v>0</v>
      </c>
      <c r="J43" s="158"/>
      <c r="K43" s="157">
        <f>ROUND(E43*J43,2)</f>
        <v>0</v>
      </c>
      <c r="L43" s="157">
        <v>12</v>
      </c>
      <c r="M43" s="157">
        <f>G43*(1+L43/100)</f>
        <v>0</v>
      </c>
      <c r="N43" s="156">
        <v>0.14704</v>
      </c>
      <c r="O43" s="156">
        <f>ROUND(E43*N43,2)</f>
        <v>15.6</v>
      </c>
      <c r="P43" s="156">
        <v>0</v>
      </c>
      <c r="Q43" s="156">
        <f>ROUND(E43*P43,2)</f>
        <v>0</v>
      </c>
      <c r="R43" s="157"/>
      <c r="S43" s="157" t="s">
        <v>254</v>
      </c>
      <c r="T43" s="157" t="s">
        <v>255</v>
      </c>
      <c r="U43" s="157">
        <v>0.80500000000000005</v>
      </c>
      <c r="V43" s="157">
        <f>ROUND(E43*U43,2)</f>
        <v>85.39</v>
      </c>
      <c r="W43" s="157"/>
      <c r="X43" s="157" t="s">
        <v>256</v>
      </c>
      <c r="Y43" s="157" t="s">
        <v>257</v>
      </c>
      <c r="Z43" s="147"/>
      <c r="AA43" s="147"/>
      <c r="AB43" s="147"/>
      <c r="AC43" s="147"/>
      <c r="AD43" s="147"/>
      <c r="AE43" s="147"/>
      <c r="AF43" s="147"/>
      <c r="AG43" s="147" t="s">
        <v>258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2" x14ac:dyDescent="0.2">
      <c r="A44" s="154"/>
      <c r="B44" s="155"/>
      <c r="C44" s="184" t="s">
        <v>506</v>
      </c>
      <c r="D44" s="159"/>
      <c r="E44" s="160">
        <v>44.61</v>
      </c>
      <c r="F44" s="157"/>
      <c r="G44" s="15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7"/>
      <c r="AA44" s="147"/>
      <c r="AB44" s="147"/>
      <c r="AC44" s="147"/>
      <c r="AD44" s="147"/>
      <c r="AE44" s="147"/>
      <c r="AF44" s="147"/>
      <c r="AG44" s="147" t="s">
        <v>260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3" x14ac:dyDescent="0.2">
      <c r="A45" s="154"/>
      <c r="B45" s="155"/>
      <c r="C45" s="184" t="s">
        <v>507</v>
      </c>
      <c r="D45" s="159"/>
      <c r="E45" s="160">
        <v>33.130000000000003</v>
      </c>
      <c r="F45" s="157"/>
      <c r="G45" s="157"/>
      <c r="H45" s="157"/>
      <c r="I45" s="157"/>
      <c r="J45" s="157"/>
      <c r="K45" s="157"/>
      <c r="L45" s="157"/>
      <c r="M45" s="157"/>
      <c r="N45" s="156"/>
      <c r="O45" s="156"/>
      <c r="P45" s="156"/>
      <c r="Q45" s="156"/>
      <c r="R45" s="157"/>
      <c r="S45" s="157"/>
      <c r="T45" s="157"/>
      <c r="U45" s="157"/>
      <c r="V45" s="157"/>
      <c r="W45" s="157"/>
      <c r="X45" s="157"/>
      <c r="Y45" s="157"/>
      <c r="Z45" s="147"/>
      <c r="AA45" s="147"/>
      <c r="AB45" s="147"/>
      <c r="AC45" s="147"/>
      <c r="AD45" s="147"/>
      <c r="AE45" s="147"/>
      <c r="AF45" s="147"/>
      <c r="AG45" s="147" t="s">
        <v>260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3" x14ac:dyDescent="0.2">
      <c r="A46" s="154"/>
      <c r="B46" s="155"/>
      <c r="C46" s="184" t="s">
        <v>508</v>
      </c>
      <c r="D46" s="159"/>
      <c r="E46" s="160">
        <v>28.34</v>
      </c>
      <c r="F46" s="157"/>
      <c r="G46" s="15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7"/>
      <c r="AA46" s="147"/>
      <c r="AB46" s="147"/>
      <c r="AC46" s="147"/>
      <c r="AD46" s="147"/>
      <c r="AE46" s="147"/>
      <c r="AF46" s="147"/>
      <c r="AG46" s="147" t="s">
        <v>260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70">
        <v>16</v>
      </c>
      <c r="B47" s="171" t="s">
        <v>509</v>
      </c>
      <c r="C47" s="183" t="s">
        <v>510</v>
      </c>
      <c r="D47" s="172" t="s">
        <v>380</v>
      </c>
      <c r="E47" s="173">
        <v>48.08</v>
      </c>
      <c r="F47" s="174"/>
      <c r="G47" s="175">
        <f>ROUND(E47*F47,2)</f>
        <v>0</v>
      </c>
      <c r="H47" s="158"/>
      <c r="I47" s="157">
        <f>ROUND(E47*H47,2)</f>
        <v>0</v>
      </c>
      <c r="J47" s="158"/>
      <c r="K47" s="157">
        <f>ROUND(E47*J47,2)</f>
        <v>0</v>
      </c>
      <c r="L47" s="157">
        <v>12</v>
      </c>
      <c r="M47" s="157">
        <f>G47*(1+L47/100)</f>
        <v>0</v>
      </c>
      <c r="N47" s="156">
        <v>0.11312999999999999</v>
      </c>
      <c r="O47" s="156">
        <f>ROUND(E47*N47,2)</f>
        <v>5.44</v>
      </c>
      <c r="P47" s="156">
        <v>0</v>
      </c>
      <c r="Q47" s="156">
        <f>ROUND(E47*P47,2)</f>
        <v>0</v>
      </c>
      <c r="R47" s="157"/>
      <c r="S47" s="157" t="s">
        <v>254</v>
      </c>
      <c r="T47" s="157" t="s">
        <v>255</v>
      </c>
      <c r="U47" s="157">
        <v>0.55488999999999999</v>
      </c>
      <c r="V47" s="157">
        <f>ROUND(E47*U47,2)</f>
        <v>26.68</v>
      </c>
      <c r="W47" s="157"/>
      <c r="X47" s="157" t="s">
        <v>256</v>
      </c>
      <c r="Y47" s="157" t="s">
        <v>257</v>
      </c>
      <c r="Z47" s="147"/>
      <c r="AA47" s="147"/>
      <c r="AB47" s="147"/>
      <c r="AC47" s="147"/>
      <c r="AD47" s="147"/>
      <c r="AE47" s="147"/>
      <c r="AF47" s="147"/>
      <c r="AG47" s="147" t="s">
        <v>258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2" x14ac:dyDescent="0.2">
      <c r="A48" s="154"/>
      <c r="B48" s="155"/>
      <c r="C48" s="184" t="s">
        <v>511</v>
      </c>
      <c r="D48" s="159"/>
      <c r="E48" s="160">
        <v>48.08</v>
      </c>
      <c r="F48" s="157"/>
      <c r="G48" s="157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7"/>
      <c r="AA48" s="147"/>
      <c r="AB48" s="147"/>
      <c r="AC48" s="147"/>
      <c r="AD48" s="147"/>
      <c r="AE48" s="147"/>
      <c r="AF48" s="147"/>
      <c r="AG48" s="147" t="s">
        <v>260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t="22.5" outlineLevel="1" x14ac:dyDescent="0.2">
      <c r="A49" s="170">
        <v>17</v>
      </c>
      <c r="B49" s="171" t="s">
        <v>512</v>
      </c>
      <c r="C49" s="183" t="s">
        <v>513</v>
      </c>
      <c r="D49" s="172" t="s">
        <v>292</v>
      </c>
      <c r="E49" s="173">
        <v>1</v>
      </c>
      <c r="F49" s="174"/>
      <c r="G49" s="175">
        <f>ROUND(E49*F49,2)</f>
        <v>0</v>
      </c>
      <c r="H49" s="158"/>
      <c r="I49" s="157">
        <f>ROUND(E49*H49,2)</f>
        <v>0</v>
      </c>
      <c r="J49" s="158"/>
      <c r="K49" s="157">
        <f>ROUND(E49*J49,2)</f>
        <v>0</v>
      </c>
      <c r="L49" s="157">
        <v>12</v>
      </c>
      <c r="M49" s="157">
        <f>G49*(1+L49/100)</f>
        <v>0</v>
      </c>
      <c r="N49" s="156">
        <v>2.5999999999999999E-2</v>
      </c>
      <c r="O49" s="156">
        <f>ROUND(E49*N49,2)</f>
        <v>0.03</v>
      </c>
      <c r="P49" s="156">
        <v>0</v>
      </c>
      <c r="Q49" s="156">
        <f>ROUND(E49*P49,2)</f>
        <v>0</v>
      </c>
      <c r="R49" s="157" t="s">
        <v>282</v>
      </c>
      <c r="S49" s="157" t="s">
        <v>254</v>
      </c>
      <c r="T49" s="157" t="s">
        <v>255</v>
      </c>
      <c r="U49" s="157">
        <v>0</v>
      </c>
      <c r="V49" s="157">
        <f>ROUND(E49*U49,2)</f>
        <v>0</v>
      </c>
      <c r="W49" s="157"/>
      <c r="X49" s="157" t="s">
        <v>283</v>
      </c>
      <c r="Y49" s="157" t="s">
        <v>257</v>
      </c>
      <c r="Z49" s="147"/>
      <c r="AA49" s="147"/>
      <c r="AB49" s="147"/>
      <c r="AC49" s="147"/>
      <c r="AD49" s="147"/>
      <c r="AE49" s="147"/>
      <c r="AF49" s="147"/>
      <c r="AG49" s="147" t="s">
        <v>284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2" x14ac:dyDescent="0.2">
      <c r="A50" s="154"/>
      <c r="B50" s="155"/>
      <c r="C50" s="184" t="s">
        <v>52</v>
      </c>
      <c r="D50" s="159"/>
      <c r="E50" s="160">
        <v>1</v>
      </c>
      <c r="F50" s="157"/>
      <c r="G50" s="157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57"/>
      <c r="Z50" s="147"/>
      <c r="AA50" s="147"/>
      <c r="AB50" s="147"/>
      <c r="AC50" s="147"/>
      <c r="AD50" s="147"/>
      <c r="AE50" s="147"/>
      <c r="AF50" s="147"/>
      <c r="AG50" s="147" t="s">
        <v>260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x14ac:dyDescent="0.2">
      <c r="A51" s="163" t="s">
        <v>249</v>
      </c>
      <c r="B51" s="164" t="s">
        <v>133</v>
      </c>
      <c r="C51" s="182" t="s">
        <v>134</v>
      </c>
      <c r="D51" s="165"/>
      <c r="E51" s="166"/>
      <c r="F51" s="167"/>
      <c r="G51" s="168">
        <f>SUMIF(AG52:AG68,"&lt;&gt;NOR",G52:G68)</f>
        <v>0</v>
      </c>
      <c r="H51" s="162"/>
      <c r="I51" s="162">
        <f>SUM(I52:I68)</f>
        <v>0</v>
      </c>
      <c r="J51" s="162"/>
      <c r="K51" s="162">
        <f>SUM(K52:K68)</f>
        <v>0</v>
      </c>
      <c r="L51" s="162"/>
      <c r="M51" s="162">
        <f>SUM(M52:M68)</f>
        <v>0</v>
      </c>
      <c r="N51" s="161"/>
      <c r="O51" s="161">
        <f>SUM(O52:O68)</f>
        <v>170.13</v>
      </c>
      <c r="P51" s="161"/>
      <c r="Q51" s="161">
        <f>SUM(Q52:Q68)</f>
        <v>0</v>
      </c>
      <c r="R51" s="162"/>
      <c r="S51" s="162"/>
      <c r="T51" s="162"/>
      <c r="U51" s="162"/>
      <c r="V51" s="162">
        <f>SUM(V52:V68)</f>
        <v>405.84</v>
      </c>
      <c r="W51" s="162"/>
      <c r="X51" s="162"/>
      <c r="Y51" s="162"/>
      <c r="AG51" t="s">
        <v>250</v>
      </c>
    </row>
    <row r="52" spans="1:60" outlineLevel="1" x14ac:dyDescent="0.2">
      <c r="A52" s="170">
        <v>18</v>
      </c>
      <c r="B52" s="171" t="s">
        <v>514</v>
      </c>
      <c r="C52" s="183" t="s">
        <v>515</v>
      </c>
      <c r="D52" s="172" t="s">
        <v>253</v>
      </c>
      <c r="E52" s="173">
        <v>53.2224</v>
      </c>
      <c r="F52" s="174"/>
      <c r="G52" s="175">
        <f>ROUND(E52*F52,2)</f>
        <v>0</v>
      </c>
      <c r="H52" s="158"/>
      <c r="I52" s="157">
        <f>ROUND(E52*H52,2)</f>
        <v>0</v>
      </c>
      <c r="J52" s="158"/>
      <c r="K52" s="157">
        <f>ROUND(E52*J52,2)</f>
        <v>0</v>
      </c>
      <c r="L52" s="157">
        <v>12</v>
      </c>
      <c r="M52" s="157">
        <f>G52*(1+L52/100)</f>
        <v>0</v>
      </c>
      <c r="N52" s="156">
        <v>2.52521</v>
      </c>
      <c r="O52" s="156">
        <f>ROUND(E52*N52,2)</f>
        <v>134.4</v>
      </c>
      <c r="P52" s="156">
        <v>0</v>
      </c>
      <c r="Q52" s="156">
        <f>ROUND(E52*P52,2)</f>
        <v>0</v>
      </c>
      <c r="R52" s="157"/>
      <c r="S52" s="157" t="s">
        <v>254</v>
      </c>
      <c r="T52" s="157" t="s">
        <v>255</v>
      </c>
      <c r="U52" s="157">
        <v>1.476</v>
      </c>
      <c r="V52" s="157">
        <f>ROUND(E52*U52,2)</f>
        <v>78.56</v>
      </c>
      <c r="W52" s="157"/>
      <c r="X52" s="157" t="s">
        <v>256</v>
      </c>
      <c r="Y52" s="157" t="s">
        <v>257</v>
      </c>
      <c r="Z52" s="147"/>
      <c r="AA52" s="147"/>
      <c r="AB52" s="147"/>
      <c r="AC52" s="147"/>
      <c r="AD52" s="147"/>
      <c r="AE52" s="147"/>
      <c r="AF52" s="147"/>
      <c r="AG52" s="147" t="s">
        <v>258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2" x14ac:dyDescent="0.2">
      <c r="A53" s="154"/>
      <c r="B53" s="155"/>
      <c r="C53" s="184" t="s">
        <v>516</v>
      </c>
      <c r="D53" s="159"/>
      <c r="E53" s="160">
        <v>49.28</v>
      </c>
      <c r="F53" s="157"/>
      <c r="G53" s="157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Z53" s="147"/>
      <c r="AA53" s="147"/>
      <c r="AB53" s="147"/>
      <c r="AC53" s="147"/>
      <c r="AD53" s="147"/>
      <c r="AE53" s="147"/>
      <c r="AF53" s="147"/>
      <c r="AG53" s="147" t="s">
        <v>260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3" x14ac:dyDescent="0.2">
      <c r="A54" s="154"/>
      <c r="B54" s="155"/>
      <c r="C54" s="195" t="s">
        <v>517</v>
      </c>
      <c r="D54" s="193"/>
      <c r="E54" s="194">
        <v>3.94</v>
      </c>
      <c r="F54" s="157"/>
      <c r="G54" s="157"/>
      <c r="H54" s="157"/>
      <c r="I54" s="157"/>
      <c r="J54" s="157"/>
      <c r="K54" s="157"/>
      <c r="L54" s="157"/>
      <c r="M54" s="157"/>
      <c r="N54" s="156"/>
      <c r="O54" s="156"/>
      <c r="P54" s="156"/>
      <c r="Q54" s="156"/>
      <c r="R54" s="157"/>
      <c r="S54" s="157"/>
      <c r="T54" s="157"/>
      <c r="U54" s="157"/>
      <c r="V54" s="157"/>
      <c r="W54" s="157"/>
      <c r="X54" s="157"/>
      <c r="Y54" s="157"/>
      <c r="Z54" s="147"/>
      <c r="AA54" s="147"/>
      <c r="AB54" s="147"/>
      <c r="AC54" s="147"/>
      <c r="AD54" s="147"/>
      <c r="AE54" s="147"/>
      <c r="AF54" s="147"/>
      <c r="AG54" s="147" t="s">
        <v>260</v>
      </c>
      <c r="AH54" s="147">
        <v>4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">
      <c r="A55" s="170">
        <v>19</v>
      </c>
      <c r="B55" s="171" t="s">
        <v>518</v>
      </c>
      <c r="C55" s="183" t="s">
        <v>519</v>
      </c>
      <c r="D55" s="172" t="s">
        <v>316</v>
      </c>
      <c r="E55" s="173">
        <v>2.6966299999999999</v>
      </c>
      <c r="F55" s="174"/>
      <c r="G55" s="175">
        <f>ROUND(E55*F55,2)</f>
        <v>0</v>
      </c>
      <c r="H55" s="158"/>
      <c r="I55" s="157">
        <f>ROUND(E55*H55,2)</f>
        <v>0</v>
      </c>
      <c r="J55" s="158"/>
      <c r="K55" s="157">
        <f>ROUND(E55*J55,2)</f>
        <v>0</v>
      </c>
      <c r="L55" s="157">
        <v>12</v>
      </c>
      <c r="M55" s="157">
        <f>G55*(1+L55/100)</f>
        <v>0</v>
      </c>
      <c r="N55" s="156">
        <v>1.1047400000000001</v>
      </c>
      <c r="O55" s="156">
        <f>ROUND(E55*N55,2)</f>
        <v>2.98</v>
      </c>
      <c r="P55" s="156">
        <v>0</v>
      </c>
      <c r="Q55" s="156">
        <f>ROUND(E55*P55,2)</f>
        <v>0</v>
      </c>
      <c r="R55" s="157"/>
      <c r="S55" s="157" t="s">
        <v>254</v>
      </c>
      <c r="T55" s="157" t="s">
        <v>255</v>
      </c>
      <c r="U55" s="157">
        <v>15.211</v>
      </c>
      <c r="V55" s="157">
        <f>ROUND(E55*U55,2)</f>
        <v>41.02</v>
      </c>
      <c r="W55" s="157"/>
      <c r="X55" s="157" t="s">
        <v>256</v>
      </c>
      <c r="Y55" s="157" t="s">
        <v>257</v>
      </c>
      <c r="Z55" s="147"/>
      <c r="AA55" s="147"/>
      <c r="AB55" s="147"/>
      <c r="AC55" s="147"/>
      <c r="AD55" s="147"/>
      <c r="AE55" s="147"/>
      <c r="AF55" s="147"/>
      <c r="AG55" s="147" t="s">
        <v>258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2" x14ac:dyDescent="0.2">
      <c r="A56" s="154"/>
      <c r="B56" s="155"/>
      <c r="C56" s="184" t="s">
        <v>520</v>
      </c>
      <c r="D56" s="159"/>
      <c r="E56" s="160">
        <v>2.7</v>
      </c>
      <c r="F56" s="157"/>
      <c r="G56" s="157"/>
      <c r="H56" s="157"/>
      <c r="I56" s="157"/>
      <c r="J56" s="157"/>
      <c r="K56" s="157"/>
      <c r="L56" s="157"/>
      <c r="M56" s="157"/>
      <c r="N56" s="156"/>
      <c r="O56" s="156"/>
      <c r="P56" s="156"/>
      <c r="Q56" s="156"/>
      <c r="R56" s="157"/>
      <c r="S56" s="157"/>
      <c r="T56" s="157"/>
      <c r="U56" s="157"/>
      <c r="V56" s="157"/>
      <c r="W56" s="157"/>
      <c r="X56" s="157"/>
      <c r="Y56" s="157"/>
      <c r="Z56" s="147"/>
      <c r="AA56" s="147"/>
      <c r="AB56" s="147"/>
      <c r="AC56" s="147"/>
      <c r="AD56" s="147"/>
      <c r="AE56" s="147"/>
      <c r="AF56" s="147"/>
      <c r="AG56" s="147" t="s">
        <v>260</v>
      </c>
      <c r="AH56" s="147">
        <v>0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">
      <c r="A57" s="170">
        <v>20</v>
      </c>
      <c r="B57" s="171" t="s">
        <v>521</v>
      </c>
      <c r="C57" s="183" t="s">
        <v>522</v>
      </c>
      <c r="D57" s="172" t="s">
        <v>380</v>
      </c>
      <c r="E57" s="173">
        <v>160</v>
      </c>
      <c r="F57" s="174"/>
      <c r="G57" s="175">
        <f>ROUND(E57*F57,2)</f>
        <v>0</v>
      </c>
      <c r="H57" s="158"/>
      <c r="I57" s="157">
        <f>ROUND(E57*H57,2)</f>
        <v>0</v>
      </c>
      <c r="J57" s="158"/>
      <c r="K57" s="157">
        <f>ROUND(E57*J57,2)</f>
        <v>0</v>
      </c>
      <c r="L57" s="157">
        <v>12</v>
      </c>
      <c r="M57" s="157">
        <f>G57*(1+L57/100)</f>
        <v>0</v>
      </c>
      <c r="N57" s="156">
        <v>3.0799999999999998E-3</v>
      </c>
      <c r="O57" s="156">
        <f>ROUND(E57*N57,2)</f>
        <v>0.49</v>
      </c>
      <c r="P57" s="156">
        <v>0</v>
      </c>
      <c r="Q57" s="156">
        <f>ROUND(E57*P57,2)</f>
        <v>0</v>
      </c>
      <c r="R57" s="157"/>
      <c r="S57" s="157" t="s">
        <v>254</v>
      </c>
      <c r="T57" s="157" t="s">
        <v>255</v>
      </c>
      <c r="U57" s="157">
        <v>0.183</v>
      </c>
      <c r="V57" s="157">
        <f>ROUND(E57*U57,2)</f>
        <v>29.28</v>
      </c>
      <c r="W57" s="157"/>
      <c r="X57" s="157" t="s">
        <v>256</v>
      </c>
      <c r="Y57" s="157" t="s">
        <v>257</v>
      </c>
      <c r="Z57" s="147"/>
      <c r="AA57" s="147"/>
      <c r="AB57" s="147"/>
      <c r="AC57" s="147"/>
      <c r="AD57" s="147"/>
      <c r="AE57" s="147"/>
      <c r="AF57" s="147"/>
      <c r="AG57" s="147" t="s">
        <v>258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2" x14ac:dyDescent="0.2">
      <c r="A58" s="154"/>
      <c r="B58" s="155"/>
      <c r="C58" s="184" t="s">
        <v>523</v>
      </c>
      <c r="D58" s="159"/>
      <c r="E58" s="160">
        <v>160</v>
      </c>
      <c r="F58" s="157"/>
      <c r="G58" s="157"/>
      <c r="H58" s="157"/>
      <c r="I58" s="157"/>
      <c r="J58" s="157"/>
      <c r="K58" s="157"/>
      <c r="L58" s="157"/>
      <c r="M58" s="157"/>
      <c r="N58" s="156"/>
      <c r="O58" s="156"/>
      <c r="P58" s="156"/>
      <c r="Q58" s="156"/>
      <c r="R58" s="157"/>
      <c r="S58" s="157"/>
      <c r="T58" s="157"/>
      <c r="U58" s="157"/>
      <c r="V58" s="157"/>
      <c r="W58" s="157"/>
      <c r="X58" s="157"/>
      <c r="Y58" s="157"/>
      <c r="Z58" s="147"/>
      <c r="AA58" s="147"/>
      <c r="AB58" s="147"/>
      <c r="AC58" s="147"/>
      <c r="AD58" s="147"/>
      <c r="AE58" s="147"/>
      <c r="AF58" s="147"/>
      <c r="AG58" s="147" t="s">
        <v>260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t="22.5" outlineLevel="1" x14ac:dyDescent="0.2">
      <c r="A59" s="170">
        <v>21</v>
      </c>
      <c r="B59" s="171" t="s">
        <v>524</v>
      </c>
      <c r="C59" s="183" t="s">
        <v>525</v>
      </c>
      <c r="D59" s="172" t="s">
        <v>380</v>
      </c>
      <c r="E59" s="173">
        <v>160</v>
      </c>
      <c r="F59" s="174"/>
      <c r="G59" s="175">
        <f>ROUND(E59*F59,2)</f>
        <v>0</v>
      </c>
      <c r="H59" s="158"/>
      <c r="I59" s="157">
        <f>ROUND(E59*H59,2)</f>
        <v>0</v>
      </c>
      <c r="J59" s="158"/>
      <c r="K59" s="157">
        <f>ROUND(E59*J59,2)</f>
        <v>0</v>
      </c>
      <c r="L59" s="157">
        <v>12</v>
      </c>
      <c r="M59" s="157">
        <f>G59*(1+L59/100)</f>
        <v>0</v>
      </c>
      <c r="N59" s="156">
        <v>0</v>
      </c>
      <c r="O59" s="156">
        <f>ROUND(E59*N59,2)</f>
        <v>0</v>
      </c>
      <c r="P59" s="156">
        <v>0</v>
      </c>
      <c r="Q59" s="156">
        <f>ROUND(E59*P59,2)</f>
        <v>0</v>
      </c>
      <c r="R59" s="157"/>
      <c r="S59" s="157" t="s">
        <v>254</v>
      </c>
      <c r="T59" s="157" t="s">
        <v>255</v>
      </c>
      <c r="U59" s="157">
        <v>0.218</v>
      </c>
      <c r="V59" s="157">
        <f>ROUND(E59*U59,2)</f>
        <v>34.880000000000003</v>
      </c>
      <c r="W59" s="157"/>
      <c r="X59" s="157" t="s">
        <v>256</v>
      </c>
      <c r="Y59" s="157" t="s">
        <v>257</v>
      </c>
      <c r="Z59" s="147"/>
      <c r="AA59" s="147"/>
      <c r="AB59" s="147"/>
      <c r="AC59" s="147"/>
      <c r="AD59" s="147"/>
      <c r="AE59" s="147"/>
      <c r="AF59" s="147"/>
      <c r="AG59" s="147" t="s">
        <v>258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2" x14ac:dyDescent="0.2">
      <c r="A60" s="154"/>
      <c r="B60" s="155"/>
      <c r="C60" s="184" t="s">
        <v>523</v>
      </c>
      <c r="D60" s="159"/>
      <c r="E60" s="160">
        <v>160</v>
      </c>
      <c r="F60" s="157"/>
      <c r="G60" s="157"/>
      <c r="H60" s="157"/>
      <c r="I60" s="157"/>
      <c r="J60" s="157"/>
      <c r="K60" s="157"/>
      <c r="L60" s="157"/>
      <c r="M60" s="157"/>
      <c r="N60" s="156"/>
      <c r="O60" s="156"/>
      <c r="P60" s="156"/>
      <c r="Q60" s="156"/>
      <c r="R60" s="157"/>
      <c r="S60" s="157"/>
      <c r="T60" s="157"/>
      <c r="U60" s="157"/>
      <c r="V60" s="157"/>
      <c r="W60" s="157"/>
      <c r="X60" s="157"/>
      <c r="Y60" s="157"/>
      <c r="Z60" s="147"/>
      <c r="AA60" s="147"/>
      <c r="AB60" s="147"/>
      <c r="AC60" s="147"/>
      <c r="AD60" s="147"/>
      <c r="AE60" s="147"/>
      <c r="AF60" s="147"/>
      <c r="AG60" s="147" t="s">
        <v>260</v>
      </c>
      <c r="AH60" s="147">
        <v>0</v>
      </c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ht="22.5" outlineLevel="1" x14ac:dyDescent="0.2">
      <c r="A61" s="170">
        <v>22</v>
      </c>
      <c r="B61" s="171" t="s">
        <v>526</v>
      </c>
      <c r="C61" s="183" t="s">
        <v>527</v>
      </c>
      <c r="D61" s="172" t="s">
        <v>267</v>
      </c>
      <c r="E61" s="173">
        <v>22.5</v>
      </c>
      <c r="F61" s="174"/>
      <c r="G61" s="175">
        <f>ROUND(E61*F61,2)</f>
        <v>0</v>
      </c>
      <c r="H61" s="158"/>
      <c r="I61" s="157">
        <f>ROUND(E61*H61,2)</f>
        <v>0</v>
      </c>
      <c r="J61" s="158"/>
      <c r="K61" s="157">
        <f>ROUND(E61*J61,2)</f>
        <v>0</v>
      </c>
      <c r="L61" s="157">
        <v>12</v>
      </c>
      <c r="M61" s="157">
        <f>G61*(1+L61/100)</f>
        <v>0</v>
      </c>
      <c r="N61" s="156">
        <v>0.17756</v>
      </c>
      <c r="O61" s="156">
        <f>ROUND(E61*N61,2)</f>
        <v>4</v>
      </c>
      <c r="P61" s="156">
        <v>0</v>
      </c>
      <c r="Q61" s="156">
        <f>ROUND(E61*P61,2)</f>
        <v>0</v>
      </c>
      <c r="R61" s="157"/>
      <c r="S61" s="157" t="s">
        <v>254</v>
      </c>
      <c r="T61" s="157" t="s">
        <v>255</v>
      </c>
      <c r="U61" s="157">
        <v>1.3145899999999999</v>
      </c>
      <c r="V61" s="157">
        <f>ROUND(E61*U61,2)</f>
        <v>29.58</v>
      </c>
      <c r="W61" s="157"/>
      <c r="X61" s="157" t="s">
        <v>309</v>
      </c>
      <c r="Y61" s="157" t="s">
        <v>257</v>
      </c>
      <c r="Z61" s="147"/>
      <c r="AA61" s="147"/>
      <c r="AB61" s="147"/>
      <c r="AC61" s="147"/>
      <c r="AD61" s="147"/>
      <c r="AE61" s="147"/>
      <c r="AF61" s="147"/>
      <c r="AG61" s="147" t="s">
        <v>310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2" x14ac:dyDescent="0.2">
      <c r="A62" s="154"/>
      <c r="B62" s="155"/>
      <c r="C62" s="184" t="s">
        <v>528</v>
      </c>
      <c r="D62" s="159"/>
      <c r="E62" s="160">
        <v>22.5</v>
      </c>
      <c r="F62" s="157"/>
      <c r="G62" s="157"/>
      <c r="H62" s="157"/>
      <c r="I62" s="157"/>
      <c r="J62" s="157"/>
      <c r="K62" s="157"/>
      <c r="L62" s="157"/>
      <c r="M62" s="157"/>
      <c r="N62" s="156"/>
      <c r="O62" s="156"/>
      <c r="P62" s="156"/>
      <c r="Q62" s="156"/>
      <c r="R62" s="157"/>
      <c r="S62" s="157"/>
      <c r="T62" s="157"/>
      <c r="U62" s="157"/>
      <c r="V62" s="157"/>
      <c r="W62" s="157"/>
      <c r="X62" s="157"/>
      <c r="Y62" s="157"/>
      <c r="Z62" s="147"/>
      <c r="AA62" s="147"/>
      <c r="AB62" s="147"/>
      <c r="AC62" s="147"/>
      <c r="AD62" s="147"/>
      <c r="AE62" s="147"/>
      <c r="AF62" s="147"/>
      <c r="AG62" s="147" t="s">
        <v>260</v>
      </c>
      <c r="AH62" s="147">
        <v>0</v>
      </c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ht="22.5" outlineLevel="1" x14ac:dyDescent="0.2">
      <c r="A63" s="170">
        <v>23</v>
      </c>
      <c r="B63" s="171" t="s">
        <v>529</v>
      </c>
      <c r="C63" s="183" t="s">
        <v>530</v>
      </c>
      <c r="D63" s="172" t="s">
        <v>267</v>
      </c>
      <c r="E63" s="173">
        <v>19.5</v>
      </c>
      <c r="F63" s="174"/>
      <c r="G63" s="175">
        <f>ROUND(E63*F63,2)</f>
        <v>0</v>
      </c>
      <c r="H63" s="158"/>
      <c r="I63" s="157">
        <f>ROUND(E63*H63,2)</f>
        <v>0</v>
      </c>
      <c r="J63" s="158"/>
      <c r="K63" s="157">
        <f>ROUND(E63*J63,2)</f>
        <v>0</v>
      </c>
      <c r="L63" s="157">
        <v>12</v>
      </c>
      <c r="M63" s="157">
        <f>G63*(1+L63/100)</f>
        <v>0</v>
      </c>
      <c r="N63" s="156">
        <v>0.2344</v>
      </c>
      <c r="O63" s="156">
        <f>ROUND(E63*N63,2)</f>
        <v>4.57</v>
      </c>
      <c r="P63" s="156">
        <v>0</v>
      </c>
      <c r="Q63" s="156">
        <f>ROUND(E63*P63,2)</f>
        <v>0</v>
      </c>
      <c r="R63" s="157"/>
      <c r="S63" s="157" t="s">
        <v>254</v>
      </c>
      <c r="T63" s="157" t="s">
        <v>255</v>
      </c>
      <c r="U63" s="157">
        <v>1.4417899999999999</v>
      </c>
      <c r="V63" s="157">
        <f>ROUND(E63*U63,2)</f>
        <v>28.11</v>
      </c>
      <c r="W63" s="157"/>
      <c r="X63" s="157" t="s">
        <v>309</v>
      </c>
      <c r="Y63" s="157" t="s">
        <v>257</v>
      </c>
      <c r="Z63" s="147"/>
      <c r="AA63" s="147"/>
      <c r="AB63" s="147"/>
      <c r="AC63" s="147"/>
      <c r="AD63" s="147"/>
      <c r="AE63" s="147"/>
      <c r="AF63" s="147"/>
      <c r="AG63" s="147" t="s">
        <v>310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2" x14ac:dyDescent="0.2">
      <c r="A64" s="154"/>
      <c r="B64" s="155"/>
      <c r="C64" s="184" t="s">
        <v>531</v>
      </c>
      <c r="D64" s="159"/>
      <c r="E64" s="160">
        <v>19.5</v>
      </c>
      <c r="F64" s="157"/>
      <c r="G64" s="157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7"/>
      <c r="AA64" s="147"/>
      <c r="AB64" s="147"/>
      <c r="AC64" s="147"/>
      <c r="AD64" s="147"/>
      <c r="AE64" s="147"/>
      <c r="AF64" s="147"/>
      <c r="AG64" s="147" t="s">
        <v>260</v>
      </c>
      <c r="AH64" s="147">
        <v>0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ht="22.5" outlineLevel="1" x14ac:dyDescent="0.2">
      <c r="A65" s="170">
        <v>24</v>
      </c>
      <c r="B65" s="171" t="s">
        <v>532</v>
      </c>
      <c r="C65" s="183" t="s">
        <v>533</v>
      </c>
      <c r="D65" s="172" t="s">
        <v>267</v>
      </c>
      <c r="E65" s="173">
        <v>65</v>
      </c>
      <c r="F65" s="174"/>
      <c r="G65" s="175">
        <f>ROUND(E65*F65,2)</f>
        <v>0</v>
      </c>
      <c r="H65" s="158"/>
      <c r="I65" s="157">
        <f>ROUND(E65*H65,2)</f>
        <v>0</v>
      </c>
      <c r="J65" s="158"/>
      <c r="K65" s="157">
        <f>ROUND(E65*J65,2)</f>
        <v>0</v>
      </c>
      <c r="L65" s="157">
        <v>12</v>
      </c>
      <c r="M65" s="157">
        <f>G65*(1+L65/100)</f>
        <v>0</v>
      </c>
      <c r="N65" s="156">
        <v>0.35042000000000001</v>
      </c>
      <c r="O65" s="156">
        <f>ROUND(E65*N65,2)</f>
        <v>22.78</v>
      </c>
      <c r="P65" s="156">
        <v>0</v>
      </c>
      <c r="Q65" s="156">
        <f>ROUND(E65*P65,2)</f>
        <v>0</v>
      </c>
      <c r="R65" s="157"/>
      <c r="S65" s="157" t="s">
        <v>254</v>
      </c>
      <c r="T65" s="157" t="s">
        <v>255</v>
      </c>
      <c r="U65" s="157">
        <v>2.00718</v>
      </c>
      <c r="V65" s="157">
        <f>ROUND(E65*U65,2)</f>
        <v>130.47</v>
      </c>
      <c r="W65" s="157"/>
      <c r="X65" s="157" t="s">
        <v>309</v>
      </c>
      <c r="Y65" s="157" t="s">
        <v>257</v>
      </c>
      <c r="Z65" s="147"/>
      <c r="AA65" s="147"/>
      <c r="AB65" s="147"/>
      <c r="AC65" s="147"/>
      <c r="AD65" s="147"/>
      <c r="AE65" s="147"/>
      <c r="AF65" s="147"/>
      <c r="AG65" s="147" t="s">
        <v>310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2" x14ac:dyDescent="0.2">
      <c r="A66" s="154"/>
      <c r="B66" s="155"/>
      <c r="C66" s="184" t="s">
        <v>534</v>
      </c>
      <c r="D66" s="159"/>
      <c r="E66" s="160">
        <v>65</v>
      </c>
      <c r="F66" s="157"/>
      <c r="G66" s="157"/>
      <c r="H66" s="157"/>
      <c r="I66" s="157"/>
      <c r="J66" s="157"/>
      <c r="K66" s="157"/>
      <c r="L66" s="157"/>
      <c r="M66" s="157"/>
      <c r="N66" s="156"/>
      <c r="O66" s="156"/>
      <c r="P66" s="156"/>
      <c r="Q66" s="156"/>
      <c r="R66" s="157"/>
      <c r="S66" s="157"/>
      <c r="T66" s="157"/>
      <c r="U66" s="157"/>
      <c r="V66" s="157"/>
      <c r="W66" s="157"/>
      <c r="X66" s="157"/>
      <c r="Y66" s="157"/>
      <c r="Z66" s="147"/>
      <c r="AA66" s="147"/>
      <c r="AB66" s="147"/>
      <c r="AC66" s="147"/>
      <c r="AD66" s="147"/>
      <c r="AE66" s="147"/>
      <c r="AF66" s="147"/>
      <c r="AG66" s="147" t="s">
        <v>260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">
      <c r="A67" s="170">
        <v>25</v>
      </c>
      <c r="B67" s="171" t="s">
        <v>535</v>
      </c>
      <c r="C67" s="183" t="s">
        <v>536</v>
      </c>
      <c r="D67" s="172" t="s">
        <v>537</v>
      </c>
      <c r="E67" s="173">
        <v>6.5</v>
      </c>
      <c r="F67" s="174"/>
      <c r="G67" s="175">
        <f>ROUND(E67*F67,2)</f>
        <v>0</v>
      </c>
      <c r="H67" s="158"/>
      <c r="I67" s="157">
        <f>ROUND(E67*H67,2)</f>
        <v>0</v>
      </c>
      <c r="J67" s="158"/>
      <c r="K67" s="157">
        <f>ROUND(E67*J67,2)</f>
        <v>0</v>
      </c>
      <c r="L67" s="157">
        <v>12</v>
      </c>
      <c r="M67" s="157">
        <f>G67*(1+L67/100)</f>
        <v>0</v>
      </c>
      <c r="N67" s="156">
        <v>0.13963999999999999</v>
      </c>
      <c r="O67" s="156">
        <f>ROUND(E67*N67,2)</f>
        <v>0.91</v>
      </c>
      <c r="P67" s="156">
        <v>0</v>
      </c>
      <c r="Q67" s="156">
        <f>ROUND(E67*P67,2)</f>
        <v>0</v>
      </c>
      <c r="R67" s="157"/>
      <c r="S67" s="157" t="s">
        <v>254</v>
      </c>
      <c r="T67" s="157" t="s">
        <v>255</v>
      </c>
      <c r="U67" s="157">
        <v>5.2212500000000004</v>
      </c>
      <c r="V67" s="157">
        <f>ROUND(E67*U67,2)</f>
        <v>33.94</v>
      </c>
      <c r="W67" s="157"/>
      <c r="X67" s="157" t="s">
        <v>309</v>
      </c>
      <c r="Y67" s="157" t="s">
        <v>257</v>
      </c>
      <c r="Z67" s="147"/>
      <c r="AA67" s="147"/>
      <c r="AB67" s="147"/>
      <c r="AC67" s="147"/>
      <c r="AD67" s="147"/>
      <c r="AE67" s="147"/>
      <c r="AF67" s="147"/>
      <c r="AG67" s="147" t="s">
        <v>310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ht="22.5" outlineLevel="2" x14ac:dyDescent="0.2">
      <c r="A68" s="154"/>
      <c r="B68" s="155"/>
      <c r="C68" s="388" t="s">
        <v>538</v>
      </c>
      <c r="D68" s="389"/>
      <c r="E68" s="389"/>
      <c r="F68" s="389"/>
      <c r="G68" s="389"/>
      <c r="H68" s="157"/>
      <c r="I68" s="157"/>
      <c r="J68" s="157"/>
      <c r="K68" s="157"/>
      <c r="L68" s="157"/>
      <c r="M68" s="157"/>
      <c r="N68" s="156"/>
      <c r="O68" s="156"/>
      <c r="P68" s="156"/>
      <c r="Q68" s="156"/>
      <c r="R68" s="157"/>
      <c r="S68" s="157"/>
      <c r="T68" s="157"/>
      <c r="U68" s="157"/>
      <c r="V68" s="157"/>
      <c r="W68" s="157"/>
      <c r="X68" s="157"/>
      <c r="Y68" s="157"/>
      <c r="Z68" s="147"/>
      <c r="AA68" s="147"/>
      <c r="AB68" s="147"/>
      <c r="AC68" s="147"/>
      <c r="AD68" s="147"/>
      <c r="AE68" s="147"/>
      <c r="AF68" s="147"/>
      <c r="AG68" s="147" t="s">
        <v>272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89" t="str">
        <f>C68</f>
        <v>Výroba a osazení podesty a schodišťového ramene se stupni svařováním, výroba a osazení ocelového zábradlí z trubek, nátěr ocelové konstrukce základní + 2x email.</v>
      </c>
      <c r="BB68" s="147"/>
      <c r="BC68" s="147"/>
      <c r="BD68" s="147"/>
      <c r="BE68" s="147"/>
      <c r="BF68" s="147"/>
      <c r="BG68" s="147"/>
      <c r="BH68" s="147"/>
    </row>
    <row r="69" spans="1:60" x14ac:dyDescent="0.2">
      <c r="A69" s="163" t="s">
        <v>249</v>
      </c>
      <c r="B69" s="164" t="s">
        <v>142</v>
      </c>
      <c r="C69" s="182" t="s">
        <v>143</v>
      </c>
      <c r="D69" s="165"/>
      <c r="E69" s="166"/>
      <c r="F69" s="167"/>
      <c r="G69" s="168">
        <f>SUMIF(AG70:AG76,"&lt;&gt;NOR",G70:G76)</f>
        <v>0</v>
      </c>
      <c r="H69" s="162"/>
      <c r="I69" s="162">
        <f>SUM(I70:I76)</f>
        <v>0</v>
      </c>
      <c r="J69" s="162"/>
      <c r="K69" s="162">
        <f>SUM(K70:K76)</f>
        <v>0</v>
      </c>
      <c r="L69" s="162"/>
      <c r="M69" s="162">
        <f>SUM(M70:M76)</f>
        <v>0</v>
      </c>
      <c r="N69" s="161"/>
      <c r="O69" s="161">
        <f>SUM(O70:O76)</f>
        <v>8.99</v>
      </c>
      <c r="P69" s="161"/>
      <c r="Q69" s="161">
        <f>SUM(Q70:Q76)</f>
        <v>0</v>
      </c>
      <c r="R69" s="162"/>
      <c r="S69" s="162"/>
      <c r="T69" s="162"/>
      <c r="U69" s="162"/>
      <c r="V69" s="162">
        <f>SUM(V70:V76)</f>
        <v>930.67000000000007</v>
      </c>
      <c r="W69" s="162"/>
      <c r="X69" s="162"/>
      <c r="Y69" s="162"/>
      <c r="AG69" t="s">
        <v>250</v>
      </c>
    </row>
    <row r="70" spans="1:60" outlineLevel="1" x14ac:dyDescent="0.2">
      <c r="A70" s="170">
        <v>26</v>
      </c>
      <c r="B70" s="171" t="s">
        <v>539</v>
      </c>
      <c r="C70" s="183" t="s">
        <v>540</v>
      </c>
      <c r="D70" s="172" t="s">
        <v>380</v>
      </c>
      <c r="E70" s="173">
        <v>96</v>
      </c>
      <c r="F70" s="174"/>
      <c r="G70" s="175">
        <f>ROUND(E70*F70,2)</f>
        <v>0</v>
      </c>
      <c r="H70" s="158"/>
      <c r="I70" s="157">
        <f>ROUND(E70*H70,2)</f>
        <v>0</v>
      </c>
      <c r="J70" s="158"/>
      <c r="K70" s="157">
        <f>ROUND(E70*J70,2)</f>
        <v>0</v>
      </c>
      <c r="L70" s="157">
        <v>12</v>
      </c>
      <c r="M70" s="157">
        <f>G70*(1+L70/100)</f>
        <v>0</v>
      </c>
      <c r="N70" s="156">
        <v>5.9800000000000001E-3</v>
      </c>
      <c r="O70" s="156">
        <f>ROUND(E70*N70,2)</f>
        <v>0.56999999999999995</v>
      </c>
      <c r="P70" s="156">
        <v>0</v>
      </c>
      <c r="Q70" s="156">
        <f>ROUND(E70*P70,2)</f>
        <v>0</v>
      </c>
      <c r="R70" s="157"/>
      <c r="S70" s="157" t="s">
        <v>254</v>
      </c>
      <c r="T70" s="157" t="s">
        <v>255</v>
      </c>
      <c r="U70" s="157">
        <v>0.32500000000000001</v>
      </c>
      <c r="V70" s="157">
        <f>ROUND(E70*U70,2)</f>
        <v>31.2</v>
      </c>
      <c r="W70" s="157"/>
      <c r="X70" s="157" t="s">
        <v>256</v>
      </c>
      <c r="Y70" s="157" t="s">
        <v>257</v>
      </c>
      <c r="Z70" s="147"/>
      <c r="AA70" s="147"/>
      <c r="AB70" s="147"/>
      <c r="AC70" s="147"/>
      <c r="AD70" s="147"/>
      <c r="AE70" s="147"/>
      <c r="AF70" s="147"/>
      <c r="AG70" s="147" t="s">
        <v>258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2" x14ac:dyDescent="0.2">
      <c r="A71" s="154"/>
      <c r="B71" s="155"/>
      <c r="C71" s="184" t="s">
        <v>541</v>
      </c>
      <c r="D71" s="159"/>
      <c r="E71" s="160">
        <v>96</v>
      </c>
      <c r="F71" s="157"/>
      <c r="G71" s="157"/>
      <c r="H71" s="157"/>
      <c r="I71" s="157"/>
      <c r="J71" s="157"/>
      <c r="K71" s="157"/>
      <c r="L71" s="157"/>
      <c r="M71" s="157"/>
      <c r="N71" s="156"/>
      <c r="O71" s="156"/>
      <c r="P71" s="156"/>
      <c r="Q71" s="156"/>
      <c r="R71" s="157"/>
      <c r="S71" s="157"/>
      <c r="T71" s="157"/>
      <c r="U71" s="157"/>
      <c r="V71" s="157"/>
      <c r="W71" s="157"/>
      <c r="X71" s="157"/>
      <c r="Y71" s="157"/>
      <c r="Z71" s="147"/>
      <c r="AA71" s="147"/>
      <c r="AB71" s="147"/>
      <c r="AC71" s="147"/>
      <c r="AD71" s="147"/>
      <c r="AE71" s="147"/>
      <c r="AF71" s="147"/>
      <c r="AG71" s="147" t="s">
        <v>260</v>
      </c>
      <c r="AH71" s="147">
        <v>0</v>
      </c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">
      <c r="A72" s="170">
        <v>27</v>
      </c>
      <c r="B72" s="171" t="s">
        <v>542</v>
      </c>
      <c r="C72" s="183" t="s">
        <v>543</v>
      </c>
      <c r="D72" s="172" t="s">
        <v>380</v>
      </c>
      <c r="E72" s="173">
        <v>432.02</v>
      </c>
      <c r="F72" s="174"/>
      <c r="G72" s="175">
        <f>ROUND(E72*F72,2)</f>
        <v>0</v>
      </c>
      <c r="H72" s="158"/>
      <c r="I72" s="157">
        <f>ROUND(E72*H72,2)</f>
        <v>0</v>
      </c>
      <c r="J72" s="158"/>
      <c r="K72" s="157">
        <f>ROUND(E72*J72,2)</f>
        <v>0</v>
      </c>
      <c r="L72" s="157">
        <v>12</v>
      </c>
      <c r="M72" s="157">
        <f>G72*(1+L72/100)</f>
        <v>0</v>
      </c>
      <c r="N72" s="156">
        <v>1.949E-2</v>
      </c>
      <c r="O72" s="156">
        <f>ROUND(E72*N72,2)</f>
        <v>8.42</v>
      </c>
      <c r="P72" s="156">
        <v>0</v>
      </c>
      <c r="Q72" s="156">
        <f>ROUND(E72*P72,2)</f>
        <v>0</v>
      </c>
      <c r="R72" s="157"/>
      <c r="S72" s="157" t="s">
        <v>254</v>
      </c>
      <c r="T72" s="157" t="s">
        <v>255</v>
      </c>
      <c r="U72" s="157">
        <v>2.0819999999999999</v>
      </c>
      <c r="V72" s="157">
        <f>ROUND(E72*U72,2)</f>
        <v>899.47</v>
      </c>
      <c r="W72" s="157"/>
      <c r="X72" s="157" t="s">
        <v>256</v>
      </c>
      <c r="Y72" s="157" t="s">
        <v>257</v>
      </c>
      <c r="Z72" s="147"/>
      <c r="AA72" s="147"/>
      <c r="AB72" s="147"/>
      <c r="AC72" s="147"/>
      <c r="AD72" s="147"/>
      <c r="AE72" s="147"/>
      <c r="AF72" s="147"/>
      <c r="AG72" s="147" t="s">
        <v>258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2" x14ac:dyDescent="0.2">
      <c r="A73" s="154"/>
      <c r="B73" s="155"/>
      <c r="C73" s="184" t="s">
        <v>387</v>
      </c>
      <c r="D73" s="159"/>
      <c r="E73" s="160">
        <v>247</v>
      </c>
      <c r="F73" s="157"/>
      <c r="G73" s="157"/>
      <c r="H73" s="157"/>
      <c r="I73" s="157"/>
      <c r="J73" s="157"/>
      <c r="K73" s="157"/>
      <c r="L73" s="157"/>
      <c r="M73" s="157"/>
      <c r="N73" s="156"/>
      <c r="O73" s="156"/>
      <c r="P73" s="156"/>
      <c r="Q73" s="156"/>
      <c r="R73" s="157"/>
      <c r="S73" s="157"/>
      <c r="T73" s="157"/>
      <c r="U73" s="157"/>
      <c r="V73" s="157"/>
      <c r="W73" s="157"/>
      <c r="X73" s="157"/>
      <c r="Y73" s="157"/>
      <c r="Z73" s="147"/>
      <c r="AA73" s="147"/>
      <c r="AB73" s="147"/>
      <c r="AC73" s="147"/>
      <c r="AD73" s="147"/>
      <c r="AE73" s="147"/>
      <c r="AF73" s="147"/>
      <c r="AG73" s="147" t="s">
        <v>260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3" x14ac:dyDescent="0.2">
      <c r="A74" s="154"/>
      <c r="B74" s="155"/>
      <c r="C74" s="184" t="s">
        <v>385</v>
      </c>
      <c r="D74" s="159"/>
      <c r="E74" s="160">
        <v>126.42</v>
      </c>
      <c r="F74" s="157"/>
      <c r="G74" s="157"/>
      <c r="H74" s="157"/>
      <c r="I74" s="157"/>
      <c r="J74" s="157"/>
      <c r="K74" s="157"/>
      <c r="L74" s="157"/>
      <c r="M74" s="157"/>
      <c r="N74" s="156"/>
      <c r="O74" s="156"/>
      <c r="P74" s="156"/>
      <c r="Q74" s="156"/>
      <c r="R74" s="157"/>
      <c r="S74" s="157"/>
      <c r="T74" s="157"/>
      <c r="U74" s="157"/>
      <c r="V74" s="157"/>
      <c r="W74" s="157"/>
      <c r="X74" s="157"/>
      <c r="Y74" s="157"/>
      <c r="Z74" s="147"/>
      <c r="AA74" s="147"/>
      <c r="AB74" s="147"/>
      <c r="AC74" s="147"/>
      <c r="AD74" s="147"/>
      <c r="AE74" s="147"/>
      <c r="AF74" s="147"/>
      <c r="AG74" s="147" t="s">
        <v>260</v>
      </c>
      <c r="AH74" s="147">
        <v>0</v>
      </c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3" x14ac:dyDescent="0.2">
      <c r="A75" s="154"/>
      <c r="B75" s="155"/>
      <c r="C75" s="184" t="s">
        <v>386</v>
      </c>
      <c r="D75" s="159"/>
      <c r="E75" s="160">
        <v>33.6</v>
      </c>
      <c r="F75" s="157"/>
      <c r="G75" s="157"/>
      <c r="H75" s="157"/>
      <c r="I75" s="157"/>
      <c r="J75" s="157"/>
      <c r="K75" s="157"/>
      <c r="L75" s="157"/>
      <c r="M75" s="157"/>
      <c r="N75" s="156"/>
      <c r="O75" s="156"/>
      <c r="P75" s="156"/>
      <c r="Q75" s="156"/>
      <c r="R75" s="157"/>
      <c r="S75" s="157"/>
      <c r="T75" s="157"/>
      <c r="U75" s="157"/>
      <c r="V75" s="157"/>
      <c r="W75" s="157"/>
      <c r="X75" s="157"/>
      <c r="Y75" s="157"/>
      <c r="Z75" s="147"/>
      <c r="AA75" s="147"/>
      <c r="AB75" s="147"/>
      <c r="AC75" s="147"/>
      <c r="AD75" s="147"/>
      <c r="AE75" s="147"/>
      <c r="AF75" s="147"/>
      <c r="AG75" s="147" t="s">
        <v>260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3" x14ac:dyDescent="0.2">
      <c r="A76" s="154"/>
      <c r="B76" s="155"/>
      <c r="C76" s="184" t="s">
        <v>390</v>
      </c>
      <c r="D76" s="159"/>
      <c r="E76" s="160">
        <v>25</v>
      </c>
      <c r="F76" s="157"/>
      <c r="G76" s="157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57"/>
      <c r="Z76" s="147"/>
      <c r="AA76" s="147"/>
      <c r="AB76" s="147"/>
      <c r="AC76" s="147"/>
      <c r="AD76" s="147"/>
      <c r="AE76" s="147"/>
      <c r="AF76" s="147"/>
      <c r="AG76" s="147" t="s">
        <v>260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x14ac:dyDescent="0.2">
      <c r="A77" s="163" t="s">
        <v>249</v>
      </c>
      <c r="B77" s="164" t="s">
        <v>144</v>
      </c>
      <c r="C77" s="182" t="s">
        <v>145</v>
      </c>
      <c r="D77" s="165"/>
      <c r="E77" s="166"/>
      <c r="F77" s="167"/>
      <c r="G77" s="168">
        <f>SUMIF(AG78:AG84,"&lt;&gt;NOR",G78:G84)</f>
        <v>0</v>
      </c>
      <c r="H77" s="162"/>
      <c r="I77" s="162">
        <f>SUM(I78:I84)</f>
        <v>0</v>
      </c>
      <c r="J77" s="162"/>
      <c r="K77" s="162">
        <f>SUM(K78:K84)</f>
        <v>0</v>
      </c>
      <c r="L77" s="162"/>
      <c r="M77" s="162">
        <f>SUM(M78:M84)</f>
        <v>0</v>
      </c>
      <c r="N77" s="161"/>
      <c r="O77" s="161">
        <f>SUM(O78:O84)</f>
        <v>11.41</v>
      </c>
      <c r="P77" s="161"/>
      <c r="Q77" s="161">
        <f>SUM(Q78:Q84)</f>
        <v>0</v>
      </c>
      <c r="R77" s="162"/>
      <c r="S77" s="162"/>
      <c r="T77" s="162"/>
      <c r="U77" s="162"/>
      <c r="V77" s="162">
        <f>SUM(V78:V84)</f>
        <v>334.57</v>
      </c>
      <c r="W77" s="162"/>
      <c r="X77" s="162"/>
      <c r="Y77" s="162"/>
      <c r="AG77" t="s">
        <v>250</v>
      </c>
    </row>
    <row r="78" spans="1:60" outlineLevel="1" x14ac:dyDescent="0.2">
      <c r="A78" s="170">
        <v>28</v>
      </c>
      <c r="B78" s="171" t="s">
        <v>544</v>
      </c>
      <c r="C78" s="183" t="s">
        <v>545</v>
      </c>
      <c r="D78" s="172" t="s">
        <v>380</v>
      </c>
      <c r="E78" s="173">
        <v>355</v>
      </c>
      <c r="F78" s="174"/>
      <c r="G78" s="175">
        <f>ROUND(E78*F78,2)</f>
        <v>0</v>
      </c>
      <c r="H78" s="158"/>
      <c r="I78" s="157">
        <f>ROUND(E78*H78,2)</f>
        <v>0</v>
      </c>
      <c r="J78" s="158"/>
      <c r="K78" s="157">
        <f>ROUND(E78*J78,2)</f>
        <v>0</v>
      </c>
      <c r="L78" s="157">
        <v>12</v>
      </c>
      <c r="M78" s="157">
        <f>G78*(1+L78/100)</f>
        <v>0</v>
      </c>
      <c r="N78" s="156">
        <v>5.2999999999999998E-4</v>
      </c>
      <c r="O78" s="156">
        <f>ROUND(E78*N78,2)</f>
        <v>0.19</v>
      </c>
      <c r="P78" s="156">
        <v>0</v>
      </c>
      <c r="Q78" s="156">
        <f>ROUND(E78*P78,2)</f>
        <v>0</v>
      </c>
      <c r="R78" s="157"/>
      <c r="S78" s="157" t="s">
        <v>254</v>
      </c>
      <c r="T78" s="157" t="s">
        <v>255</v>
      </c>
      <c r="U78" s="157">
        <v>0.21</v>
      </c>
      <c r="V78" s="157">
        <f>ROUND(E78*U78,2)</f>
        <v>74.55</v>
      </c>
      <c r="W78" s="157"/>
      <c r="X78" s="157" t="s">
        <v>256</v>
      </c>
      <c r="Y78" s="157" t="s">
        <v>257</v>
      </c>
      <c r="Z78" s="147"/>
      <c r="AA78" s="147"/>
      <c r="AB78" s="147"/>
      <c r="AC78" s="147"/>
      <c r="AD78" s="147"/>
      <c r="AE78" s="147"/>
      <c r="AF78" s="147"/>
      <c r="AG78" s="147" t="s">
        <v>258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2" x14ac:dyDescent="0.2">
      <c r="A79" s="154"/>
      <c r="B79" s="155"/>
      <c r="C79" s="388" t="s">
        <v>546</v>
      </c>
      <c r="D79" s="389"/>
      <c r="E79" s="389"/>
      <c r="F79" s="389"/>
      <c r="G79" s="389"/>
      <c r="H79" s="157"/>
      <c r="I79" s="157"/>
      <c r="J79" s="157"/>
      <c r="K79" s="157"/>
      <c r="L79" s="157"/>
      <c r="M79" s="157"/>
      <c r="N79" s="156"/>
      <c r="O79" s="156"/>
      <c r="P79" s="156"/>
      <c r="Q79" s="156"/>
      <c r="R79" s="157"/>
      <c r="S79" s="157"/>
      <c r="T79" s="157"/>
      <c r="U79" s="157"/>
      <c r="V79" s="157"/>
      <c r="W79" s="157"/>
      <c r="X79" s="157"/>
      <c r="Y79" s="157"/>
      <c r="Z79" s="147"/>
      <c r="AA79" s="147"/>
      <c r="AB79" s="147"/>
      <c r="AC79" s="147"/>
      <c r="AD79" s="147"/>
      <c r="AE79" s="147"/>
      <c r="AF79" s="147"/>
      <c r="AG79" s="147" t="s">
        <v>272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2" x14ac:dyDescent="0.2">
      <c r="A80" s="154"/>
      <c r="B80" s="155"/>
      <c r="C80" s="184" t="s">
        <v>547</v>
      </c>
      <c r="D80" s="159"/>
      <c r="E80" s="160">
        <v>335</v>
      </c>
      <c r="F80" s="157"/>
      <c r="G80" s="157"/>
      <c r="H80" s="157"/>
      <c r="I80" s="157"/>
      <c r="J80" s="157"/>
      <c r="K80" s="157"/>
      <c r="L80" s="157"/>
      <c r="M80" s="157"/>
      <c r="N80" s="156"/>
      <c r="O80" s="156"/>
      <c r="P80" s="156"/>
      <c r="Q80" s="156"/>
      <c r="R80" s="157"/>
      <c r="S80" s="157"/>
      <c r="T80" s="157"/>
      <c r="U80" s="157"/>
      <c r="V80" s="157"/>
      <c r="W80" s="157"/>
      <c r="X80" s="157"/>
      <c r="Y80" s="157"/>
      <c r="Z80" s="147"/>
      <c r="AA80" s="147"/>
      <c r="AB80" s="147"/>
      <c r="AC80" s="147"/>
      <c r="AD80" s="147"/>
      <c r="AE80" s="147"/>
      <c r="AF80" s="147"/>
      <c r="AG80" s="147" t="s">
        <v>260</v>
      </c>
      <c r="AH80" s="147">
        <v>0</v>
      </c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3" x14ac:dyDescent="0.2">
      <c r="A81" s="154"/>
      <c r="B81" s="155"/>
      <c r="C81" s="184" t="s">
        <v>548</v>
      </c>
      <c r="D81" s="159"/>
      <c r="E81" s="160">
        <v>20</v>
      </c>
      <c r="F81" s="157"/>
      <c r="G81" s="157"/>
      <c r="H81" s="157"/>
      <c r="I81" s="157"/>
      <c r="J81" s="157"/>
      <c r="K81" s="157"/>
      <c r="L81" s="157"/>
      <c r="M81" s="157"/>
      <c r="N81" s="156"/>
      <c r="O81" s="156"/>
      <c r="P81" s="156"/>
      <c r="Q81" s="156"/>
      <c r="R81" s="157"/>
      <c r="S81" s="157"/>
      <c r="T81" s="157"/>
      <c r="U81" s="157"/>
      <c r="V81" s="157"/>
      <c r="W81" s="157"/>
      <c r="X81" s="157"/>
      <c r="Y81" s="157"/>
      <c r="Z81" s="147"/>
      <c r="AA81" s="147"/>
      <c r="AB81" s="147"/>
      <c r="AC81" s="147"/>
      <c r="AD81" s="147"/>
      <c r="AE81" s="147"/>
      <c r="AF81" s="147"/>
      <c r="AG81" s="147" t="s">
        <v>260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ht="33.75" outlineLevel="1" x14ac:dyDescent="0.2">
      <c r="A82" s="170">
        <v>29</v>
      </c>
      <c r="B82" s="171" t="s">
        <v>549</v>
      </c>
      <c r="C82" s="183" t="s">
        <v>550</v>
      </c>
      <c r="D82" s="172" t="s">
        <v>380</v>
      </c>
      <c r="E82" s="173">
        <v>355</v>
      </c>
      <c r="F82" s="174"/>
      <c r="G82" s="175">
        <f>ROUND(E82*F82,2)</f>
        <v>0</v>
      </c>
      <c r="H82" s="158"/>
      <c r="I82" s="157">
        <f>ROUND(E82*H82,2)</f>
        <v>0</v>
      </c>
      <c r="J82" s="158"/>
      <c r="K82" s="157">
        <f>ROUND(E82*J82,2)</f>
        <v>0</v>
      </c>
      <c r="L82" s="157">
        <v>12</v>
      </c>
      <c r="M82" s="157">
        <f>G82*(1+L82/100)</f>
        <v>0</v>
      </c>
      <c r="N82" s="156">
        <v>3.1600000000000003E-2</v>
      </c>
      <c r="O82" s="156">
        <f>ROUND(E82*N82,2)</f>
        <v>11.22</v>
      </c>
      <c r="P82" s="156">
        <v>0</v>
      </c>
      <c r="Q82" s="156">
        <f>ROUND(E82*P82,2)</f>
        <v>0</v>
      </c>
      <c r="R82" s="157"/>
      <c r="S82" s="157" t="s">
        <v>254</v>
      </c>
      <c r="T82" s="157" t="s">
        <v>255</v>
      </c>
      <c r="U82" s="157">
        <v>0.73243999999999998</v>
      </c>
      <c r="V82" s="157">
        <f>ROUND(E82*U82,2)</f>
        <v>260.02</v>
      </c>
      <c r="W82" s="157"/>
      <c r="X82" s="157" t="s">
        <v>256</v>
      </c>
      <c r="Y82" s="157" t="s">
        <v>257</v>
      </c>
      <c r="Z82" s="147"/>
      <c r="AA82" s="147"/>
      <c r="AB82" s="147"/>
      <c r="AC82" s="147"/>
      <c r="AD82" s="147"/>
      <c r="AE82" s="147"/>
      <c r="AF82" s="147"/>
      <c r="AG82" s="147" t="s">
        <v>258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2" x14ac:dyDescent="0.2">
      <c r="A83" s="154"/>
      <c r="B83" s="155"/>
      <c r="C83" s="184" t="s">
        <v>551</v>
      </c>
      <c r="D83" s="159"/>
      <c r="E83" s="160">
        <v>335</v>
      </c>
      <c r="F83" s="157"/>
      <c r="G83" s="157"/>
      <c r="H83" s="157"/>
      <c r="I83" s="157"/>
      <c r="J83" s="157"/>
      <c r="K83" s="157"/>
      <c r="L83" s="157"/>
      <c r="M83" s="157"/>
      <c r="N83" s="156"/>
      <c r="O83" s="156"/>
      <c r="P83" s="156"/>
      <c r="Q83" s="156"/>
      <c r="R83" s="157"/>
      <c r="S83" s="157"/>
      <c r="T83" s="157"/>
      <c r="U83" s="157"/>
      <c r="V83" s="157"/>
      <c r="W83" s="157"/>
      <c r="X83" s="157"/>
      <c r="Y83" s="157"/>
      <c r="Z83" s="147"/>
      <c r="AA83" s="147"/>
      <c r="AB83" s="147"/>
      <c r="AC83" s="147"/>
      <c r="AD83" s="147"/>
      <c r="AE83" s="147"/>
      <c r="AF83" s="147"/>
      <c r="AG83" s="147" t="s">
        <v>260</v>
      </c>
      <c r="AH83" s="147">
        <v>0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3" x14ac:dyDescent="0.2">
      <c r="A84" s="154"/>
      <c r="B84" s="155"/>
      <c r="C84" s="184" t="s">
        <v>548</v>
      </c>
      <c r="D84" s="159"/>
      <c r="E84" s="160">
        <v>20</v>
      </c>
      <c r="F84" s="157"/>
      <c r="G84" s="157"/>
      <c r="H84" s="157"/>
      <c r="I84" s="157"/>
      <c r="J84" s="157"/>
      <c r="K84" s="157"/>
      <c r="L84" s="157"/>
      <c r="M84" s="157"/>
      <c r="N84" s="156"/>
      <c r="O84" s="156"/>
      <c r="P84" s="156"/>
      <c r="Q84" s="156"/>
      <c r="R84" s="157"/>
      <c r="S84" s="157"/>
      <c r="T84" s="157"/>
      <c r="U84" s="157"/>
      <c r="V84" s="157"/>
      <c r="W84" s="157"/>
      <c r="X84" s="157"/>
      <c r="Y84" s="157"/>
      <c r="Z84" s="147"/>
      <c r="AA84" s="147"/>
      <c r="AB84" s="147"/>
      <c r="AC84" s="147"/>
      <c r="AD84" s="147"/>
      <c r="AE84" s="147"/>
      <c r="AF84" s="147"/>
      <c r="AG84" s="147" t="s">
        <v>260</v>
      </c>
      <c r="AH84" s="147">
        <v>0</v>
      </c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x14ac:dyDescent="0.2">
      <c r="A85" s="163" t="s">
        <v>249</v>
      </c>
      <c r="B85" s="164" t="s">
        <v>146</v>
      </c>
      <c r="C85" s="182" t="s">
        <v>148</v>
      </c>
      <c r="D85" s="165"/>
      <c r="E85" s="166"/>
      <c r="F85" s="167"/>
      <c r="G85" s="168">
        <f>SUMIF(AG86:AG93,"&lt;&gt;NOR",G86:G93)</f>
        <v>0</v>
      </c>
      <c r="H85" s="162"/>
      <c r="I85" s="162">
        <f>SUM(I86:I93)</f>
        <v>0</v>
      </c>
      <c r="J85" s="162"/>
      <c r="K85" s="162">
        <f>SUM(K86:K93)</f>
        <v>0</v>
      </c>
      <c r="L85" s="162"/>
      <c r="M85" s="162">
        <f>SUM(M86:M93)</f>
        <v>0</v>
      </c>
      <c r="N85" s="161"/>
      <c r="O85" s="161">
        <f>SUM(O86:O93)</f>
        <v>101.41</v>
      </c>
      <c r="P85" s="161"/>
      <c r="Q85" s="161">
        <f>SUM(Q86:Q93)</f>
        <v>0</v>
      </c>
      <c r="R85" s="162"/>
      <c r="S85" s="162"/>
      <c r="T85" s="162"/>
      <c r="U85" s="162"/>
      <c r="V85" s="162">
        <f>SUM(V86:V93)</f>
        <v>71.8</v>
      </c>
      <c r="W85" s="162"/>
      <c r="X85" s="162"/>
      <c r="Y85" s="162"/>
      <c r="AG85" t="s">
        <v>250</v>
      </c>
    </row>
    <row r="86" spans="1:60" outlineLevel="1" x14ac:dyDescent="0.2">
      <c r="A86" s="170">
        <v>30</v>
      </c>
      <c r="B86" s="171" t="s">
        <v>552</v>
      </c>
      <c r="C86" s="183" t="s">
        <v>553</v>
      </c>
      <c r="D86" s="172" t="s">
        <v>253</v>
      </c>
      <c r="E86" s="173">
        <v>53.613</v>
      </c>
      <c r="F86" s="174"/>
      <c r="G86" s="175">
        <f>ROUND(E86*F86,2)</f>
        <v>0</v>
      </c>
      <c r="H86" s="158"/>
      <c r="I86" s="157">
        <f>ROUND(E86*H86,2)</f>
        <v>0</v>
      </c>
      <c r="J86" s="158"/>
      <c r="K86" s="157">
        <f>ROUND(E86*J86,2)</f>
        <v>0</v>
      </c>
      <c r="L86" s="157">
        <v>12</v>
      </c>
      <c r="M86" s="157">
        <f>G86*(1+L86/100)</f>
        <v>0</v>
      </c>
      <c r="N86" s="156">
        <v>1.0000000000000001E-5</v>
      </c>
      <c r="O86" s="156">
        <f>ROUND(E86*N86,2)</f>
        <v>0</v>
      </c>
      <c r="P86" s="156">
        <v>0</v>
      </c>
      <c r="Q86" s="156">
        <f>ROUND(E86*P86,2)</f>
        <v>0</v>
      </c>
      <c r="R86" s="157"/>
      <c r="S86" s="157" t="s">
        <v>254</v>
      </c>
      <c r="T86" s="157" t="s">
        <v>255</v>
      </c>
      <c r="U86" s="157">
        <v>1.2410000000000001</v>
      </c>
      <c r="V86" s="157">
        <f>ROUND(E86*U86,2)</f>
        <v>66.53</v>
      </c>
      <c r="W86" s="157"/>
      <c r="X86" s="157" t="s">
        <v>256</v>
      </c>
      <c r="Y86" s="157" t="s">
        <v>257</v>
      </c>
      <c r="Z86" s="147"/>
      <c r="AA86" s="147"/>
      <c r="AB86" s="147"/>
      <c r="AC86" s="147"/>
      <c r="AD86" s="147"/>
      <c r="AE86" s="147"/>
      <c r="AF86" s="147"/>
      <c r="AG86" s="147" t="s">
        <v>258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2" x14ac:dyDescent="0.2">
      <c r="A87" s="154"/>
      <c r="B87" s="155"/>
      <c r="C87" s="184" t="s">
        <v>554</v>
      </c>
      <c r="D87" s="159"/>
      <c r="E87" s="160">
        <v>51.06</v>
      </c>
      <c r="F87" s="157"/>
      <c r="G87" s="157"/>
      <c r="H87" s="157"/>
      <c r="I87" s="157"/>
      <c r="J87" s="157"/>
      <c r="K87" s="157"/>
      <c r="L87" s="157"/>
      <c r="M87" s="157"/>
      <c r="N87" s="156"/>
      <c r="O87" s="156"/>
      <c r="P87" s="156"/>
      <c r="Q87" s="156"/>
      <c r="R87" s="157"/>
      <c r="S87" s="157"/>
      <c r="T87" s="157"/>
      <c r="U87" s="157"/>
      <c r="V87" s="157"/>
      <c r="W87" s="157"/>
      <c r="X87" s="157"/>
      <c r="Y87" s="157"/>
      <c r="Z87" s="147"/>
      <c r="AA87" s="147"/>
      <c r="AB87" s="147"/>
      <c r="AC87" s="147"/>
      <c r="AD87" s="147"/>
      <c r="AE87" s="147"/>
      <c r="AF87" s="147"/>
      <c r="AG87" s="147" t="s">
        <v>260</v>
      </c>
      <c r="AH87" s="147">
        <v>0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3" x14ac:dyDescent="0.2">
      <c r="A88" s="154"/>
      <c r="B88" s="155"/>
      <c r="C88" s="195" t="s">
        <v>467</v>
      </c>
      <c r="D88" s="193"/>
      <c r="E88" s="194">
        <v>2.5499999999999998</v>
      </c>
      <c r="F88" s="157"/>
      <c r="G88" s="157"/>
      <c r="H88" s="157"/>
      <c r="I88" s="157"/>
      <c r="J88" s="157"/>
      <c r="K88" s="157"/>
      <c r="L88" s="157"/>
      <c r="M88" s="157"/>
      <c r="N88" s="156"/>
      <c r="O88" s="156"/>
      <c r="P88" s="156"/>
      <c r="Q88" s="156"/>
      <c r="R88" s="157"/>
      <c r="S88" s="157"/>
      <c r="T88" s="157"/>
      <c r="U88" s="157"/>
      <c r="V88" s="157"/>
      <c r="W88" s="157"/>
      <c r="X88" s="157"/>
      <c r="Y88" s="157"/>
      <c r="Z88" s="147"/>
      <c r="AA88" s="147"/>
      <c r="AB88" s="147"/>
      <c r="AC88" s="147"/>
      <c r="AD88" s="147"/>
      <c r="AE88" s="147"/>
      <c r="AF88" s="147"/>
      <c r="AG88" s="147" t="s">
        <v>260</v>
      </c>
      <c r="AH88" s="147">
        <v>4</v>
      </c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">
      <c r="A89" s="170">
        <v>31</v>
      </c>
      <c r="B89" s="171" t="s">
        <v>555</v>
      </c>
      <c r="C89" s="183" t="s">
        <v>556</v>
      </c>
      <c r="D89" s="172" t="s">
        <v>380</v>
      </c>
      <c r="E89" s="173">
        <v>19.5</v>
      </c>
      <c r="F89" s="174"/>
      <c r="G89" s="175">
        <f>ROUND(E89*F89,2)</f>
        <v>0</v>
      </c>
      <c r="H89" s="158"/>
      <c r="I89" s="157">
        <f>ROUND(E89*H89,2)</f>
        <v>0</v>
      </c>
      <c r="J89" s="158"/>
      <c r="K89" s="157">
        <f>ROUND(E89*J89,2)</f>
        <v>0</v>
      </c>
      <c r="L89" s="157">
        <v>12</v>
      </c>
      <c r="M89" s="157">
        <f>G89*(1+L89/100)</f>
        <v>0</v>
      </c>
      <c r="N89" s="156">
        <v>0.252</v>
      </c>
      <c r="O89" s="156">
        <f>ROUND(E89*N89,2)</f>
        <v>4.91</v>
      </c>
      <c r="P89" s="156">
        <v>0</v>
      </c>
      <c r="Q89" s="156">
        <f>ROUND(E89*P89,2)</f>
        <v>0</v>
      </c>
      <c r="R89" s="157"/>
      <c r="S89" s="157" t="s">
        <v>254</v>
      </c>
      <c r="T89" s="157" t="s">
        <v>255</v>
      </c>
      <c r="U89" s="157">
        <v>0.27</v>
      </c>
      <c r="V89" s="157">
        <f>ROUND(E89*U89,2)</f>
        <v>5.27</v>
      </c>
      <c r="W89" s="157"/>
      <c r="X89" s="157" t="s">
        <v>256</v>
      </c>
      <c r="Y89" s="157" t="s">
        <v>257</v>
      </c>
      <c r="Z89" s="147"/>
      <c r="AA89" s="147"/>
      <c r="AB89" s="147"/>
      <c r="AC89" s="147"/>
      <c r="AD89" s="147"/>
      <c r="AE89" s="147"/>
      <c r="AF89" s="147"/>
      <c r="AG89" s="147" t="s">
        <v>258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2" x14ac:dyDescent="0.2">
      <c r="A90" s="154"/>
      <c r="B90" s="155"/>
      <c r="C90" s="184" t="s">
        <v>557</v>
      </c>
      <c r="D90" s="159"/>
      <c r="E90" s="160">
        <v>19.5</v>
      </c>
      <c r="F90" s="157"/>
      <c r="G90" s="157"/>
      <c r="H90" s="157"/>
      <c r="I90" s="157"/>
      <c r="J90" s="157"/>
      <c r="K90" s="157"/>
      <c r="L90" s="157"/>
      <c r="M90" s="157"/>
      <c r="N90" s="156"/>
      <c r="O90" s="156"/>
      <c r="P90" s="156"/>
      <c r="Q90" s="156"/>
      <c r="R90" s="157"/>
      <c r="S90" s="157"/>
      <c r="T90" s="157"/>
      <c r="U90" s="157"/>
      <c r="V90" s="157"/>
      <c r="W90" s="157"/>
      <c r="X90" s="157"/>
      <c r="Y90" s="157"/>
      <c r="Z90" s="147"/>
      <c r="AA90" s="147"/>
      <c r="AB90" s="147"/>
      <c r="AC90" s="147"/>
      <c r="AD90" s="147"/>
      <c r="AE90" s="147"/>
      <c r="AF90" s="147"/>
      <c r="AG90" s="147" t="s">
        <v>260</v>
      </c>
      <c r="AH90" s="147">
        <v>0</v>
      </c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ht="22.5" outlineLevel="1" x14ac:dyDescent="0.2">
      <c r="A91" s="170">
        <v>32</v>
      </c>
      <c r="B91" s="171" t="s">
        <v>558</v>
      </c>
      <c r="C91" s="183" t="s">
        <v>559</v>
      </c>
      <c r="D91" s="172" t="s">
        <v>253</v>
      </c>
      <c r="E91" s="173">
        <v>53.613</v>
      </c>
      <c r="F91" s="174"/>
      <c r="G91" s="175">
        <f>ROUND(E91*F91,2)</f>
        <v>0</v>
      </c>
      <c r="H91" s="158"/>
      <c r="I91" s="157">
        <f>ROUND(E91*H91,2)</f>
        <v>0</v>
      </c>
      <c r="J91" s="158"/>
      <c r="K91" s="157">
        <f>ROUND(E91*J91,2)</f>
        <v>0</v>
      </c>
      <c r="L91" s="157">
        <v>12</v>
      </c>
      <c r="M91" s="157">
        <f>G91*(1+L91/100)</f>
        <v>0</v>
      </c>
      <c r="N91" s="156">
        <v>1.8</v>
      </c>
      <c r="O91" s="156">
        <f>ROUND(E91*N91,2)</f>
        <v>96.5</v>
      </c>
      <c r="P91" s="156">
        <v>0</v>
      </c>
      <c r="Q91" s="156">
        <f>ROUND(E91*P91,2)</f>
        <v>0</v>
      </c>
      <c r="R91" s="157" t="s">
        <v>282</v>
      </c>
      <c r="S91" s="157" t="s">
        <v>254</v>
      </c>
      <c r="T91" s="157" t="s">
        <v>255</v>
      </c>
      <c r="U91" s="157">
        <v>0</v>
      </c>
      <c r="V91" s="157">
        <f>ROUND(E91*U91,2)</f>
        <v>0</v>
      </c>
      <c r="W91" s="157"/>
      <c r="X91" s="157" t="s">
        <v>283</v>
      </c>
      <c r="Y91" s="157" t="s">
        <v>257</v>
      </c>
      <c r="Z91" s="147"/>
      <c r="AA91" s="147"/>
      <c r="AB91" s="147"/>
      <c r="AC91" s="147"/>
      <c r="AD91" s="147"/>
      <c r="AE91" s="147"/>
      <c r="AF91" s="147"/>
      <c r="AG91" s="147" t="s">
        <v>284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2" x14ac:dyDescent="0.2">
      <c r="A92" s="154"/>
      <c r="B92" s="155"/>
      <c r="C92" s="184" t="s">
        <v>554</v>
      </c>
      <c r="D92" s="159"/>
      <c r="E92" s="160">
        <v>51.06</v>
      </c>
      <c r="F92" s="157"/>
      <c r="G92" s="157"/>
      <c r="H92" s="157"/>
      <c r="I92" s="157"/>
      <c r="J92" s="157"/>
      <c r="K92" s="157"/>
      <c r="L92" s="157"/>
      <c r="M92" s="157"/>
      <c r="N92" s="156"/>
      <c r="O92" s="156"/>
      <c r="P92" s="156"/>
      <c r="Q92" s="156"/>
      <c r="R92" s="157"/>
      <c r="S92" s="157"/>
      <c r="T92" s="157"/>
      <c r="U92" s="157"/>
      <c r="V92" s="157"/>
      <c r="W92" s="157"/>
      <c r="X92" s="157"/>
      <c r="Y92" s="157"/>
      <c r="Z92" s="147"/>
      <c r="AA92" s="147"/>
      <c r="AB92" s="147"/>
      <c r="AC92" s="147"/>
      <c r="AD92" s="147"/>
      <c r="AE92" s="147"/>
      <c r="AF92" s="147"/>
      <c r="AG92" s="147" t="s">
        <v>260</v>
      </c>
      <c r="AH92" s="147">
        <v>0</v>
      </c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3" x14ac:dyDescent="0.2">
      <c r="A93" s="154"/>
      <c r="B93" s="155"/>
      <c r="C93" s="195" t="s">
        <v>467</v>
      </c>
      <c r="D93" s="193"/>
      <c r="E93" s="194">
        <v>2.5499999999999998</v>
      </c>
      <c r="F93" s="157"/>
      <c r="G93" s="157"/>
      <c r="H93" s="157"/>
      <c r="I93" s="157"/>
      <c r="J93" s="157"/>
      <c r="K93" s="157"/>
      <c r="L93" s="157"/>
      <c r="M93" s="157"/>
      <c r="N93" s="156"/>
      <c r="O93" s="156"/>
      <c r="P93" s="156"/>
      <c r="Q93" s="156"/>
      <c r="R93" s="157"/>
      <c r="S93" s="157"/>
      <c r="T93" s="157"/>
      <c r="U93" s="157"/>
      <c r="V93" s="157"/>
      <c r="W93" s="157"/>
      <c r="X93" s="157"/>
      <c r="Y93" s="157"/>
      <c r="Z93" s="147"/>
      <c r="AA93" s="147"/>
      <c r="AB93" s="147"/>
      <c r="AC93" s="147"/>
      <c r="AD93" s="147"/>
      <c r="AE93" s="147"/>
      <c r="AF93" s="147"/>
      <c r="AG93" s="147" t="s">
        <v>260</v>
      </c>
      <c r="AH93" s="147">
        <v>4</v>
      </c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x14ac:dyDescent="0.2">
      <c r="A94" s="163" t="s">
        <v>249</v>
      </c>
      <c r="B94" s="164" t="s">
        <v>149</v>
      </c>
      <c r="C94" s="182" t="s">
        <v>150</v>
      </c>
      <c r="D94" s="165"/>
      <c r="E94" s="166"/>
      <c r="F94" s="167"/>
      <c r="G94" s="168">
        <f>SUMIF(AG95:AG103,"&lt;&gt;NOR",G95:G103)</f>
        <v>0</v>
      </c>
      <c r="H94" s="162"/>
      <c r="I94" s="162">
        <f>SUM(I95:I103)</f>
        <v>0</v>
      </c>
      <c r="J94" s="162"/>
      <c r="K94" s="162">
        <f>SUM(K95:K103)</f>
        <v>0</v>
      </c>
      <c r="L94" s="162"/>
      <c r="M94" s="162">
        <f>SUM(M95:M103)</f>
        <v>0</v>
      </c>
      <c r="N94" s="161"/>
      <c r="O94" s="161">
        <f>SUM(O95:O103)</f>
        <v>0.15</v>
      </c>
      <c r="P94" s="161"/>
      <c r="Q94" s="161">
        <f>SUM(Q95:Q103)</f>
        <v>0</v>
      </c>
      <c r="R94" s="162"/>
      <c r="S94" s="162"/>
      <c r="T94" s="162"/>
      <c r="U94" s="162"/>
      <c r="V94" s="162">
        <f>SUM(V95:V103)</f>
        <v>4.68</v>
      </c>
      <c r="W94" s="162"/>
      <c r="X94" s="162"/>
      <c r="Y94" s="162"/>
      <c r="AG94" t="s">
        <v>250</v>
      </c>
    </row>
    <row r="95" spans="1:60" ht="22.5" outlineLevel="1" x14ac:dyDescent="0.2">
      <c r="A95" s="170">
        <v>33</v>
      </c>
      <c r="B95" s="171" t="s">
        <v>560</v>
      </c>
      <c r="C95" s="183" t="s">
        <v>561</v>
      </c>
      <c r="D95" s="172" t="s">
        <v>562</v>
      </c>
      <c r="E95" s="173">
        <v>12.54</v>
      </c>
      <c r="F95" s="174"/>
      <c r="G95" s="175">
        <f>ROUND(E95*F95,2)</f>
        <v>0</v>
      </c>
      <c r="H95" s="158"/>
      <c r="I95" s="157">
        <f>ROUND(E95*H95,2)</f>
        <v>0</v>
      </c>
      <c r="J95" s="158"/>
      <c r="K95" s="157">
        <f>ROUND(E95*J95,2)</f>
        <v>0</v>
      </c>
      <c r="L95" s="157">
        <v>12</v>
      </c>
      <c r="M95" s="157">
        <f>G95*(1+L95/100)</f>
        <v>0</v>
      </c>
      <c r="N95" s="156">
        <v>0</v>
      </c>
      <c r="O95" s="156">
        <f>ROUND(E95*N95,2)</f>
        <v>0</v>
      </c>
      <c r="P95" s="156">
        <v>0</v>
      </c>
      <c r="Q95" s="156">
        <f>ROUND(E95*P95,2)</f>
        <v>0</v>
      </c>
      <c r="R95" s="157"/>
      <c r="S95" s="157" t="s">
        <v>254</v>
      </c>
      <c r="T95" s="157" t="s">
        <v>255</v>
      </c>
      <c r="U95" s="157">
        <v>0</v>
      </c>
      <c r="V95" s="157">
        <f>ROUND(E95*U95,2)</f>
        <v>0</v>
      </c>
      <c r="W95" s="157"/>
      <c r="X95" s="157" t="s">
        <v>309</v>
      </c>
      <c r="Y95" s="157" t="s">
        <v>257</v>
      </c>
      <c r="Z95" s="147"/>
      <c r="AA95" s="147"/>
      <c r="AB95" s="147"/>
      <c r="AC95" s="147"/>
      <c r="AD95" s="147"/>
      <c r="AE95" s="147"/>
      <c r="AF95" s="147"/>
      <c r="AG95" s="147" t="s">
        <v>310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2" x14ac:dyDescent="0.2">
      <c r="A96" s="154"/>
      <c r="B96" s="155"/>
      <c r="C96" s="184" t="s">
        <v>563</v>
      </c>
      <c r="D96" s="159"/>
      <c r="E96" s="160">
        <v>7.5</v>
      </c>
      <c r="F96" s="157"/>
      <c r="G96" s="157"/>
      <c r="H96" s="157"/>
      <c r="I96" s="157"/>
      <c r="J96" s="157"/>
      <c r="K96" s="157"/>
      <c r="L96" s="157"/>
      <c r="M96" s="157"/>
      <c r="N96" s="156"/>
      <c r="O96" s="156"/>
      <c r="P96" s="156"/>
      <c r="Q96" s="156"/>
      <c r="R96" s="157"/>
      <c r="S96" s="157"/>
      <c r="T96" s="157"/>
      <c r="U96" s="157"/>
      <c r="V96" s="157"/>
      <c r="W96" s="157"/>
      <c r="X96" s="157"/>
      <c r="Y96" s="157"/>
      <c r="Z96" s="147"/>
      <c r="AA96" s="147"/>
      <c r="AB96" s="147"/>
      <c r="AC96" s="147"/>
      <c r="AD96" s="147"/>
      <c r="AE96" s="147"/>
      <c r="AF96" s="147"/>
      <c r="AG96" s="147" t="s">
        <v>260</v>
      </c>
      <c r="AH96" s="147">
        <v>0</v>
      </c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3" x14ac:dyDescent="0.2">
      <c r="A97" s="154"/>
      <c r="B97" s="155"/>
      <c r="C97" s="184" t="s">
        <v>564</v>
      </c>
      <c r="D97" s="159"/>
      <c r="E97" s="160">
        <v>5.04</v>
      </c>
      <c r="F97" s="157"/>
      <c r="G97" s="157"/>
      <c r="H97" s="157"/>
      <c r="I97" s="157"/>
      <c r="J97" s="157"/>
      <c r="K97" s="157"/>
      <c r="L97" s="157"/>
      <c r="M97" s="157"/>
      <c r="N97" s="156"/>
      <c r="O97" s="156"/>
      <c r="P97" s="156"/>
      <c r="Q97" s="156"/>
      <c r="R97" s="157"/>
      <c r="S97" s="157"/>
      <c r="T97" s="157"/>
      <c r="U97" s="157"/>
      <c r="V97" s="157"/>
      <c r="W97" s="157"/>
      <c r="X97" s="157"/>
      <c r="Y97" s="157"/>
      <c r="Z97" s="147"/>
      <c r="AA97" s="147"/>
      <c r="AB97" s="147"/>
      <c r="AC97" s="147"/>
      <c r="AD97" s="147"/>
      <c r="AE97" s="147"/>
      <c r="AF97" s="147"/>
      <c r="AG97" s="147" t="s">
        <v>260</v>
      </c>
      <c r="AH97" s="147">
        <v>0</v>
      </c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ht="22.5" outlineLevel="1" x14ac:dyDescent="0.2">
      <c r="A98" s="170">
        <v>34</v>
      </c>
      <c r="B98" s="171" t="s">
        <v>565</v>
      </c>
      <c r="C98" s="183" t="s">
        <v>566</v>
      </c>
      <c r="D98" s="172" t="s">
        <v>562</v>
      </c>
      <c r="E98" s="173">
        <v>9.1265000000000001</v>
      </c>
      <c r="F98" s="174"/>
      <c r="G98" s="175">
        <f>ROUND(E98*F98,2)</f>
        <v>0</v>
      </c>
      <c r="H98" s="158"/>
      <c r="I98" s="157">
        <f>ROUND(E98*H98,2)</f>
        <v>0</v>
      </c>
      <c r="J98" s="158"/>
      <c r="K98" s="157">
        <f>ROUND(E98*J98,2)</f>
        <v>0</v>
      </c>
      <c r="L98" s="157">
        <v>12</v>
      </c>
      <c r="M98" s="157">
        <f>G98*(1+L98/100)</f>
        <v>0</v>
      </c>
      <c r="N98" s="156">
        <v>0</v>
      </c>
      <c r="O98" s="156">
        <f>ROUND(E98*N98,2)</f>
        <v>0</v>
      </c>
      <c r="P98" s="156">
        <v>0</v>
      </c>
      <c r="Q98" s="156">
        <f>ROUND(E98*P98,2)</f>
        <v>0</v>
      </c>
      <c r="R98" s="157"/>
      <c r="S98" s="157" t="s">
        <v>254</v>
      </c>
      <c r="T98" s="157" t="s">
        <v>255</v>
      </c>
      <c r="U98" s="157">
        <v>0</v>
      </c>
      <c r="V98" s="157">
        <f>ROUND(E98*U98,2)</f>
        <v>0</v>
      </c>
      <c r="W98" s="157"/>
      <c r="X98" s="157" t="s">
        <v>309</v>
      </c>
      <c r="Y98" s="157" t="s">
        <v>257</v>
      </c>
      <c r="Z98" s="147"/>
      <c r="AA98" s="147"/>
      <c r="AB98" s="147"/>
      <c r="AC98" s="147"/>
      <c r="AD98" s="147"/>
      <c r="AE98" s="147"/>
      <c r="AF98" s="147"/>
      <c r="AG98" s="147" t="s">
        <v>310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2" x14ac:dyDescent="0.2">
      <c r="A99" s="154"/>
      <c r="B99" s="155"/>
      <c r="C99" s="184" t="s">
        <v>567</v>
      </c>
      <c r="D99" s="159"/>
      <c r="E99" s="160">
        <v>3.55</v>
      </c>
      <c r="F99" s="157"/>
      <c r="G99" s="157"/>
      <c r="H99" s="157"/>
      <c r="I99" s="157"/>
      <c r="J99" s="157"/>
      <c r="K99" s="157"/>
      <c r="L99" s="157"/>
      <c r="M99" s="157"/>
      <c r="N99" s="156"/>
      <c r="O99" s="156"/>
      <c r="P99" s="156"/>
      <c r="Q99" s="156"/>
      <c r="R99" s="157"/>
      <c r="S99" s="157"/>
      <c r="T99" s="157"/>
      <c r="U99" s="157"/>
      <c r="V99" s="157"/>
      <c r="W99" s="157"/>
      <c r="X99" s="157"/>
      <c r="Y99" s="157"/>
      <c r="Z99" s="147"/>
      <c r="AA99" s="147"/>
      <c r="AB99" s="147"/>
      <c r="AC99" s="147"/>
      <c r="AD99" s="147"/>
      <c r="AE99" s="147"/>
      <c r="AF99" s="147"/>
      <c r="AG99" s="147" t="s">
        <v>260</v>
      </c>
      <c r="AH99" s="147">
        <v>0</v>
      </c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3" x14ac:dyDescent="0.2">
      <c r="A100" s="154"/>
      <c r="B100" s="155"/>
      <c r="C100" s="184" t="s">
        <v>568</v>
      </c>
      <c r="D100" s="159"/>
      <c r="E100" s="160">
        <v>2.02</v>
      </c>
      <c r="F100" s="157"/>
      <c r="G100" s="157"/>
      <c r="H100" s="157"/>
      <c r="I100" s="157"/>
      <c r="J100" s="157"/>
      <c r="K100" s="157"/>
      <c r="L100" s="157"/>
      <c r="M100" s="157"/>
      <c r="N100" s="156"/>
      <c r="O100" s="156"/>
      <c r="P100" s="156"/>
      <c r="Q100" s="156"/>
      <c r="R100" s="157"/>
      <c r="S100" s="157"/>
      <c r="T100" s="157"/>
      <c r="U100" s="157"/>
      <c r="V100" s="157"/>
      <c r="W100" s="157"/>
      <c r="X100" s="157"/>
      <c r="Y100" s="157"/>
      <c r="Z100" s="147"/>
      <c r="AA100" s="147"/>
      <c r="AB100" s="147"/>
      <c r="AC100" s="147"/>
      <c r="AD100" s="147"/>
      <c r="AE100" s="147"/>
      <c r="AF100" s="147"/>
      <c r="AG100" s="147" t="s">
        <v>260</v>
      </c>
      <c r="AH100" s="147">
        <v>0</v>
      </c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3" x14ac:dyDescent="0.2">
      <c r="A101" s="154"/>
      <c r="B101" s="155"/>
      <c r="C101" s="184" t="s">
        <v>569</v>
      </c>
      <c r="D101" s="159"/>
      <c r="E101" s="160">
        <v>3.55</v>
      </c>
      <c r="F101" s="157"/>
      <c r="G101" s="157"/>
      <c r="H101" s="157"/>
      <c r="I101" s="157"/>
      <c r="J101" s="157"/>
      <c r="K101" s="157"/>
      <c r="L101" s="157"/>
      <c r="M101" s="157"/>
      <c r="N101" s="156"/>
      <c r="O101" s="156"/>
      <c r="P101" s="156"/>
      <c r="Q101" s="156"/>
      <c r="R101" s="157"/>
      <c r="S101" s="157"/>
      <c r="T101" s="157"/>
      <c r="U101" s="157"/>
      <c r="V101" s="157"/>
      <c r="W101" s="157"/>
      <c r="X101" s="157"/>
      <c r="Y101" s="157"/>
      <c r="Z101" s="147"/>
      <c r="AA101" s="147"/>
      <c r="AB101" s="147"/>
      <c r="AC101" s="147"/>
      <c r="AD101" s="147"/>
      <c r="AE101" s="147"/>
      <c r="AF101" s="147"/>
      <c r="AG101" s="147" t="s">
        <v>260</v>
      </c>
      <c r="AH101" s="147">
        <v>0</v>
      </c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ht="22.5" outlineLevel="1" x14ac:dyDescent="0.2">
      <c r="A102" s="170">
        <v>35</v>
      </c>
      <c r="B102" s="171" t="s">
        <v>570</v>
      </c>
      <c r="C102" s="183" t="s">
        <v>571</v>
      </c>
      <c r="D102" s="172" t="s">
        <v>292</v>
      </c>
      <c r="E102" s="173">
        <v>1</v>
      </c>
      <c r="F102" s="174"/>
      <c r="G102" s="175">
        <f>ROUND(E102*F102,2)</f>
        <v>0</v>
      </c>
      <c r="H102" s="158"/>
      <c r="I102" s="157">
        <f>ROUND(E102*H102,2)</f>
        <v>0</v>
      </c>
      <c r="J102" s="158"/>
      <c r="K102" s="157">
        <f>ROUND(E102*J102,2)</f>
        <v>0</v>
      </c>
      <c r="L102" s="157">
        <v>12</v>
      </c>
      <c r="M102" s="157">
        <f>G102*(1+L102/100)</f>
        <v>0</v>
      </c>
      <c r="N102" s="156">
        <v>0.14534</v>
      </c>
      <c r="O102" s="156">
        <f>ROUND(E102*N102,2)</f>
        <v>0.15</v>
      </c>
      <c r="P102" s="156">
        <v>0</v>
      </c>
      <c r="Q102" s="156">
        <f>ROUND(E102*P102,2)</f>
        <v>0</v>
      </c>
      <c r="R102" s="157"/>
      <c r="S102" s="157" t="s">
        <v>254</v>
      </c>
      <c r="T102" s="157" t="s">
        <v>255</v>
      </c>
      <c r="U102" s="157">
        <v>4.6796600000000002</v>
      </c>
      <c r="V102" s="157">
        <f>ROUND(E102*U102,2)</f>
        <v>4.68</v>
      </c>
      <c r="W102" s="157"/>
      <c r="X102" s="157" t="s">
        <v>309</v>
      </c>
      <c r="Y102" s="157" t="s">
        <v>257</v>
      </c>
      <c r="Z102" s="147"/>
      <c r="AA102" s="147"/>
      <c r="AB102" s="147"/>
      <c r="AC102" s="147"/>
      <c r="AD102" s="147"/>
      <c r="AE102" s="147"/>
      <c r="AF102" s="147"/>
      <c r="AG102" s="147" t="s">
        <v>310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2" x14ac:dyDescent="0.2">
      <c r="A103" s="154"/>
      <c r="B103" s="155"/>
      <c r="C103" s="184" t="s">
        <v>52</v>
      </c>
      <c r="D103" s="159"/>
      <c r="E103" s="160">
        <v>1</v>
      </c>
      <c r="F103" s="157"/>
      <c r="G103" s="157"/>
      <c r="H103" s="157"/>
      <c r="I103" s="157"/>
      <c r="J103" s="157"/>
      <c r="K103" s="157"/>
      <c r="L103" s="157"/>
      <c r="M103" s="157"/>
      <c r="N103" s="156"/>
      <c r="O103" s="156"/>
      <c r="P103" s="156"/>
      <c r="Q103" s="156"/>
      <c r="R103" s="157"/>
      <c r="S103" s="157"/>
      <c r="T103" s="157"/>
      <c r="U103" s="157"/>
      <c r="V103" s="157"/>
      <c r="W103" s="157"/>
      <c r="X103" s="157"/>
      <c r="Y103" s="157"/>
      <c r="Z103" s="147"/>
      <c r="AA103" s="147"/>
      <c r="AB103" s="147"/>
      <c r="AC103" s="147"/>
      <c r="AD103" s="147"/>
      <c r="AE103" s="147"/>
      <c r="AF103" s="147"/>
      <c r="AG103" s="147" t="s">
        <v>260</v>
      </c>
      <c r="AH103" s="147">
        <v>0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x14ac:dyDescent="0.2">
      <c r="A104" s="163" t="s">
        <v>249</v>
      </c>
      <c r="B104" s="164" t="s">
        <v>153</v>
      </c>
      <c r="C104" s="182" t="s">
        <v>154</v>
      </c>
      <c r="D104" s="165"/>
      <c r="E104" s="166"/>
      <c r="F104" s="167"/>
      <c r="G104" s="168">
        <f>SUMIF(AG105:AG116,"&lt;&gt;NOR",G105:G116)</f>
        <v>0</v>
      </c>
      <c r="H104" s="162"/>
      <c r="I104" s="162">
        <f>SUM(I105:I116)</f>
        <v>0</v>
      </c>
      <c r="J104" s="162"/>
      <c r="K104" s="162">
        <f>SUM(K105:K116)</f>
        <v>0</v>
      </c>
      <c r="L104" s="162"/>
      <c r="M104" s="162">
        <f>SUM(M105:M116)</f>
        <v>0</v>
      </c>
      <c r="N104" s="161"/>
      <c r="O104" s="161">
        <f>SUM(O105:O116)</f>
        <v>8.9699999999999989</v>
      </c>
      <c r="P104" s="161"/>
      <c r="Q104" s="161">
        <f>SUM(Q105:Q116)</f>
        <v>0</v>
      </c>
      <c r="R104" s="162"/>
      <c r="S104" s="162"/>
      <c r="T104" s="162"/>
      <c r="U104" s="162"/>
      <c r="V104" s="162">
        <f>SUM(V105:V116)</f>
        <v>196.88</v>
      </c>
      <c r="W104" s="162"/>
      <c r="X104" s="162"/>
      <c r="Y104" s="162"/>
      <c r="AG104" t="s">
        <v>250</v>
      </c>
    </row>
    <row r="105" spans="1:60" outlineLevel="1" x14ac:dyDescent="0.2">
      <c r="A105" s="170">
        <v>36</v>
      </c>
      <c r="B105" s="171" t="s">
        <v>572</v>
      </c>
      <c r="C105" s="183" t="s">
        <v>573</v>
      </c>
      <c r="D105" s="172" t="s">
        <v>380</v>
      </c>
      <c r="E105" s="173">
        <v>680</v>
      </c>
      <c r="F105" s="174"/>
      <c r="G105" s="175">
        <f>ROUND(E105*F105,2)</f>
        <v>0</v>
      </c>
      <c r="H105" s="158"/>
      <c r="I105" s="157">
        <f>ROUND(E105*H105,2)</f>
        <v>0</v>
      </c>
      <c r="J105" s="158"/>
      <c r="K105" s="157">
        <f>ROUND(E105*J105,2)</f>
        <v>0</v>
      </c>
      <c r="L105" s="157">
        <v>12</v>
      </c>
      <c r="M105" s="157">
        <f>G105*(1+L105/100)</f>
        <v>0</v>
      </c>
      <c r="N105" s="156">
        <v>9.3000000000000005E-4</v>
      </c>
      <c r="O105" s="156">
        <f>ROUND(E105*N105,2)</f>
        <v>0.63</v>
      </c>
      <c r="P105" s="156">
        <v>0</v>
      </c>
      <c r="Q105" s="156">
        <f>ROUND(E105*P105,2)</f>
        <v>0</v>
      </c>
      <c r="R105" s="157"/>
      <c r="S105" s="157" t="s">
        <v>254</v>
      </c>
      <c r="T105" s="157" t="s">
        <v>255</v>
      </c>
      <c r="U105" s="157">
        <v>6.0000000000000001E-3</v>
      </c>
      <c r="V105" s="157">
        <f>ROUND(E105*U105,2)</f>
        <v>4.08</v>
      </c>
      <c r="W105" s="157"/>
      <c r="X105" s="157" t="s">
        <v>256</v>
      </c>
      <c r="Y105" s="157" t="s">
        <v>257</v>
      </c>
      <c r="Z105" s="147"/>
      <c r="AA105" s="147"/>
      <c r="AB105" s="147"/>
      <c r="AC105" s="147"/>
      <c r="AD105" s="147"/>
      <c r="AE105" s="147"/>
      <c r="AF105" s="147"/>
      <c r="AG105" s="147" t="s">
        <v>258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2" x14ac:dyDescent="0.2">
      <c r="A106" s="154"/>
      <c r="B106" s="155"/>
      <c r="C106" s="184" t="s">
        <v>574</v>
      </c>
      <c r="D106" s="159"/>
      <c r="E106" s="160">
        <v>340</v>
      </c>
      <c r="F106" s="157"/>
      <c r="G106" s="157"/>
      <c r="H106" s="157"/>
      <c r="I106" s="157"/>
      <c r="J106" s="157"/>
      <c r="K106" s="157"/>
      <c r="L106" s="157"/>
      <c r="M106" s="157"/>
      <c r="N106" s="156"/>
      <c r="O106" s="156"/>
      <c r="P106" s="156"/>
      <c r="Q106" s="156"/>
      <c r="R106" s="157"/>
      <c r="S106" s="157"/>
      <c r="T106" s="157"/>
      <c r="U106" s="157"/>
      <c r="V106" s="157"/>
      <c r="W106" s="157"/>
      <c r="X106" s="157"/>
      <c r="Y106" s="157"/>
      <c r="Z106" s="147"/>
      <c r="AA106" s="147"/>
      <c r="AB106" s="147"/>
      <c r="AC106" s="147"/>
      <c r="AD106" s="147"/>
      <c r="AE106" s="147"/>
      <c r="AF106" s="147"/>
      <c r="AG106" s="147" t="s">
        <v>260</v>
      </c>
      <c r="AH106" s="147">
        <v>0</v>
      </c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3" x14ac:dyDescent="0.2">
      <c r="A107" s="154"/>
      <c r="B107" s="155"/>
      <c r="C107" s="184" t="s">
        <v>575</v>
      </c>
      <c r="D107" s="159"/>
      <c r="E107" s="160">
        <v>340</v>
      </c>
      <c r="F107" s="157"/>
      <c r="G107" s="157"/>
      <c r="H107" s="157"/>
      <c r="I107" s="157"/>
      <c r="J107" s="157"/>
      <c r="K107" s="157"/>
      <c r="L107" s="157"/>
      <c r="M107" s="157"/>
      <c r="N107" s="156"/>
      <c r="O107" s="156"/>
      <c r="P107" s="156"/>
      <c r="Q107" s="156"/>
      <c r="R107" s="157"/>
      <c r="S107" s="157"/>
      <c r="T107" s="157"/>
      <c r="U107" s="157"/>
      <c r="V107" s="157"/>
      <c r="W107" s="157"/>
      <c r="X107" s="157"/>
      <c r="Y107" s="157"/>
      <c r="Z107" s="147"/>
      <c r="AA107" s="147"/>
      <c r="AB107" s="147"/>
      <c r="AC107" s="147"/>
      <c r="AD107" s="147"/>
      <c r="AE107" s="147"/>
      <c r="AF107" s="147"/>
      <c r="AG107" s="147" t="s">
        <v>260</v>
      </c>
      <c r="AH107" s="147">
        <v>0</v>
      </c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1" x14ac:dyDescent="0.2">
      <c r="A108" s="170">
        <v>37</v>
      </c>
      <c r="B108" s="171" t="s">
        <v>391</v>
      </c>
      <c r="C108" s="183" t="s">
        <v>392</v>
      </c>
      <c r="D108" s="172" t="s">
        <v>380</v>
      </c>
      <c r="E108" s="173">
        <v>330</v>
      </c>
      <c r="F108" s="174"/>
      <c r="G108" s="175">
        <f>ROUND(E108*F108,2)</f>
        <v>0</v>
      </c>
      <c r="H108" s="158"/>
      <c r="I108" s="157">
        <f>ROUND(E108*H108,2)</f>
        <v>0</v>
      </c>
      <c r="J108" s="158"/>
      <c r="K108" s="157">
        <f>ROUND(E108*J108,2)</f>
        <v>0</v>
      </c>
      <c r="L108" s="157">
        <v>12</v>
      </c>
      <c r="M108" s="157">
        <f>G108*(1+L108/100)</f>
        <v>0</v>
      </c>
      <c r="N108" s="156">
        <v>6.3400000000000001E-3</v>
      </c>
      <c r="O108" s="156">
        <f>ROUND(E108*N108,2)</f>
        <v>2.09</v>
      </c>
      <c r="P108" s="156">
        <v>0</v>
      </c>
      <c r="Q108" s="156">
        <f>ROUND(E108*P108,2)</f>
        <v>0</v>
      </c>
      <c r="R108" s="157"/>
      <c r="S108" s="157" t="s">
        <v>254</v>
      </c>
      <c r="T108" s="157" t="s">
        <v>255</v>
      </c>
      <c r="U108" s="157">
        <v>0.26</v>
      </c>
      <c r="V108" s="157">
        <f>ROUND(E108*U108,2)</f>
        <v>85.8</v>
      </c>
      <c r="W108" s="157"/>
      <c r="X108" s="157" t="s">
        <v>256</v>
      </c>
      <c r="Y108" s="157" t="s">
        <v>257</v>
      </c>
      <c r="Z108" s="147"/>
      <c r="AA108" s="147"/>
      <c r="AB108" s="147"/>
      <c r="AC108" s="147"/>
      <c r="AD108" s="147"/>
      <c r="AE108" s="147"/>
      <c r="AF108" s="147"/>
      <c r="AG108" s="147" t="s">
        <v>258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2" x14ac:dyDescent="0.2">
      <c r="A109" s="154"/>
      <c r="B109" s="155"/>
      <c r="C109" s="184" t="s">
        <v>576</v>
      </c>
      <c r="D109" s="159"/>
      <c r="E109" s="160">
        <v>210</v>
      </c>
      <c r="F109" s="157"/>
      <c r="G109" s="157"/>
      <c r="H109" s="157"/>
      <c r="I109" s="157"/>
      <c r="J109" s="157"/>
      <c r="K109" s="157"/>
      <c r="L109" s="157"/>
      <c r="M109" s="157"/>
      <c r="N109" s="156"/>
      <c r="O109" s="156"/>
      <c r="P109" s="156"/>
      <c r="Q109" s="156"/>
      <c r="R109" s="157"/>
      <c r="S109" s="157"/>
      <c r="T109" s="157"/>
      <c r="U109" s="157"/>
      <c r="V109" s="157"/>
      <c r="W109" s="157"/>
      <c r="X109" s="157"/>
      <c r="Y109" s="157"/>
      <c r="Z109" s="147"/>
      <c r="AA109" s="147"/>
      <c r="AB109" s="147"/>
      <c r="AC109" s="147"/>
      <c r="AD109" s="147"/>
      <c r="AE109" s="147"/>
      <c r="AF109" s="147"/>
      <c r="AG109" s="147" t="s">
        <v>260</v>
      </c>
      <c r="AH109" s="147">
        <v>0</v>
      </c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3" x14ac:dyDescent="0.2">
      <c r="A110" s="154"/>
      <c r="B110" s="155"/>
      <c r="C110" s="184" t="s">
        <v>577</v>
      </c>
      <c r="D110" s="159"/>
      <c r="E110" s="160">
        <v>120</v>
      </c>
      <c r="F110" s="157"/>
      <c r="G110" s="157"/>
      <c r="H110" s="157"/>
      <c r="I110" s="157"/>
      <c r="J110" s="157"/>
      <c r="K110" s="157"/>
      <c r="L110" s="157"/>
      <c r="M110" s="157"/>
      <c r="N110" s="156"/>
      <c r="O110" s="156"/>
      <c r="P110" s="156"/>
      <c r="Q110" s="156"/>
      <c r="R110" s="157"/>
      <c r="S110" s="157"/>
      <c r="T110" s="157"/>
      <c r="U110" s="157"/>
      <c r="V110" s="157"/>
      <c r="W110" s="157"/>
      <c r="X110" s="157"/>
      <c r="Y110" s="157"/>
      <c r="Z110" s="147"/>
      <c r="AA110" s="147"/>
      <c r="AB110" s="147"/>
      <c r="AC110" s="147"/>
      <c r="AD110" s="147"/>
      <c r="AE110" s="147"/>
      <c r="AF110" s="147"/>
      <c r="AG110" s="147" t="s">
        <v>260</v>
      </c>
      <c r="AH110" s="147">
        <v>0</v>
      </c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1" x14ac:dyDescent="0.2">
      <c r="A111" s="170">
        <v>38</v>
      </c>
      <c r="B111" s="171" t="s">
        <v>578</v>
      </c>
      <c r="C111" s="183" t="s">
        <v>579</v>
      </c>
      <c r="D111" s="172" t="s">
        <v>380</v>
      </c>
      <c r="E111" s="173">
        <v>340</v>
      </c>
      <c r="F111" s="174"/>
      <c r="G111" s="175">
        <f>ROUND(E111*F111,2)</f>
        <v>0</v>
      </c>
      <c r="H111" s="158"/>
      <c r="I111" s="157">
        <f>ROUND(E111*H111,2)</f>
        <v>0</v>
      </c>
      <c r="J111" s="158"/>
      <c r="K111" s="157">
        <f>ROUND(E111*J111,2)</f>
        <v>0</v>
      </c>
      <c r="L111" s="157">
        <v>12</v>
      </c>
      <c r="M111" s="157">
        <f>G111*(1+L111/100)</f>
        <v>0</v>
      </c>
      <c r="N111" s="156">
        <v>0</v>
      </c>
      <c r="O111" s="156">
        <f>ROUND(E111*N111,2)</f>
        <v>0</v>
      </c>
      <c r="P111" s="156">
        <v>0</v>
      </c>
      <c r="Q111" s="156">
        <f>ROUND(E111*P111,2)</f>
        <v>0</v>
      </c>
      <c r="R111" s="157"/>
      <c r="S111" s="157" t="s">
        <v>254</v>
      </c>
      <c r="T111" s="157" t="s">
        <v>255</v>
      </c>
      <c r="U111" s="157">
        <v>3.0300000000000001E-2</v>
      </c>
      <c r="V111" s="157">
        <f>ROUND(E111*U111,2)</f>
        <v>10.3</v>
      </c>
      <c r="W111" s="157"/>
      <c r="X111" s="157" t="s">
        <v>256</v>
      </c>
      <c r="Y111" s="157" t="s">
        <v>257</v>
      </c>
      <c r="Z111" s="147"/>
      <c r="AA111" s="147"/>
      <c r="AB111" s="147"/>
      <c r="AC111" s="147"/>
      <c r="AD111" s="147"/>
      <c r="AE111" s="147"/>
      <c r="AF111" s="147"/>
      <c r="AG111" s="147" t="s">
        <v>258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2" x14ac:dyDescent="0.2">
      <c r="A112" s="154"/>
      <c r="B112" s="155"/>
      <c r="C112" s="184" t="s">
        <v>580</v>
      </c>
      <c r="D112" s="159"/>
      <c r="E112" s="160">
        <v>340</v>
      </c>
      <c r="F112" s="157"/>
      <c r="G112" s="157"/>
      <c r="H112" s="157"/>
      <c r="I112" s="157"/>
      <c r="J112" s="157"/>
      <c r="K112" s="157"/>
      <c r="L112" s="157"/>
      <c r="M112" s="157"/>
      <c r="N112" s="156"/>
      <c r="O112" s="156"/>
      <c r="P112" s="156"/>
      <c r="Q112" s="156"/>
      <c r="R112" s="157"/>
      <c r="S112" s="157"/>
      <c r="T112" s="157"/>
      <c r="U112" s="157"/>
      <c r="V112" s="157"/>
      <c r="W112" s="157"/>
      <c r="X112" s="157"/>
      <c r="Y112" s="157"/>
      <c r="Z112" s="147"/>
      <c r="AA112" s="147"/>
      <c r="AB112" s="147"/>
      <c r="AC112" s="147"/>
      <c r="AD112" s="147"/>
      <c r="AE112" s="147"/>
      <c r="AF112" s="147"/>
      <c r="AG112" s="147" t="s">
        <v>260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 x14ac:dyDescent="0.2">
      <c r="A113" s="170">
        <v>39</v>
      </c>
      <c r="B113" s="171" t="s">
        <v>581</v>
      </c>
      <c r="C113" s="183" t="s">
        <v>582</v>
      </c>
      <c r="D113" s="172" t="s">
        <v>380</v>
      </c>
      <c r="E113" s="173">
        <v>340</v>
      </c>
      <c r="F113" s="174"/>
      <c r="G113" s="175">
        <f>ROUND(E113*F113,2)</f>
        <v>0</v>
      </c>
      <c r="H113" s="158"/>
      <c r="I113" s="157">
        <f>ROUND(E113*H113,2)</f>
        <v>0</v>
      </c>
      <c r="J113" s="158"/>
      <c r="K113" s="157">
        <f>ROUND(E113*J113,2)</f>
        <v>0</v>
      </c>
      <c r="L113" s="157">
        <v>12</v>
      </c>
      <c r="M113" s="157">
        <f>G113*(1+L113/100)</f>
        <v>0</v>
      </c>
      <c r="N113" s="156">
        <v>0</v>
      </c>
      <c r="O113" s="156">
        <f>ROUND(E113*N113,2)</f>
        <v>0</v>
      </c>
      <c r="P113" s="156">
        <v>0</v>
      </c>
      <c r="Q113" s="156">
        <f>ROUND(E113*P113,2)</f>
        <v>0</v>
      </c>
      <c r="R113" s="157"/>
      <c r="S113" s="157" t="s">
        <v>254</v>
      </c>
      <c r="T113" s="157" t="s">
        <v>255</v>
      </c>
      <c r="U113" s="157">
        <v>1.7999999999999999E-2</v>
      </c>
      <c r="V113" s="157">
        <f>ROUND(E113*U113,2)</f>
        <v>6.12</v>
      </c>
      <c r="W113" s="157"/>
      <c r="X113" s="157" t="s">
        <v>256</v>
      </c>
      <c r="Y113" s="157" t="s">
        <v>257</v>
      </c>
      <c r="Z113" s="147"/>
      <c r="AA113" s="147"/>
      <c r="AB113" s="147"/>
      <c r="AC113" s="147"/>
      <c r="AD113" s="147"/>
      <c r="AE113" s="147"/>
      <c r="AF113" s="147"/>
      <c r="AG113" s="147" t="s">
        <v>258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2" x14ac:dyDescent="0.2">
      <c r="A114" s="154"/>
      <c r="B114" s="155"/>
      <c r="C114" s="184" t="s">
        <v>580</v>
      </c>
      <c r="D114" s="159"/>
      <c r="E114" s="160">
        <v>340</v>
      </c>
      <c r="F114" s="157"/>
      <c r="G114" s="157"/>
      <c r="H114" s="157"/>
      <c r="I114" s="157"/>
      <c r="J114" s="157"/>
      <c r="K114" s="157"/>
      <c r="L114" s="157"/>
      <c r="M114" s="157"/>
      <c r="N114" s="156"/>
      <c r="O114" s="156"/>
      <c r="P114" s="156"/>
      <c r="Q114" s="156"/>
      <c r="R114" s="157"/>
      <c r="S114" s="157"/>
      <c r="T114" s="157"/>
      <c r="U114" s="157"/>
      <c r="V114" s="157"/>
      <c r="W114" s="157"/>
      <c r="X114" s="157"/>
      <c r="Y114" s="157"/>
      <c r="Z114" s="147"/>
      <c r="AA114" s="147"/>
      <c r="AB114" s="147"/>
      <c r="AC114" s="147"/>
      <c r="AD114" s="147"/>
      <c r="AE114" s="147"/>
      <c r="AF114" s="147"/>
      <c r="AG114" s="147" t="s">
        <v>260</v>
      </c>
      <c r="AH114" s="147">
        <v>0</v>
      </c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ht="22.5" outlineLevel="1" x14ac:dyDescent="0.2">
      <c r="A115" s="170">
        <v>40</v>
      </c>
      <c r="B115" s="171" t="s">
        <v>583</v>
      </c>
      <c r="C115" s="183" t="s">
        <v>584</v>
      </c>
      <c r="D115" s="172" t="s">
        <v>380</v>
      </c>
      <c r="E115" s="173">
        <v>340</v>
      </c>
      <c r="F115" s="174"/>
      <c r="G115" s="175">
        <f>ROUND(E115*F115,2)</f>
        <v>0</v>
      </c>
      <c r="H115" s="158"/>
      <c r="I115" s="157">
        <f>ROUND(E115*H115,2)</f>
        <v>0</v>
      </c>
      <c r="J115" s="158"/>
      <c r="K115" s="157">
        <f>ROUND(E115*J115,2)</f>
        <v>0</v>
      </c>
      <c r="L115" s="157">
        <v>12</v>
      </c>
      <c r="M115" s="157">
        <f>G115*(1+L115/100)</f>
        <v>0</v>
      </c>
      <c r="N115" s="156">
        <v>1.8380000000000001E-2</v>
      </c>
      <c r="O115" s="156">
        <f>ROUND(E115*N115,2)</f>
        <v>6.25</v>
      </c>
      <c r="P115" s="156">
        <v>0</v>
      </c>
      <c r="Q115" s="156">
        <f>ROUND(E115*P115,2)</f>
        <v>0</v>
      </c>
      <c r="R115" s="157"/>
      <c r="S115" s="157" t="s">
        <v>254</v>
      </c>
      <c r="T115" s="157" t="s">
        <v>255</v>
      </c>
      <c r="U115" s="157">
        <v>0.26641999999999999</v>
      </c>
      <c r="V115" s="157">
        <f>ROUND(E115*U115,2)</f>
        <v>90.58</v>
      </c>
      <c r="W115" s="157"/>
      <c r="X115" s="157" t="s">
        <v>309</v>
      </c>
      <c r="Y115" s="157" t="s">
        <v>257</v>
      </c>
      <c r="Z115" s="147"/>
      <c r="AA115" s="147"/>
      <c r="AB115" s="147"/>
      <c r="AC115" s="147"/>
      <c r="AD115" s="147"/>
      <c r="AE115" s="147"/>
      <c r="AF115" s="147"/>
      <c r="AG115" s="147" t="s">
        <v>310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2" x14ac:dyDescent="0.2">
      <c r="A116" s="154"/>
      <c r="B116" s="155"/>
      <c r="C116" s="184" t="s">
        <v>585</v>
      </c>
      <c r="D116" s="159"/>
      <c r="E116" s="160">
        <v>340</v>
      </c>
      <c r="F116" s="157"/>
      <c r="G116" s="157"/>
      <c r="H116" s="157"/>
      <c r="I116" s="157"/>
      <c r="J116" s="157"/>
      <c r="K116" s="157"/>
      <c r="L116" s="157"/>
      <c r="M116" s="157"/>
      <c r="N116" s="156"/>
      <c r="O116" s="156"/>
      <c r="P116" s="156"/>
      <c r="Q116" s="156"/>
      <c r="R116" s="157"/>
      <c r="S116" s="157"/>
      <c r="T116" s="157"/>
      <c r="U116" s="157"/>
      <c r="V116" s="157"/>
      <c r="W116" s="157"/>
      <c r="X116" s="157"/>
      <c r="Y116" s="157"/>
      <c r="Z116" s="147"/>
      <c r="AA116" s="147"/>
      <c r="AB116" s="147"/>
      <c r="AC116" s="147"/>
      <c r="AD116" s="147"/>
      <c r="AE116" s="147"/>
      <c r="AF116" s="147"/>
      <c r="AG116" s="147" t="s">
        <v>260</v>
      </c>
      <c r="AH116" s="147">
        <v>0</v>
      </c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ht="25.5" x14ac:dyDescent="0.2">
      <c r="A117" s="163" t="s">
        <v>249</v>
      </c>
      <c r="B117" s="164" t="s">
        <v>155</v>
      </c>
      <c r="C117" s="182" t="s">
        <v>156</v>
      </c>
      <c r="D117" s="165"/>
      <c r="E117" s="166"/>
      <c r="F117" s="167"/>
      <c r="G117" s="168">
        <f>SUMIF(AG118:AG122,"&lt;&gt;NOR",G118:G122)</f>
        <v>0</v>
      </c>
      <c r="H117" s="162"/>
      <c r="I117" s="162">
        <f>SUM(I118:I122)</f>
        <v>0</v>
      </c>
      <c r="J117" s="162"/>
      <c r="K117" s="162">
        <f>SUM(K118:K122)</f>
        <v>0</v>
      </c>
      <c r="L117" s="162"/>
      <c r="M117" s="162">
        <f>SUM(M118:M122)</f>
        <v>0</v>
      </c>
      <c r="N117" s="161"/>
      <c r="O117" s="161">
        <f>SUM(O118:O122)</f>
        <v>22.86</v>
      </c>
      <c r="P117" s="161"/>
      <c r="Q117" s="161">
        <f>SUM(Q118:Q122)</f>
        <v>0</v>
      </c>
      <c r="R117" s="162"/>
      <c r="S117" s="162"/>
      <c r="T117" s="162"/>
      <c r="U117" s="162"/>
      <c r="V117" s="162">
        <f>SUM(V118:V122)</f>
        <v>683.48</v>
      </c>
      <c r="W117" s="162"/>
      <c r="X117" s="162"/>
      <c r="Y117" s="162"/>
      <c r="AG117" t="s">
        <v>250</v>
      </c>
    </row>
    <row r="118" spans="1:60" outlineLevel="1" x14ac:dyDescent="0.2">
      <c r="A118" s="170">
        <v>41</v>
      </c>
      <c r="B118" s="171" t="s">
        <v>586</v>
      </c>
      <c r="C118" s="183" t="s">
        <v>587</v>
      </c>
      <c r="D118" s="172" t="s">
        <v>380</v>
      </c>
      <c r="E118" s="173">
        <v>400</v>
      </c>
      <c r="F118" s="174"/>
      <c r="G118" s="175">
        <f>ROUND(E118*F118,2)</f>
        <v>0</v>
      </c>
      <c r="H118" s="158"/>
      <c r="I118" s="157">
        <f>ROUND(E118*H118,2)</f>
        <v>0</v>
      </c>
      <c r="J118" s="158"/>
      <c r="K118" s="157">
        <f>ROUND(E118*J118,2)</f>
        <v>0</v>
      </c>
      <c r="L118" s="157">
        <v>12</v>
      </c>
      <c r="M118" s="157">
        <f>G118*(1+L118/100)</f>
        <v>0</v>
      </c>
      <c r="N118" s="156">
        <v>4.0000000000000003E-5</v>
      </c>
      <c r="O118" s="156">
        <f>ROUND(E118*N118,2)</f>
        <v>0.02</v>
      </c>
      <c r="P118" s="156">
        <v>0</v>
      </c>
      <c r="Q118" s="156">
        <f>ROUND(E118*P118,2)</f>
        <v>0</v>
      </c>
      <c r="R118" s="157"/>
      <c r="S118" s="157" t="s">
        <v>254</v>
      </c>
      <c r="T118" s="157" t="s">
        <v>255</v>
      </c>
      <c r="U118" s="157">
        <v>0.308</v>
      </c>
      <c r="V118" s="157">
        <f>ROUND(E118*U118,2)</f>
        <v>123.2</v>
      </c>
      <c r="W118" s="157"/>
      <c r="X118" s="157" t="s">
        <v>256</v>
      </c>
      <c r="Y118" s="157" t="s">
        <v>257</v>
      </c>
      <c r="Z118" s="147"/>
      <c r="AA118" s="147"/>
      <c r="AB118" s="147"/>
      <c r="AC118" s="147"/>
      <c r="AD118" s="147"/>
      <c r="AE118" s="147"/>
      <c r="AF118" s="147"/>
      <c r="AG118" s="147" t="s">
        <v>258</v>
      </c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2" x14ac:dyDescent="0.2">
      <c r="A119" s="154"/>
      <c r="B119" s="155"/>
      <c r="C119" s="184" t="s">
        <v>588</v>
      </c>
      <c r="D119" s="159"/>
      <c r="E119" s="160">
        <v>200</v>
      </c>
      <c r="F119" s="157"/>
      <c r="G119" s="157"/>
      <c r="H119" s="157"/>
      <c r="I119" s="157"/>
      <c r="J119" s="157"/>
      <c r="K119" s="157"/>
      <c r="L119" s="157"/>
      <c r="M119" s="157"/>
      <c r="N119" s="156"/>
      <c r="O119" s="156"/>
      <c r="P119" s="156"/>
      <c r="Q119" s="156"/>
      <c r="R119" s="157"/>
      <c r="S119" s="157"/>
      <c r="T119" s="157"/>
      <c r="U119" s="157"/>
      <c r="V119" s="157"/>
      <c r="W119" s="157"/>
      <c r="X119" s="157"/>
      <c r="Y119" s="157"/>
      <c r="Z119" s="147"/>
      <c r="AA119" s="147"/>
      <c r="AB119" s="147"/>
      <c r="AC119" s="147"/>
      <c r="AD119" s="147"/>
      <c r="AE119" s="147"/>
      <c r="AF119" s="147"/>
      <c r="AG119" s="147" t="s">
        <v>260</v>
      </c>
      <c r="AH119" s="147">
        <v>0</v>
      </c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3" x14ac:dyDescent="0.2">
      <c r="A120" s="154"/>
      <c r="B120" s="155"/>
      <c r="C120" s="184" t="s">
        <v>588</v>
      </c>
      <c r="D120" s="159"/>
      <c r="E120" s="160">
        <v>200</v>
      </c>
      <c r="F120" s="157"/>
      <c r="G120" s="157"/>
      <c r="H120" s="157"/>
      <c r="I120" s="157"/>
      <c r="J120" s="157"/>
      <c r="K120" s="157"/>
      <c r="L120" s="157"/>
      <c r="M120" s="157"/>
      <c r="N120" s="156"/>
      <c r="O120" s="156"/>
      <c r="P120" s="156"/>
      <c r="Q120" s="156"/>
      <c r="R120" s="157"/>
      <c r="S120" s="157"/>
      <c r="T120" s="157"/>
      <c r="U120" s="157"/>
      <c r="V120" s="157"/>
      <c r="W120" s="157"/>
      <c r="X120" s="157"/>
      <c r="Y120" s="157"/>
      <c r="Z120" s="147"/>
      <c r="AA120" s="147"/>
      <c r="AB120" s="147"/>
      <c r="AC120" s="147"/>
      <c r="AD120" s="147"/>
      <c r="AE120" s="147"/>
      <c r="AF120" s="147"/>
      <c r="AG120" s="147" t="s">
        <v>260</v>
      </c>
      <c r="AH120" s="147">
        <v>0</v>
      </c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1" x14ac:dyDescent="0.2">
      <c r="A121" s="170">
        <v>42</v>
      </c>
      <c r="B121" s="171" t="s">
        <v>589</v>
      </c>
      <c r="C121" s="183" t="s">
        <v>590</v>
      </c>
      <c r="D121" s="172" t="s">
        <v>380</v>
      </c>
      <c r="E121" s="173">
        <v>247</v>
      </c>
      <c r="F121" s="174"/>
      <c r="G121" s="175">
        <f>ROUND(E121*F121,2)</f>
        <v>0</v>
      </c>
      <c r="H121" s="158"/>
      <c r="I121" s="157">
        <f>ROUND(E121*H121,2)</f>
        <v>0</v>
      </c>
      <c r="J121" s="158"/>
      <c r="K121" s="157">
        <f>ROUND(E121*J121,2)</f>
        <v>0</v>
      </c>
      <c r="L121" s="157">
        <v>12</v>
      </c>
      <c r="M121" s="157">
        <f>G121*(1+L121/100)</f>
        <v>0</v>
      </c>
      <c r="N121" s="156">
        <v>9.2450000000000004E-2</v>
      </c>
      <c r="O121" s="156">
        <f>ROUND(E121*N121,2)</f>
        <v>22.84</v>
      </c>
      <c r="P121" s="156">
        <v>0</v>
      </c>
      <c r="Q121" s="156">
        <f>ROUND(E121*P121,2)</f>
        <v>0</v>
      </c>
      <c r="R121" s="157"/>
      <c r="S121" s="157" t="s">
        <v>254</v>
      </c>
      <c r="T121" s="157" t="s">
        <v>255</v>
      </c>
      <c r="U121" s="157">
        <v>2.2683300000000002</v>
      </c>
      <c r="V121" s="157">
        <f>ROUND(E121*U121,2)</f>
        <v>560.28</v>
      </c>
      <c r="W121" s="157"/>
      <c r="X121" s="157" t="s">
        <v>309</v>
      </c>
      <c r="Y121" s="157" t="s">
        <v>257</v>
      </c>
      <c r="Z121" s="147"/>
      <c r="AA121" s="147"/>
      <c r="AB121" s="147"/>
      <c r="AC121" s="147"/>
      <c r="AD121" s="147"/>
      <c r="AE121" s="147"/>
      <c r="AF121" s="147"/>
      <c r="AG121" s="147" t="s">
        <v>310</v>
      </c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2" x14ac:dyDescent="0.2">
      <c r="A122" s="154"/>
      <c r="B122" s="155"/>
      <c r="C122" s="184" t="s">
        <v>591</v>
      </c>
      <c r="D122" s="159"/>
      <c r="E122" s="160">
        <v>247</v>
      </c>
      <c r="F122" s="157"/>
      <c r="G122" s="157"/>
      <c r="H122" s="157"/>
      <c r="I122" s="157"/>
      <c r="J122" s="157"/>
      <c r="K122" s="157"/>
      <c r="L122" s="157"/>
      <c r="M122" s="157"/>
      <c r="N122" s="156"/>
      <c r="O122" s="156"/>
      <c r="P122" s="156"/>
      <c r="Q122" s="156"/>
      <c r="R122" s="157"/>
      <c r="S122" s="157"/>
      <c r="T122" s="157"/>
      <c r="U122" s="157"/>
      <c r="V122" s="157"/>
      <c r="W122" s="157"/>
      <c r="X122" s="157"/>
      <c r="Y122" s="157"/>
      <c r="Z122" s="147"/>
      <c r="AA122" s="147"/>
      <c r="AB122" s="147"/>
      <c r="AC122" s="147"/>
      <c r="AD122" s="147"/>
      <c r="AE122" s="147"/>
      <c r="AF122" s="147"/>
      <c r="AG122" s="147" t="s">
        <v>260</v>
      </c>
      <c r="AH122" s="147">
        <v>0</v>
      </c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x14ac:dyDescent="0.2">
      <c r="A123" s="163" t="s">
        <v>249</v>
      </c>
      <c r="B123" s="164" t="s">
        <v>160</v>
      </c>
      <c r="C123" s="182" t="s">
        <v>161</v>
      </c>
      <c r="D123" s="165"/>
      <c r="E123" s="166"/>
      <c r="F123" s="167"/>
      <c r="G123" s="168">
        <f>SUMIF(AG124:AG124,"&lt;&gt;NOR",G124:G124)</f>
        <v>0</v>
      </c>
      <c r="H123" s="162"/>
      <c r="I123" s="162">
        <f>SUM(I124:I124)</f>
        <v>0</v>
      </c>
      <c r="J123" s="162"/>
      <c r="K123" s="162">
        <f>SUM(K124:K124)</f>
        <v>0</v>
      </c>
      <c r="L123" s="162"/>
      <c r="M123" s="162">
        <f>SUM(M124:M124)</f>
        <v>0</v>
      </c>
      <c r="N123" s="161"/>
      <c r="O123" s="161">
        <f>SUM(O124:O124)</f>
        <v>0</v>
      </c>
      <c r="P123" s="161"/>
      <c r="Q123" s="161">
        <f>SUM(Q124:Q124)</f>
        <v>0</v>
      </c>
      <c r="R123" s="162"/>
      <c r="S123" s="162"/>
      <c r="T123" s="162"/>
      <c r="U123" s="162"/>
      <c r="V123" s="162">
        <f>SUM(V124:V124)</f>
        <v>152.66</v>
      </c>
      <c r="W123" s="162"/>
      <c r="X123" s="162"/>
      <c r="Y123" s="162"/>
      <c r="AG123" t="s">
        <v>250</v>
      </c>
    </row>
    <row r="124" spans="1:60" outlineLevel="1" x14ac:dyDescent="0.2">
      <c r="A124" s="176">
        <v>43</v>
      </c>
      <c r="B124" s="177" t="s">
        <v>592</v>
      </c>
      <c r="C124" s="185" t="s">
        <v>593</v>
      </c>
      <c r="D124" s="178" t="s">
        <v>316</v>
      </c>
      <c r="E124" s="179">
        <v>497.26258999999999</v>
      </c>
      <c r="F124" s="180"/>
      <c r="G124" s="181">
        <f>ROUND(E124*F124,2)</f>
        <v>0</v>
      </c>
      <c r="H124" s="158"/>
      <c r="I124" s="157">
        <f>ROUND(E124*H124,2)</f>
        <v>0</v>
      </c>
      <c r="J124" s="158"/>
      <c r="K124" s="157">
        <f>ROUND(E124*J124,2)</f>
        <v>0</v>
      </c>
      <c r="L124" s="157">
        <v>12</v>
      </c>
      <c r="M124" s="157">
        <f>G124*(1+L124/100)</f>
        <v>0</v>
      </c>
      <c r="N124" s="156">
        <v>0</v>
      </c>
      <c r="O124" s="156">
        <f>ROUND(E124*N124,2)</f>
        <v>0</v>
      </c>
      <c r="P124" s="156">
        <v>0</v>
      </c>
      <c r="Q124" s="156">
        <f>ROUND(E124*P124,2)</f>
        <v>0</v>
      </c>
      <c r="R124" s="157"/>
      <c r="S124" s="157" t="s">
        <v>254</v>
      </c>
      <c r="T124" s="157" t="s">
        <v>255</v>
      </c>
      <c r="U124" s="157">
        <v>0.307</v>
      </c>
      <c r="V124" s="157">
        <f>ROUND(E124*U124,2)</f>
        <v>152.66</v>
      </c>
      <c r="W124" s="157"/>
      <c r="X124" s="157" t="s">
        <v>256</v>
      </c>
      <c r="Y124" s="157" t="s">
        <v>257</v>
      </c>
      <c r="Z124" s="147"/>
      <c r="AA124" s="147"/>
      <c r="AB124" s="147"/>
      <c r="AC124" s="147"/>
      <c r="AD124" s="147"/>
      <c r="AE124" s="147"/>
      <c r="AF124" s="147"/>
      <c r="AG124" s="147" t="s">
        <v>317</v>
      </c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x14ac:dyDescent="0.2">
      <c r="A125" s="163" t="s">
        <v>249</v>
      </c>
      <c r="B125" s="164" t="s">
        <v>162</v>
      </c>
      <c r="C125" s="182" t="s">
        <v>163</v>
      </c>
      <c r="D125" s="165"/>
      <c r="E125" s="166"/>
      <c r="F125" s="167"/>
      <c r="G125" s="168">
        <f>SUMIF(AG126:AG129,"&lt;&gt;NOR",G126:G129)</f>
        <v>0</v>
      </c>
      <c r="H125" s="162"/>
      <c r="I125" s="162">
        <f>SUM(I126:I129)</f>
        <v>0</v>
      </c>
      <c r="J125" s="162"/>
      <c r="K125" s="162">
        <f>SUM(K126:K129)</f>
        <v>0</v>
      </c>
      <c r="L125" s="162"/>
      <c r="M125" s="162">
        <f>SUM(M126:M129)</f>
        <v>0</v>
      </c>
      <c r="N125" s="161"/>
      <c r="O125" s="161">
        <f>SUM(O126:O129)</f>
        <v>0.28000000000000003</v>
      </c>
      <c r="P125" s="161"/>
      <c r="Q125" s="161">
        <f>SUM(Q126:Q129)</f>
        <v>0</v>
      </c>
      <c r="R125" s="162"/>
      <c r="S125" s="162"/>
      <c r="T125" s="162"/>
      <c r="U125" s="162"/>
      <c r="V125" s="162">
        <f>SUM(V126:V129)</f>
        <v>28.909999999999997</v>
      </c>
      <c r="W125" s="162"/>
      <c r="X125" s="162"/>
      <c r="Y125" s="162"/>
      <c r="AG125" t="s">
        <v>250</v>
      </c>
    </row>
    <row r="126" spans="1:60" ht="22.5" outlineLevel="1" x14ac:dyDescent="0.2">
      <c r="A126" s="170">
        <v>44</v>
      </c>
      <c r="B126" s="171" t="s">
        <v>594</v>
      </c>
      <c r="C126" s="183" t="s">
        <v>595</v>
      </c>
      <c r="D126" s="172" t="s">
        <v>380</v>
      </c>
      <c r="E126" s="173">
        <v>47.7</v>
      </c>
      <c r="F126" s="174"/>
      <c r="G126" s="175">
        <f>ROUND(E126*F126,2)</f>
        <v>0</v>
      </c>
      <c r="H126" s="158"/>
      <c r="I126" s="157">
        <f>ROUND(E126*H126,2)</f>
        <v>0</v>
      </c>
      <c r="J126" s="158"/>
      <c r="K126" s="157">
        <f>ROUND(E126*J126,2)</f>
        <v>0</v>
      </c>
      <c r="L126" s="157">
        <v>12</v>
      </c>
      <c r="M126" s="157">
        <f>G126*(1+L126/100)</f>
        <v>0</v>
      </c>
      <c r="N126" s="156">
        <v>1E-4</v>
      </c>
      <c r="O126" s="156">
        <f>ROUND(E126*N126,2)</f>
        <v>0</v>
      </c>
      <c r="P126" s="156">
        <v>0</v>
      </c>
      <c r="Q126" s="156">
        <f>ROUND(E126*P126,2)</f>
        <v>0</v>
      </c>
      <c r="R126" s="157"/>
      <c r="S126" s="157" t="s">
        <v>254</v>
      </c>
      <c r="T126" s="157" t="s">
        <v>255</v>
      </c>
      <c r="U126" s="157">
        <v>0.34</v>
      </c>
      <c r="V126" s="157">
        <f>ROUND(E126*U126,2)</f>
        <v>16.22</v>
      </c>
      <c r="W126" s="157"/>
      <c r="X126" s="157" t="s">
        <v>256</v>
      </c>
      <c r="Y126" s="157" t="s">
        <v>257</v>
      </c>
      <c r="Z126" s="147"/>
      <c r="AA126" s="147"/>
      <c r="AB126" s="147"/>
      <c r="AC126" s="147"/>
      <c r="AD126" s="147"/>
      <c r="AE126" s="147"/>
      <c r="AF126" s="147"/>
      <c r="AG126" s="147" t="s">
        <v>258</v>
      </c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2" x14ac:dyDescent="0.2">
      <c r="A127" s="154"/>
      <c r="B127" s="155"/>
      <c r="C127" s="184" t="s">
        <v>596</v>
      </c>
      <c r="D127" s="159"/>
      <c r="E127" s="160">
        <v>47.7</v>
      </c>
      <c r="F127" s="157"/>
      <c r="G127" s="157"/>
      <c r="H127" s="157"/>
      <c r="I127" s="157"/>
      <c r="J127" s="157"/>
      <c r="K127" s="157"/>
      <c r="L127" s="157"/>
      <c r="M127" s="157"/>
      <c r="N127" s="156"/>
      <c r="O127" s="156"/>
      <c r="P127" s="156"/>
      <c r="Q127" s="156"/>
      <c r="R127" s="157"/>
      <c r="S127" s="157"/>
      <c r="T127" s="157"/>
      <c r="U127" s="157"/>
      <c r="V127" s="157"/>
      <c r="W127" s="157"/>
      <c r="X127" s="157"/>
      <c r="Y127" s="157"/>
      <c r="Z127" s="147"/>
      <c r="AA127" s="147"/>
      <c r="AB127" s="147"/>
      <c r="AC127" s="147"/>
      <c r="AD127" s="147"/>
      <c r="AE127" s="147"/>
      <c r="AF127" s="147"/>
      <c r="AG127" s="147" t="s">
        <v>260</v>
      </c>
      <c r="AH127" s="147">
        <v>0</v>
      </c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ht="33.75" outlineLevel="1" x14ac:dyDescent="0.2">
      <c r="A128" s="170">
        <v>45</v>
      </c>
      <c r="B128" s="171" t="s">
        <v>597</v>
      </c>
      <c r="C128" s="183" t="s">
        <v>598</v>
      </c>
      <c r="D128" s="172" t="s">
        <v>380</v>
      </c>
      <c r="E128" s="173">
        <v>47.7</v>
      </c>
      <c r="F128" s="174"/>
      <c r="G128" s="175">
        <f>ROUND(E128*F128,2)</f>
        <v>0</v>
      </c>
      <c r="H128" s="158"/>
      <c r="I128" s="157">
        <f>ROUND(E128*H128,2)</f>
        <v>0</v>
      </c>
      <c r="J128" s="158"/>
      <c r="K128" s="157">
        <f>ROUND(E128*J128,2)</f>
        <v>0</v>
      </c>
      <c r="L128" s="157">
        <v>12</v>
      </c>
      <c r="M128" s="157">
        <f>G128*(1+L128/100)</f>
        <v>0</v>
      </c>
      <c r="N128" s="156">
        <v>5.8599999999999998E-3</v>
      </c>
      <c r="O128" s="156">
        <f>ROUND(E128*N128,2)</f>
        <v>0.28000000000000003</v>
      </c>
      <c r="P128" s="156">
        <v>0</v>
      </c>
      <c r="Q128" s="156">
        <f>ROUND(E128*P128,2)</f>
        <v>0</v>
      </c>
      <c r="R128" s="157"/>
      <c r="S128" s="157" t="s">
        <v>254</v>
      </c>
      <c r="T128" s="157" t="s">
        <v>255</v>
      </c>
      <c r="U128" s="157">
        <v>0.26600000000000001</v>
      </c>
      <c r="V128" s="157">
        <f>ROUND(E128*U128,2)</f>
        <v>12.69</v>
      </c>
      <c r="W128" s="157"/>
      <c r="X128" s="157" t="s">
        <v>256</v>
      </c>
      <c r="Y128" s="157" t="s">
        <v>257</v>
      </c>
      <c r="Z128" s="147"/>
      <c r="AA128" s="147"/>
      <c r="AB128" s="147"/>
      <c r="AC128" s="147"/>
      <c r="AD128" s="147"/>
      <c r="AE128" s="147"/>
      <c r="AF128" s="147"/>
      <c r="AG128" s="147" t="s">
        <v>258</v>
      </c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2" x14ac:dyDescent="0.2">
      <c r="A129" s="154"/>
      <c r="B129" s="155"/>
      <c r="C129" s="184" t="s">
        <v>596</v>
      </c>
      <c r="D129" s="159"/>
      <c r="E129" s="160">
        <v>47.7</v>
      </c>
      <c r="F129" s="157"/>
      <c r="G129" s="157"/>
      <c r="H129" s="157"/>
      <c r="I129" s="157"/>
      <c r="J129" s="157"/>
      <c r="K129" s="157"/>
      <c r="L129" s="157"/>
      <c r="M129" s="157"/>
      <c r="N129" s="156"/>
      <c r="O129" s="156"/>
      <c r="P129" s="156"/>
      <c r="Q129" s="156"/>
      <c r="R129" s="157"/>
      <c r="S129" s="157"/>
      <c r="T129" s="157"/>
      <c r="U129" s="157"/>
      <c r="V129" s="157"/>
      <c r="W129" s="157"/>
      <c r="X129" s="157"/>
      <c r="Y129" s="157"/>
      <c r="Z129" s="147"/>
      <c r="AA129" s="147"/>
      <c r="AB129" s="147"/>
      <c r="AC129" s="147"/>
      <c r="AD129" s="147"/>
      <c r="AE129" s="147"/>
      <c r="AF129" s="147"/>
      <c r="AG129" s="147" t="s">
        <v>260</v>
      </c>
      <c r="AH129" s="147">
        <v>0</v>
      </c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x14ac:dyDescent="0.2">
      <c r="A130" s="163" t="s">
        <v>249</v>
      </c>
      <c r="B130" s="164" t="s">
        <v>178</v>
      </c>
      <c r="C130" s="182" t="s">
        <v>179</v>
      </c>
      <c r="D130" s="165"/>
      <c r="E130" s="166"/>
      <c r="F130" s="167"/>
      <c r="G130" s="168">
        <f>SUMIF(AG131:AG131,"&lt;&gt;NOR",G131:G131)</f>
        <v>0</v>
      </c>
      <c r="H130" s="162"/>
      <c r="I130" s="162">
        <f>SUM(I131:I131)</f>
        <v>0</v>
      </c>
      <c r="J130" s="162"/>
      <c r="K130" s="162">
        <f>SUM(K131:K131)</f>
        <v>0</v>
      </c>
      <c r="L130" s="162"/>
      <c r="M130" s="162">
        <f>SUM(M131:M131)</f>
        <v>0</v>
      </c>
      <c r="N130" s="161"/>
      <c r="O130" s="161">
        <f>SUM(O131:O131)</f>
        <v>0</v>
      </c>
      <c r="P130" s="161"/>
      <c r="Q130" s="161">
        <f>SUM(Q131:Q131)</f>
        <v>0</v>
      </c>
      <c r="R130" s="162"/>
      <c r="S130" s="162"/>
      <c r="T130" s="162"/>
      <c r="U130" s="162"/>
      <c r="V130" s="162">
        <f>SUM(V131:V131)</f>
        <v>0</v>
      </c>
      <c r="W130" s="162"/>
      <c r="X130" s="162"/>
      <c r="Y130" s="162"/>
      <c r="AG130" t="s">
        <v>250</v>
      </c>
    </row>
    <row r="131" spans="1:60" outlineLevel="1" x14ac:dyDescent="0.2">
      <c r="A131" s="176">
        <v>46</v>
      </c>
      <c r="B131" s="177" t="s">
        <v>599</v>
      </c>
      <c r="C131" s="185" t="s">
        <v>600</v>
      </c>
      <c r="D131" s="178" t="s">
        <v>292</v>
      </c>
      <c r="E131" s="179">
        <v>5</v>
      </c>
      <c r="F131" s="180"/>
      <c r="G131" s="181">
        <f>ROUND(E131*F131,2)</f>
        <v>0</v>
      </c>
      <c r="H131" s="158"/>
      <c r="I131" s="157">
        <f>ROUND(E131*H131,2)</f>
        <v>0</v>
      </c>
      <c r="J131" s="158"/>
      <c r="K131" s="157">
        <f>ROUND(E131*J131,2)</f>
        <v>0</v>
      </c>
      <c r="L131" s="157">
        <v>12</v>
      </c>
      <c r="M131" s="157">
        <f>G131*(1+L131/100)</f>
        <v>0</v>
      </c>
      <c r="N131" s="156">
        <v>9.3000000000000005E-4</v>
      </c>
      <c r="O131" s="156">
        <f>ROUND(E131*N131,2)</f>
        <v>0</v>
      </c>
      <c r="P131" s="156">
        <v>0</v>
      </c>
      <c r="Q131" s="156">
        <f>ROUND(E131*P131,2)</f>
        <v>0</v>
      </c>
      <c r="R131" s="157" t="s">
        <v>282</v>
      </c>
      <c r="S131" s="157" t="s">
        <v>254</v>
      </c>
      <c r="T131" s="157" t="s">
        <v>255</v>
      </c>
      <c r="U131" s="157">
        <v>0</v>
      </c>
      <c r="V131" s="157">
        <f>ROUND(E131*U131,2)</f>
        <v>0</v>
      </c>
      <c r="W131" s="157"/>
      <c r="X131" s="157" t="s">
        <v>283</v>
      </c>
      <c r="Y131" s="157" t="s">
        <v>257</v>
      </c>
      <c r="Z131" s="147"/>
      <c r="AA131" s="147"/>
      <c r="AB131" s="147"/>
      <c r="AC131" s="147"/>
      <c r="AD131" s="147"/>
      <c r="AE131" s="147"/>
      <c r="AF131" s="147"/>
      <c r="AG131" s="147" t="s">
        <v>284</v>
      </c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x14ac:dyDescent="0.2">
      <c r="A132" s="163" t="s">
        <v>249</v>
      </c>
      <c r="B132" s="164" t="s">
        <v>182</v>
      </c>
      <c r="C132" s="182" t="s">
        <v>183</v>
      </c>
      <c r="D132" s="165"/>
      <c r="E132" s="166"/>
      <c r="F132" s="167"/>
      <c r="G132" s="168">
        <f>SUMIF(AG133:AG134,"&lt;&gt;NOR",G133:G134)</f>
        <v>0</v>
      </c>
      <c r="H132" s="162"/>
      <c r="I132" s="162">
        <f>SUM(I133:I134)</f>
        <v>0</v>
      </c>
      <c r="J132" s="162"/>
      <c r="K132" s="162">
        <f>SUM(K133:K134)</f>
        <v>0</v>
      </c>
      <c r="L132" s="162"/>
      <c r="M132" s="162">
        <f>SUM(M133:M134)</f>
        <v>0</v>
      </c>
      <c r="N132" s="161"/>
      <c r="O132" s="161">
        <f>SUM(O133:O134)</f>
        <v>0.51</v>
      </c>
      <c r="P132" s="161"/>
      <c r="Q132" s="161">
        <f>SUM(Q133:Q134)</f>
        <v>0</v>
      </c>
      <c r="R132" s="162"/>
      <c r="S132" s="162"/>
      <c r="T132" s="162"/>
      <c r="U132" s="162"/>
      <c r="V132" s="162">
        <f>SUM(V133:V134)</f>
        <v>22.79</v>
      </c>
      <c r="W132" s="162"/>
      <c r="X132" s="162"/>
      <c r="Y132" s="162"/>
      <c r="AG132" t="s">
        <v>250</v>
      </c>
    </row>
    <row r="133" spans="1:60" outlineLevel="1" x14ac:dyDescent="0.2">
      <c r="A133" s="170">
        <v>47</v>
      </c>
      <c r="B133" s="171" t="s">
        <v>601</v>
      </c>
      <c r="C133" s="183" t="s">
        <v>602</v>
      </c>
      <c r="D133" s="172" t="s">
        <v>603</v>
      </c>
      <c r="E133" s="173">
        <v>0.6</v>
      </c>
      <c r="F133" s="174"/>
      <c r="G133" s="175">
        <f>ROUND(E133*F133,2)</f>
        <v>0</v>
      </c>
      <c r="H133" s="158"/>
      <c r="I133" s="157">
        <f>ROUND(E133*H133,2)</f>
        <v>0</v>
      </c>
      <c r="J133" s="158"/>
      <c r="K133" s="157">
        <f>ROUND(E133*J133,2)</f>
        <v>0</v>
      </c>
      <c r="L133" s="157">
        <v>12</v>
      </c>
      <c r="M133" s="157">
        <f>G133*(1+L133/100)</f>
        <v>0</v>
      </c>
      <c r="N133" s="156">
        <v>0.84216000000000002</v>
      </c>
      <c r="O133" s="156">
        <f>ROUND(E133*N133,2)</f>
        <v>0.51</v>
      </c>
      <c r="P133" s="156">
        <v>0</v>
      </c>
      <c r="Q133" s="156">
        <f>ROUND(E133*P133,2)</f>
        <v>0</v>
      </c>
      <c r="R133" s="157"/>
      <c r="S133" s="157" t="s">
        <v>254</v>
      </c>
      <c r="T133" s="157" t="s">
        <v>255</v>
      </c>
      <c r="U133" s="157">
        <v>37.985149999999997</v>
      </c>
      <c r="V133" s="157">
        <f>ROUND(E133*U133,2)</f>
        <v>22.79</v>
      </c>
      <c r="W133" s="157"/>
      <c r="X133" s="157" t="s">
        <v>309</v>
      </c>
      <c r="Y133" s="157" t="s">
        <v>257</v>
      </c>
      <c r="Z133" s="147"/>
      <c r="AA133" s="147"/>
      <c r="AB133" s="147"/>
      <c r="AC133" s="147"/>
      <c r="AD133" s="147"/>
      <c r="AE133" s="147"/>
      <c r="AF133" s="147"/>
      <c r="AG133" s="147" t="s">
        <v>310</v>
      </c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outlineLevel="2" x14ac:dyDescent="0.2">
      <c r="A134" s="154"/>
      <c r="B134" s="155"/>
      <c r="C134" s="184" t="s">
        <v>604</v>
      </c>
      <c r="D134" s="159"/>
      <c r="E134" s="160">
        <v>0.6</v>
      </c>
      <c r="F134" s="157"/>
      <c r="G134" s="157"/>
      <c r="H134" s="157"/>
      <c r="I134" s="157"/>
      <c r="J134" s="157"/>
      <c r="K134" s="157"/>
      <c r="L134" s="157"/>
      <c r="M134" s="157"/>
      <c r="N134" s="156"/>
      <c r="O134" s="156"/>
      <c r="P134" s="156"/>
      <c r="Q134" s="156"/>
      <c r="R134" s="157"/>
      <c r="S134" s="157"/>
      <c r="T134" s="157"/>
      <c r="U134" s="157"/>
      <c r="V134" s="157"/>
      <c r="W134" s="157"/>
      <c r="X134" s="157"/>
      <c r="Y134" s="157"/>
      <c r="Z134" s="147"/>
      <c r="AA134" s="147"/>
      <c r="AB134" s="147"/>
      <c r="AC134" s="147"/>
      <c r="AD134" s="147"/>
      <c r="AE134" s="147"/>
      <c r="AF134" s="147"/>
      <c r="AG134" s="147" t="s">
        <v>260</v>
      </c>
      <c r="AH134" s="147">
        <v>0</v>
      </c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x14ac:dyDescent="0.2">
      <c r="A135" s="163" t="s">
        <v>249</v>
      </c>
      <c r="B135" s="164" t="s">
        <v>184</v>
      </c>
      <c r="C135" s="182" t="s">
        <v>185</v>
      </c>
      <c r="D135" s="165"/>
      <c r="E135" s="166"/>
      <c r="F135" s="167"/>
      <c r="G135" s="168">
        <f>SUMIF(AG136:AG140,"&lt;&gt;NOR",G136:G140)</f>
        <v>0</v>
      </c>
      <c r="H135" s="162"/>
      <c r="I135" s="162">
        <f>SUM(I136:I140)</f>
        <v>0</v>
      </c>
      <c r="J135" s="162"/>
      <c r="K135" s="162">
        <f>SUM(K136:K140)</f>
        <v>0</v>
      </c>
      <c r="L135" s="162"/>
      <c r="M135" s="162">
        <f>SUM(M136:M140)</f>
        <v>0</v>
      </c>
      <c r="N135" s="161"/>
      <c r="O135" s="161">
        <f>SUM(O136:O140)</f>
        <v>6.33</v>
      </c>
      <c r="P135" s="161"/>
      <c r="Q135" s="161">
        <f>SUM(Q136:Q140)</f>
        <v>0</v>
      </c>
      <c r="R135" s="162"/>
      <c r="S135" s="162"/>
      <c r="T135" s="162"/>
      <c r="U135" s="162"/>
      <c r="V135" s="162">
        <f>SUM(V136:V140)</f>
        <v>92.8</v>
      </c>
      <c r="W135" s="162"/>
      <c r="X135" s="162"/>
      <c r="Y135" s="162"/>
      <c r="AG135" t="s">
        <v>250</v>
      </c>
    </row>
    <row r="136" spans="1:60" ht="22.5" outlineLevel="1" x14ac:dyDescent="0.2">
      <c r="A136" s="170">
        <v>48</v>
      </c>
      <c r="B136" s="171" t="s">
        <v>605</v>
      </c>
      <c r="C136" s="183" t="s">
        <v>606</v>
      </c>
      <c r="D136" s="172" t="s">
        <v>380</v>
      </c>
      <c r="E136" s="173">
        <v>400</v>
      </c>
      <c r="F136" s="174"/>
      <c r="G136" s="175">
        <f>ROUND(E136*F136,2)</f>
        <v>0</v>
      </c>
      <c r="H136" s="158"/>
      <c r="I136" s="157">
        <f>ROUND(E136*H136,2)</f>
        <v>0</v>
      </c>
      <c r="J136" s="158"/>
      <c r="K136" s="157">
        <f>ROUND(E136*J136,2)</f>
        <v>0</v>
      </c>
      <c r="L136" s="157">
        <v>12</v>
      </c>
      <c r="M136" s="157">
        <f>G136*(1+L136/100)</f>
        <v>0</v>
      </c>
      <c r="N136" s="156">
        <v>8.0000000000000007E-5</v>
      </c>
      <c r="O136" s="156">
        <f>ROUND(E136*N136,2)</f>
        <v>0.03</v>
      </c>
      <c r="P136" s="156">
        <v>0</v>
      </c>
      <c r="Q136" s="156">
        <f>ROUND(E136*P136,2)</f>
        <v>0</v>
      </c>
      <c r="R136" s="157"/>
      <c r="S136" s="157" t="s">
        <v>254</v>
      </c>
      <c r="T136" s="157" t="s">
        <v>255</v>
      </c>
      <c r="U136" s="157">
        <v>0.23200000000000001</v>
      </c>
      <c r="V136" s="157">
        <f>ROUND(E136*U136,2)</f>
        <v>92.8</v>
      </c>
      <c r="W136" s="157"/>
      <c r="X136" s="157" t="s">
        <v>256</v>
      </c>
      <c r="Y136" s="157" t="s">
        <v>257</v>
      </c>
      <c r="Z136" s="147"/>
      <c r="AA136" s="147"/>
      <c r="AB136" s="147"/>
      <c r="AC136" s="147"/>
      <c r="AD136" s="147"/>
      <c r="AE136" s="147"/>
      <c r="AF136" s="147"/>
      <c r="AG136" s="147" t="s">
        <v>258</v>
      </c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2" x14ac:dyDescent="0.2">
      <c r="A137" s="154"/>
      <c r="B137" s="155"/>
      <c r="C137" s="184" t="s">
        <v>607</v>
      </c>
      <c r="D137" s="159"/>
      <c r="E137" s="160">
        <v>400</v>
      </c>
      <c r="F137" s="157"/>
      <c r="G137" s="157"/>
      <c r="H137" s="157"/>
      <c r="I137" s="157"/>
      <c r="J137" s="157"/>
      <c r="K137" s="157"/>
      <c r="L137" s="157"/>
      <c r="M137" s="157"/>
      <c r="N137" s="156"/>
      <c r="O137" s="156"/>
      <c r="P137" s="156"/>
      <c r="Q137" s="156"/>
      <c r="R137" s="157"/>
      <c r="S137" s="157"/>
      <c r="T137" s="157"/>
      <c r="U137" s="157"/>
      <c r="V137" s="157"/>
      <c r="W137" s="157"/>
      <c r="X137" s="157"/>
      <c r="Y137" s="157"/>
      <c r="Z137" s="147"/>
      <c r="AA137" s="147"/>
      <c r="AB137" s="147"/>
      <c r="AC137" s="147"/>
      <c r="AD137" s="147"/>
      <c r="AE137" s="147"/>
      <c r="AF137" s="147"/>
      <c r="AG137" s="147" t="s">
        <v>260</v>
      </c>
      <c r="AH137" s="147">
        <v>0</v>
      </c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outlineLevel="1" x14ac:dyDescent="0.2">
      <c r="A138" s="170">
        <v>49</v>
      </c>
      <c r="B138" s="171" t="s">
        <v>608</v>
      </c>
      <c r="C138" s="183" t="s">
        <v>609</v>
      </c>
      <c r="D138" s="172" t="s">
        <v>380</v>
      </c>
      <c r="E138" s="173">
        <v>420</v>
      </c>
      <c r="F138" s="174"/>
      <c r="G138" s="175">
        <f>ROUND(E138*F138,2)</f>
        <v>0</v>
      </c>
      <c r="H138" s="158"/>
      <c r="I138" s="157">
        <f>ROUND(E138*H138,2)</f>
        <v>0</v>
      </c>
      <c r="J138" s="158"/>
      <c r="K138" s="157">
        <f>ROUND(E138*J138,2)</f>
        <v>0</v>
      </c>
      <c r="L138" s="157">
        <v>12</v>
      </c>
      <c r="M138" s="157">
        <f>G138*(1+L138/100)</f>
        <v>0</v>
      </c>
      <c r="N138" s="156">
        <v>1.4999999999999999E-2</v>
      </c>
      <c r="O138" s="156">
        <f>ROUND(E138*N138,2)</f>
        <v>6.3</v>
      </c>
      <c r="P138" s="156">
        <v>0</v>
      </c>
      <c r="Q138" s="156">
        <f>ROUND(E138*P138,2)</f>
        <v>0</v>
      </c>
      <c r="R138" s="157" t="s">
        <v>282</v>
      </c>
      <c r="S138" s="157" t="s">
        <v>254</v>
      </c>
      <c r="T138" s="157" t="s">
        <v>255</v>
      </c>
      <c r="U138" s="157">
        <v>0</v>
      </c>
      <c r="V138" s="157">
        <f>ROUND(E138*U138,2)</f>
        <v>0</v>
      </c>
      <c r="W138" s="157"/>
      <c r="X138" s="157" t="s">
        <v>283</v>
      </c>
      <c r="Y138" s="157" t="s">
        <v>257</v>
      </c>
      <c r="Z138" s="147"/>
      <c r="AA138" s="147"/>
      <c r="AB138" s="147"/>
      <c r="AC138" s="147"/>
      <c r="AD138" s="147"/>
      <c r="AE138" s="147"/>
      <c r="AF138" s="147"/>
      <c r="AG138" s="147" t="s">
        <v>284</v>
      </c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outlineLevel="2" x14ac:dyDescent="0.2">
      <c r="A139" s="154"/>
      <c r="B139" s="155"/>
      <c r="C139" s="184" t="s">
        <v>610</v>
      </c>
      <c r="D139" s="159"/>
      <c r="E139" s="160">
        <v>400</v>
      </c>
      <c r="F139" s="157"/>
      <c r="G139" s="157"/>
      <c r="H139" s="157"/>
      <c r="I139" s="157"/>
      <c r="J139" s="157"/>
      <c r="K139" s="157"/>
      <c r="L139" s="157"/>
      <c r="M139" s="157"/>
      <c r="N139" s="156"/>
      <c r="O139" s="156"/>
      <c r="P139" s="156"/>
      <c r="Q139" s="156"/>
      <c r="R139" s="157"/>
      <c r="S139" s="157"/>
      <c r="T139" s="157"/>
      <c r="U139" s="157"/>
      <c r="V139" s="157"/>
      <c r="W139" s="157"/>
      <c r="X139" s="157"/>
      <c r="Y139" s="157"/>
      <c r="Z139" s="147"/>
      <c r="AA139" s="147"/>
      <c r="AB139" s="147"/>
      <c r="AC139" s="147"/>
      <c r="AD139" s="147"/>
      <c r="AE139" s="147"/>
      <c r="AF139" s="147"/>
      <c r="AG139" s="147" t="s">
        <v>260</v>
      </c>
      <c r="AH139" s="147">
        <v>0</v>
      </c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outlineLevel="3" x14ac:dyDescent="0.2">
      <c r="A140" s="154"/>
      <c r="B140" s="155"/>
      <c r="C140" s="195" t="s">
        <v>467</v>
      </c>
      <c r="D140" s="193"/>
      <c r="E140" s="194">
        <v>20</v>
      </c>
      <c r="F140" s="157"/>
      <c r="G140" s="157"/>
      <c r="H140" s="157"/>
      <c r="I140" s="157"/>
      <c r="J140" s="157"/>
      <c r="K140" s="157"/>
      <c r="L140" s="157"/>
      <c r="M140" s="157"/>
      <c r="N140" s="156"/>
      <c r="O140" s="156"/>
      <c r="P140" s="156"/>
      <c r="Q140" s="156"/>
      <c r="R140" s="157"/>
      <c r="S140" s="157"/>
      <c r="T140" s="157"/>
      <c r="U140" s="157"/>
      <c r="V140" s="157"/>
      <c r="W140" s="157"/>
      <c r="X140" s="157"/>
      <c r="Y140" s="157"/>
      <c r="Z140" s="147"/>
      <c r="AA140" s="147"/>
      <c r="AB140" s="147"/>
      <c r="AC140" s="147"/>
      <c r="AD140" s="147"/>
      <c r="AE140" s="147"/>
      <c r="AF140" s="147"/>
      <c r="AG140" s="147" t="s">
        <v>260</v>
      </c>
      <c r="AH140" s="147">
        <v>4</v>
      </c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x14ac:dyDescent="0.2">
      <c r="A141" s="163" t="s">
        <v>249</v>
      </c>
      <c r="B141" s="164" t="s">
        <v>186</v>
      </c>
      <c r="C141" s="182" t="s">
        <v>187</v>
      </c>
      <c r="D141" s="165"/>
      <c r="E141" s="166"/>
      <c r="F141" s="167"/>
      <c r="G141" s="168">
        <f>SUMIF(AG142:AG156,"&lt;&gt;NOR",G142:G156)</f>
        <v>0</v>
      </c>
      <c r="H141" s="162"/>
      <c r="I141" s="162">
        <f>SUM(I142:I156)</f>
        <v>0</v>
      </c>
      <c r="J141" s="162"/>
      <c r="K141" s="162">
        <f>SUM(K142:K156)</f>
        <v>0</v>
      </c>
      <c r="L141" s="162"/>
      <c r="M141" s="162">
        <f>SUM(M142:M156)</f>
        <v>0</v>
      </c>
      <c r="N141" s="161"/>
      <c r="O141" s="161">
        <f>SUM(O142:O156)</f>
        <v>0.3</v>
      </c>
      <c r="P141" s="161"/>
      <c r="Q141" s="161">
        <f>SUM(Q142:Q156)</f>
        <v>0</v>
      </c>
      <c r="R141" s="162"/>
      <c r="S141" s="162"/>
      <c r="T141" s="162"/>
      <c r="U141" s="162"/>
      <c r="V141" s="162">
        <f>SUM(V142:V156)</f>
        <v>62.370000000000005</v>
      </c>
      <c r="W141" s="162"/>
      <c r="X141" s="162"/>
      <c r="Y141" s="162"/>
      <c r="AG141" t="s">
        <v>250</v>
      </c>
    </row>
    <row r="142" spans="1:60" outlineLevel="1" x14ac:dyDescent="0.2">
      <c r="A142" s="170">
        <v>50</v>
      </c>
      <c r="B142" s="171" t="s">
        <v>611</v>
      </c>
      <c r="C142" s="183" t="s">
        <v>612</v>
      </c>
      <c r="D142" s="172" t="s">
        <v>267</v>
      </c>
      <c r="E142" s="173">
        <v>45</v>
      </c>
      <c r="F142" s="174"/>
      <c r="G142" s="175">
        <f>ROUND(E142*F142,2)</f>
        <v>0</v>
      </c>
      <c r="H142" s="158"/>
      <c r="I142" s="157">
        <f>ROUND(E142*H142,2)</f>
        <v>0</v>
      </c>
      <c r="J142" s="158"/>
      <c r="K142" s="157">
        <f>ROUND(E142*J142,2)</f>
        <v>0</v>
      </c>
      <c r="L142" s="157">
        <v>12</v>
      </c>
      <c r="M142" s="157">
        <f>G142*(1+L142/100)</f>
        <v>0</v>
      </c>
      <c r="N142" s="156">
        <v>3.2799999999999999E-3</v>
      </c>
      <c r="O142" s="156">
        <f>ROUND(E142*N142,2)</f>
        <v>0.15</v>
      </c>
      <c r="P142" s="156">
        <v>0</v>
      </c>
      <c r="Q142" s="156">
        <f>ROUND(E142*P142,2)</f>
        <v>0</v>
      </c>
      <c r="R142" s="157"/>
      <c r="S142" s="157" t="s">
        <v>254</v>
      </c>
      <c r="T142" s="157" t="s">
        <v>255</v>
      </c>
      <c r="U142" s="157">
        <v>0.47899999999999998</v>
      </c>
      <c r="V142" s="157">
        <f>ROUND(E142*U142,2)</f>
        <v>21.56</v>
      </c>
      <c r="W142" s="157"/>
      <c r="X142" s="157" t="s">
        <v>256</v>
      </c>
      <c r="Y142" s="157" t="s">
        <v>257</v>
      </c>
      <c r="Z142" s="147"/>
      <c r="AA142" s="147"/>
      <c r="AB142" s="147"/>
      <c r="AC142" s="147"/>
      <c r="AD142" s="147"/>
      <c r="AE142" s="147"/>
      <c r="AF142" s="147"/>
      <c r="AG142" s="147" t="s">
        <v>258</v>
      </c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outlineLevel="2" x14ac:dyDescent="0.2">
      <c r="A143" s="154"/>
      <c r="B143" s="155"/>
      <c r="C143" s="388" t="s">
        <v>613</v>
      </c>
      <c r="D143" s="389"/>
      <c r="E143" s="389"/>
      <c r="F143" s="389"/>
      <c r="G143" s="389"/>
      <c r="H143" s="157"/>
      <c r="I143" s="157"/>
      <c r="J143" s="157"/>
      <c r="K143" s="157"/>
      <c r="L143" s="157"/>
      <c r="M143" s="157"/>
      <c r="N143" s="156"/>
      <c r="O143" s="156"/>
      <c r="P143" s="156"/>
      <c r="Q143" s="156"/>
      <c r="R143" s="157"/>
      <c r="S143" s="157"/>
      <c r="T143" s="157"/>
      <c r="U143" s="157"/>
      <c r="V143" s="157"/>
      <c r="W143" s="157"/>
      <c r="X143" s="157"/>
      <c r="Y143" s="157"/>
      <c r="Z143" s="147"/>
      <c r="AA143" s="147"/>
      <c r="AB143" s="147"/>
      <c r="AC143" s="147"/>
      <c r="AD143" s="147"/>
      <c r="AE143" s="147"/>
      <c r="AF143" s="147"/>
      <c r="AG143" s="147" t="s">
        <v>272</v>
      </c>
      <c r="AH143" s="147"/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outlineLevel="2" x14ac:dyDescent="0.2">
      <c r="A144" s="154"/>
      <c r="B144" s="155"/>
      <c r="C144" s="184" t="s">
        <v>614</v>
      </c>
      <c r="D144" s="159"/>
      <c r="E144" s="160">
        <v>45</v>
      </c>
      <c r="F144" s="157"/>
      <c r="G144" s="157"/>
      <c r="H144" s="157"/>
      <c r="I144" s="157"/>
      <c r="J144" s="157"/>
      <c r="K144" s="157"/>
      <c r="L144" s="157"/>
      <c r="M144" s="157"/>
      <c r="N144" s="156"/>
      <c r="O144" s="156"/>
      <c r="P144" s="156"/>
      <c r="Q144" s="156"/>
      <c r="R144" s="157"/>
      <c r="S144" s="157"/>
      <c r="T144" s="157"/>
      <c r="U144" s="157"/>
      <c r="V144" s="157"/>
      <c r="W144" s="157"/>
      <c r="X144" s="157"/>
      <c r="Y144" s="157"/>
      <c r="Z144" s="147"/>
      <c r="AA144" s="147"/>
      <c r="AB144" s="147"/>
      <c r="AC144" s="147"/>
      <c r="AD144" s="147"/>
      <c r="AE144" s="147"/>
      <c r="AF144" s="147"/>
      <c r="AG144" s="147" t="s">
        <v>260</v>
      </c>
      <c r="AH144" s="147">
        <v>0</v>
      </c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outlineLevel="1" x14ac:dyDescent="0.2">
      <c r="A145" s="170">
        <v>51</v>
      </c>
      <c r="B145" s="171" t="s">
        <v>615</v>
      </c>
      <c r="C145" s="183" t="s">
        <v>616</v>
      </c>
      <c r="D145" s="172" t="s">
        <v>292</v>
      </c>
      <c r="E145" s="173">
        <v>4</v>
      </c>
      <c r="F145" s="174"/>
      <c r="G145" s="175">
        <f>ROUND(E145*F145,2)</f>
        <v>0</v>
      </c>
      <c r="H145" s="158"/>
      <c r="I145" s="157">
        <f>ROUND(E145*H145,2)</f>
        <v>0</v>
      </c>
      <c r="J145" s="158"/>
      <c r="K145" s="157">
        <f>ROUND(E145*J145,2)</f>
        <v>0</v>
      </c>
      <c r="L145" s="157">
        <v>12</v>
      </c>
      <c r="M145" s="157">
        <f>G145*(1+L145/100)</f>
        <v>0</v>
      </c>
      <c r="N145" s="156">
        <v>3.3E-4</v>
      </c>
      <c r="O145" s="156">
        <f>ROUND(E145*N145,2)</f>
        <v>0</v>
      </c>
      <c r="P145" s="156">
        <v>0</v>
      </c>
      <c r="Q145" s="156">
        <f>ROUND(E145*P145,2)</f>
        <v>0</v>
      </c>
      <c r="R145" s="157"/>
      <c r="S145" s="157" t="s">
        <v>254</v>
      </c>
      <c r="T145" s="157" t="s">
        <v>255</v>
      </c>
      <c r="U145" s="157">
        <v>0.39600000000000002</v>
      </c>
      <c r="V145" s="157">
        <f>ROUND(E145*U145,2)</f>
        <v>1.58</v>
      </c>
      <c r="W145" s="157"/>
      <c r="X145" s="157" t="s">
        <v>256</v>
      </c>
      <c r="Y145" s="157" t="s">
        <v>257</v>
      </c>
      <c r="Z145" s="147"/>
      <c r="AA145" s="147"/>
      <c r="AB145" s="147"/>
      <c r="AC145" s="147"/>
      <c r="AD145" s="147"/>
      <c r="AE145" s="147"/>
      <c r="AF145" s="147"/>
      <c r="AG145" s="147" t="s">
        <v>258</v>
      </c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2" x14ac:dyDescent="0.2">
      <c r="A146" s="154"/>
      <c r="B146" s="155"/>
      <c r="C146" s="388" t="s">
        <v>617</v>
      </c>
      <c r="D146" s="389"/>
      <c r="E146" s="389"/>
      <c r="F146" s="389"/>
      <c r="G146" s="389"/>
      <c r="H146" s="157"/>
      <c r="I146" s="157"/>
      <c r="J146" s="157"/>
      <c r="K146" s="157"/>
      <c r="L146" s="157"/>
      <c r="M146" s="157"/>
      <c r="N146" s="156"/>
      <c r="O146" s="156"/>
      <c r="P146" s="156"/>
      <c r="Q146" s="156"/>
      <c r="R146" s="157"/>
      <c r="S146" s="157"/>
      <c r="T146" s="157"/>
      <c r="U146" s="157"/>
      <c r="V146" s="157"/>
      <c r="W146" s="157"/>
      <c r="X146" s="157"/>
      <c r="Y146" s="157"/>
      <c r="Z146" s="147"/>
      <c r="AA146" s="147"/>
      <c r="AB146" s="147"/>
      <c r="AC146" s="147"/>
      <c r="AD146" s="147"/>
      <c r="AE146" s="147"/>
      <c r="AF146" s="147"/>
      <c r="AG146" s="147" t="s">
        <v>272</v>
      </c>
      <c r="AH146" s="147"/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outlineLevel="2" x14ac:dyDescent="0.2">
      <c r="A147" s="154"/>
      <c r="B147" s="155"/>
      <c r="C147" s="184" t="s">
        <v>133</v>
      </c>
      <c r="D147" s="159"/>
      <c r="E147" s="160">
        <v>4</v>
      </c>
      <c r="F147" s="157"/>
      <c r="G147" s="157"/>
      <c r="H147" s="157"/>
      <c r="I147" s="157"/>
      <c r="J147" s="157"/>
      <c r="K147" s="157"/>
      <c r="L147" s="157"/>
      <c r="M147" s="157"/>
      <c r="N147" s="156"/>
      <c r="O147" s="156"/>
      <c r="P147" s="156"/>
      <c r="Q147" s="156"/>
      <c r="R147" s="157"/>
      <c r="S147" s="157"/>
      <c r="T147" s="157"/>
      <c r="U147" s="157"/>
      <c r="V147" s="157"/>
      <c r="W147" s="157"/>
      <c r="X147" s="157"/>
      <c r="Y147" s="157"/>
      <c r="Z147" s="147"/>
      <c r="AA147" s="147"/>
      <c r="AB147" s="147"/>
      <c r="AC147" s="147"/>
      <c r="AD147" s="147"/>
      <c r="AE147" s="147"/>
      <c r="AF147" s="147"/>
      <c r="AG147" s="147" t="s">
        <v>260</v>
      </c>
      <c r="AH147" s="147">
        <v>0</v>
      </c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1" x14ac:dyDescent="0.2">
      <c r="A148" s="170">
        <v>52</v>
      </c>
      <c r="B148" s="171" t="s">
        <v>618</v>
      </c>
      <c r="C148" s="183" t="s">
        <v>619</v>
      </c>
      <c r="D148" s="172" t="s">
        <v>292</v>
      </c>
      <c r="E148" s="173">
        <v>5</v>
      </c>
      <c r="F148" s="174"/>
      <c r="G148" s="175">
        <f>ROUND(E148*F148,2)</f>
        <v>0</v>
      </c>
      <c r="H148" s="158"/>
      <c r="I148" s="157">
        <f>ROUND(E148*H148,2)</f>
        <v>0</v>
      </c>
      <c r="J148" s="158"/>
      <c r="K148" s="157">
        <f>ROUND(E148*J148,2)</f>
        <v>0</v>
      </c>
      <c r="L148" s="157">
        <v>12</v>
      </c>
      <c r="M148" s="157">
        <f>G148*(1+L148/100)</f>
        <v>0</v>
      </c>
      <c r="N148" s="156">
        <v>7.2999999999999996E-4</v>
      </c>
      <c r="O148" s="156">
        <f>ROUND(E148*N148,2)</f>
        <v>0</v>
      </c>
      <c r="P148" s="156">
        <v>0</v>
      </c>
      <c r="Q148" s="156">
        <f>ROUND(E148*P148,2)</f>
        <v>0</v>
      </c>
      <c r="R148" s="157"/>
      <c r="S148" s="157" t="s">
        <v>254</v>
      </c>
      <c r="T148" s="157" t="s">
        <v>255</v>
      </c>
      <c r="U148" s="157">
        <v>0.23799999999999999</v>
      </c>
      <c r="V148" s="157">
        <f>ROUND(E148*U148,2)</f>
        <v>1.19</v>
      </c>
      <c r="W148" s="157"/>
      <c r="X148" s="157" t="s">
        <v>256</v>
      </c>
      <c r="Y148" s="157" t="s">
        <v>257</v>
      </c>
      <c r="Z148" s="147"/>
      <c r="AA148" s="147"/>
      <c r="AB148" s="147"/>
      <c r="AC148" s="147"/>
      <c r="AD148" s="147"/>
      <c r="AE148" s="147"/>
      <c r="AF148" s="147"/>
      <c r="AG148" s="147" t="s">
        <v>258</v>
      </c>
      <c r="AH148" s="147"/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outlineLevel="2" x14ac:dyDescent="0.2">
      <c r="A149" s="154"/>
      <c r="B149" s="155"/>
      <c r="C149" s="184" t="s">
        <v>139</v>
      </c>
      <c r="D149" s="159"/>
      <c r="E149" s="160">
        <v>5</v>
      </c>
      <c r="F149" s="157"/>
      <c r="G149" s="157"/>
      <c r="H149" s="157"/>
      <c r="I149" s="157"/>
      <c r="J149" s="157"/>
      <c r="K149" s="157"/>
      <c r="L149" s="157"/>
      <c r="M149" s="157"/>
      <c r="N149" s="156"/>
      <c r="O149" s="156"/>
      <c r="P149" s="156"/>
      <c r="Q149" s="156"/>
      <c r="R149" s="157"/>
      <c r="S149" s="157"/>
      <c r="T149" s="157"/>
      <c r="U149" s="157"/>
      <c r="V149" s="157"/>
      <c r="W149" s="157"/>
      <c r="X149" s="157"/>
      <c r="Y149" s="157"/>
      <c r="Z149" s="147"/>
      <c r="AA149" s="147"/>
      <c r="AB149" s="147"/>
      <c r="AC149" s="147"/>
      <c r="AD149" s="147"/>
      <c r="AE149" s="147"/>
      <c r="AF149" s="147"/>
      <c r="AG149" s="147" t="s">
        <v>260</v>
      </c>
      <c r="AH149" s="147">
        <v>0</v>
      </c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outlineLevel="1" x14ac:dyDescent="0.2">
      <c r="A150" s="170">
        <v>53</v>
      </c>
      <c r="B150" s="171" t="s">
        <v>620</v>
      </c>
      <c r="C150" s="183" t="s">
        <v>621</v>
      </c>
      <c r="D150" s="172" t="s">
        <v>267</v>
      </c>
      <c r="E150" s="173">
        <v>15</v>
      </c>
      <c r="F150" s="174"/>
      <c r="G150" s="175">
        <f>ROUND(E150*F150,2)</f>
        <v>0</v>
      </c>
      <c r="H150" s="158"/>
      <c r="I150" s="157">
        <f>ROUND(E150*H150,2)</f>
        <v>0</v>
      </c>
      <c r="J150" s="158"/>
      <c r="K150" s="157">
        <f>ROUND(E150*J150,2)</f>
        <v>0</v>
      </c>
      <c r="L150" s="157">
        <v>12</v>
      </c>
      <c r="M150" s="157">
        <f>G150*(1+L150/100)</f>
        <v>0</v>
      </c>
      <c r="N150" s="156">
        <v>2.6700000000000001E-3</v>
      </c>
      <c r="O150" s="156">
        <f>ROUND(E150*N150,2)</f>
        <v>0.04</v>
      </c>
      <c r="P150" s="156">
        <v>0</v>
      </c>
      <c r="Q150" s="156">
        <f>ROUND(E150*P150,2)</f>
        <v>0</v>
      </c>
      <c r="R150" s="157"/>
      <c r="S150" s="157" t="s">
        <v>254</v>
      </c>
      <c r="T150" s="157" t="s">
        <v>255</v>
      </c>
      <c r="U150" s="157">
        <v>0.89300000000000002</v>
      </c>
      <c r="V150" s="157">
        <f>ROUND(E150*U150,2)</f>
        <v>13.4</v>
      </c>
      <c r="W150" s="157"/>
      <c r="X150" s="157" t="s">
        <v>256</v>
      </c>
      <c r="Y150" s="157" t="s">
        <v>257</v>
      </c>
      <c r="Z150" s="147"/>
      <c r="AA150" s="147"/>
      <c r="AB150" s="147"/>
      <c r="AC150" s="147"/>
      <c r="AD150" s="147"/>
      <c r="AE150" s="147"/>
      <c r="AF150" s="147"/>
      <c r="AG150" s="147" t="s">
        <v>258</v>
      </c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outlineLevel="2" x14ac:dyDescent="0.2">
      <c r="A151" s="154"/>
      <c r="B151" s="155"/>
      <c r="C151" s="184" t="s">
        <v>622</v>
      </c>
      <c r="D151" s="159"/>
      <c r="E151" s="160">
        <v>15</v>
      </c>
      <c r="F151" s="157"/>
      <c r="G151" s="157"/>
      <c r="H151" s="157"/>
      <c r="I151" s="157"/>
      <c r="J151" s="157"/>
      <c r="K151" s="157"/>
      <c r="L151" s="157"/>
      <c r="M151" s="157"/>
      <c r="N151" s="156"/>
      <c r="O151" s="156"/>
      <c r="P151" s="156"/>
      <c r="Q151" s="156"/>
      <c r="R151" s="157"/>
      <c r="S151" s="157"/>
      <c r="T151" s="157"/>
      <c r="U151" s="157"/>
      <c r="V151" s="157"/>
      <c r="W151" s="157"/>
      <c r="X151" s="157"/>
      <c r="Y151" s="157"/>
      <c r="Z151" s="147"/>
      <c r="AA151" s="147"/>
      <c r="AB151" s="147"/>
      <c r="AC151" s="147"/>
      <c r="AD151" s="147"/>
      <c r="AE151" s="147"/>
      <c r="AF151" s="147"/>
      <c r="AG151" s="147" t="s">
        <v>260</v>
      </c>
      <c r="AH151" s="147">
        <v>0</v>
      </c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outlineLevel="1" x14ac:dyDescent="0.2">
      <c r="A152" s="170">
        <v>54</v>
      </c>
      <c r="B152" s="171" t="s">
        <v>623</v>
      </c>
      <c r="C152" s="183" t="s">
        <v>624</v>
      </c>
      <c r="D152" s="172" t="s">
        <v>267</v>
      </c>
      <c r="E152" s="173">
        <v>12.6</v>
      </c>
      <c r="F152" s="174"/>
      <c r="G152" s="175">
        <f>ROUND(E152*F152,2)</f>
        <v>0</v>
      </c>
      <c r="H152" s="158"/>
      <c r="I152" s="157">
        <f>ROUND(E152*H152,2)</f>
        <v>0</v>
      </c>
      <c r="J152" s="158"/>
      <c r="K152" s="157">
        <f>ROUND(E152*J152,2)</f>
        <v>0</v>
      </c>
      <c r="L152" s="157">
        <v>12</v>
      </c>
      <c r="M152" s="157">
        <f>G152*(1+L152/100)</f>
        <v>0</v>
      </c>
      <c r="N152" s="156">
        <v>5.5100000000000001E-3</v>
      </c>
      <c r="O152" s="156">
        <f>ROUND(E152*N152,2)</f>
        <v>7.0000000000000007E-2</v>
      </c>
      <c r="P152" s="156">
        <v>0</v>
      </c>
      <c r="Q152" s="156">
        <f>ROUND(E152*P152,2)</f>
        <v>0</v>
      </c>
      <c r="R152" s="157"/>
      <c r="S152" s="157" t="s">
        <v>254</v>
      </c>
      <c r="T152" s="157" t="s">
        <v>255</v>
      </c>
      <c r="U152" s="157">
        <v>1.319</v>
      </c>
      <c r="V152" s="157">
        <f>ROUND(E152*U152,2)</f>
        <v>16.62</v>
      </c>
      <c r="W152" s="157"/>
      <c r="X152" s="157" t="s">
        <v>256</v>
      </c>
      <c r="Y152" s="157" t="s">
        <v>257</v>
      </c>
      <c r="Z152" s="147"/>
      <c r="AA152" s="147"/>
      <c r="AB152" s="147"/>
      <c r="AC152" s="147"/>
      <c r="AD152" s="147"/>
      <c r="AE152" s="147"/>
      <c r="AF152" s="147"/>
      <c r="AG152" s="147" t="s">
        <v>258</v>
      </c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outlineLevel="2" x14ac:dyDescent="0.2">
      <c r="A153" s="154"/>
      <c r="B153" s="155"/>
      <c r="C153" s="184" t="s">
        <v>625</v>
      </c>
      <c r="D153" s="159"/>
      <c r="E153" s="160">
        <v>12.6</v>
      </c>
      <c r="F153" s="157"/>
      <c r="G153" s="157"/>
      <c r="H153" s="157"/>
      <c r="I153" s="157"/>
      <c r="J153" s="157"/>
      <c r="K153" s="157"/>
      <c r="L153" s="157"/>
      <c r="M153" s="157"/>
      <c r="N153" s="156"/>
      <c r="O153" s="156"/>
      <c r="P153" s="156"/>
      <c r="Q153" s="156"/>
      <c r="R153" s="157"/>
      <c r="S153" s="157"/>
      <c r="T153" s="157"/>
      <c r="U153" s="157"/>
      <c r="V153" s="157"/>
      <c r="W153" s="157"/>
      <c r="X153" s="157"/>
      <c r="Y153" s="157"/>
      <c r="Z153" s="147"/>
      <c r="AA153" s="147"/>
      <c r="AB153" s="147"/>
      <c r="AC153" s="147"/>
      <c r="AD153" s="147"/>
      <c r="AE153" s="147"/>
      <c r="AF153" s="147"/>
      <c r="AG153" s="147" t="s">
        <v>260</v>
      </c>
      <c r="AH153" s="147">
        <v>0</v>
      </c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outlineLevel="1" x14ac:dyDescent="0.2">
      <c r="A154" s="170">
        <v>55</v>
      </c>
      <c r="B154" s="171" t="s">
        <v>626</v>
      </c>
      <c r="C154" s="183" t="s">
        <v>627</v>
      </c>
      <c r="D154" s="172" t="s">
        <v>267</v>
      </c>
      <c r="E154" s="173">
        <v>22</v>
      </c>
      <c r="F154" s="174"/>
      <c r="G154" s="175">
        <f>ROUND(E154*F154,2)</f>
        <v>0</v>
      </c>
      <c r="H154" s="158"/>
      <c r="I154" s="157">
        <f>ROUND(E154*H154,2)</f>
        <v>0</v>
      </c>
      <c r="J154" s="158"/>
      <c r="K154" s="157">
        <f>ROUND(E154*J154,2)</f>
        <v>0</v>
      </c>
      <c r="L154" s="157">
        <v>12</v>
      </c>
      <c r="M154" s="157">
        <f>G154*(1+L154/100)</f>
        <v>0</v>
      </c>
      <c r="N154" s="156">
        <v>2.0300000000000001E-3</v>
      </c>
      <c r="O154" s="156">
        <f>ROUND(E154*N154,2)</f>
        <v>0.04</v>
      </c>
      <c r="P154" s="156">
        <v>0</v>
      </c>
      <c r="Q154" s="156">
        <f>ROUND(E154*P154,2)</f>
        <v>0</v>
      </c>
      <c r="R154" s="157"/>
      <c r="S154" s="157" t="s">
        <v>254</v>
      </c>
      <c r="T154" s="157" t="s">
        <v>255</v>
      </c>
      <c r="U154" s="157">
        <v>0.36454999999999999</v>
      </c>
      <c r="V154" s="157">
        <f>ROUND(E154*U154,2)</f>
        <v>8.02</v>
      </c>
      <c r="W154" s="157"/>
      <c r="X154" s="157" t="s">
        <v>256</v>
      </c>
      <c r="Y154" s="157" t="s">
        <v>257</v>
      </c>
      <c r="Z154" s="147"/>
      <c r="AA154" s="147"/>
      <c r="AB154" s="147"/>
      <c r="AC154" s="147"/>
      <c r="AD154" s="147"/>
      <c r="AE154" s="147"/>
      <c r="AF154" s="147"/>
      <c r="AG154" s="147" t="s">
        <v>258</v>
      </c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outlineLevel="2" x14ac:dyDescent="0.2">
      <c r="A155" s="154"/>
      <c r="B155" s="155"/>
      <c r="C155" s="388" t="s">
        <v>628</v>
      </c>
      <c r="D155" s="389"/>
      <c r="E155" s="389"/>
      <c r="F155" s="389"/>
      <c r="G155" s="389"/>
      <c r="H155" s="157"/>
      <c r="I155" s="157"/>
      <c r="J155" s="157"/>
      <c r="K155" s="157"/>
      <c r="L155" s="157"/>
      <c r="M155" s="157"/>
      <c r="N155" s="156"/>
      <c r="O155" s="156"/>
      <c r="P155" s="156"/>
      <c r="Q155" s="156"/>
      <c r="R155" s="157"/>
      <c r="S155" s="157"/>
      <c r="T155" s="157"/>
      <c r="U155" s="157"/>
      <c r="V155" s="157"/>
      <c r="W155" s="157"/>
      <c r="X155" s="157"/>
      <c r="Y155" s="157"/>
      <c r="Z155" s="147"/>
      <c r="AA155" s="147"/>
      <c r="AB155" s="147"/>
      <c r="AC155" s="147"/>
      <c r="AD155" s="147"/>
      <c r="AE155" s="147"/>
      <c r="AF155" s="147"/>
      <c r="AG155" s="147" t="s">
        <v>272</v>
      </c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outlineLevel="2" x14ac:dyDescent="0.2">
      <c r="A156" s="154"/>
      <c r="B156" s="155"/>
      <c r="C156" s="184" t="s">
        <v>629</v>
      </c>
      <c r="D156" s="159"/>
      <c r="E156" s="160">
        <v>22</v>
      </c>
      <c r="F156" s="157"/>
      <c r="G156" s="157"/>
      <c r="H156" s="157"/>
      <c r="I156" s="157"/>
      <c r="J156" s="157"/>
      <c r="K156" s="157"/>
      <c r="L156" s="157"/>
      <c r="M156" s="157"/>
      <c r="N156" s="156"/>
      <c r="O156" s="156"/>
      <c r="P156" s="156"/>
      <c r="Q156" s="156"/>
      <c r="R156" s="157"/>
      <c r="S156" s="157"/>
      <c r="T156" s="157"/>
      <c r="U156" s="157"/>
      <c r="V156" s="157"/>
      <c r="W156" s="157"/>
      <c r="X156" s="157"/>
      <c r="Y156" s="157"/>
      <c r="Z156" s="147"/>
      <c r="AA156" s="147"/>
      <c r="AB156" s="147"/>
      <c r="AC156" s="147"/>
      <c r="AD156" s="147"/>
      <c r="AE156" s="147"/>
      <c r="AF156" s="147"/>
      <c r="AG156" s="147" t="s">
        <v>260</v>
      </c>
      <c r="AH156" s="147">
        <v>0</v>
      </c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x14ac:dyDescent="0.2">
      <c r="A157" s="163" t="s">
        <v>249</v>
      </c>
      <c r="B157" s="164" t="s">
        <v>195</v>
      </c>
      <c r="C157" s="182" t="s">
        <v>196</v>
      </c>
      <c r="D157" s="165"/>
      <c r="E157" s="166"/>
      <c r="F157" s="167"/>
      <c r="G157" s="168">
        <f>SUMIF(AG158:AG159,"&lt;&gt;NOR",G158:G159)</f>
        <v>0</v>
      </c>
      <c r="H157" s="162"/>
      <c r="I157" s="162">
        <f>SUM(I158:I159)</f>
        <v>0</v>
      </c>
      <c r="J157" s="162"/>
      <c r="K157" s="162">
        <f>SUM(K158:K159)</f>
        <v>0</v>
      </c>
      <c r="L157" s="162"/>
      <c r="M157" s="162">
        <f>SUM(M158:M159)</f>
        <v>0</v>
      </c>
      <c r="N157" s="161"/>
      <c r="O157" s="161">
        <f>SUM(O158:O159)</f>
        <v>0.28999999999999998</v>
      </c>
      <c r="P157" s="161"/>
      <c r="Q157" s="161">
        <f>SUM(Q158:Q159)</f>
        <v>0</v>
      </c>
      <c r="R157" s="162"/>
      <c r="S157" s="162"/>
      <c r="T157" s="162"/>
      <c r="U157" s="162"/>
      <c r="V157" s="162">
        <f>SUM(V158:V159)</f>
        <v>7.39</v>
      </c>
      <c r="W157" s="162"/>
      <c r="X157" s="162"/>
      <c r="Y157" s="162"/>
      <c r="AG157" t="s">
        <v>250</v>
      </c>
    </row>
    <row r="158" spans="1:60" ht="22.5" outlineLevel="1" x14ac:dyDescent="0.2">
      <c r="A158" s="170">
        <v>56</v>
      </c>
      <c r="B158" s="171" t="s">
        <v>630</v>
      </c>
      <c r="C158" s="183" t="s">
        <v>631</v>
      </c>
      <c r="D158" s="172" t="s">
        <v>380</v>
      </c>
      <c r="E158" s="173">
        <v>18</v>
      </c>
      <c r="F158" s="174"/>
      <c r="G158" s="175">
        <f>ROUND(E158*F158,2)</f>
        <v>0</v>
      </c>
      <c r="H158" s="158"/>
      <c r="I158" s="157">
        <f>ROUND(E158*H158,2)</f>
        <v>0</v>
      </c>
      <c r="J158" s="158"/>
      <c r="K158" s="157">
        <f>ROUND(E158*J158,2)</f>
        <v>0</v>
      </c>
      <c r="L158" s="157">
        <v>12</v>
      </c>
      <c r="M158" s="157">
        <f>G158*(1+L158/100)</f>
        <v>0</v>
      </c>
      <c r="N158" s="156">
        <v>1.61E-2</v>
      </c>
      <c r="O158" s="156">
        <f>ROUND(E158*N158,2)</f>
        <v>0.28999999999999998</v>
      </c>
      <c r="P158" s="156">
        <v>0</v>
      </c>
      <c r="Q158" s="156">
        <f>ROUND(E158*P158,2)</f>
        <v>0</v>
      </c>
      <c r="R158" s="157"/>
      <c r="S158" s="157" t="s">
        <v>254</v>
      </c>
      <c r="T158" s="157" t="s">
        <v>255</v>
      </c>
      <c r="U158" s="157">
        <v>0.41037000000000001</v>
      </c>
      <c r="V158" s="157">
        <f>ROUND(E158*U158,2)</f>
        <v>7.39</v>
      </c>
      <c r="W158" s="157"/>
      <c r="X158" s="157" t="s">
        <v>309</v>
      </c>
      <c r="Y158" s="157" t="s">
        <v>257</v>
      </c>
      <c r="Z158" s="147"/>
      <c r="AA158" s="147"/>
      <c r="AB158" s="147"/>
      <c r="AC158" s="147"/>
      <c r="AD158" s="147"/>
      <c r="AE158" s="147"/>
      <c r="AF158" s="147"/>
      <c r="AG158" s="147" t="s">
        <v>310</v>
      </c>
      <c r="AH158" s="147"/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outlineLevel="2" x14ac:dyDescent="0.2">
      <c r="A159" s="154"/>
      <c r="B159" s="155"/>
      <c r="C159" s="184" t="s">
        <v>632</v>
      </c>
      <c r="D159" s="159"/>
      <c r="E159" s="160">
        <v>18</v>
      </c>
      <c r="F159" s="157"/>
      <c r="G159" s="157"/>
      <c r="H159" s="157"/>
      <c r="I159" s="157"/>
      <c r="J159" s="157"/>
      <c r="K159" s="157"/>
      <c r="L159" s="157"/>
      <c r="M159" s="157"/>
      <c r="N159" s="156"/>
      <c r="O159" s="156"/>
      <c r="P159" s="156"/>
      <c r="Q159" s="156"/>
      <c r="R159" s="157"/>
      <c r="S159" s="157"/>
      <c r="T159" s="157"/>
      <c r="U159" s="157"/>
      <c r="V159" s="157"/>
      <c r="W159" s="157"/>
      <c r="X159" s="157"/>
      <c r="Y159" s="157"/>
      <c r="Z159" s="147"/>
      <c r="AA159" s="147"/>
      <c r="AB159" s="147"/>
      <c r="AC159" s="147"/>
      <c r="AD159" s="147"/>
      <c r="AE159" s="147"/>
      <c r="AF159" s="147"/>
      <c r="AG159" s="147" t="s">
        <v>260</v>
      </c>
      <c r="AH159" s="147">
        <v>0</v>
      </c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x14ac:dyDescent="0.2">
      <c r="A160" s="163" t="s">
        <v>249</v>
      </c>
      <c r="B160" s="164" t="s">
        <v>201</v>
      </c>
      <c r="C160" s="182" t="s">
        <v>202</v>
      </c>
      <c r="D160" s="165"/>
      <c r="E160" s="166"/>
      <c r="F160" s="167"/>
      <c r="G160" s="168">
        <f>SUMIF(AG161:AG165,"&lt;&gt;NOR",G161:G165)</f>
        <v>0</v>
      </c>
      <c r="H160" s="162"/>
      <c r="I160" s="162">
        <f>SUM(I161:I165)</f>
        <v>0</v>
      </c>
      <c r="J160" s="162"/>
      <c r="K160" s="162">
        <f>SUM(K161:K165)</f>
        <v>0</v>
      </c>
      <c r="L160" s="162"/>
      <c r="M160" s="162">
        <f>SUM(M161:M165)</f>
        <v>0</v>
      </c>
      <c r="N160" s="161"/>
      <c r="O160" s="161">
        <f>SUM(O161:O165)</f>
        <v>0.18</v>
      </c>
      <c r="P160" s="161"/>
      <c r="Q160" s="161">
        <f>SUM(Q161:Q165)</f>
        <v>0</v>
      </c>
      <c r="R160" s="162"/>
      <c r="S160" s="162"/>
      <c r="T160" s="162"/>
      <c r="U160" s="162"/>
      <c r="V160" s="162">
        <f>SUM(V161:V165)</f>
        <v>38.880000000000003</v>
      </c>
      <c r="W160" s="162"/>
      <c r="X160" s="162"/>
      <c r="Y160" s="162"/>
      <c r="AG160" t="s">
        <v>250</v>
      </c>
    </row>
    <row r="161" spans="1:60" outlineLevel="1" x14ac:dyDescent="0.2">
      <c r="A161" s="170">
        <v>57</v>
      </c>
      <c r="B161" s="171" t="s">
        <v>633</v>
      </c>
      <c r="C161" s="183" t="s">
        <v>634</v>
      </c>
      <c r="D161" s="172" t="s">
        <v>380</v>
      </c>
      <c r="E161" s="173">
        <v>432.02</v>
      </c>
      <c r="F161" s="174"/>
      <c r="G161" s="175">
        <f>ROUND(E161*F161,2)</f>
        <v>0</v>
      </c>
      <c r="H161" s="158"/>
      <c r="I161" s="157">
        <f>ROUND(E161*H161,2)</f>
        <v>0</v>
      </c>
      <c r="J161" s="158"/>
      <c r="K161" s="157">
        <f>ROUND(E161*J161,2)</f>
        <v>0</v>
      </c>
      <c r="L161" s="157">
        <v>12</v>
      </c>
      <c r="M161" s="157">
        <f>G161*(1+L161/100)</f>
        <v>0</v>
      </c>
      <c r="N161" s="156">
        <v>4.2000000000000002E-4</v>
      </c>
      <c r="O161" s="156">
        <f>ROUND(E161*N161,2)</f>
        <v>0.18</v>
      </c>
      <c r="P161" s="156">
        <v>0</v>
      </c>
      <c r="Q161" s="156">
        <f>ROUND(E161*P161,2)</f>
        <v>0</v>
      </c>
      <c r="R161" s="157"/>
      <c r="S161" s="157" t="s">
        <v>254</v>
      </c>
      <c r="T161" s="157" t="s">
        <v>255</v>
      </c>
      <c r="U161" s="157">
        <v>0.09</v>
      </c>
      <c r="V161" s="157">
        <f>ROUND(E161*U161,2)</f>
        <v>38.880000000000003</v>
      </c>
      <c r="W161" s="157"/>
      <c r="X161" s="157" t="s">
        <v>256</v>
      </c>
      <c r="Y161" s="157" t="s">
        <v>257</v>
      </c>
      <c r="Z161" s="147"/>
      <c r="AA161" s="147"/>
      <c r="AB161" s="147"/>
      <c r="AC161" s="147"/>
      <c r="AD161" s="147"/>
      <c r="AE161" s="147"/>
      <c r="AF161" s="147"/>
      <c r="AG161" s="147" t="s">
        <v>258</v>
      </c>
      <c r="AH161" s="147"/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outlineLevel="2" x14ac:dyDescent="0.2">
      <c r="A162" s="154"/>
      <c r="B162" s="155"/>
      <c r="C162" s="184" t="s">
        <v>387</v>
      </c>
      <c r="D162" s="159"/>
      <c r="E162" s="160">
        <v>247</v>
      </c>
      <c r="F162" s="157"/>
      <c r="G162" s="157"/>
      <c r="H162" s="157"/>
      <c r="I162" s="157"/>
      <c r="J162" s="157"/>
      <c r="K162" s="157"/>
      <c r="L162" s="157"/>
      <c r="M162" s="157"/>
      <c r="N162" s="156"/>
      <c r="O162" s="156"/>
      <c r="P162" s="156"/>
      <c r="Q162" s="156"/>
      <c r="R162" s="157"/>
      <c r="S162" s="157"/>
      <c r="T162" s="157"/>
      <c r="U162" s="157"/>
      <c r="V162" s="157"/>
      <c r="W162" s="157"/>
      <c r="X162" s="157"/>
      <c r="Y162" s="157"/>
      <c r="Z162" s="147"/>
      <c r="AA162" s="147"/>
      <c r="AB162" s="147"/>
      <c r="AC162" s="147"/>
      <c r="AD162" s="147"/>
      <c r="AE162" s="147"/>
      <c r="AF162" s="147"/>
      <c r="AG162" s="147" t="s">
        <v>260</v>
      </c>
      <c r="AH162" s="147">
        <v>0</v>
      </c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outlineLevel="3" x14ac:dyDescent="0.2">
      <c r="A163" s="154"/>
      <c r="B163" s="155"/>
      <c r="C163" s="184" t="s">
        <v>385</v>
      </c>
      <c r="D163" s="159"/>
      <c r="E163" s="160">
        <v>126.42</v>
      </c>
      <c r="F163" s="157"/>
      <c r="G163" s="157"/>
      <c r="H163" s="157"/>
      <c r="I163" s="157"/>
      <c r="J163" s="157"/>
      <c r="K163" s="157"/>
      <c r="L163" s="157"/>
      <c r="M163" s="157"/>
      <c r="N163" s="156"/>
      <c r="O163" s="156"/>
      <c r="P163" s="156"/>
      <c r="Q163" s="156"/>
      <c r="R163" s="157"/>
      <c r="S163" s="157"/>
      <c r="T163" s="157"/>
      <c r="U163" s="157"/>
      <c r="V163" s="157"/>
      <c r="W163" s="157"/>
      <c r="X163" s="157"/>
      <c r="Y163" s="157"/>
      <c r="Z163" s="147"/>
      <c r="AA163" s="147"/>
      <c r="AB163" s="147"/>
      <c r="AC163" s="147"/>
      <c r="AD163" s="147"/>
      <c r="AE163" s="147"/>
      <c r="AF163" s="147"/>
      <c r="AG163" s="147" t="s">
        <v>260</v>
      </c>
      <c r="AH163" s="147">
        <v>0</v>
      </c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outlineLevel="3" x14ac:dyDescent="0.2">
      <c r="A164" s="154"/>
      <c r="B164" s="155"/>
      <c r="C164" s="184" t="s">
        <v>386</v>
      </c>
      <c r="D164" s="159"/>
      <c r="E164" s="160">
        <v>33.6</v>
      </c>
      <c r="F164" s="157"/>
      <c r="G164" s="157"/>
      <c r="H164" s="157"/>
      <c r="I164" s="157"/>
      <c r="J164" s="157"/>
      <c r="K164" s="157"/>
      <c r="L164" s="157"/>
      <c r="M164" s="157"/>
      <c r="N164" s="156"/>
      <c r="O164" s="156"/>
      <c r="P164" s="156"/>
      <c r="Q164" s="156"/>
      <c r="R164" s="157"/>
      <c r="S164" s="157"/>
      <c r="T164" s="157"/>
      <c r="U164" s="157"/>
      <c r="V164" s="157"/>
      <c r="W164" s="157"/>
      <c r="X164" s="157"/>
      <c r="Y164" s="157"/>
      <c r="Z164" s="147"/>
      <c r="AA164" s="147"/>
      <c r="AB164" s="147"/>
      <c r="AC164" s="147"/>
      <c r="AD164" s="147"/>
      <c r="AE164" s="147"/>
      <c r="AF164" s="147"/>
      <c r="AG164" s="147" t="s">
        <v>260</v>
      </c>
      <c r="AH164" s="147">
        <v>0</v>
      </c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outlineLevel="3" x14ac:dyDescent="0.2">
      <c r="A165" s="154"/>
      <c r="B165" s="155"/>
      <c r="C165" s="184" t="s">
        <v>390</v>
      </c>
      <c r="D165" s="159"/>
      <c r="E165" s="160">
        <v>25</v>
      </c>
      <c r="F165" s="157"/>
      <c r="G165" s="157"/>
      <c r="H165" s="157"/>
      <c r="I165" s="157"/>
      <c r="J165" s="157"/>
      <c r="K165" s="157"/>
      <c r="L165" s="157"/>
      <c r="M165" s="157"/>
      <c r="N165" s="156"/>
      <c r="O165" s="156"/>
      <c r="P165" s="156"/>
      <c r="Q165" s="156"/>
      <c r="R165" s="157"/>
      <c r="S165" s="157"/>
      <c r="T165" s="157"/>
      <c r="U165" s="157"/>
      <c r="V165" s="157"/>
      <c r="W165" s="157"/>
      <c r="X165" s="157"/>
      <c r="Y165" s="157"/>
      <c r="Z165" s="147"/>
      <c r="AA165" s="147"/>
      <c r="AB165" s="147"/>
      <c r="AC165" s="147"/>
      <c r="AD165" s="147"/>
      <c r="AE165" s="147"/>
      <c r="AF165" s="147"/>
      <c r="AG165" s="147" t="s">
        <v>260</v>
      </c>
      <c r="AH165" s="147">
        <v>0</v>
      </c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x14ac:dyDescent="0.2">
      <c r="A166" s="163" t="s">
        <v>249</v>
      </c>
      <c r="B166" s="164" t="s">
        <v>203</v>
      </c>
      <c r="C166" s="182" t="s">
        <v>204</v>
      </c>
      <c r="D166" s="165"/>
      <c r="E166" s="166"/>
      <c r="F166" s="167"/>
      <c r="G166" s="168">
        <f>SUMIF(AG167:AG170,"&lt;&gt;NOR",G167:G170)</f>
        <v>0</v>
      </c>
      <c r="H166" s="162"/>
      <c r="I166" s="162">
        <f>SUM(I167:I170)</f>
        <v>0</v>
      </c>
      <c r="J166" s="162"/>
      <c r="K166" s="162">
        <f>SUM(K167:K170)</f>
        <v>0</v>
      </c>
      <c r="L166" s="162"/>
      <c r="M166" s="162">
        <f>SUM(M167:M170)</f>
        <v>0</v>
      </c>
      <c r="N166" s="161"/>
      <c r="O166" s="161">
        <f>SUM(O167:O170)</f>
        <v>0.03</v>
      </c>
      <c r="P166" s="161"/>
      <c r="Q166" s="161">
        <f>SUM(Q167:Q170)</f>
        <v>0</v>
      </c>
      <c r="R166" s="162"/>
      <c r="S166" s="162"/>
      <c r="T166" s="162"/>
      <c r="U166" s="162"/>
      <c r="V166" s="162">
        <f>SUM(V167:V170)</f>
        <v>13.59</v>
      </c>
      <c r="W166" s="162"/>
      <c r="X166" s="162"/>
      <c r="Y166" s="162"/>
      <c r="AG166" t="s">
        <v>250</v>
      </c>
    </row>
    <row r="167" spans="1:60" outlineLevel="1" x14ac:dyDescent="0.2">
      <c r="A167" s="170">
        <v>58</v>
      </c>
      <c r="B167" s="171" t="s">
        <v>635</v>
      </c>
      <c r="C167" s="183" t="s">
        <v>636</v>
      </c>
      <c r="D167" s="172" t="s">
        <v>380</v>
      </c>
      <c r="E167" s="173">
        <v>96</v>
      </c>
      <c r="F167" s="174"/>
      <c r="G167" s="175">
        <f>ROUND(E167*F167,2)</f>
        <v>0</v>
      </c>
      <c r="H167" s="158"/>
      <c r="I167" s="157">
        <f>ROUND(E167*H167,2)</f>
        <v>0</v>
      </c>
      <c r="J167" s="158"/>
      <c r="K167" s="157">
        <f>ROUND(E167*J167,2)</f>
        <v>0</v>
      </c>
      <c r="L167" s="157">
        <v>12</v>
      </c>
      <c r="M167" s="157">
        <f>G167*(1+L167/100)</f>
        <v>0</v>
      </c>
      <c r="N167" s="156">
        <v>6.9999999999999994E-5</v>
      </c>
      <c r="O167" s="156">
        <f>ROUND(E167*N167,2)</f>
        <v>0.01</v>
      </c>
      <c r="P167" s="156">
        <v>0</v>
      </c>
      <c r="Q167" s="156">
        <f>ROUND(E167*P167,2)</f>
        <v>0</v>
      </c>
      <c r="R167" s="157"/>
      <c r="S167" s="157" t="s">
        <v>254</v>
      </c>
      <c r="T167" s="157" t="s">
        <v>255</v>
      </c>
      <c r="U167" s="157">
        <v>3.2480000000000002E-2</v>
      </c>
      <c r="V167" s="157">
        <f>ROUND(E167*U167,2)</f>
        <v>3.12</v>
      </c>
      <c r="W167" s="157"/>
      <c r="X167" s="157" t="s">
        <v>256</v>
      </c>
      <c r="Y167" s="157" t="s">
        <v>257</v>
      </c>
      <c r="Z167" s="147"/>
      <c r="AA167" s="147"/>
      <c r="AB167" s="147"/>
      <c r="AC167" s="147"/>
      <c r="AD167" s="147"/>
      <c r="AE167" s="147"/>
      <c r="AF167" s="147"/>
      <c r="AG167" s="147" t="s">
        <v>258</v>
      </c>
      <c r="AH167" s="147"/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outlineLevel="2" x14ac:dyDescent="0.2">
      <c r="A168" s="154"/>
      <c r="B168" s="155"/>
      <c r="C168" s="184" t="s">
        <v>158</v>
      </c>
      <c r="D168" s="159"/>
      <c r="E168" s="160">
        <v>96</v>
      </c>
      <c r="F168" s="157"/>
      <c r="G168" s="157"/>
      <c r="H168" s="157"/>
      <c r="I168" s="157"/>
      <c r="J168" s="157"/>
      <c r="K168" s="157"/>
      <c r="L168" s="157"/>
      <c r="M168" s="157"/>
      <c r="N168" s="156"/>
      <c r="O168" s="156"/>
      <c r="P168" s="156"/>
      <c r="Q168" s="156"/>
      <c r="R168" s="157"/>
      <c r="S168" s="157"/>
      <c r="T168" s="157"/>
      <c r="U168" s="157"/>
      <c r="V168" s="157"/>
      <c r="W168" s="157"/>
      <c r="X168" s="157"/>
      <c r="Y168" s="157"/>
      <c r="Z168" s="147"/>
      <c r="AA168" s="147"/>
      <c r="AB168" s="147"/>
      <c r="AC168" s="147"/>
      <c r="AD168" s="147"/>
      <c r="AE168" s="147"/>
      <c r="AF168" s="147"/>
      <c r="AG168" s="147" t="s">
        <v>260</v>
      </c>
      <c r="AH168" s="147">
        <v>0</v>
      </c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outlineLevel="1" x14ac:dyDescent="0.2">
      <c r="A169" s="170">
        <v>59</v>
      </c>
      <c r="B169" s="171" t="s">
        <v>637</v>
      </c>
      <c r="C169" s="183" t="s">
        <v>638</v>
      </c>
      <c r="D169" s="172" t="s">
        <v>380</v>
      </c>
      <c r="E169" s="173">
        <v>96</v>
      </c>
      <c r="F169" s="174"/>
      <c r="G169" s="175">
        <f>ROUND(E169*F169,2)</f>
        <v>0</v>
      </c>
      <c r="H169" s="158"/>
      <c r="I169" s="157">
        <f>ROUND(E169*H169,2)</f>
        <v>0</v>
      </c>
      <c r="J169" s="158"/>
      <c r="K169" s="157">
        <f>ROUND(E169*J169,2)</f>
        <v>0</v>
      </c>
      <c r="L169" s="157">
        <v>12</v>
      </c>
      <c r="M169" s="157">
        <f>G169*(1+L169/100)</f>
        <v>0</v>
      </c>
      <c r="N169" s="156">
        <v>1.6000000000000001E-4</v>
      </c>
      <c r="O169" s="156">
        <f>ROUND(E169*N169,2)</f>
        <v>0.02</v>
      </c>
      <c r="P169" s="156">
        <v>0</v>
      </c>
      <c r="Q169" s="156">
        <f>ROUND(E169*P169,2)</f>
        <v>0</v>
      </c>
      <c r="R169" s="157"/>
      <c r="S169" s="157" t="s">
        <v>254</v>
      </c>
      <c r="T169" s="157" t="s">
        <v>255</v>
      </c>
      <c r="U169" s="157">
        <v>0.10902000000000001</v>
      </c>
      <c r="V169" s="157">
        <f>ROUND(E169*U169,2)</f>
        <v>10.47</v>
      </c>
      <c r="W169" s="157"/>
      <c r="X169" s="157" t="s">
        <v>256</v>
      </c>
      <c r="Y169" s="157" t="s">
        <v>257</v>
      </c>
      <c r="Z169" s="147"/>
      <c r="AA169" s="147"/>
      <c r="AB169" s="147"/>
      <c r="AC169" s="147"/>
      <c r="AD169" s="147"/>
      <c r="AE169" s="147"/>
      <c r="AF169" s="147"/>
      <c r="AG169" s="147" t="s">
        <v>258</v>
      </c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outlineLevel="2" x14ac:dyDescent="0.2">
      <c r="A170" s="154"/>
      <c r="B170" s="155"/>
      <c r="C170" s="184" t="s">
        <v>158</v>
      </c>
      <c r="D170" s="159"/>
      <c r="E170" s="160">
        <v>96</v>
      </c>
      <c r="F170" s="157"/>
      <c r="G170" s="157"/>
      <c r="H170" s="157"/>
      <c r="I170" s="157"/>
      <c r="J170" s="157"/>
      <c r="K170" s="157"/>
      <c r="L170" s="157"/>
      <c r="M170" s="157"/>
      <c r="N170" s="156"/>
      <c r="O170" s="156"/>
      <c r="P170" s="156"/>
      <c r="Q170" s="156"/>
      <c r="R170" s="157"/>
      <c r="S170" s="157"/>
      <c r="T170" s="157"/>
      <c r="U170" s="157"/>
      <c r="V170" s="157"/>
      <c r="W170" s="157"/>
      <c r="X170" s="157"/>
      <c r="Y170" s="157"/>
      <c r="Z170" s="147"/>
      <c r="AA170" s="147"/>
      <c r="AB170" s="147"/>
      <c r="AC170" s="147"/>
      <c r="AD170" s="147"/>
      <c r="AE170" s="147"/>
      <c r="AF170" s="147"/>
      <c r="AG170" s="147" t="s">
        <v>260</v>
      </c>
      <c r="AH170" s="147">
        <v>0</v>
      </c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x14ac:dyDescent="0.2">
      <c r="A171" s="163" t="s">
        <v>249</v>
      </c>
      <c r="B171" s="164" t="s">
        <v>207</v>
      </c>
      <c r="C171" s="182" t="s">
        <v>208</v>
      </c>
      <c r="D171" s="165"/>
      <c r="E171" s="166"/>
      <c r="F171" s="167"/>
      <c r="G171" s="168">
        <f>SUMIF(AG172:AG173,"&lt;&gt;NOR",G172:G173)</f>
        <v>0</v>
      </c>
      <c r="H171" s="162"/>
      <c r="I171" s="162">
        <f>SUM(I172:I173)</f>
        <v>0</v>
      </c>
      <c r="J171" s="162"/>
      <c r="K171" s="162">
        <f>SUM(K172:K173)</f>
        <v>0</v>
      </c>
      <c r="L171" s="162"/>
      <c r="M171" s="162">
        <f>SUM(M172:M173)</f>
        <v>0</v>
      </c>
      <c r="N171" s="161"/>
      <c r="O171" s="161">
        <f>SUM(O172:O173)</f>
        <v>0</v>
      </c>
      <c r="P171" s="161"/>
      <c r="Q171" s="161">
        <f>SUM(Q172:Q173)</f>
        <v>0</v>
      </c>
      <c r="R171" s="162"/>
      <c r="S171" s="162"/>
      <c r="T171" s="162"/>
      <c r="U171" s="162"/>
      <c r="V171" s="162">
        <f>SUM(V172:V173)</f>
        <v>4.42</v>
      </c>
      <c r="W171" s="162"/>
      <c r="X171" s="162"/>
      <c r="Y171" s="162"/>
      <c r="AG171" t="s">
        <v>250</v>
      </c>
    </row>
    <row r="172" spans="1:60" ht="22.5" outlineLevel="1" x14ac:dyDescent="0.2">
      <c r="A172" s="170">
        <v>60</v>
      </c>
      <c r="B172" s="171" t="s">
        <v>639</v>
      </c>
      <c r="C172" s="183" t="s">
        <v>640</v>
      </c>
      <c r="D172" s="172" t="s">
        <v>292</v>
      </c>
      <c r="E172" s="173">
        <v>17</v>
      </c>
      <c r="F172" s="174"/>
      <c r="G172" s="175">
        <f>ROUND(E172*F172,2)</f>
        <v>0</v>
      </c>
      <c r="H172" s="158"/>
      <c r="I172" s="157">
        <f>ROUND(E172*H172,2)</f>
        <v>0</v>
      </c>
      <c r="J172" s="158"/>
      <c r="K172" s="157">
        <f>ROUND(E172*J172,2)</f>
        <v>0</v>
      </c>
      <c r="L172" s="157">
        <v>12</v>
      </c>
      <c r="M172" s="157">
        <f>G172*(1+L172/100)</f>
        <v>0</v>
      </c>
      <c r="N172" s="156">
        <v>1.4999999999999999E-4</v>
      </c>
      <c r="O172" s="156">
        <f>ROUND(E172*N172,2)</f>
        <v>0</v>
      </c>
      <c r="P172" s="156">
        <v>0</v>
      </c>
      <c r="Q172" s="156">
        <f>ROUND(E172*P172,2)</f>
        <v>0</v>
      </c>
      <c r="R172" s="157"/>
      <c r="S172" s="157" t="s">
        <v>254</v>
      </c>
      <c r="T172" s="157" t="s">
        <v>255</v>
      </c>
      <c r="U172" s="157">
        <v>0.26</v>
      </c>
      <c r="V172" s="157">
        <f>ROUND(E172*U172,2)</f>
        <v>4.42</v>
      </c>
      <c r="W172" s="157"/>
      <c r="X172" s="157" t="s">
        <v>256</v>
      </c>
      <c r="Y172" s="157" t="s">
        <v>257</v>
      </c>
      <c r="Z172" s="147"/>
      <c r="AA172" s="147"/>
      <c r="AB172" s="147"/>
      <c r="AC172" s="147"/>
      <c r="AD172" s="147"/>
      <c r="AE172" s="147"/>
      <c r="AF172" s="147"/>
      <c r="AG172" s="147" t="s">
        <v>258</v>
      </c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outlineLevel="2" x14ac:dyDescent="0.2">
      <c r="A173" s="154"/>
      <c r="B173" s="155"/>
      <c r="C173" s="184" t="s">
        <v>641</v>
      </c>
      <c r="D173" s="159"/>
      <c r="E173" s="160">
        <v>17</v>
      </c>
      <c r="F173" s="157"/>
      <c r="G173" s="157"/>
      <c r="H173" s="157"/>
      <c r="I173" s="157"/>
      <c r="J173" s="157"/>
      <c r="K173" s="157"/>
      <c r="L173" s="157"/>
      <c r="M173" s="157"/>
      <c r="N173" s="156"/>
      <c r="O173" s="156"/>
      <c r="P173" s="156"/>
      <c r="Q173" s="156"/>
      <c r="R173" s="157"/>
      <c r="S173" s="157"/>
      <c r="T173" s="157"/>
      <c r="U173" s="157"/>
      <c r="V173" s="157"/>
      <c r="W173" s="157"/>
      <c r="X173" s="157"/>
      <c r="Y173" s="157"/>
      <c r="Z173" s="147"/>
      <c r="AA173" s="147"/>
      <c r="AB173" s="147"/>
      <c r="AC173" s="147"/>
      <c r="AD173" s="147"/>
      <c r="AE173" s="147"/>
      <c r="AF173" s="147"/>
      <c r="AG173" s="147" t="s">
        <v>260</v>
      </c>
      <c r="AH173" s="147">
        <v>0</v>
      </c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x14ac:dyDescent="0.2">
      <c r="A174" s="163" t="s">
        <v>249</v>
      </c>
      <c r="B174" s="164" t="s">
        <v>209</v>
      </c>
      <c r="C174" s="182" t="s">
        <v>210</v>
      </c>
      <c r="D174" s="165"/>
      <c r="E174" s="166"/>
      <c r="F174" s="167"/>
      <c r="G174" s="168">
        <f>SUMIF(AG175:AG175,"&lt;&gt;NOR",G175:G175)</f>
        <v>0</v>
      </c>
      <c r="H174" s="162"/>
      <c r="I174" s="162">
        <f>SUM(I175:I175)</f>
        <v>0</v>
      </c>
      <c r="J174" s="162"/>
      <c r="K174" s="162">
        <f>SUM(K175:K175)</f>
        <v>0</v>
      </c>
      <c r="L174" s="162"/>
      <c r="M174" s="162">
        <f>SUM(M175:M175)</f>
        <v>0</v>
      </c>
      <c r="N174" s="161"/>
      <c r="O174" s="161">
        <f>SUM(O175:O175)</f>
        <v>0</v>
      </c>
      <c r="P174" s="161"/>
      <c r="Q174" s="161">
        <f>SUM(Q175:Q175)</f>
        <v>0</v>
      </c>
      <c r="R174" s="162"/>
      <c r="S174" s="162"/>
      <c r="T174" s="162"/>
      <c r="U174" s="162"/>
      <c r="V174" s="162">
        <f>SUM(V175:V175)</f>
        <v>7.55</v>
      </c>
      <c r="W174" s="162"/>
      <c r="X174" s="162"/>
      <c r="Y174" s="162"/>
      <c r="AG174" t="s">
        <v>250</v>
      </c>
    </row>
    <row r="175" spans="1:60" outlineLevel="1" x14ac:dyDescent="0.2">
      <c r="A175" s="176">
        <v>61</v>
      </c>
      <c r="B175" s="177" t="s">
        <v>642</v>
      </c>
      <c r="C175" s="185" t="s">
        <v>643</v>
      </c>
      <c r="D175" s="178" t="s">
        <v>292</v>
      </c>
      <c r="E175" s="179">
        <v>1</v>
      </c>
      <c r="F175" s="180"/>
      <c r="G175" s="181">
        <f>ROUND(E175*F175,2)</f>
        <v>0</v>
      </c>
      <c r="H175" s="158"/>
      <c r="I175" s="157">
        <f>ROUND(E175*H175,2)</f>
        <v>0</v>
      </c>
      <c r="J175" s="158"/>
      <c r="K175" s="157">
        <f>ROUND(E175*J175,2)</f>
        <v>0</v>
      </c>
      <c r="L175" s="157">
        <v>12</v>
      </c>
      <c r="M175" s="157">
        <f>G175*(1+L175/100)</f>
        <v>0</v>
      </c>
      <c r="N175" s="156">
        <v>0</v>
      </c>
      <c r="O175" s="156">
        <f>ROUND(E175*N175,2)</f>
        <v>0</v>
      </c>
      <c r="P175" s="156">
        <v>0</v>
      </c>
      <c r="Q175" s="156">
        <f>ROUND(E175*P175,2)</f>
        <v>0</v>
      </c>
      <c r="R175" s="157"/>
      <c r="S175" s="157" t="s">
        <v>254</v>
      </c>
      <c r="T175" s="157" t="s">
        <v>255</v>
      </c>
      <c r="U175" s="157">
        <v>7.5471700000000004</v>
      </c>
      <c r="V175" s="157">
        <f>ROUND(E175*U175,2)</f>
        <v>7.55</v>
      </c>
      <c r="W175" s="157"/>
      <c r="X175" s="157" t="s">
        <v>256</v>
      </c>
      <c r="Y175" s="157" t="s">
        <v>257</v>
      </c>
      <c r="Z175" s="147"/>
      <c r="AA175" s="147"/>
      <c r="AB175" s="147"/>
      <c r="AC175" s="147"/>
      <c r="AD175" s="147"/>
      <c r="AE175" s="147"/>
      <c r="AF175" s="147"/>
      <c r="AG175" s="147" t="s">
        <v>258</v>
      </c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x14ac:dyDescent="0.2">
      <c r="A176" s="163" t="s">
        <v>249</v>
      </c>
      <c r="B176" s="164" t="s">
        <v>213</v>
      </c>
      <c r="C176" s="182" t="s">
        <v>214</v>
      </c>
      <c r="D176" s="165"/>
      <c r="E176" s="166"/>
      <c r="F176" s="167"/>
      <c r="G176" s="168">
        <f>SUMIF(AG177:AG179,"&lt;&gt;NOR",G177:G179)</f>
        <v>0</v>
      </c>
      <c r="H176" s="162"/>
      <c r="I176" s="162">
        <f>SUM(I177:I179)</f>
        <v>0</v>
      </c>
      <c r="J176" s="162"/>
      <c r="K176" s="162">
        <f>SUM(K177:K179)</f>
        <v>0</v>
      </c>
      <c r="L176" s="162"/>
      <c r="M176" s="162">
        <f>SUM(M177:M179)</f>
        <v>0</v>
      </c>
      <c r="N176" s="161"/>
      <c r="O176" s="161">
        <f>SUM(O177:O179)</f>
        <v>0</v>
      </c>
      <c r="P176" s="161"/>
      <c r="Q176" s="161">
        <f>SUM(Q177:Q179)</f>
        <v>0</v>
      </c>
      <c r="R176" s="162"/>
      <c r="S176" s="162"/>
      <c r="T176" s="162"/>
      <c r="U176" s="162"/>
      <c r="V176" s="162">
        <f>SUM(V177:V179)</f>
        <v>115.88</v>
      </c>
      <c r="W176" s="162"/>
      <c r="X176" s="162"/>
      <c r="Y176" s="162"/>
      <c r="AG176" t="s">
        <v>250</v>
      </c>
    </row>
    <row r="177" spans="1:60" ht="22.5" outlineLevel="1" x14ac:dyDescent="0.2">
      <c r="A177" s="170">
        <v>62</v>
      </c>
      <c r="B177" s="171" t="s">
        <v>644</v>
      </c>
      <c r="C177" s="183" t="s">
        <v>645</v>
      </c>
      <c r="D177" s="172" t="s">
        <v>267</v>
      </c>
      <c r="E177" s="173">
        <v>186</v>
      </c>
      <c r="F177" s="174"/>
      <c r="G177" s="175">
        <f>ROUND(E177*F177,2)</f>
        <v>0</v>
      </c>
      <c r="H177" s="158"/>
      <c r="I177" s="157">
        <f>ROUND(E177*H177,2)</f>
        <v>0</v>
      </c>
      <c r="J177" s="158"/>
      <c r="K177" s="157">
        <f>ROUND(E177*J177,2)</f>
        <v>0</v>
      </c>
      <c r="L177" s="157">
        <v>12</v>
      </c>
      <c r="M177" s="157">
        <f>G177*(1+L177/100)</f>
        <v>0</v>
      </c>
      <c r="N177" s="156">
        <v>0</v>
      </c>
      <c r="O177" s="156">
        <f>ROUND(E177*N177,2)</f>
        <v>0</v>
      </c>
      <c r="P177" s="156">
        <v>0</v>
      </c>
      <c r="Q177" s="156">
        <f>ROUND(E177*P177,2)</f>
        <v>0</v>
      </c>
      <c r="R177" s="157"/>
      <c r="S177" s="157" t="s">
        <v>646</v>
      </c>
      <c r="T177" s="157" t="s">
        <v>255</v>
      </c>
      <c r="U177" s="157">
        <v>0.623</v>
      </c>
      <c r="V177" s="157">
        <f>ROUND(E177*U177,2)</f>
        <v>115.88</v>
      </c>
      <c r="W177" s="157"/>
      <c r="X177" s="157" t="s">
        <v>256</v>
      </c>
      <c r="Y177" s="157" t="s">
        <v>257</v>
      </c>
      <c r="Z177" s="147"/>
      <c r="AA177" s="147"/>
      <c r="AB177" s="147"/>
      <c r="AC177" s="147"/>
      <c r="AD177" s="147"/>
      <c r="AE177" s="147"/>
      <c r="AF177" s="147"/>
      <c r="AG177" s="147" t="s">
        <v>258</v>
      </c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outlineLevel="2" x14ac:dyDescent="0.2">
      <c r="A178" s="154"/>
      <c r="B178" s="155"/>
      <c r="C178" s="184" t="s">
        <v>647</v>
      </c>
      <c r="D178" s="159"/>
      <c r="E178" s="160">
        <v>110</v>
      </c>
      <c r="F178" s="157"/>
      <c r="G178" s="157"/>
      <c r="H178" s="157"/>
      <c r="I178" s="157"/>
      <c r="J178" s="157"/>
      <c r="K178" s="157"/>
      <c r="L178" s="157"/>
      <c r="M178" s="157"/>
      <c r="N178" s="156"/>
      <c r="O178" s="156"/>
      <c r="P178" s="156"/>
      <c r="Q178" s="156"/>
      <c r="R178" s="157"/>
      <c r="S178" s="157"/>
      <c r="T178" s="157"/>
      <c r="U178" s="157"/>
      <c r="V178" s="157"/>
      <c r="W178" s="157"/>
      <c r="X178" s="157"/>
      <c r="Y178" s="157"/>
      <c r="Z178" s="147"/>
      <c r="AA178" s="147"/>
      <c r="AB178" s="147"/>
      <c r="AC178" s="147"/>
      <c r="AD178" s="147"/>
      <c r="AE178" s="147"/>
      <c r="AF178" s="147"/>
      <c r="AG178" s="147" t="s">
        <v>260</v>
      </c>
      <c r="AH178" s="147">
        <v>0</v>
      </c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outlineLevel="3" x14ac:dyDescent="0.2">
      <c r="A179" s="154"/>
      <c r="B179" s="155"/>
      <c r="C179" s="184" t="s">
        <v>648</v>
      </c>
      <c r="D179" s="159"/>
      <c r="E179" s="160">
        <v>76</v>
      </c>
      <c r="F179" s="157"/>
      <c r="G179" s="157"/>
      <c r="H179" s="157"/>
      <c r="I179" s="157"/>
      <c r="J179" s="157"/>
      <c r="K179" s="157"/>
      <c r="L179" s="157"/>
      <c r="M179" s="157"/>
      <c r="N179" s="156"/>
      <c r="O179" s="156"/>
      <c r="P179" s="156"/>
      <c r="Q179" s="156"/>
      <c r="R179" s="157"/>
      <c r="S179" s="157"/>
      <c r="T179" s="157"/>
      <c r="U179" s="157"/>
      <c r="V179" s="157"/>
      <c r="W179" s="157"/>
      <c r="X179" s="157"/>
      <c r="Y179" s="157"/>
      <c r="Z179" s="147"/>
      <c r="AA179" s="147"/>
      <c r="AB179" s="147"/>
      <c r="AC179" s="147"/>
      <c r="AD179" s="147"/>
      <c r="AE179" s="147"/>
      <c r="AF179" s="147"/>
      <c r="AG179" s="147" t="s">
        <v>260</v>
      </c>
      <c r="AH179" s="147">
        <v>0</v>
      </c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x14ac:dyDescent="0.2">
      <c r="A180" s="163" t="s">
        <v>249</v>
      </c>
      <c r="B180" s="164" t="s">
        <v>215</v>
      </c>
      <c r="C180" s="182" t="s">
        <v>216</v>
      </c>
      <c r="D180" s="165"/>
      <c r="E180" s="166"/>
      <c r="F180" s="167"/>
      <c r="G180" s="168">
        <f>SUMIF(AG181:AG186,"&lt;&gt;NOR",G181:G186)</f>
        <v>0</v>
      </c>
      <c r="H180" s="162"/>
      <c r="I180" s="162">
        <f>SUM(I181:I186)</f>
        <v>0</v>
      </c>
      <c r="J180" s="162"/>
      <c r="K180" s="162">
        <f>SUM(K181:K186)</f>
        <v>0</v>
      </c>
      <c r="L180" s="162"/>
      <c r="M180" s="162">
        <f>SUM(M181:M186)</f>
        <v>0</v>
      </c>
      <c r="N180" s="161"/>
      <c r="O180" s="161">
        <f>SUM(O181:O186)</f>
        <v>0.12</v>
      </c>
      <c r="P180" s="161"/>
      <c r="Q180" s="161">
        <f>SUM(Q181:Q186)</f>
        <v>0</v>
      </c>
      <c r="R180" s="162"/>
      <c r="S180" s="162"/>
      <c r="T180" s="162"/>
      <c r="U180" s="162"/>
      <c r="V180" s="162">
        <f>SUM(V181:V186)</f>
        <v>670.15</v>
      </c>
      <c r="W180" s="162"/>
      <c r="X180" s="162"/>
      <c r="Y180" s="162"/>
      <c r="AG180" t="s">
        <v>250</v>
      </c>
    </row>
    <row r="181" spans="1:60" ht="22.5" outlineLevel="1" x14ac:dyDescent="0.2">
      <c r="A181" s="170">
        <v>63</v>
      </c>
      <c r="B181" s="171" t="s">
        <v>649</v>
      </c>
      <c r="C181" s="183" t="s">
        <v>650</v>
      </c>
      <c r="D181" s="172" t="s">
        <v>267</v>
      </c>
      <c r="E181" s="173">
        <v>110</v>
      </c>
      <c r="F181" s="174"/>
      <c r="G181" s="175">
        <f>ROUND(E181*F181,2)</f>
        <v>0</v>
      </c>
      <c r="H181" s="158"/>
      <c r="I181" s="157">
        <f>ROUND(E181*H181,2)</f>
        <v>0</v>
      </c>
      <c r="J181" s="158"/>
      <c r="K181" s="157">
        <f>ROUND(E181*J181,2)</f>
        <v>0</v>
      </c>
      <c r="L181" s="157">
        <v>12</v>
      </c>
      <c r="M181" s="157">
        <f>G181*(1+L181/100)</f>
        <v>0</v>
      </c>
      <c r="N181" s="156">
        <v>2.5000000000000001E-4</v>
      </c>
      <c r="O181" s="156">
        <f>ROUND(E181*N181,2)</f>
        <v>0.03</v>
      </c>
      <c r="P181" s="156">
        <v>0</v>
      </c>
      <c r="Q181" s="156">
        <f>ROUND(E181*P181,2)</f>
        <v>0</v>
      </c>
      <c r="R181" s="157"/>
      <c r="S181" s="157" t="s">
        <v>254</v>
      </c>
      <c r="T181" s="157" t="s">
        <v>255</v>
      </c>
      <c r="U181" s="157">
        <v>9.955E-2</v>
      </c>
      <c r="V181" s="157">
        <f>ROUND(E181*U181,2)</f>
        <v>10.95</v>
      </c>
      <c r="W181" s="157"/>
      <c r="X181" s="157" t="s">
        <v>256</v>
      </c>
      <c r="Y181" s="157" t="s">
        <v>257</v>
      </c>
      <c r="Z181" s="147"/>
      <c r="AA181" s="147"/>
      <c r="AB181" s="147"/>
      <c r="AC181" s="147"/>
      <c r="AD181" s="147"/>
      <c r="AE181" s="147"/>
      <c r="AF181" s="147"/>
      <c r="AG181" s="147" t="s">
        <v>258</v>
      </c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outlineLevel="2" x14ac:dyDescent="0.2">
      <c r="A182" s="154"/>
      <c r="B182" s="155"/>
      <c r="C182" s="184" t="s">
        <v>651</v>
      </c>
      <c r="D182" s="159"/>
      <c r="E182" s="160">
        <v>110</v>
      </c>
      <c r="F182" s="157"/>
      <c r="G182" s="157"/>
      <c r="H182" s="157"/>
      <c r="I182" s="157"/>
      <c r="J182" s="157"/>
      <c r="K182" s="157"/>
      <c r="L182" s="157"/>
      <c r="M182" s="157"/>
      <c r="N182" s="156"/>
      <c r="O182" s="156"/>
      <c r="P182" s="156"/>
      <c r="Q182" s="156"/>
      <c r="R182" s="157"/>
      <c r="S182" s="157"/>
      <c r="T182" s="157"/>
      <c r="U182" s="157"/>
      <c r="V182" s="157"/>
      <c r="W182" s="157"/>
      <c r="X182" s="157"/>
      <c r="Y182" s="157"/>
      <c r="Z182" s="147"/>
      <c r="AA182" s="147"/>
      <c r="AB182" s="147"/>
      <c r="AC182" s="147"/>
      <c r="AD182" s="147"/>
      <c r="AE182" s="147"/>
      <c r="AF182" s="147"/>
      <c r="AG182" s="147" t="s">
        <v>260</v>
      </c>
      <c r="AH182" s="147">
        <v>0</v>
      </c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outlineLevel="1" x14ac:dyDescent="0.2">
      <c r="A183" s="176">
        <v>64</v>
      </c>
      <c r="B183" s="177" t="s">
        <v>652</v>
      </c>
      <c r="C183" s="185" t="s">
        <v>653</v>
      </c>
      <c r="D183" s="178" t="s">
        <v>292</v>
      </c>
      <c r="E183" s="179">
        <v>1</v>
      </c>
      <c r="F183" s="180"/>
      <c r="G183" s="181">
        <f>ROUND(E183*F183,2)</f>
        <v>0</v>
      </c>
      <c r="H183" s="158"/>
      <c r="I183" s="157">
        <f>ROUND(E183*H183,2)</f>
        <v>0</v>
      </c>
      <c r="J183" s="158"/>
      <c r="K183" s="157">
        <f>ROUND(E183*J183,2)</f>
        <v>0</v>
      </c>
      <c r="L183" s="157">
        <v>12</v>
      </c>
      <c r="M183" s="157">
        <f>G183*(1+L183/100)</f>
        <v>0</v>
      </c>
      <c r="N183" s="156">
        <v>0</v>
      </c>
      <c r="O183" s="156">
        <f>ROUND(E183*N183,2)</f>
        <v>0</v>
      </c>
      <c r="P183" s="156">
        <v>0</v>
      </c>
      <c r="Q183" s="156">
        <f>ROUND(E183*P183,2)</f>
        <v>0</v>
      </c>
      <c r="R183" s="157"/>
      <c r="S183" s="157" t="s">
        <v>254</v>
      </c>
      <c r="T183" s="157" t="s">
        <v>255</v>
      </c>
      <c r="U183" s="157">
        <v>20.6</v>
      </c>
      <c r="V183" s="157">
        <f>ROUND(E183*U183,2)</f>
        <v>20.6</v>
      </c>
      <c r="W183" s="157"/>
      <c r="X183" s="157" t="s">
        <v>256</v>
      </c>
      <c r="Y183" s="157" t="s">
        <v>257</v>
      </c>
      <c r="Z183" s="147"/>
      <c r="AA183" s="147"/>
      <c r="AB183" s="147"/>
      <c r="AC183" s="147"/>
      <c r="AD183" s="147"/>
      <c r="AE183" s="147"/>
      <c r="AF183" s="147"/>
      <c r="AG183" s="147" t="s">
        <v>258</v>
      </c>
      <c r="AH183" s="147"/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outlineLevel="1" x14ac:dyDescent="0.2">
      <c r="A184" s="176">
        <v>65</v>
      </c>
      <c r="B184" s="177" t="s">
        <v>652</v>
      </c>
      <c r="C184" s="185" t="s">
        <v>653</v>
      </c>
      <c r="D184" s="178" t="s">
        <v>292</v>
      </c>
      <c r="E184" s="179">
        <v>1</v>
      </c>
      <c r="F184" s="180"/>
      <c r="G184" s="181">
        <f>ROUND(E184*F184,2)</f>
        <v>0</v>
      </c>
      <c r="H184" s="158"/>
      <c r="I184" s="157">
        <f>ROUND(E184*H184,2)</f>
        <v>0</v>
      </c>
      <c r="J184" s="158"/>
      <c r="K184" s="157">
        <f>ROUND(E184*J184,2)</f>
        <v>0</v>
      </c>
      <c r="L184" s="157">
        <v>12</v>
      </c>
      <c r="M184" s="157">
        <f>G184*(1+L184/100)</f>
        <v>0</v>
      </c>
      <c r="N184" s="156">
        <v>0</v>
      </c>
      <c r="O184" s="156">
        <f>ROUND(E184*N184,2)</f>
        <v>0</v>
      </c>
      <c r="P184" s="156">
        <v>0</v>
      </c>
      <c r="Q184" s="156">
        <f>ROUND(E184*P184,2)</f>
        <v>0</v>
      </c>
      <c r="R184" s="157"/>
      <c r="S184" s="157" t="s">
        <v>254</v>
      </c>
      <c r="T184" s="157" t="s">
        <v>255</v>
      </c>
      <c r="U184" s="157">
        <v>20.6</v>
      </c>
      <c r="V184" s="157">
        <f>ROUND(E184*U184,2)</f>
        <v>20.6</v>
      </c>
      <c r="W184" s="157"/>
      <c r="X184" s="157" t="s">
        <v>256</v>
      </c>
      <c r="Y184" s="157" t="s">
        <v>257</v>
      </c>
      <c r="Z184" s="147"/>
      <c r="AA184" s="147"/>
      <c r="AB184" s="147"/>
      <c r="AC184" s="147"/>
      <c r="AD184" s="147"/>
      <c r="AE184" s="147"/>
      <c r="AF184" s="147"/>
      <c r="AG184" s="147" t="s">
        <v>258</v>
      </c>
      <c r="AH184" s="147"/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outlineLevel="1" x14ac:dyDescent="0.2">
      <c r="A185" s="176">
        <v>66</v>
      </c>
      <c r="B185" s="177" t="s">
        <v>652</v>
      </c>
      <c r="C185" s="185" t="s">
        <v>653</v>
      </c>
      <c r="D185" s="178" t="s">
        <v>292</v>
      </c>
      <c r="E185" s="179">
        <v>30</v>
      </c>
      <c r="F185" s="180"/>
      <c r="G185" s="181">
        <f>ROUND(E185*F185,2)</f>
        <v>0</v>
      </c>
      <c r="H185" s="158"/>
      <c r="I185" s="157">
        <f>ROUND(E185*H185,2)</f>
        <v>0</v>
      </c>
      <c r="J185" s="158"/>
      <c r="K185" s="157">
        <f>ROUND(E185*J185,2)</f>
        <v>0</v>
      </c>
      <c r="L185" s="157">
        <v>12</v>
      </c>
      <c r="M185" s="157">
        <f>G185*(1+L185/100)</f>
        <v>0</v>
      </c>
      <c r="N185" s="156">
        <v>0</v>
      </c>
      <c r="O185" s="156">
        <f>ROUND(E185*N185,2)</f>
        <v>0</v>
      </c>
      <c r="P185" s="156">
        <v>0</v>
      </c>
      <c r="Q185" s="156">
        <f>ROUND(E185*P185,2)</f>
        <v>0</v>
      </c>
      <c r="R185" s="157"/>
      <c r="S185" s="157" t="s">
        <v>254</v>
      </c>
      <c r="T185" s="157" t="s">
        <v>255</v>
      </c>
      <c r="U185" s="157">
        <v>20.6</v>
      </c>
      <c r="V185" s="157">
        <f>ROUND(E185*U185,2)</f>
        <v>618</v>
      </c>
      <c r="W185" s="157"/>
      <c r="X185" s="157" t="s">
        <v>256</v>
      </c>
      <c r="Y185" s="157" t="s">
        <v>257</v>
      </c>
      <c r="Z185" s="147"/>
      <c r="AA185" s="147"/>
      <c r="AB185" s="147"/>
      <c r="AC185" s="147"/>
      <c r="AD185" s="147"/>
      <c r="AE185" s="147"/>
      <c r="AF185" s="147"/>
      <c r="AG185" s="147" t="s">
        <v>258</v>
      </c>
      <c r="AH185" s="147"/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outlineLevel="1" x14ac:dyDescent="0.2">
      <c r="A186" s="176">
        <v>67</v>
      </c>
      <c r="B186" s="177" t="s">
        <v>654</v>
      </c>
      <c r="C186" s="185" t="s">
        <v>655</v>
      </c>
      <c r="D186" s="178" t="s">
        <v>292</v>
      </c>
      <c r="E186" s="179">
        <v>25</v>
      </c>
      <c r="F186" s="180"/>
      <c r="G186" s="181">
        <f>ROUND(E186*F186,2)</f>
        <v>0</v>
      </c>
      <c r="H186" s="158"/>
      <c r="I186" s="157">
        <f>ROUND(E186*H186,2)</f>
        <v>0</v>
      </c>
      <c r="J186" s="158"/>
      <c r="K186" s="157">
        <f>ROUND(E186*J186,2)</f>
        <v>0</v>
      </c>
      <c r="L186" s="157">
        <v>12</v>
      </c>
      <c r="M186" s="157">
        <f>G186*(1+L186/100)</f>
        <v>0</v>
      </c>
      <c r="N186" s="156">
        <v>3.5000000000000001E-3</v>
      </c>
      <c r="O186" s="156">
        <f>ROUND(E186*N186,2)</f>
        <v>0.09</v>
      </c>
      <c r="P186" s="156">
        <v>0</v>
      </c>
      <c r="Q186" s="156">
        <f>ROUND(E186*P186,2)</f>
        <v>0</v>
      </c>
      <c r="R186" s="157" t="s">
        <v>282</v>
      </c>
      <c r="S186" s="157" t="s">
        <v>656</v>
      </c>
      <c r="T186" s="157" t="s">
        <v>255</v>
      </c>
      <c r="U186" s="157">
        <v>0</v>
      </c>
      <c r="V186" s="157">
        <f>ROUND(E186*U186,2)</f>
        <v>0</v>
      </c>
      <c r="W186" s="157"/>
      <c r="X186" s="157" t="s">
        <v>283</v>
      </c>
      <c r="Y186" s="157" t="s">
        <v>257</v>
      </c>
      <c r="Z186" s="147"/>
      <c r="AA186" s="147"/>
      <c r="AB186" s="147"/>
      <c r="AC186" s="147"/>
      <c r="AD186" s="147"/>
      <c r="AE186" s="147"/>
      <c r="AF186" s="147"/>
      <c r="AG186" s="147" t="s">
        <v>284</v>
      </c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x14ac:dyDescent="0.2">
      <c r="A187" s="163" t="s">
        <v>249</v>
      </c>
      <c r="B187" s="164" t="s">
        <v>221</v>
      </c>
      <c r="C187" s="182" t="s">
        <v>29</v>
      </c>
      <c r="D187" s="165"/>
      <c r="E187" s="166"/>
      <c r="F187" s="167"/>
      <c r="G187" s="168">
        <f>SUMIF(AG188:AG189,"&lt;&gt;NOR",G188:G189)</f>
        <v>0</v>
      </c>
      <c r="H187" s="162"/>
      <c r="I187" s="162">
        <f>SUM(I188:I189)</f>
        <v>0</v>
      </c>
      <c r="J187" s="162"/>
      <c r="K187" s="162">
        <f>SUM(K188:K189)</f>
        <v>0</v>
      </c>
      <c r="L187" s="162"/>
      <c r="M187" s="162">
        <f>SUM(M188:M189)</f>
        <v>0</v>
      </c>
      <c r="N187" s="161"/>
      <c r="O187" s="161">
        <f>SUM(O188:O189)</f>
        <v>0</v>
      </c>
      <c r="P187" s="161"/>
      <c r="Q187" s="161">
        <f>SUM(Q188:Q189)</f>
        <v>0</v>
      </c>
      <c r="R187" s="162"/>
      <c r="S187" s="162"/>
      <c r="T187" s="162"/>
      <c r="U187" s="162"/>
      <c r="V187" s="162">
        <f>SUM(V188:V189)</f>
        <v>0</v>
      </c>
      <c r="W187" s="162"/>
      <c r="X187" s="162"/>
      <c r="Y187" s="162"/>
      <c r="AG187" t="s">
        <v>250</v>
      </c>
    </row>
    <row r="188" spans="1:60" outlineLevel="1" x14ac:dyDescent="0.2">
      <c r="A188" s="170">
        <v>68</v>
      </c>
      <c r="B188" s="171" t="s">
        <v>457</v>
      </c>
      <c r="C188" s="183" t="s">
        <v>458</v>
      </c>
      <c r="D188" s="172" t="s">
        <v>352</v>
      </c>
      <c r="E188" s="173">
        <v>1</v>
      </c>
      <c r="F188" s="174"/>
      <c r="G188" s="175">
        <f>ROUND(E188*F188,2)</f>
        <v>0</v>
      </c>
      <c r="H188" s="158"/>
      <c r="I188" s="157">
        <f>ROUND(E188*H188,2)</f>
        <v>0</v>
      </c>
      <c r="J188" s="158"/>
      <c r="K188" s="157">
        <f>ROUND(E188*J188,2)</f>
        <v>0</v>
      </c>
      <c r="L188" s="157">
        <v>12</v>
      </c>
      <c r="M188" s="157">
        <f>G188*(1+L188/100)</f>
        <v>0</v>
      </c>
      <c r="N188" s="156">
        <v>0</v>
      </c>
      <c r="O188" s="156">
        <f>ROUND(E188*N188,2)</f>
        <v>0</v>
      </c>
      <c r="P188" s="156">
        <v>0</v>
      </c>
      <c r="Q188" s="156">
        <f>ROUND(E188*P188,2)</f>
        <v>0</v>
      </c>
      <c r="R188" s="157"/>
      <c r="S188" s="157" t="s">
        <v>254</v>
      </c>
      <c r="T188" s="157" t="s">
        <v>255</v>
      </c>
      <c r="U188" s="157">
        <v>0</v>
      </c>
      <c r="V188" s="157">
        <f>ROUND(E188*U188,2)</f>
        <v>0</v>
      </c>
      <c r="W188" s="157"/>
      <c r="X188" s="157" t="s">
        <v>51</v>
      </c>
      <c r="Y188" s="157" t="s">
        <v>257</v>
      </c>
      <c r="Z188" s="147"/>
      <c r="AA188" s="147"/>
      <c r="AB188" s="147"/>
      <c r="AC188" s="147"/>
      <c r="AD188" s="147"/>
      <c r="AE188" s="147"/>
      <c r="AF188" s="147"/>
      <c r="AG188" s="147" t="s">
        <v>353</v>
      </c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outlineLevel="2" x14ac:dyDescent="0.2">
      <c r="A189" s="154"/>
      <c r="B189" s="155"/>
      <c r="C189" s="388" t="s">
        <v>459</v>
      </c>
      <c r="D189" s="389"/>
      <c r="E189" s="389"/>
      <c r="F189" s="389"/>
      <c r="G189" s="389"/>
      <c r="H189" s="157"/>
      <c r="I189" s="157"/>
      <c r="J189" s="157"/>
      <c r="K189" s="157"/>
      <c r="L189" s="157"/>
      <c r="M189" s="157"/>
      <c r="N189" s="156"/>
      <c r="O189" s="156"/>
      <c r="P189" s="156"/>
      <c r="Q189" s="156"/>
      <c r="R189" s="157"/>
      <c r="S189" s="157"/>
      <c r="T189" s="157"/>
      <c r="U189" s="157"/>
      <c r="V189" s="157"/>
      <c r="W189" s="157"/>
      <c r="X189" s="157"/>
      <c r="Y189" s="157"/>
      <c r="Z189" s="147"/>
      <c r="AA189" s="147"/>
      <c r="AB189" s="147"/>
      <c r="AC189" s="147"/>
      <c r="AD189" s="147"/>
      <c r="AE189" s="147"/>
      <c r="AF189" s="147"/>
      <c r="AG189" s="147" t="s">
        <v>272</v>
      </c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x14ac:dyDescent="0.2">
      <c r="A190" s="3"/>
      <c r="B190" s="4"/>
      <c r="C190" s="186"/>
      <c r="D190" s="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AE190">
        <v>12</v>
      </c>
      <c r="AF190">
        <v>21</v>
      </c>
      <c r="AG190" t="s">
        <v>235</v>
      </c>
    </row>
    <row r="191" spans="1:60" x14ac:dyDescent="0.2">
      <c r="A191" s="150"/>
      <c r="B191" s="151" t="s">
        <v>31</v>
      </c>
      <c r="C191" s="187"/>
      <c r="D191" s="152"/>
      <c r="E191" s="153"/>
      <c r="F191" s="153"/>
      <c r="G191" s="169">
        <f>G8+G39+G51+G69+G77+G85+G94+G104+G117+G123+G125+G130+G132+G135+G141+G157+G160+G166+G171+G174+G176+G180+G187</f>
        <v>0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AE191">
        <f>SUMIF(L7:L189,AE190,G7:G189)</f>
        <v>0</v>
      </c>
      <c r="AF191">
        <f>SUMIF(L7:L189,AF190,G7:G189)</f>
        <v>0</v>
      </c>
      <c r="AG191" t="s">
        <v>346</v>
      </c>
    </row>
    <row r="192" spans="1:60" x14ac:dyDescent="0.2">
      <c r="A192" s="3"/>
      <c r="B192" s="4"/>
      <c r="C192" s="186"/>
      <c r="D192" s="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33" x14ac:dyDescent="0.2">
      <c r="A193" s="3"/>
      <c r="B193" s="4"/>
      <c r="C193" s="186"/>
      <c r="D193" s="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33" x14ac:dyDescent="0.2">
      <c r="A194" s="374" t="s">
        <v>347</v>
      </c>
      <c r="B194" s="374"/>
      <c r="C194" s="375"/>
      <c r="D194" s="6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33" x14ac:dyDescent="0.2">
      <c r="A195" s="376"/>
      <c r="B195" s="377"/>
      <c r="C195" s="378"/>
      <c r="D195" s="377"/>
      <c r="E195" s="377"/>
      <c r="F195" s="377"/>
      <c r="G195" s="379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AG195" t="s">
        <v>348</v>
      </c>
    </row>
    <row r="196" spans="1:33" x14ac:dyDescent="0.2">
      <c r="A196" s="380"/>
      <c r="B196" s="381"/>
      <c r="C196" s="382"/>
      <c r="D196" s="381"/>
      <c r="E196" s="381"/>
      <c r="F196" s="381"/>
      <c r="G196" s="38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33" x14ac:dyDescent="0.2">
      <c r="A197" s="380"/>
      <c r="B197" s="381"/>
      <c r="C197" s="382"/>
      <c r="D197" s="381"/>
      <c r="E197" s="381"/>
      <c r="F197" s="381"/>
      <c r="G197" s="38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33" x14ac:dyDescent="0.2">
      <c r="A198" s="380"/>
      <c r="B198" s="381"/>
      <c r="C198" s="382"/>
      <c r="D198" s="381"/>
      <c r="E198" s="381"/>
      <c r="F198" s="381"/>
      <c r="G198" s="38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33" x14ac:dyDescent="0.2">
      <c r="A199" s="384"/>
      <c r="B199" s="385"/>
      <c r="C199" s="386"/>
      <c r="D199" s="385"/>
      <c r="E199" s="385"/>
      <c r="F199" s="385"/>
      <c r="G199" s="387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33" x14ac:dyDescent="0.2">
      <c r="A200" s="3"/>
      <c r="B200" s="4"/>
      <c r="C200" s="186"/>
      <c r="D200" s="6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33" x14ac:dyDescent="0.2">
      <c r="C201" s="188"/>
      <c r="D201" s="10"/>
      <c r="AG201" t="s">
        <v>349</v>
      </c>
    </row>
    <row r="202" spans="1:33" x14ac:dyDescent="0.2">
      <c r="D202" s="10"/>
    </row>
    <row r="203" spans="1:33" x14ac:dyDescent="0.2">
      <c r="D203" s="10"/>
    </row>
    <row r="204" spans="1:33" x14ac:dyDescent="0.2">
      <c r="D204" s="10"/>
    </row>
    <row r="205" spans="1:33" x14ac:dyDescent="0.2">
      <c r="D205" s="10"/>
    </row>
    <row r="206" spans="1:33" x14ac:dyDescent="0.2">
      <c r="D206" s="10"/>
    </row>
    <row r="207" spans="1:33" x14ac:dyDescent="0.2">
      <c r="D207" s="10"/>
    </row>
    <row r="208" spans="1:33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</sheetData>
  <mergeCells count="14">
    <mergeCell ref="A195:G199"/>
    <mergeCell ref="C10:G10"/>
    <mergeCell ref="C18:G18"/>
    <mergeCell ref="C68:G68"/>
    <mergeCell ref="C79:G79"/>
    <mergeCell ref="A1:G1"/>
    <mergeCell ref="C2:G2"/>
    <mergeCell ref="C3:G3"/>
    <mergeCell ref="C4:G4"/>
    <mergeCell ref="A194:C194"/>
    <mergeCell ref="C143:G143"/>
    <mergeCell ref="C146:G146"/>
    <mergeCell ref="C155:G155"/>
    <mergeCell ref="C189:G189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58</v>
      </c>
      <c r="C3" s="368" t="s">
        <v>59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52</v>
      </c>
      <c r="C4" s="371" t="s">
        <v>55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52</v>
      </c>
      <c r="C8" s="182" t="s">
        <v>113</v>
      </c>
      <c r="D8" s="165"/>
      <c r="E8" s="166"/>
      <c r="F8" s="167"/>
      <c r="G8" s="168">
        <f>SUMIF(AG9:AG12,"&lt;&gt;NOR",G9:G12)</f>
        <v>0</v>
      </c>
      <c r="H8" s="162"/>
      <c r="I8" s="162">
        <f>SUM(I9:I12)</f>
        <v>0</v>
      </c>
      <c r="J8" s="162"/>
      <c r="K8" s="162">
        <f>SUM(K9:K12)</f>
        <v>0</v>
      </c>
      <c r="L8" s="162"/>
      <c r="M8" s="162">
        <f>SUM(M9:M12)</f>
        <v>0</v>
      </c>
      <c r="N8" s="161"/>
      <c r="O8" s="161">
        <f>SUM(O9:O12)</f>
        <v>0</v>
      </c>
      <c r="P8" s="161"/>
      <c r="Q8" s="161">
        <f>SUM(Q9:Q12)</f>
        <v>0</v>
      </c>
      <c r="R8" s="162"/>
      <c r="S8" s="162"/>
      <c r="T8" s="162"/>
      <c r="U8" s="162"/>
      <c r="V8" s="162">
        <f>SUM(V9:V12)</f>
        <v>11.82</v>
      </c>
      <c r="W8" s="162"/>
      <c r="X8" s="162"/>
      <c r="Y8" s="162"/>
      <c r="AG8" t="s">
        <v>250</v>
      </c>
    </row>
    <row r="9" spans="1:60" outlineLevel="1" x14ac:dyDescent="0.2">
      <c r="A9" s="170">
        <v>1</v>
      </c>
      <c r="B9" s="171" t="s">
        <v>371</v>
      </c>
      <c r="C9" s="183" t="s">
        <v>372</v>
      </c>
      <c r="D9" s="172" t="s">
        <v>253</v>
      </c>
      <c r="E9" s="173">
        <v>31.2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12</v>
      </c>
      <c r="M9" s="157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0.36799999999999999</v>
      </c>
      <c r="V9" s="157">
        <f>ROUND(E9*U9,2)</f>
        <v>11.48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4" t="s">
        <v>657</v>
      </c>
      <c r="D10" s="159"/>
      <c r="E10" s="160">
        <v>31.2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260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70">
        <v>2</v>
      </c>
      <c r="B11" s="171" t="s">
        <v>375</v>
      </c>
      <c r="C11" s="183" t="s">
        <v>376</v>
      </c>
      <c r="D11" s="172" t="s">
        <v>253</v>
      </c>
      <c r="E11" s="173">
        <v>31.2</v>
      </c>
      <c r="F11" s="174"/>
      <c r="G11" s="175">
        <f>ROUND(E11*F11,2)</f>
        <v>0</v>
      </c>
      <c r="H11" s="158"/>
      <c r="I11" s="157">
        <f>ROUND(E11*H11,2)</f>
        <v>0</v>
      </c>
      <c r="J11" s="158"/>
      <c r="K11" s="157">
        <f>ROUND(E11*J11,2)</f>
        <v>0</v>
      </c>
      <c r="L11" s="157">
        <v>12</v>
      </c>
      <c r="M11" s="157">
        <f>G11*(1+L11/100)</f>
        <v>0</v>
      </c>
      <c r="N11" s="156">
        <v>0</v>
      </c>
      <c r="O11" s="156">
        <f>ROUND(E11*N11,2)</f>
        <v>0</v>
      </c>
      <c r="P11" s="156">
        <v>0</v>
      </c>
      <c r="Q11" s="156">
        <f>ROUND(E11*P11,2)</f>
        <v>0</v>
      </c>
      <c r="R11" s="157"/>
      <c r="S11" s="157" t="s">
        <v>254</v>
      </c>
      <c r="T11" s="157" t="s">
        <v>255</v>
      </c>
      <c r="U11" s="157">
        <v>1.0999999999999999E-2</v>
      </c>
      <c r="V11" s="157">
        <f>ROUND(E11*U11,2)</f>
        <v>0.34</v>
      </c>
      <c r="W11" s="157"/>
      <c r="X11" s="157" t="s">
        <v>256</v>
      </c>
      <c r="Y11" s="157" t="s">
        <v>257</v>
      </c>
      <c r="Z11" s="147"/>
      <c r="AA11" s="147"/>
      <c r="AB11" s="147"/>
      <c r="AC11" s="147"/>
      <c r="AD11" s="147"/>
      <c r="AE11" s="147"/>
      <c r="AF11" s="147"/>
      <c r="AG11" s="147" t="s">
        <v>258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2" x14ac:dyDescent="0.2">
      <c r="A12" s="154"/>
      <c r="B12" s="155"/>
      <c r="C12" s="184" t="s">
        <v>657</v>
      </c>
      <c r="D12" s="159"/>
      <c r="E12" s="160">
        <v>31.2</v>
      </c>
      <c r="F12" s="157"/>
      <c r="G12" s="157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57"/>
      <c r="Z12" s="147"/>
      <c r="AA12" s="147"/>
      <c r="AB12" s="147"/>
      <c r="AC12" s="147"/>
      <c r="AD12" s="147"/>
      <c r="AE12" s="147"/>
      <c r="AF12" s="147"/>
      <c r="AG12" s="147" t="s">
        <v>260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x14ac:dyDescent="0.2">
      <c r="A13" s="163" t="s">
        <v>249</v>
      </c>
      <c r="B13" s="164" t="s">
        <v>56</v>
      </c>
      <c r="C13" s="182" t="s">
        <v>114</v>
      </c>
      <c r="D13" s="165"/>
      <c r="E13" s="166"/>
      <c r="F13" s="167"/>
      <c r="G13" s="168">
        <f>SUMIF(AG14:AG25,"&lt;&gt;NOR",G14:G25)</f>
        <v>0</v>
      </c>
      <c r="H13" s="162"/>
      <c r="I13" s="162">
        <f>SUM(I14:I25)</f>
        <v>0</v>
      </c>
      <c r="J13" s="162"/>
      <c r="K13" s="162">
        <f>SUM(K14:K25)</f>
        <v>0</v>
      </c>
      <c r="L13" s="162"/>
      <c r="M13" s="162">
        <f>SUM(M14:M25)</f>
        <v>0</v>
      </c>
      <c r="N13" s="161"/>
      <c r="O13" s="161">
        <f>SUM(O14:O25)</f>
        <v>0</v>
      </c>
      <c r="P13" s="161"/>
      <c r="Q13" s="161">
        <f>SUM(Q14:Q25)</f>
        <v>35.29</v>
      </c>
      <c r="R13" s="162"/>
      <c r="S13" s="162"/>
      <c r="T13" s="162"/>
      <c r="U13" s="162"/>
      <c r="V13" s="162">
        <f>SUM(V14:V25)</f>
        <v>563.5</v>
      </c>
      <c r="W13" s="162"/>
      <c r="X13" s="162"/>
      <c r="Y13" s="162"/>
      <c r="AG13" t="s">
        <v>250</v>
      </c>
    </row>
    <row r="14" spans="1:60" outlineLevel="1" x14ac:dyDescent="0.2">
      <c r="A14" s="170">
        <v>3</v>
      </c>
      <c r="B14" s="171" t="s">
        <v>378</v>
      </c>
      <c r="C14" s="183" t="s">
        <v>379</v>
      </c>
      <c r="D14" s="172" t="s">
        <v>380</v>
      </c>
      <c r="E14" s="173">
        <v>560.14</v>
      </c>
      <c r="F14" s="174"/>
      <c r="G14" s="175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12</v>
      </c>
      <c r="M14" s="157">
        <f>G14*(1+L14/100)</f>
        <v>0</v>
      </c>
      <c r="N14" s="156">
        <v>0</v>
      </c>
      <c r="O14" s="156">
        <f>ROUND(E14*N14,2)</f>
        <v>0</v>
      </c>
      <c r="P14" s="156">
        <v>6.3E-2</v>
      </c>
      <c r="Q14" s="156">
        <f>ROUND(E14*P14,2)</f>
        <v>35.29</v>
      </c>
      <c r="R14" s="157"/>
      <c r="S14" s="157" t="s">
        <v>254</v>
      </c>
      <c r="T14" s="157" t="s">
        <v>255</v>
      </c>
      <c r="U14" s="157">
        <v>1.006</v>
      </c>
      <c r="V14" s="157">
        <f>ROUND(E14*U14,2)</f>
        <v>563.5</v>
      </c>
      <c r="W14" s="157"/>
      <c r="X14" s="157" t="s">
        <v>256</v>
      </c>
      <c r="Y14" s="157" t="s">
        <v>257</v>
      </c>
      <c r="Z14" s="147"/>
      <c r="AA14" s="147"/>
      <c r="AB14" s="147"/>
      <c r="AC14" s="147"/>
      <c r="AD14" s="147"/>
      <c r="AE14" s="147"/>
      <c r="AF14" s="147"/>
      <c r="AG14" s="147" t="s">
        <v>258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2" x14ac:dyDescent="0.2">
      <c r="A15" s="154"/>
      <c r="B15" s="155"/>
      <c r="C15" s="388" t="s">
        <v>381</v>
      </c>
      <c r="D15" s="389"/>
      <c r="E15" s="389"/>
      <c r="F15" s="389"/>
      <c r="G15" s="389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272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3" x14ac:dyDescent="0.2">
      <c r="A16" s="154"/>
      <c r="B16" s="155"/>
      <c r="C16" s="396" t="s">
        <v>382</v>
      </c>
      <c r="D16" s="397"/>
      <c r="E16" s="397"/>
      <c r="F16" s="397"/>
      <c r="G16" s="39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272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3" x14ac:dyDescent="0.2">
      <c r="A17" s="154"/>
      <c r="B17" s="155"/>
      <c r="C17" s="396" t="s">
        <v>383</v>
      </c>
      <c r="D17" s="397"/>
      <c r="E17" s="397"/>
      <c r="F17" s="397"/>
      <c r="G17" s="39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272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3" x14ac:dyDescent="0.2">
      <c r="A18" s="154"/>
      <c r="B18" s="155"/>
      <c r="C18" s="396" t="s">
        <v>384</v>
      </c>
      <c r="D18" s="397"/>
      <c r="E18" s="397"/>
      <c r="F18" s="397"/>
      <c r="G18" s="39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272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2" x14ac:dyDescent="0.2">
      <c r="A19" s="154"/>
      <c r="B19" s="155"/>
      <c r="C19" s="184" t="s">
        <v>658</v>
      </c>
      <c r="D19" s="159"/>
      <c r="E19" s="160">
        <v>85.2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260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3" x14ac:dyDescent="0.2">
      <c r="A20" s="154"/>
      <c r="B20" s="155"/>
      <c r="C20" s="184" t="s">
        <v>659</v>
      </c>
      <c r="D20" s="159"/>
      <c r="E20" s="160">
        <v>135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260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3" x14ac:dyDescent="0.2">
      <c r="A21" s="154"/>
      <c r="B21" s="155"/>
      <c r="C21" s="192" t="s">
        <v>388</v>
      </c>
      <c r="D21" s="190"/>
      <c r="E21" s="191">
        <v>220.2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260</v>
      </c>
      <c r="AH21" s="147">
        <v>1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3" x14ac:dyDescent="0.2">
      <c r="A22" s="154"/>
      <c r="B22" s="155"/>
      <c r="C22" s="184" t="s">
        <v>660</v>
      </c>
      <c r="D22" s="159"/>
      <c r="E22" s="160">
        <v>95.04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260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3" x14ac:dyDescent="0.2">
      <c r="A23" s="154"/>
      <c r="B23" s="155"/>
      <c r="C23" s="192" t="s">
        <v>388</v>
      </c>
      <c r="D23" s="190"/>
      <c r="E23" s="191">
        <v>95.04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260</v>
      </c>
      <c r="AH23" s="147">
        <v>1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3" x14ac:dyDescent="0.2">
      <c r="A24" s="154"/>
      <c r="B24" s="155"/>
      <c r="C24" s="184" t="s">
        <v>661</v>
      </c>
      <c r="D24" s="159"/>
      <c r="E24" s="160">
        <v>244.9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7"/>
      <c r="AA24" s="147"/>
      <c r="AB24" s="147"/>
      <c r="AC24" s="147"/>
      <c r="AD24" s="147"/>
      <c r="AE24" s="147"/>
      <c r="AF24" s="147"/>
      <c r="AG24" s="147" t="s">
        <v>260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3" x14ac:dyDescent="0.2">
      <c r="A25" s="154"/>
      <c r="B25" s="155"/>
      <c r="C25" s="192" t="s">
        <v>388</v>
      </c>
      <c r="D25" s="190"/>
      <c r="E25" s="191">
        <v>244.9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260</v>
      </c>
      <c r="AH25" s="147">
        <v>1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x14ac:dyDescent="0.2">
      <c r="A26" s="163" t="s">
        <v>249</v>
      </c>
      <c r="B26" s="164" t="s">
        <v>133</v>
      </c>
      <c r="C26" s="182" t="s">
        <v>134</v>
      </c>
      <c r="D26" s="165"/>
      <c r="E26" s="166"/>
      <c r="F26" s="167"/>
      <c r="G26" s="168">
        <f>SUMIF(AG27:AG28,"&lt;&gt;NOR",G27:G28)</f>
        <v>0</v>
      </c>
      <c r="H26" s="162"/>
      <c r="I26" s="162">
        <f>SUM(I27:I28)</f>
        <v>0</v>
      </c>
      <c r="J26" s="162"/>
      <c r="K26" s="162">
        <f>SUM(K27:K28)</f>
        <v>0</v>
      </c>
      <c r="L26" s="162"/>
      <c r="M26" s="162">
        <f>SUM(M27:M28)</f>
        <v>0</v>
      </c>
      <c r="N26" s="161"/>
      <c r="O26" s="161">
        <f>SUM(O27:O28)</f>
        <v>0.2</v>
      </c>
      <c r="P26" s="161"/>
      <c r="Q26" s="161">
        <f>SUM(Q27:Q28)</f>
        <v>85.89</v>
      </c>
      <c r="R26" s="162"/>
      <c r="S26" s="162"/>
      <c r="T26" s="162"/>
      <c r="U26" s="162"/>
      <c r="V26" s="162">
        <f>SUM(V27:V28)</f>
        <v>544.36</v>
      </c>
      <c r="W26" s="162"/>
      <c r="X26" s="162"/>
      <c r="Y26" s="162"/>
      <c r="AG26" t="s">
        <v>250</v>
      </c>
    </row>
    <row r="27" spans="1:60" ht="22.5" outlineLevel="1" x14ac:dyDescent="0.2">
      <c r="A27" s="170">
        <v>4</v>
      </c>
      <c r="B27" s="171" t="s">
        <v>662</v>
      </c>
      <c r="C27" s="183" t="s">
        <v>663</v>
      </c>
      <c r="D27" s="172" t="s">
        <v>380</v>
      </c>
      <c r="E27" s="173">
        <v>202</v>
      </c>
      <c r="F27" s="174"/>
      <c r="G27" s="175">
        <f>ROUND(E27*F27,2)</f>
        <v>0</v>
      </c>
      <c r="H27" s="158"/>
      <c r="I27" s="157">
        <f>ROUND(E27*H27,2)</f>
        <v>0</v>
      </c>
      <c r="J27" s="158"/>
      <c r="K27" s="157">
        <f>ROUND(E27*J27,2)</f>
        <v>0</v>
      </c>
      <c r="L27" s="157">
        <v>12</v>
      </c>
      <c r="M27" s="157">
        <f>G27*(1+L27/100)</f>
        <v>0</v>
      </c>
      <c r="N27" s="156">
        <v>1E-3</v>
      </c>
      <c r="O27" s="156">
        <f>ROUND(E27*N27,2)</f>
        <v>0.2</v>
      </c>
      <c r="P27" s="156">
        <v>0.42520000000000002</v>
      </c>
      <c r="Q27" s="156">
        <f>ROUND(E27*P27,2)</f>
        <v>85.89</v>
      </c>
      <c r="R27" s="157"/>
      <c r="S27" s="157" t="s">
        <v>646</v>
      </c>
      <c r="T27" s="157" t="s">
        <v>255</v>
      </c>
      <c r="U27" s="157">
        <v>2.6948400000000001</v>
      </c>
      <c r="V27" s="157">
        <f>ROUND(E27*U27,2)</f>
        <v>544.36</v>
      </c>
      <c r="W27" s="157"/>
      <c r="X27" s="157" t="s">
        <v>309</v>
      </c>
      <c r="Y27" s="157" t="s">
        <v>257</v>
      </c>
      <c r="Z27" s="147"/>
      <c r="AA27" s="147"/>
      <c r="AB27" s="147"/>
      <c r="AC27" s="147"/>
      <c r="AD27" s="147"/>
      <c r="AE27" s="147"/>
      <c r="AF27" s="147"/>
      <c r="AG27" s="147" t="s">
        <v>310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2" x14ac:dyDescent="0.2">
      <c r="A28" s="154"/>
      <c r="B28" s="155"/>
      <c r="C28" s="184" t="s">
        <v>664</v>
      </c>
      <c r="D28" s="159"/>
      <c r="E28" s="160">
        <v>202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260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x14ac:dyDescent="0.2">
      <c r="A29" s="163" t="s">
        <v>249</v>
      </c>
      <c r="B29" s="164" t="s">
        <v>153</v>
      </c>
      <c r="C29" s="182" t="s">
        <v>154</v>
      </c>
      <c r="D29" s="165"/>
      <c r="E29" s="166"/>
      <c r="F29" s="167"/>
      <c r="G29" s="168">
        <f>SUMIF(AG30:AG31,"&lt;&gt;NOR",G30:G31)</f>
        <v>0</v>
      </c>
      <c r="H29" s="162"/>
      <c r="I29" s="162">
        <f>SUM(I30:I31)</f>
        <v>0</v>
      </c>
      <c r="J29" s="162"/>
      <c r="K29" s="162">
        <f>SUM(K30:K31)</f>
        <v>0</v>
      </c>
      <c r="L29" s="162"/>
      <c r="M29" s="162">
        <f>SUM(M30:M31)</f>
        <v>0</v>
      </c>
      <c r="N29" s="161"/>
      <c r="O29" s="161">
        <f>SUM(O30:O31)</f>
        <v>1.39</v>
      </c>
      <c r="P29" s="161"/>
      <c r="Q29" s="161">
        <f>SUM(Q30:Q31)</f>
        <v>0</v>
      </c>
      <c r="R29" s="162"/>
      <c r="S29" s="162"/>
      <c r="T29" s="162"/>
      <c r="U29" s="162"/>
      <c r="V29" s="162">
        <f>SUM(V30:V31)</f>
        <v>57.2</v>
      </c>
      <c r="W29" s="162"/>
      <c r="X29" s="162"/>
      <c r="Y29" s="162"/>
      <c r="AG29" t="s">
        <v>250</v>
      </c>
    </row>
    <row r="30" spans="1:60" outlineLevel="1" x14ac:dyDescent="0.2">
      <c r="A30" s="170">
        <v>5</v>
      </c>
      <c r="B30" s="171" t="s">
        <v>391</v>
      </c>
      <c r="C30" s="183" t="s">
        <v>392</v>
      </c>
      <c r="D30" s="172" t="s">
        <v>380</v>
      </c>
      <c r="E30" s="173">
        <v>220</v>
      </c>
      <c r="F30" s="174"/>
      <c r="G30" s="175">
        <f>ROUND(E30*F30,2)</f>
        <v>0</v>
      </c>
      <c r="H30" s="158"/>
      <c r="I30" s="157">
        <f>ROUND(E30*H30,2)</f>
        <v>0</v>
      </c>
      <c r="J30" s="158"/>
      <c r="K30" s="157">
        <f>ROUND(E30*J30,2)</f>
        <v>0</v>
      </c>
      <c r="L30" s="157">
        <v>12</v>
      </c>
      <c r="M30" s="157">
        <f>G30*(1+L30/100)</f>
        <v>0</v>
      </c>
      <c r="N30" s="156">
        <v>6.3400000000000001E-3</v>
      </c>
      <c r="O30" s="156">
        <f>ROUND(E30*N30,2)</f>
        <v>1.39</v>
      </c>
      <c r="P30" s="156">
        <v>0</v>
      </c>
      <c r="Q30" s="156">
        <f>ROUND(E30*P30,2)</f>
        <v>0</v>
      </c>
      <c r="R30" s="157"/>
      <c r="S30" s="157" t="s">
        <v>254</v>
      </c>
      <c r="T30" s="157" t="s">
        <v>255</v>
      </c>
      <c r="U30" s="157">
        <v>0.26</v>
      </c>
      <c r="V30" s="157">
        <f>ROUND(E30*U30,2)</f>
        <v>57.2</v>
      </c>
      <c r="W30" s="157"/>
      <c r="X30" s="157" t="s">
        <v>256</v>
      </c>
      <c r="Y30" s="157" t="s">
        <v>257</v>
      </c>
      <c r="Z30" s="147"/>
      <c r="AA30" s="147"/>
      <c r="AB30" s="147"/>
      <c r="AC30" s="147"/>
      <c r="AD30" s="147"/>
      <c r="AE30" s="147"/>
      <c r="AF30" s="147"/>
      <c r="AG30" s="147" t="s">
        <v>258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2" x14ac:dyDescent="0.2">
      <c r="A31" s="154"/>
      <c r="B31" s="155"/>
      <c r="C31" s="184" t="s">
        <v>665</v>
      </c>
      <c r="D31" s="159"/>
      <c r="E31" s="160">
        <v>220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260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x14ac:dyDescent="0.2">
      <c r="A32" s="163" t="s">
        <v>249</v>
      </c>
      <c r="B32" s="164" t="s">
        <v>158</v>
      </c>
      <c r="C32" s="182" t="s">
        <v>159</v>
      </c>
      <c r="D32" s="165"/>
      <c r="E32" s="166"/>
      <c r="F32" s="167"/>
      <c r="G32" s="168">
        <f>SUMIF(AG33:AG79,"&lt;&gt;NOR",G33:G79)</f>
        <v>0</v>
      </c>
      <c r="H32" s="162"/>
      <c r="I32" s="162">
        <f>SUM(I33:I79)</f>
        <v>0</v>
      </c>
      <c r="J32" s="162"/>
      <c r="K32" s="162">
        <f>SUM(K33:K79)</f>
        <v>0</v>
      </c>
      <c r="L32" s="162"/>
      <c r="M32" s="162">
        <f>SUM(M33:M79)</f>
        <v>0</v>
      </c>
      <c r="N32" s="161"/>
      <c r="O32" s="161">
        <f>SUM(O33:O79)</f>
        <v>0.31000000000000005</v>
      </c>
      <c r="P32" s="161"/>
      <c r="Q32" s="161">
        <f>SUM(Q33:Q79)</f>
        <v>601.04</v>
      </c>
      <c r="R32" s="162"/>
      <c r="S32" s="162"/>
      <c r="T32" s="162"/>
      <c r="U32" s="162"/>
      <c r="V32" s="162">
        <f>SUM(V33:V79)</f>
        <v>974.46000000000015</v>
      </c>
      <c r="W32" s="162"/>
      <c r="X32" s="162"/>
      <c r="Y32" s="162"/>
      <c r="AG32" t="s">
        <v>250</v>
      </c>
    </row>
    <row r="33" spans="1:60" outlineLevel="1" x14ac:dyDescent="0.2">
      <c r="A33" s="170">
        <v>6</v>
      </c>
      <c r="B33" s="171" t="s">
        <v>394</v>
      </c>
      <c r="C33" s="183" t="s">
        <v>395</v>
      </c>
      <c r="D33" s="172" t="s">
        <v>253</v>
      </c>
      <c r="E33" s="173">
        <v>33.345999999999997</v>
      </c>
      <c r="F33" s="174"/>
      <c r="G33" s="175">
        <f>ROUND(E33*F33,2)</f>
        <v>0</v>
      </c>
      <c r="H33" s="158"/>
      <c r="I33" s="157">
        <f>ROUND(E33*H33,2)</f>
        <v>0</v>
      </c>
      <c r="J33" s="158"/>
      <c r="K33" s="157">
        <f>ROUND(E33*J33,2)</f>
        <v>0</v>
      </c>
      <c r="L33" s="157">
        <v>12</v>
      </c>
      <c r="M33" s="157">
        <f>G33*(1+L33/100)</f>
        <v>0</v>
      </c>
      <c r="N33" s="156">
        <v>0</v>
      </c>
      <c r="O33" s="156">
        <f>ROUND(E33*N33,2)</f>
        <v>0</v>
      </c>
      <c r="P33" s="156">
        <v>2</v>
      </c>
      <c r="Q33" s="156">
        <f>ROUND(E33*P33,2)</f>
        <v>66.69</v>
      </c>
      <c r="R33" s="157"/>
      <c r="S33" s="157" t="s">
        <v>254</v>
      </c>
      <c r="T33" s="157" t="s">
        <v>255</v>
      </c>
      <c r="U33" s="157">
        <v>6.4359999999999999</v>
      </c>
      <c r="V33" s="157">
        <f>ROUND(E33*U33,2)</f>
        <v>214.61</v>
      </c>
      <c r="W33" s="157"/>
      <c r="X33" s="157" t="s">
        <v>256</v>
      </c>
      <c r="Y33" s="157" t="s">
        <v>257</v>
      </c>
      <c r="Z33" s="147"/>
      <c r="AA33" s="147"/>
      <c r="AB33" s="147"/>
      <c r="AC33" s="147"/>
      <c r="AD33" s="147"/>
      <c r="AE33" s="147"/>
      <c r="AF33" s="147"/>
      <c r="AG33" s="147" t="s">
        <v>258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2" x14ac:dyDescent="0.2">
      <c r="A34" s="154"/>
      <c r="B34" s="155"/>
      <c r="C34" s="184" t="s">
        <v>666</v>
      </c>
      <c r="D34" s="159"/>
      <c r="E34" s="160">
        <v>15.6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7"/>
      <c r="AA34" s="147"/>
      <c r="AB34" s="147"/>
      <c r="AC34" s="147"/>
      <c r="AD34" s="147"/>
      <c r="AE34" s="147"/>
      <c r="AF34" s="147"/>
      <c r="AG34" s="147" t="s">
        <v>260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3" x14ac:dyDescent="0.2">
      <c r="A35" s="154"/>
      <c r="B35" s="155"/>
      <c r="C35" s="184" t="s">
        <v>667</v>
      </c>
      <c r="D35" s="159"/>
      <c r="E35" s="160">
        <v>17.75</v>
      </c>
      <c r="F35" s="157"/>
      <c r="G35" s="157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57"/>
      <c r="Z35" s="147"/>
      <c r="AA35" s="147"/>
      <c r="AB35" s="147"/>
      <c r="AC35" s="147"/>
      <c r="AD35" s="147"/>
      <c r="AE35" s="147"/>
      <c r="AF35" s="147"/>
      <c r="AG35" s="147" t="s">
        <v>260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">
      <c r="A36" s="170">
        <v>7</v>
      </c>
      <c r="B36" s="171" t="s">
        <v>401</v>
      </c>
      <c r="C36" s="183" t="s">
        <v>402</v>
      </c>
      <c r="D36" s="172" t="s">
        <v>253</v>
      </c>
      <c r="E36" s="173">
        <v>201.92939999999999</v>
      </c>
      <c r="F36" s="174"/>
      <c r="G36" s="175">
        <f>ROUND(E36*F36,2)</f>
        <v>0</v>
      </c>
      <c r="H36" s="158"/>
      <c r="I36" s="157">
        <f>ROUND(E36*H36,2)</f>
        <v>0</v>
      </c>
      <c r="J36" s="158"/>
      <c r="K36" s="157">
        <f>ROUND(E36*J36,2)</f>
        <v>0</v>
      </c>
      <c r="L36" s="157">
        <v>12</v>
      </c>
      <c r="M36" s="157">
        <f>G36*(1+L36/100)</f>
        <v>0</v>
      </c>
      <c r="N36" s="156">
        <v>1.2800000000000001E-3</v>
      </c>
      <c r="O36" s="156">
        <f>ROUND(E36*N36,2)</f>
        <v>0.26</v>
      </c>
      <c r="P36" s="156">
        <v>1.95</v>
      </c>
      <c r="Q36" s="156">
        <f>ROUND(E36*P36,2)</f>
        <v>393.76</v>
      </c>
      <c r="R36" s="157"/>
      <c r="S36" s="157" t="s">
        <v>254</v>
      </c>
      <c r="T36" s="157" t="s">
        <v>255</v>
      </c>
      <c r="U36" s="157">
        <v>1.7010000000000001</v>
      </c>
      <c r="V36" s="157">
        <f>ROUND(E36*U36,2)</f>
        <v>343.48</v>
      </c>
      <c r="W36" s="157"/>
      <c r="X36" s="157" t="s">
        <v>256</v>
      </c>
      <c r="Y36" s="157" t="s">
        <v>257</v>
      </c>
      <c r="Z36" s="147"/>
      <c r="AA36" s="147"/>
      <c r="AB36" s="147"/>
      <c r="AC36" s="147"/>
      <c r="AD36" s="147"/>
      <c r="AE36" s="147"/>
      <c r="AF36" s="147"/>
      <c r="AG36" s="147" t="s">
        <v>258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2" x14ac:dyDescent="0.2">
      <c r="A37" s="154"/>
      <c r="B37" s="155"/>
      <c r="C37" s="184" t="s">
        <v>668</v>
      </c>
      <c r="D37" s="159"/>
      <c r="E37" s="160">
        <v>9.32</v>
      </c>
      <c r="F37" s="157"/>
      <c r="G37" s="15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57"/>
      <c r="Z37" s="147"/>
      <c r="AA37" s="147"/>
      <c r="AB37" s="147"/>
      <c r="AC37" s="147"/>
      <c r="AD37" s="147"/>
      <c r="AE37" s="147"/>
      <c r="AF37" s="147"/>
      <c r="AG37" s="147" t="s">
        <v>260</v>
      </c>
      <c r="AH37" s="147">
        <v>0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3" x14ac:dyDescent="0.2">
      <c r="A38" s="154"/>
      <c r="B38" s="155"/>
      <c r="C38" s="184" t="s">
        <v>669</v>
      </c>
      <c r="D38" s="159"/>
      <c r="E38" s="160">
        <v>9.1199999999999992</v>
      </c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260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3" x14ac:dyDescent="0.2">
      <c r="A39" s="154"/>
      <c r="B39" s="155"/>
      <c r="C39" s="184" t="s">
        <v>670</v>
      </c>
      <c r="D39" s="159"/>
      <c r="E39" s="160">
        <v>41.87</v>
      </c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7"/>
      <c r="AA39" s="147"/>
      <c r="AB39" s="147"/>
      <c r="AC39" s="147"/>
      <c r="AD39" s="147"/>
      <c r="AE39" s="147"/>
      <c r="AF39" s="147"/>
      <c r="AG39" s="147" t="s">
        <v>260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3" x14ac:dyDescent="0.2">
      <c r="A40" s="154"/>
      <c r="B40" s="155"/>
      <c r="C40" s="192" t="s">
        <v>388</v>
      </c>
      <c r="D40" s="190"/>
      <c r="E40" s="191">
        <v>60.31</v>
      </c>
      <c r="F40" s="157"/>
      <c r="G40" s="157"/>
      <c r="H40" s="157"/>
      <c r="I40" s="157"/>
      <c r="J40" s="157"/>
      <c r="K40" s="157"/>
      <c r="L40" s="157"/>
      <c r="M40" s="157"/>
      <c r="N40" s="156"/>
      <c r="O40" s="156"/>
      <c r="P40" s="156"/>
      <c r="Q40" s="156"/>
      <c r="R40" s="157"/>
      <c r="S40" s="157"/>
      <c r="T40" s="157"/>
      <c r="U40" s="157"/>
      <c r="V40" s="157"/>
      <c r="W40" s="157"/>
      <c r="X40" s="157"/>
      <c r="Y40" s="157"/>
      <c r="Z40" s="147"/>
      <c r="AA40" s="147"/>
      <c r="AB40" s="147"/>
      <c r="AC40" s="147"/>
      <c r="AD40" s="147"/>
      <c r="AE40" s="147"/>
      <c r="AF40" s="147"/>
      <c r="AG40" s="147" t="s">
        <v>260</v>
      </c>
      <c r="AH40" s="147">
        <v>1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2.5" outlineLevel="3" x14ac:dyDescent="0.2">
      <c r="A41" s="154"/>
      <c r="B41" s="155"/>
      <c r="C41" s="184" t="s">
        <v>671</v>
      </c>
      <c r="D41" s="159"/>
      <c r="E41" s="160">
        <v>36.17</v>
      </c>
      <c r="F41" s="157"/>
      <c r="G41" s="157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57"/>
      <c r="Z41" s="147"/>
      <c r="AA41" s="147"/>
      <c r="AB41" s="147"/>
      <c r="AC41" s="147"/>
      <c r="AD41" s="147"/>
      <c r="AE41" s="147"/>
      <c r="AF41" s="147"/>
      <c r="AG41" s="147" t="s">
        <v>260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3" x14ac:dyDescent="0.2">
      <c r="A42" s="154"/>
      <c r="B42" s="155"/>
      <c r="C42" s="184" t="s">
        <v>672</v>
      </c>
      <c r="D42" s="159"/>
      <c r="E42" s="160">
        <v>48.07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260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3" x14ac:dyDescent="0.2">
      <c r="A43" s="154"/>
      <c r="B43" s="155"/>
      <c r="C43" s="184" t="s">
        <v>673</v>
      </c>
      <c r="D43" s="159"/>
      <c r="E43" s="160">
        <v>5.4</v>
      </c>
      <c r="F43" s="157"/>
      <c r="G43" s="15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Z43" s="147"/>
      <c r="AA43" s="147"/>
      <c r="AB43" s="147"/>
      <c r="AC43" s="147"/>
      <c r="AD43" s="147"/>
      <c r="AE43" s="147"/>
      <c r="AF43" s="147"/>
      <c r="AG43" s="147" t="s">
        <v>260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3" x14ac:dyDescent="0.2">
      <c r="A44" s="154"/>
      <c r="B44" s="155"/>
      <c r="C44" s="184" t="s">
        <v>674</v>
      </c>
      <c r="D44" s="159"/>
      <c r="E44" s="160">
        <v>3.36</v>
      </c>
      <c r="F44" s="157"/>
      <c r="G44" s="15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7"/>
      <c r="AA44" s="147"/>
      <c r="AB44" s="147"/>
      <c r="AC44" s="147"/>
      <c r="AD44" s="147"/>
      <c r="AE44" s="147"/>
      <c r="AF44" s="147"/>
      <c r="AG44" s="147" t="s">
        <v>260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3" x14ac:dyDescent="0.2">
      <c r="A45" s="154"/>
      <c r="B45" s="155"/>
      <c r="C45" s="192" t="s">
        <v>388</v>
      </c>
      <c r="D45" s="190"/>
      <c r="E45" s="191">
        <v>93</v>
      </c>
      <c r="F45" s="157"/>
      <c r="G45" s="157"/>
      <c r="H45" s="157"/>
      <c r="I45" s="157"/>
      <c r="J45" s="157"/>
      <c r="K45" s="157"/>
      <c r="L45" s="157"/>
      <c r="M45" s="157"/>
      <c r="N45" s="156"/>
      <c r="O45" s="156"/>
      <c r="P45" s="156"/>
      <c r="Q45" s="156"/>
      <c r="R45" s="157"/>
      <c r="S45" s="157"/>
      <c r="T45" s="157"/>
      <c r="U45" s="157"/>
      <c r="V45" s="157"/>
      <c r="W45" s="157"/>
      <c r="X45" s="157"/>
      <c r="Y45" s="157"/>
      <c r="Z45" s="147"/>
      <c r="AA45" s="147"/>
      <c r="AB45" s="147"/>
      <c r="AC45" s="147"/>
      <c r="AD45" s="147"/>
      <c r="AE45" s="147"/>
      <c r="AF45" s="147"/>
      <c r="AG45" s="147" t="s">
        <v>260</v>
      </c>
      <c r="AH45" s="147">
        <v>1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3" x14ac:dyDescent="0.2">
      <c r="A46" s="154"/>
      <c r="B46" s="155"/>
      <c r="C46" s="184" t="s">
        <v>675</v>
      </c>
      <c r="D46" s="159"/>
      <c r="E46" s="160">
        <v>14.09</v>
      </c>
      <c r="F46" s="157"/>
      <c r="G46" s="15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7"/>
      <c r="AA46" s="147"/>
      <c r="AB46" s="147"/>
      <c r="AC46" s="147"/>
      <c r="AD46" s="147"/>
      <c r="AE46" s="147"/>
      <c r="AF46" s="147"/>
      <c r="AG46" s="147" t="s">
        <v>260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3" x14ac:dyDescent="0.2">
      <c r="A47" s="154"/>
      <c r="B47" s="155"/>
      <c r="C47" s="184" t="s">
        <v>676</v>
      </c>
      <c r="D47" s="159"/>
      <c r="E47" s="160">
        <v>2.16</v>
      </c>
      <c r="F47" s="157"/>
      <c r="G47" s="157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57"/>
      <c r="Z47" s="147"/>
      <c r="AA47" s="147"/>
      <c r="AB47" s="147"/>
      <c r="AC47" s="147"/>
      <c r="AD47" s="147"/>
      <c r="AE47" s="147"/>
      <c r="AF47" s="147"/>
      <c r="AG47" s="147" t="s">
        <v>260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3" x14ac:dyDescent="0.2">
      <c r="A48" s="154"/>
      <c r="B48" s="155"/>
      <c r="C48" s="184" t="s">
        <v>677</v>
      </c>
      <c r="D48" s="159"/>
      <c r="E48" s="160">
        <v>4.33</v>
      </c>
      <c r="F48" s="157"/>
      <c r="G48" s="157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7"/>
      <c r="AA48" s="147"/>
      <c r="AB48" s="147"/>
      <c r="AC48" s="147"/>
      <c r="AD48" s="147"/>
      <c r="AE48" s="147"/>
      <c r="AF48" s="147"/>
      <c r="AG48" s="147" t="s">
        <v>260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3" x14ac:dyDescent="0.2">
      <c r="A49" s="154"/>
      <c r="B49" s="155"/>
      <c r="C49" s="184" t="s">
        <v>678</v>
      </c>
      <c r="D49" s="159"/>
      <c r="E49" s="160">
        <v>0.75</v>
      </c>
      <c r="F49" s="157"/>
      <c r="G49" s="157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57"/>
      <c r="Z49" s="147"/>
      <c r="AA49" s="147"/>
      <c r="AB49" s="147"/>
      <c r="AC49" s="147"/>
      <c r="AD49" s="147"/>
      <c r="AE49" s="147"/>
      <c r="AF49" s="147"/>
      <c r="AG49" s="147" t="s">
        <v>260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3" x14ac:dyDescent="0.2">
      <c r="A50" s="154"/>
      <c r="B50" s="155"/>
      <c r="C50" s="192" t="s">
        <v>388</v>
      </c>
      <c r="D50" s="190"/>
      <c r="E50" s="191">
        <v>21.33</v>
      </c>
      <c r="F50" s="157"/>
      <c r="G50" s="157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57"/>
      <c r="Z50" s="147"/>
      <c r="AA50" s="147"/>
      <c r="AB50" s="147"/>
      <c r="AC50" s="147"/>
      <c r="AD50" s="147"/>
      <c r="AE50" s="147"/>
      <c r="AF50" s="147"/>
      <c r="AG50" s="147" t="s">
        <v>260</v>
      </c>
      <c r="AH50" s="147">
        <v>1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3" x14ac:dyDescent="0.2">
      <c r="A51" s="154"/>
      <c r="B51" s="155"/>
      <c r="C51" s="184" t="s">
        <v>679</v>
      </c>
      <c r="D51" s="159"/>
      <c r="E51" s="160">
        <v>10.210000000000001</v>
      </c>
      <c r="F51" s="157"/>
      <c r="G51" s="157"/>
      <c r="H51" s="157"/>
      <c r="I51" s="157"/>
      <c r="J51" s="157"/>
      <c r="K51" s="157"/>
      <c r="L51" s="157"/>
      <c r="M51" s="157"/>
      <c r="N51" s="156"/>
      <c r="O51" s="156"/>
      <c r="P51" s="156"/>
      <c r="Q51" s="156"/>
      <c r="R51" s="157"/>
      <c r="S51" s="157"/>
      <c r="T51" s="157"/>
      <c r="U51" s="157"/>
      <c r="V51" s="157"/>
      <c r="W51" s="157"/>
      <c r="X51" s="157"/>
      <c r="Y51" s="157"/>
      <c r="Z51" s="147"/>
      <c r="AA51" s="147"/>
      <c r="AB51" s="147"/>
      <c r="AC51" s="147"/>
      <c r="AD51" s="147"/>
      <c r="AE51" s="147"/>
      <c r="AF51" s="147"/>
      <c r="AG51" s="147" t="s">
        <v>260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3" x14ac:dyDescent="0.2">
      <c r="A52" s="154"/>
      <c r="B52" s="155"/>
      <c r="C52" s="192" t="s">
        <v>388</v>
      </c>
      <c r="D52" s="190"/>
      <c r="E52" s="191">
        <v>10.210000000000001</v>
      </c>
      <c r="F52" s="157"/>
      <c r="G52" s="157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57"/>
      <c r="Z52" s="147"/>
      <c r="AA52" s="147"/>
      <c r="AB52" s="147"/>
      <c r="AC52" s="147"/>
      <c r="AD52" s="147"/>
      <c r="AE52" s="147"/>
      <c r="AF52" s="147"/>
      <c r="AG52" s="147" t="s">
        <v>260</v>
      </c>
      <c r="AH52" s="147">
        <v>1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3" x14ac:dyDescent="0.2">
      <c r="A53" s="154"/>
      <c r="B53" s="155"/>
      <c r="C53" s="184" t="s">
        <v>680</v>
      </c>
      <c r="D53" s="159"/>
      <c r="E53" s="160">
        <v>17.079999999999998</v>
      </c>
      <c r="F53" s="157"/>
      <c r="G53" s="157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Z53" s="147"/>
      <c r="AA53" s="147"/>
      <c r="AB53" s="147"/>
      <c r="AC53" s="147"/>
      <c r="AD53" s="147"/>
      <c r="AE53" s="147"/>
      <c r="AF53" s="147"/>
      <c r="AG53" s="147" t="s">
        <v>260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">
      <c r="A54" s="170">
        <v>8</v>
      </c>
      <c r="B54" s="171" t="s">
        <v>407</v>
      </c>
      <c r="C54" s="183" t="s">
        <v>408</v>
      </c>
      <c r="D54" s="172" t="s">
        <v>380</v>
      </c>
      <c r="E54" s="173">
        <v>106.95</v>
      </c>
      <c r="F54" s="174"/>
      <c r="G54" s="175">
        <f>ROUND(E54*F54,2)</f>
        <v>0</v>
      </c>
      <c r="H54" s="158"/>
      <c r="I54" s="157">
        <f>ROUND(E54*H54,2)</f>
        <v>0</v>
      </c>
      <c r="J54" s="158"/>
      <c r="K54" s="157">
        <f>ROUND(E54*J54,2)</f>
        <v>0</v>
      </c>
      <c r="L54" s="157">
        <v>12</v>
      </c>
      <c r="M54" s="157">
        <f>G54*(1+L54/100)</f>
        <v>0</v>
      </c>
      <c r="N54" s="156">
        <v>0</v>
      </c>
      <c r="O54" s="156">
        <f>ROUND(E54*N54,2)</f>
        <v>0</v>
      </c>
      <c r="P54" s="156">
        <v>4.4999999999999998E-2</v>
      </c>
      <c r="Q54" s="156">
        <f>ROUND(E54*P54,2)</f>
        <v>4.8099999999999996</v>
      </c>
      <c r="R54" s="157"/>
      <c r="S54" s="157" t="s">
        <v>254</v>
      </c>
      <c r="T54" s="157" t="s">
        <v>255</v>
      </c>
      <c r="U54" s="157">
        <v>0.13300000000000001</v>
      </c>
      <c r="V54" s="157">
        <f>ROUND(E54*U54,2)</f>
        <v>14.22</v>
      </c>
      <c r="W54" s="157"/>
      <c r="X54" s="157" t="s">
        <v>256</v>
      </c>
      <c r="Y54" s="157" t="s">
        <v>257</v>
      </c>
      <c r="Z54" s="147"/>
      <c r="AA54" s="147"/>
      <c r="AB54" s="147"/>
      <c r="AC54" s="147"/>
      <c r="AD54" s="147"/>
      <c r="AE54" s="147"/>
      <c r="AF54" s="147"/>
      <c r="AG54" s="147" t="s">
        <v>258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2" x14ac:dyDescent="0.2">
      <c r="A55" s="154"/>
      <c r="B55" s="155"/>
      <c r="C55" s="184" t="s">
        <v>681</v>
      </c>
      <c r="D55" s="159"/>
      <c r="E55" s="160">
        <v>106.95</v>
      </c>
      <c r="F55" s="157"/>
      <c r="G55" s="157"/>
      <c r="H55" s="157"/>
      <c r="I55" s="157"/>
      <c r="J55" s="157"/>
      <c r="K55" s="157"/>
      <c r="L55" s="157"/>
      <c r="M55" s="157"/>
      <c r="N55" s="156"/>
      <c r="O55" s="156"/>
      <c r="P55" s="156"/>
      <c r="Q55" s="156"/>
      <c r="R55" s="157"/>
      <c r="S55" s="157"/>
      <c r="T55" s="157"/>
      <c r="U55" s="157"/>
      <c r="V55" s="157"/>
      <c r="W55" s="157"/>
      <c r="X55" s="157"/>
      <c r="Y55" s="157"/>
      <c r="Z55" s="147"/>
      <c r="AA55" s="147"/>
      <c r="AB55" s="147"/>
      <c r="AC55" s="147"/>
      <c r="AD55" s="147"/>
      <c r="AE55" s="147"/>
      <c r="AF55" s="147"/>
      <c r="AG55" s="147" t="s">
        <v>260</v>
      </c>
      <c r="AH55" s="147">
        <v>0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70">
        <v>9</v>
      </c>
      <c r="B56" s="171" t="s">
        <v>410</v>
      </c>
      <c r="C56" s="183" t="s">
        <v>411</v>
      </c>
      <c r="D56" s="172" t="s">
        <v>253</v>
      </c>
      <c r="E56" s="173">
        <v>80.08</v>
      </c>
      <c r="F56" s="174"/>
      <c r="G56" s="175">
        <f>ROUND(E56*F56,2)</f>
        <v>0</v>
      </c>
      <c r="H56" s="158"/>
      <c r="I56" s="157">
        <f>ROUND(E56*H56,2)</f>
        <v>0</v>
      </c>
      <c r="J56" s="158"/>
      <c r="K56" s="157">
        <f>ROUND(E56*J56,2)</f>
        <v>0</v>
      </c>
      <c r="L56" s="157">
        <v>12</v>
      </c>
      <c r="M56" s="157">
        <f>G56*(1+L56/100)</f>
        <v>0</v>
      </c>
      <c r="N56" s="156">
        <v>0</v>
      </c>
      <c r="O56" s="156">
        <f>ROUND(E56*N56,2)</f>
        <v>0</v>
      </c>
      <c r="P56" s="156">
        <v>1.4</v>
      </c>
      <c r="Q56" s="156">
        <f>ROUND(E56*P56,2)</f>
        <v>112.11</v>
      </c>
      <c r="R56" s="157"/>
      <c r="S56" s="157" t="s">
        <v>254</v>
      </c>
      <c r="T56" s="157" t="s">
        <v>255</v>
      </c>
      <c r="U56" s="157">
        <v>0.875</v>
      </c>
      <c r="V56" s="157">
        <f>ROUND(E56*U56,2)</f>
        <v>70.069999999999993</v>
      </c>
      <c r="W56" s="157"/>
      <c r="X56" s="157" t="s">
        <v>256</v>
      </c>
      <c r="Y56" s="157" t="s">
        <v>257</v>
      </c>
      <c r="Z56" s="147"/>
      <c r="AA56" s="147"/>
      <c r="AB56" s="147"/>
      <c r="AC56" s="147"/>
      <c r="AD56" s="147"/>
      <c r="AE56" s="147"/>
      <c r="AF56" s="147"/>
      <c r="AG56" s="147" t="s">
        <v>258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2" x14ac:dyDescent="0.2">
      <c r="A57" s="154"/>
      <c r="B57" s="155"/>
      <c r="C57" s="184" t="s">
        <v>682</v>
      </c>
      <c r="D57" s="159"/>
      <c r="E57" s="160">
        <v>80.08</v>
      </c>
      <c r="F57" s="157"/>
      <c r="G57" s="157"/>
      <c r="H57" s="157"/>
      <c r="I57" s="157"/>
      <c r="J57" s="157"/>
      <c r="K57" s="157"/>
      <c r="L57" s="157"/>
      <c r="M57" s="157"/>
      <c r="N57" s="156"/>
      <c r="O57" s="156"/>
      <c r="P57" s="156"/>
      <c r="Q57" s="156"/>
      <c r="R57" s="157"/>
      <c r="S57" s="157"/>
      <c r="T57" s="157"/>
      <c r="U57" s="157"/>
      <c r="V57" s="157"/>
      <c r="W57" s="157"/>
      <c r="X57" s="157"/>
      <c r="Y57" s="157"/>
      <c r="Z57" s="147"/>
      <c r="AA57" s="147"/>
      <c r="AB57" s="147"/>
      <c r="AC57" s="147"/>
      <c r="AD57" s="147"/>
      <c r="AE57" s="147"/>
      <c r="AF57" s="147"/>
      <c r="AG57" s="147" t="s">
        <v>260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">
      <c r="A58" s="170">
        <v>10</v>
      </c>
      <c r="B58" s="171" t="s">
        <v>413</v>
      </c>
      <c r="C58" s="183" t="s">
        <v>414</v>
      </c>
      <c r="D58" s="172" t="s">
        <v>380</v>
      </c>
      <c r="E58" s="173">
        <v>19.140999999999998</v>
      </c>
      <c r="F58" s="174"/>
      <c r="G58" s="175">
        <f>ROUND(E58*F58,2)</f>
        <v>0</v>
      </c>
      <c r="H58" s="158"/>
      <c r="I58" s="157">
        <f>ROUND(E58*H58,2)</f>
        <v>0</v>
      </c>
      <c r="J58" s="158"/>
      <c r="K58" s="157">
        <f>ROUND(E58*J58,2)</f>
        <v>0</v>
      </c>
      <c r="L58" s="157">
        <v>12</v>
      </c>
      <c r="M58" s="157">
        <f>G58*(1+L58/100)</f>
        <v>0</v>
      </c>
      <c r="N58" s="156">
        <v>9.2000000000000003E-4</v>
      </c>
      <c r="O58" s="156">
        <f>ROUND(E58*N58,2)</f>
        <v>0.02</v>
      </c>
      <c r="P58" s="156">
        <v>5.3999999999999999E-2</v>
      </c>
      <c r="Q58" s="156">
        <f>ROUND(E58*P58,2)</f>
        <v>1.03</v>
      </c>
      <c r="R58" s="157"/>
      <c r="S58" s="157" t="s">
        <v>254</v>
      </c>
      <c r="T58" s="157" t="s">
        <v>255</v>
      </c>
      <c r="U58" s="157">
        <v>0.46500000000000002</v>
      </c>
      <c r="V58" s="157">
        <f>ROUND(E58*U58,2)</f>
        <v>8.9</v>
      </c>
      <c r="W58" s="157"/>
      <c r="X58" s="157" t="s">
        <v>256</v>
      </c>
      <c r="Y58" s="157" t="s">
        <v>257</v>
      </c>
      <c r="Z58" s="147"/>
      <c r="AA58" s="147"/>
      <c r="AB58" s="147"/>
      <c r="AC58" s="147"/>
      <c r="AD58" s="147"/>
      <c r="AE58" s="147"/>
      <c r="AF58" s="147"/>
      <c r="AG58" s="147" t="s">
        <v>258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2" x14ac:dyDescent="0.2">
      <c r="A59" s="154"/>
      <c r="B59" s="155"/>
      <c r="C59" s="184" t="s">
        <v>683</v>
      </c>
      <c r="D59" s="159"/>
      <c r="E59" s="160">
        <v>19.14</v>
      </c>
      <c r="F59" s="157"/>
      <c r="G59" s="157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7"/>
      <c r="AA59" s="147"/>
      <c r="AB59" s="147"/>
      <c r="AC59" s="147"/>
      <c r="AD59" s="147"/>
      <c r="AE59" s="147"/>
      <c r="AF59" s="147"/>
      <c r="AG59" s="147" t="s">
        <v>260</v>
      </c>
      <c r="AH59" s="147">
        <v>0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">
      <c r="A60" s="170">
        <v>11</v>
      </c>
      <c r="B60" s="171" t="s">
        <v>417</v>
      </c>
      <c r="C60" s="183" t="s">
        <v>418</v>
      </c>
      <c r="D60" s="172" t="s">
        <v>380</v>
      </c>
      <c r="E60" s="173">
        <v>22</v>
      </c>
      <c r="F60" s="174"/>
      <c r="G60" s="175">
        <f>ROUND(E60*F60,2)</f>
        <v>0</v>
      </c>
      <c r="H60" s="158"/>
      <c r="I60" s="157">
        <f>ROUND(E60*H60,2)</f>
        <v>0</v>
      </c>
      <c r="J60" s="158"/>
      <c r="K60" s="157">
        <f>ROUND(E60*J60,2)</f>
        <v>0</v>
      </c>
      <c r="L60" s="157">
        <v>12</v>
      </c>
      <c r="M60" s="157">
        <f>G60*(1+L60/100)</f>
        <v>0</v>
      </c>
      <c r="N60" s="156">
        <v>1.17E-3</v>
      </c>
      <c r="O60" s="156">
        <f>ROUND(E60*N60,2)</f>
        <v>0.03</v>
      </c>
      <c r="P60" s="156">
        <v>3.4000000000000002E-2</v>
      </c>
      <c r="Q60" s="156">
        <f>ROUND(E60*P60,2)</f>
        <v>0.75</v>
      </c>
      <c r="R60" s="157"/>
      <c r="S60" s="157" t="s">
        <v>254</v>
      </c>
      <c r="T60" s="157" t="s">
        <v>255</v>
      </c>
      <c r="U60" s="157">
        <v>0.53600000000000003</v>
      </c>
      <c r="V60" s="157">
        <f>ROUND(E60*U60,2)</f>
        <v>11.79</v>
      </c>
      <c r="W60" s="157"/>
      <c r="X60" s="157" t="s">
        <v>256</v>
      </c>
      <c r="Y60" s="157" t="s">
        <v>257</v>
      </c>
      <c r="Z60" s="147"/>
      <c r="AA60" s="147"/>
      <c r="AB60" s="147"/>
      <c r="AC60" s="147"/>
      <c r="AD60" s="147"/>
      <c r="AE60" s="147"/>
      <c r="AF60" s="147"/>
      <c r="AG60" s="147" t="s">
        <v>258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2" x14ac:dyDescent="0.2">
      <c r="A61" s="154"/>
      <c r="B61" s="155"/>
      <c r="C61" s="184" t="s">
        <v>117</v>
      </c>
      <c r="D61" s="159"/>
      <c r="E61" s="160">
        <v>22</v>
      </c>
      <c r="F61" s="157"/>
      <c r="G61" s="157"/>
      <c r="H61" s="157"/>
      <c r="I61" s="157"/>
      <c r="J61" s="157"/>
      <c r="K61" s="157"/>
      <c r="L61" s="157"/>
      <c r="M61" s="157"/>
      <c r="N61" s="156"/>
      <c r="O61" s="156"/>
      <c r="P61" s="156"/>
      <c r="Q61" s="156"/>
      <c r="R61" s="157"/>
      <c r="S61" s="157"/>
      <c r="T61" s="157"/>
      <c r="U61" s="157"/>
      <c r="V61" s="157"/>
      <c r="W61" s="157"/>
      <c r="X61" s="157"/>
      <c r="Y61" s="157"/>
      <c r="Z61" s="147"/>
      <c r="AA61" s="147"/>
      <c r="AB61" s="147"/>
      <c r="AC61" s="147"/>
      <c r="AD61" s="147"/>
      <c r="AE61" s="147"/>
      <c r="AF61" s="147"/>
      <c r="AG61" s="147" t="s">
        <v>260</v>
      </c>
      <c r="AH61" s="147">
        <v>0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">
      <c r="A62" s="170">
        <v>12</v>
      </c>
      <c r="B62" s="171" t="s">
        <v>421</v>
      </c>
      <c r="C62" s="183" t="s">
        <v>422</v>
      </c>
      <c r="D62" s="172" t="s">
        <v>380</v>
      </c>
      <c r="E62" s="173">
        <v>334.45</v>
      </c>
      <c r="F62" s="174"/>
      <c r="G62" s="175">
        <f>ROUND(E62*F62,2)</f>
        <v>0</v>
      </c>
      <c r="H62" s="158"/>
      <c r="I62" s="157">
        <f>ROUND(E62*H62,2)</f>
        <v>0</v>
      </c>
      <c r="J62" s="158"/>
      <c r="K62" s="157">
        <f>ROUND(E62*J62,2)</f>
        <v>0</v>
      </c>
      <c r="L62" s="157">
        <v>12</v>
      </c>
      <c r="M62" s="157">
        <f>G62*(1+L62/100)</f>
        <v>0</v>
      </c>
      <c r="N62" s="156">
        <v>0</v>
      </c>
      <c r="O62" s="156">
        <f>ROUND(E62*N62,2)</f>
        <v>0</v>
      </c>
      <c r="P62" s="156">
        <v>7.0000000000000001E-3</v>
      </c>
      <c r="Q62" s="156">
        <f>ROUND(E62*P62,2)</f>
        <v>2.34</v>
      </c>
      <c r="R62" s="157"/>
      <c r="S62" s="157" t="s">
        <v>254</v>
      </c>
      <c r="T62" s="157" t="s">
        <v>255</v>
      </c>
      <c r="U62" s="157">
        <v>0.06</v>
      </c>
      <c r="V62" s="157">
        <f>ROUND(E62*U62,2)</f>
        <v>20.07</v>
      </c>
      <c r="W62" s="157"/>
      <c r="X62" s="157" t="s">
        <v>256</v>
      </c>
      <c r="Y62" s="157" t="s">
        <v>257</v>
      </c>
      <c r="Z62" s="147"/>
      <c r="AA62" s="147"/>
      <c r="AB62" s="147"/>
      <c r="AC62" s="147"/>
      <c r="AD62" s="147"/>
      <c r="AE62" s="147"/>
      <c r="AF62" s="147"/>
      <c r="AG62" s="147" t="s">
        <v>258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2" x14ac:dyDescent="0.2">
      <c r="A63" s="154"/>
      <c r="B63" s="155"/>
      <c r="C63" s="184" t="s">
        <v>684</v>
      </c>
      <c r="D63" s="159"/>
      <c r="E63" s="160">
        <v>247.45</v>
      </c>
      <c r="F63" s="157"/>
      <c r="G63" s="157"/>
      <c r="H63" s="157"/>
      <c r="I63" s="157"/>
      <c r="J63" s="157"/>
      <c r="K63" s="157"/>
      <c r="L63" s="157"/>
      <c r="M63" s="157"/>
      <c r="N63" s="156"/>
      <c r="O63" s="156"/>
      <c r="P63" s="156"/>
      <c r="Q63" s="156"/>
      <c r="R63" s="157"/>
      <c r="S63" s="157"/>
      <c r="T63" s="157"/>
      <c r="U63" s="157"/>
      <c r="V63" s="157"/>
      <c r="W63" s="157"/>
      <c r="X63" s="157"/>
      <c r="Y63" s="157"/>
      <c r="Z63" s="147"/>
      <c r="AA63" s="147"/>
      <c r="AB63" s="147"/>
      <c r="AC63" s="147"/>
      <c r="AD63" s="147"/>
      <c r="AE63" s="147"/>
      <c r="AF63" s="147"/>
      <c r="AG63" s="147" t="s">
        <v>260</v>
      </c>
      <c r="AH63" s="147">
        <v>0</v>
      </c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3" x14ac:dyDescent="0.2">
      <c r="A64" s="154"/>
      <c r="B64" s="155"/>
      <c r="C64" s="184" t="s">
        <v>685</v>
      </c>
      <c r="D64" s="159"/>
      <c r="E64" s="160">
        <v>87</v>
      </c>
      <c r="F64" s="157"/>
      <c r="G64" s="157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7"/>
      <c r="AA64" s="147"/>
      <c r="AB64" s="147"/>
      <c r="AC64" s="147"/>
      <c r="AD64" s="147"/>
      <c r="AE64" s="147"/>
      <c r="AF64" s="147"/>
      <c r="AG64" s="147" t="s">
        <v>260</v>
      </c>
      <c r="AH64" s="147">
        <v>0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">
      <c r="A65" s="170">
        <v>13</v>
      </c>
      <c r="B65" s="171" t="s">
        <v>424</v>
      </c>
      <c r="C65" s="183" t="s">
        <v>425</v>
      </c>
      <c r="D65" s="172" t="s">
        <v>380</v>
      </c>
      <c r="E65" s="173">
        <v>334.45</v>
      </c>
      <c r="F65" s="174"/>
      <c r="G65" s="175">
        <f>ROUND(E65*F65,2)</f>
        <v>0</v>
      </c>
      <c r="H65" s="158"/>
      <c r="I65" s="157">
        <f>ROUND(E65*H65,2)</f>
        <v>0</v>
      </c>
      <c r="J65" s="158"/>
      <c r="K65" s="157">
        <f>ROUND(E65*J65,2)</f>
        <v>0</v>
      </c>
      <c r="L65" s="157">
        <v>12</v>
      </c>
      <c r="M65" s="157">
        <f>G65*(1+L65/100)</f>
        <v>0</v>
      </c>
      <c r="N65" s="156">
        <v>0</v>
      </c>
      <c r="O65" s="156">
        <f>ROUND(E65*N65,2)</f>
        <v>0</v>
      </c>
      <c r="P65" s="156">
        <v>1.4499999999999999E-3</v>
      </c>
      <c r="Q65" s="156">
        <f>ROUND(E65*P65,2)</f>
        <v>0.48</v>
      </c>
      <c r="R65" s="157"/>
      <c r="S65" s="157" t="s">
        <v>254</v>
      </c>
      <c r="T65" s="157" t="s">
        <v>255</v>
      </c>
      <c r="U65" s="157">
        <v>0.04</v>
      </c>
      <c r="V65" s="157">
        <f>ROUND(E65*U65,2)</f>
        <v>13.38</v>
      </c>
      <c r="W65" s="157"/>
      <c r="X65" s="157" t="s">
        <v>256</v>
      </c>
      <c r="Y65" s="157" t="s">
        <v>257</v>
      </c>
      <c r="Z65" s="147"/>
      <c r="AA65" s="147"/>
      <c r="AB65" s="147"/>
      <c r="AC65" s="147"/>
      <c r="AD65" s="147"/>
      <c r="AE65" s="147"/>
      <c r="AF65" s="147"/>
      <c r="AG65" s="147" t="s">
        <v>258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2" x14ac:dyDescent="0.2">
      <c r="A66" s="154"/>
      <c r="B66" s="155"/>
      <c r="C66" s="184" t="s">
        <v>684</v>
      </c>
      <c r="D66" s="159"/>
      <c r="E66" s="160">
        <v>247.45</v>
      </c>
      <c r="F66" s="157"/>
      <c r="G66" s="157"/>
      <c r="H66" s="157"/>
      <c r="I66" s="157"/>
      <c r="J66" s="157"/>
      <c r="K66" s="157"/>
      <c r="L66" s="157"/>
      <c r="M66" s="157"/>
      <c r="N66" s="156"/>
      <c r="O66" s="156"/>
      <c r="P66" s="156"/>
      <c r="Q66" s="156"/>
      <c r="R66" s="157"/>
      <c r="S66" s="157"/>
      <c r="T66" s="157"/>
      <c r="U66" s="157"/>
      <c r="V66" s="157"/>
      <c r="W66" s="157"/>
      <c r="X66" s="157"/>
      <c r="Y66" s="157"/>
      <c r="Z66" s="147"/>
      <c r="AA66" s="147"/>
      <c r="AB66" s="147"/>
      <c r="AC66" s="147"/>
      <c r="AD66" s="147"/>
      <c r="AE66" s="147"/>
      <c r="AF66" s="147"/>
      <c r="AG66" s="147" t="s">
        <v>260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3" x14ac:dyDescent="0.2">
      <c r="A67" s="154"/>
      <c r="B67" s="155"/>
      <c r="C67" s="184" t="s">
        <v>685</v>
      </c>
      <c r="D67" s="159"/>
      <c r="E67" s="160">
        <v>87</v>
      </c>
      <c r="F67" s="157"/>
      <c r="G67" s="157"/>
      <c r="H67" s="157"/>
      <c r="I67" s="157"/>
      <c r="J67" s="157"/>
      <c r="K67" s="157"/>
      <c r="L67" s="157"/>
      <c r="M67" s="157"/>
      <c r="N67" s="156"/>
      <c r="O67" s="156"/>
      <c r="P67" s="156"/>
      <c r="Q67" s="156"/>
      <c r="R67" s="157"/>
      <c r="S67" s="157"/>
      <c r="T67" s="157"/>
      <c r="U67" s="157"/>
      <c r="V67" s="157"/>
      <c r="W67" s="157"/>
      <c r="X67" s="157"/>
      <c r="Y67" s="157"/>
      <c r="Z67" s="147"/>
      <c r="AA67" s="147"/>
      <c r="AB67" s="147"/>
      <c r="AC67" s="147"/>
      <c r="AD67" s="147"/>
      <c r="AE67" s="147"/>
      <c r="AF67" s="147"/>
      <c r="AG67" s="147" t="s">
        <v>260</v>
      </c>
      <c r="AH67" s="147">
        <v>0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">
      <c r="A68" s="170">
        <v>14</v>
      </c>
      <c r="B68" s="171" t="s">
        <v>427</v>
      </c>
      <c r="C68" s="183" t="s">
        <v>428</v>
      </c>
      <c r="D68" s="172" t="s">
        <v>267</v>
      </c>
      <c r="E68" s="173">
        <v>66</v>
      </c>
      <c r="F68" s="174"/>
      <c r="G68" s="175">
        <f>ROUND(E68*F68,2)</f>
        <v>0</v>
      </c>
      <c r="H68" s="158"/>
      <c r="I68" s="157">
        <f>ROUND(E68*H68,2)</f>
        <v>0</v>
      </c>
      <c r="J68" s="158"/>
      <c r="K68" s="157">
        <f>ROUND(E68*J68,2)</f>
        <v>0</v>
      </c>
      <c r="L68" s="157">
        <v>12</v>
      </c>
      <c r="M68" s="157">
        <f>G68*(1+L68/100)</f>
        <v>0</v>
      </c>
      <c r="N68" s="156">
        <v>0</v>
      </c>
      <c r="O68" s="156">
        <f>ROUND(E68*N68,2)</f>
        <v>0</v>
      </c>
      <c r="P68" s="156">
        <v>0</v>
      </c>
      <c r="Q68" s="156">
        <f>ROUND(E68*P68,2)</f>
        <v>0</v>
      </c>
      <c r="R68" s="157"/>
      <c r="S68" s="157" t="s">
        <v>254</v>
      </c>
      <c r="T68" s="157" t="s">
        <v>255</v>
      </c>
      <c r="U68" s="157">
        <v>0.24415000000000001</v>
      </c>
      <c r="V68" s="157">
        <f>ROUND(E68*U68,2)</f>
        <v>16.11</v>
      </c>
      <c r="W68" s="157"/>
      <c r="X68" s="157" t="s">
        <v>256</v>
      </c>
      <c r="Y68" s="157" t="s">
        <v>257</v>
      </c>
      <c r="Z68" s="147"/>
      <c r="AA68" s="147"/>
      <c r="AB68" s="147"/>
      <c r="AC68" s="147"/>
      <c r="AD68" s="147"/>
      <c r="AE68" s="147"/>
      <c r="AF68" s="147"/>
      <c r="AG68" s="147" t="s">
        <v>258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2" x14ac:dyDescent="0.2">
      <c r="A69" s="154"/>
      <c r="B69" s="155"/>
      <c r="C69" s="184" t="s">
        <v>686</v>
      </c>
      <c r="D69" s="159"/>
      <c r="E69" s="160">
        <v>66</v>
      </c>
      <c r="F69" s="157"/>
      <c r="G69" s="157"/>
      <c r="H69" s="157"/>
      <c r="I69" s="157"/>
      <c r="J69" s="157"/>
      <c r="K69" s="157"/>
      <c r="L69" s="157"/>
      <c r="M69" s="157"/>
      <c r="N69" s="156"/>
      <c r="O69" s="156"/>
      <c r="P69" s="156"/>
      <c r="Q69" s="156"/>
      <c r="R69" s="157"/>
      <c r="S69" s="157"/>
      <c r="T69" s="157"/>
      <c r="U69" s="157"/>
      <c r="V69" s="157"/>
      <c r="W69" s="157"/>
      <c r="X69" s="157"/>
      <c r="Y69" s="157"/>
      <c r="Z69" s="147"/>
      <c r="AA69" s="147"/>
      <c r="AB69" s="147"/>
      <c r="AC69" s="147"/>
      <c r="AD69" s="147"/>
      <c r="AE69" s="147"/>
      <c r="AF69" s="147"/>
      <c r="AG69" s="147" t="s">
        <v>260</v>
      </c>
      <c r="AH69" s="147">
        <v>0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">
      <c r="A70" s="170">
        <v>15</v>
      </c>
      <c r="B70" s="171" t="s">
        <v>430</v>
      </c>
      <c r="C70" s="183" t="s">
        <v>431</v>
      </c>
      <c r="D70" s="172" t="s">
        <v>380</v>
      </c>
      <c r="E70" s="173">
        <v>334.45</v>
      </c>
      <c r="F70" s="174"/>
      <c r="G70" s="175">
        <f>ROUND(E70*F70,2)</f>
        <v>0</v>
      </c>
      <c r="H70" s="158"/>
      <c r="I70" s="157">
        <f>ROUND(E70*H70,2)</f>
        <v>0</v>
      </c>
      <c r="J70" s="158"/>
      <c r="K70" s="157">
        <f>ROUND(E70*J70,2)</f>
        <v>0</v>
      </c>
      <c r="L70" s="157">
        <v>12</v>
      </c>
      <c r="M70" s="157">
        <f>G70*(1+L70/100)</f>
        <v>0</v>
      </c>
      <c r="N70" s="156">
        <v>0</v>
      </c>
      <c r="O70" s="156">
        <f>ROUND(E70*N70,2)</f>
        <v>0</v>
      </c>
      <c r="P70" s="156">
        <v>4.2000000000000003E-2</v>
      </c>
      <c r="Q70" s="156">
        <f>ROUND(E70*P70,2)</f>
        <v>14.05</v>
      </c>
      <c r="R70" s="157"/>
      <c r="S70" s="157" t="s">
        <v>254</v>
      </c>
      <c r="T70" s="157" t="s">
        <v>255</v>
      </c>
      <c r="U70" s="157">
        <v>0.14199999999999999</v>
      </c>
      <c r="V70" s="157">
        <f>ROUND(E70*U70,2)</f>
        <v>47.49</v>
      </c>
      <c r="W70" s="157"/>
      <c r="X70" s="157" t="s">
        <v>256</v>
      </c>
      <c r="Y70" s="157" t="s">
        <v>257</v>
      </c>
      <c r="Z70" s="147"/>
      <c r="AA70" s="147"/>
      <c r="AB70" s="147"/>
      <c r="AC70" s="147"/>
      <c r="AD70" s="147"/>
      <c r="AE70" s="147"/>
      <c r="AF70" s="147"/>
      <c r="AG70" s="147" t="s">
        <v>258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2" x14ac:dyDescent="0.2">
      <c r="A71" s="154"/>
      <c r="B71" s="155"/>
      <c r="C71" s="184" t="s">
        <v>684</v>
      </c>
      <c r="D71" s="159"/>
      <c r="E71" s="160">
        <v>247.45</v>
      </c>
      <c r="F71" s="157"/>
      <c r="G71" s="157"/>
      <c r="H71" s="157"/>
      <c r="I71" s="157"/>
      <c r="J71" s="157"/>
      <c r="K71" s="157"/>
      <c r="L71" s="157"/>
      <c r="M71" s="157"/>
      <c r="N71" s="156"/>
      <c r="O71" s="156"/>
      <c r="P71" s="156"/>
      <c r="Q71" s="156"/>
      <c r="R71" s="157"/>
      <c r="S71" s="157"/>
      <c r="T71" s="157"/>
      <c r="U71" s="157"/>
      <c r="V71" s="157"/>
      <c r="W71" s="157"/>
      <c r="X71" s="157"/>
      <c r="Y71" s="157"/>
      <c r="Z71" s="147"/>
      <c r="AA71" s="147"/>
      <c r="AB71" s="147"/>
      <c r="AC71" s="147"/>
      <c r="AD71" s="147"/>
      <c r="AE71" s="147"/>
      <c r="AF71" s="147"/>
      <c r="AG71" s="147" t="s">
        <v>260</v>
      </c>
      <c r="AH71" s="147">
        <v>0</v>
      </c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3" x14ac:dyDescent="0.2">
      <c r="A72" s="154"/>
      <c r="B72" s="155"/>
      <c r="C72" s="184" t="s">
        <v>685</v>
      </c>
      <c r="D72" s="159"/>
      <c r="E72" s="160">
        <v>87</v>
      </c>
      <c r="F72" s="157"/>
      <c r="G72" s="157"/>
      <c r="H72" s="157"/>
      <c r="I72" s="157"/>
      <c r="J72" s="157"/>
      <c r="K72" s="157"/>
      <c r="L72" s="157"/>
      <c r="M72" s="157"/>
      <c r="N72" s="156"/>
      <c r="O72" s="156"/>
      <c r="P72" s="156"/>
      <c r="Q72" s="156"/>
      <c r="R72" s="157"/>
      <c r="S72" s="157"/>
      <c r="T72" s="157"/>
      <c r="U72" s="157"/>
      <c r="V72" s="157"/>
      <c r="W72" s="157"/>
      <c r="X72" s="157"/>
      <c r="Y72" s="157"/>
      <c r="Z72" s="147"/>
      <c r="AA72" s="147"/>
      <c r="AB72" s="147"/>
      <c r="AC72" s="147"/>
      <c r="AD72" s="147"/>
      <c r="AE72" s="147"/>
      <c r="AF72" s="147"/>
      <c r="AG72" s="147" t="s">
        <v>260</v>
      </c>
      <c r="AH72" s="147">
        <v>0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70">
        <v>16</v>
      </c>
      <c r="B73" s="171" t="s">
        <v>433</v>
      </c>
      <c r="C73" s="183" t="s">
        <v>434</v>
      </c>
      <c r="D73" s="172" t="s">
        <v>292</v>
      </c>
      <c r="E73" s="173">
        <v>1</v>
      </c>
      <c r="F73" s="174"/>
      <c r="G73" s="175">
        <f>ROUND(E73*F73,2)</f>
        <v>0</v>
      </c>
      <c r="H73" s="158"/>
      <c r="I73" s="157">
        <f>ROUND(E73*H73,2)</f>
        <v>0</v>
      </c>
      <c r="J73" s="158"/>
      <c r="K73" s="157">
        <f>ROUND(E73*J73,2)</f>
        <v>0</v>
      </c>
      <c r="L73" s="157">
        <v>12</v>
      </c>
      <c r="M73" s="157">
        <f>G73*(1+L73/100)</f>
        <v>0</v>
      </c>
      <c r="N73" s="156">
        <v>0</v>
      </c>
      <c r="O73" s="156">
        <f>ROUND(E73*N73,2)</f>
        <v>0</v>
      </c>
      <c r="P73" s="156">
        <v>0</v>
      </c>
      <c r="Q73" s="156">
        <f>ROUND(E73*P73,2)</f>
        <v>0</v>
      </c>
      <c r="R73" s="157"/>
      <c r="S73" s="157" t="s">
        <v>254</v>
      </c>
      <c r="T73" s="157" t="s">
        <v>255</v>
      </c>
      <c r="U73" s="157">
        <v>8.84</v>
      </c>
      <c r="V73" s="157">
        <f>ROUND(E73*U73,2)</f>
        <v>8.84</v>
      </c>
      <c r="W73" s="157"/>
      <c r="X73" s="157" t="s">
        <v>256</v>
      </c>
      <c r="Y73" s="157" t="s">
        <v>257</v>
      </c>
      <c r="Z73" s="147"/>
      <c r="AA73" s="147"/>
      <c r="AB73" s="147"/>
      <c r="AC73" s="147"/>
      <c r="AD73" s="147"/>
      <c r="AE73" s="147"/>
      <c r="AF73" s="147"/>
      <c r="AG73" s="147" t="s">
        <v>258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2" x14ac:dyDescent="0.2">
      <c r="A74" s="154"/>
      <c r="B74" s="155"/>
      <c r="C74" s="184" t="s">
        <v>52</v>
      </c>
      <c r="D74" s="159"/>
      <c r="E74" s="160">
        <v>1</v>
      </c>
      <c r="F74" s="157"/>
      <c r="G74" s="157"/>
      <c r="H74" s="157"/>
      <c r="I74" s="157"/>
      <c r="J74" s="157"/>
      <c r="K74" s="157"/>
      <c r="L74" s="157"/>
      <c r="M74" s="157"/>
      <c r="N74" s="156"/>
      <c r="O74" s="156"/>
      <c r="P74" s="156"/>
      <c r="Q74" s="156"/>
      <c r="R74" s="157"/>
      <c r="S74" s="157"/>
      <c r="T74" s="157"/>
      <c r="U74" s="157"/>
      <c r="V74" s="157"/>
      <c r="W74" s="157"/>
      <c r="X74" s="157"/>
      <c r="Y74" s="157"/>
      <c r="Z74" s="147"/>
      <c r="AA74" s="147"/>
      <c r="AB74" s="147"/>
      <c r="AC74" s="147"/>
      <c r="AD74" s="147"/>
      <c r="AE74" s="147"/>
      <c r="AF74" s="147"/>
      <c r="AG74" s="147" t="s">
        <v>260</v>
      </c>
      <c r="AH74" s="147">
        <v>0</v>
      </c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">
      <c r="A75" s="170">
        <v>17</v>
      </c>
      <c r="B75" s="171" t="s">
        <v>435</v>
      </c>
      <c r="C75" s="183" t="s">
        <v>436</v>
      </c>
      <c r="D75" s="172" t="s">
        <v>437</v>
      </c>
      <c r="E75" s="173">
        <v>18</v>
      </c>
      <c r="F75" s="174"/>
      <c r="G75" s="175">
        <f>ROUND(E75*F75,2)</f>
        <v>0</v>
      </c>
      <c r="H75" s="158"/>
      <c r="I75" s="157">
        <f>ROUND(E75*H75,2)</f>
        <v>0</v>
      </c>
      <c r="J75" s="158"/>
      <c r="K75" s="157">
        <f>ROUND(E75*J75,2)</f>
        <v>0</v>
      </c>
      <c r="L75" s="157">
        <v>12</v>
      </c>
      <c r="M75" s="157">
        <f>G75*(1+L75/100)</f>
        <v>0</v>
      </c>
      <c r="N75" s="156">
        <v>0</v>
      </c>
      <c r="O75" s="156">
        <f>ROUND(E75*N75,2)</f>
        <v>0</v>
      </c>
      <c r="P75" s="156">
        <v>0</v>
      </c>
      <c r="Q75" s="156">
        <f>ROUND(E75*P75,2)</f>
        <v>0</v>
      </c>
      <c r="R75" s="157"/>
      <c r="S75" s="157" t="s">
        <v>254</v>
      </c>
      <c r="T75" s="157" t="s">
        <v>255</v>
      </c>
      <c r="U75" s="157">
        <v>0</v>
      </c>
      <c r="V75" s="157">
        <f>ROUND(E75*U75,2)</f>
        <v>0</v>
      </c>
      <c r="W75" s="157"/>
      <c r="X75" s="157" t="s">
        <v>256</v>
      </c>
      <c r="Y75" s="157" t="s">
        <v>257</v>
      </c>
      <c r="Z75" s="147"/>
      <c r="AA75" s="147"/>
      <c r="AB75" s="147"/>
      <c r="AC75" s="147"/>
      <c r="AD75" s="147"/>
      <c r="AE75" s="147"/>
      <c r="AF75" s="147"/>
      <c r="AG75" s="147" t="s">
        <v>258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2" x14ac:dyDescent="0.2">
      <c r="A76" s="154"/>
      <c r="B76" s="155"/>
      <c r="C76" s="184" t="s">
        <v>687</v>
      </c>
      <c r="D76" s="159"/>
      <c r="E76" s="160">
        <v>18</v>
      </c>
      <c r="F76" s="157"/>
      <c r="G76" s="157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57"/>
      <c r="Z76" s="147"/>
      <c r="AA76" s="147"/>
      <c r="AB76" s="147"/>
      <c r="AC76" s="147"/>
      <c r="AD76" s="147"/>
      <c r="AE76" s="147"/>
      <c r="AF76" s="147"/>
      <c r="AG76" s="147" t="s">
        <v>260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">
      <c r="A77" s="170">
        <v>18</v>
      </c>
      <c r="B77" s="171" t="s">
        <v>439</v>
      </c>
      <c r="C77" s="183" t="s">
        <v>440</v>
      </c>
      <c r="D77" s="172" t="s">
        <v>380</v>
      </c>
      <c r="E77" s="173">
        <v>334.45</v>
      </c>
      <c r="F77" s="174"/>
      <c r="G77" s="175">
        <f>ROUND(E77*F77,2)</f>
        <v>0</v>
      </c>
      <c r="H77" s="158"/>
      <c r="I77" s="157">
        <f>ROUND(E77*H77,2)</f>
        <v>0</v>
      </c>
      <c r="J77" s="158"/>
      <c r="K77" s="157">
        <f>ROUND(E77*J77,2)</f>
        <v>0</v>
      </c>
      <c r="L77" s="157">
        <v>12</v>
      </c>
      <c r="M77" s="157">
        <f>G77*(1+L77/100)</f>
        <v>0</v>
      </c>
      <c r="N77" s="156">
        <v>0</v>
      </c>
      <c r="O77" s="156">
        <f>ROUND(E77*N77,2)</f>
        <v>0</v>
      </c>
      <c r="P77" s="156">
        <v>1.4999999999999999E-2</v>
      </c>
      <c r="Q77" s="156">
        <f>ROUND(E77*P77,2)</f>
        <v>5.0199999999999996</v>
      </c>
      <c r="R77" s="157"/>
      <c r="S77" s="157" t="s">
        <v>254</v>
      </c>
      <c r="T77" s="157" t="s">
        <v>255</v>
      </c>
      <c r="U77" s="157">
        <v>0.61443000000000003</v>
      </c>
      <c r="V77" s="157">
        <f>ROUND(E77*U77,2)</f>
        <v>205.5</v>
      </c>
      <c r="W77" s="157"/>
      <c r="X77" s="157" t="s">
        <v>309</v>
      </c>
      <c r="Y77" s="157" t="s">
        <v>257</v>
      </c>
      <c r="Z77" s="147"/>
      <c r="AA77" s="147"/>
      <c r="AB77" s="147"/>
      <c r="AC77" s="147"/>
      <c r="AD77" s="147"/>
      <c r="AE77" s="147"/>
      <c r="AF77" s="147"/>
      <c r="AG77" s="147" t="s">
        <v>310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2" x14ac:dyDescent="0.2">
      <c r="A78" s="154"/>
      <c r="B78" s="155"/>
      <c r="C78" s="184" t="s">
        <v>684</v>
      </c>
      <c r="D78" s="159"/>
      <c r="E78" s="160">
        <v>247.45</v>
      </c>
      <c r="F78" s="157"/>
      <c r="G78" s="157"/>
      <c r="H78" s="157"/>
      <c r="I78" s="157"/>
      <c r="J78" s="157"/>
      <c r="K78" s="157"/>
      <c r="L78" s="157"/>
      <c r="M78" s="157"/>
      <c r="N78" s="156"/>
      <c r="O78" s="156"/>
      <c r="P78" s="156"/>
      <c r="Q78" s="156"/>
      <c r="R78" s="157"/>
      <c r="S78" s="157"/>
      <c r="T78" s="157"/>
      <c r="U78" s="157"/>
      <c r="V78" s="157"/>
      <c r="W78" s="157"/>
      <c r="X78" s="157"/>
      <c r="Y78" s="157"/>
      <c r="Z78" s="147"/>
      <c r="AA78" s="147"/>
      <c r="AB78" s="147"/>
      <c r="AC78" s="147"/>
      <c r="AD78" s="147"/>
      <c r="AE78" s="147"/>
      <c r="AF78" s="147"/>
      <c r="AG78" s="147" t="s">
        <v>260</v>
      </c>
      <c r="AH78" s="147">
        <v>0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3" x14ac:dyDescent="0.2">
      <c r="A79" s="154"/>
      <c r="B79" s="155"/>
      <c r="C79" s="184" t="s">
        <v>685</v>
      </c>
      <c r="D79" s="159"/>
      <c r="E79" s="160">
        <v>87</v>
      </c>
      <c r="F79" s="157"/>
      <c r="G79" s="157"/>
      <c r="H79" s="157"/>
      <c r="I79" s="157"/>
      <c r="J79" s="157"/>
      <c r="K79" s="157"/>
      <c r="L79" s="157"/>
      <c r="M79" s="157"/>
      <c r="N79" s="156"/>
      <c r="O79" s="156"/>
      <c r="P79" s="156"/>
      <c r="Q79" s="156"/>
      <c r="R79" s="157"/>
      <c r="S79" s="157"/>
      <c r="T79" s="157"/>
      <c r="U79" s="157"/>
      <c r="V79" s="157"/>
      <c r="W79" s="157"/>
      <c r="X79" s="157"/>
      <c r="Y79" s="157"/>
      <c r="Z79" s="147"/>
      <c r="AA79" s="147"/>
      <c r="AB79" s="147"/>
      <c r="AC79" s="147"/>
      <c r="AD79" s="147"/>
      <c r="AE79" s="147"/>
      <c r="AF79" s="147"/>
      <c r="AG79" s="147" t="s">
        <v>260</v>
      </c>
      <c r="AH79" s="147">
        <v>0</v>
      </c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x14ac:dyDescent="0.2">
      <c r="A80" s="163" t="s">
        <v>249</v>
      </c>
      <c r="B80" s="164" t="s">
        <v>182</v>
      </c>
      <c r="C80" s="182" t="s">
        <v>183</v>
      </c>
      <c r="D80" s="165"/>
      <c r="E80" s="166"/>
      <c r="F80" s="167"/>
      <c r="G80" s="168">
        <f>SUMIF(AG81:AG82,"&lt;&gt;NOR",G81:G82)</f>
        <v>0</v>
      </c>
      <c r="H80" s="162"/>
      <c r="I80" s="162">
        <f>SUM(I81:I82)</f>
        <v>0</v>
      </c>
      <c r="J80" s="162"/>
      <c r="K80" s="162">
        <f>SUM(K81:K82)</f>
        <v>0</v>
      </c>
      <c r="L80" s="162"/>
      <c r="M80" s="162">
        <f>SUM(M81:M82)</f>
        <v>0</v>
      </c>
      <c r="N80" s="161"/>
      <c r="O80" s="161">
        <f>SUM(O81:O82)</f>
        <v>0</v>
      </c>
      <c r="P80" s="161"/>
      <c r="Q80" s="161">
        <f>SUM(Q81:Q82)</f>
        <v>1.5</v>
      </c>
      <c r="R80" s="162"/>
      <c r="S80" s="162"/>
      <c r="T80" s="162"/>
      <c r="U80" s="162"/>
      <c r="V80" s="162">
        <f>SUM(V81:V82)</f>
        <v>8.56</v>
      </c>
      <c r="W80" s="162"/>
      <c r="X80" s="162"/>
      <c r="Y80" s="162"/>
      <c r="AG80" t="s">
        <v>250</v>
      </c>
    </row>
    <row r="81" spans="1:60" ht="22.5" outlineLevel="1" x14ac:dyDescent="0.2">
      <c r="A81" s="170">
        <v>19</v>
      </c>
      <c r="B81" s="171" t="s">
        <v>688</v>
      </c>
      <c r="C81" s="183" t="s">
        <v>689</v>
      </c>
      <c r="D81" s="172" t="s">
        <v>380</v>
      </c>
      <c r="E81" s="173">
        <v>106.95</v>
      </c>
      <c r="F81" s="174"/>
      <c r="G81" s="175">
        <f>ROUND(E81*F81,2)</f>
        <v>0</v>
      </c>
      <c r="H81" s="158"/>
      <c r="I81" s="157">
        <f>ROUND(E81*H81,2)</f>
        <v>0</v>
      </c>
      <c r="J81" s="158"/>
      <c r="K81" s="157">
        <f>ROUND(E81*J81,2)</f>
        <v>0</v>
      </c>
      <c r="L81" s="157">
        <v>12</v>
      </c>
      <c r="M81" s="157">
        <f>G81*(1+L81/100)</f>
        <v>0</v>
      </c>
      <c r="N81" s="156">
        <v>0</v>
      </c>
      <c r="O81" s="156">
        <f>ROUND(E81*N81,2)</f>
        <v>0</v>
      </c>
      <c r="P81" s="156">
        <v>1.4E-2</v>
      </c>
      <c r="Q81" s="156">
        <f>ROUND(E81*P81,2)</f>
        <v>1.5</v>
      </c>
      <c r="R81" s="157"/>
      <c r="S81" s="157" t="s">
        <v>254</v>
      </c>
      <c r="T81" s="157" t="s">
        <v>255</v>
      </c>
      <c r="U81" s="157">
        <v>0.08</v>
      </c>
      <c r="V81" s="157">
        <f>ROUND(E81*U81,2)</f>
        <v>8.56</v>
      </c>
      <c r="W81" s="157"/>
      <c r="X81" s="157" t="s">
        <v>256</v>
      </c>
      <c r="Y81" s="157" t="s">
        <v>257</v>
      </c>
      <c r="Z81" s="147"/>
      <c r="AA81" s="147"/>
      <c r="AB81" s="147"/>
      <c r="AC81" s="147"/>
      <c r="AD81" s="147"/>
      <c r="AE81" s="147"/>
      <c r="AF81" s="147"/>
      <c r="AG81" s="147" t="s">
        <v>258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2" x14ac:dyDescent="0.2">
      <c r="A82" s="154"/>
      <c r="B82" s="155"/>
      <c r="C82" s="184" t="s">
        <v>690</v>
      </c>
      <c r="D82" s="159"/>
      <c r="E82" s="160">
        <v>106.95</v>
      </c>
      <c r="F82" s="157"/>
      <c r="G82" s="157"/>
      <c r="H82" s="157"/>
      <c r="I82" s="157"/>
      <c r="J82" s="157"/>
      <c r="K82" s="157"/>
      <c r="L82" s="157"/>
      <c r="M82" s="157"/>
      <c r="N82" s="156"/>
      <c r="O82" s="156"/>
      <c r="P82" s="156"/>
      <c r="Q82" s="156"/>
      <c r="R82" s="157"/>
      <c r="S82" s="157"/>
      <c r="T82" s="157"/>
      <c r="U82" s="157"/>
      <c r="V82" s="157"/>
      <c r="W82" s="157"/>
      <c r="X82" s="157"/>
      <c r="Y82" s="157"/>
      <c r="Z82" s="147"/>
      <c r="AA82" s="147"/>
      <c r="AB82" s="147"/>
      <c r="AC82" s="147"/>
      <c r="AD82" s="147"/>
      <c r="AE82" s="147"/>
      <c r="AF82" s="147"/>
      <c r="AG82" s="147" t="s">
        <v>260</v>
      </c>
      <c r="AH82" s="147">
        <v>0</v>
      </c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x14ac:dyDescent="0.2">
      <c r="A83" s="163" t="s">
        <v>249</v>
      </c>
      <c r="B83" s="164" t="s">
        <v>201</v>
      </c>
      <c r="C83" s="182" t="s">
        <v>202</v>
      </c>
      <c r="D83" s="165"/>
      <c r="E83" s="166"/>
      <c r="F83" s="167"/>
      <c r="G83" s="168">
        <f>SUMIF(AG84:AG87,"&lt;&gt;NOR",G84:G87)</f>
        <v>0</v>
      </c>
      <c r="H83" s="162"/>
      <c r="I83" s="162">
        <f>SUM(I84:I87)</f>
        <v>0</v>
      </c>
      <c r="J83" s="162"/>
      <c r="K83" s="162">
        <f>SUM(K84:K87)</f>
        <v>0</v>
      </c>
      <c r="L83" s="162"/>
      <c r="M83" s="162">
        <f>SUM(M84:M87)</f>
        <v>0</v>
      </c>
      <c r="N83" s="161"/>
      <c r="O83" s="161">
        <f>SUM(O84:O87)</f>
        <v>0.61</v>
      </c>
      <c r="P83" s="161"/>
      <c r="Q83" s="161">
        <f>SUM(Q84:Q87)</f>
        <v>0</v>
      </c>
      <c r="R83" s="162"/>
      <c r="S83" s="162"/>
      <c r="T83" s="162"/>
      <c r="U83" s="162"/>
      <c r="V83" s="162">
        <f>SUM(V84:V87)</f>
        <v>51.64</v>
      </c>
      <c r="W83" s="162"/>
      <c r="X83" s="162"/>
      <c r="Y83" s="162"/>
      <c r="AG83" t="s">
        <v>250</v>
      </c>
    </row>
    <row r="84" spans="1:60" outlineLevel="1" x14ac:dyDescent="0.2">
      <c r="A84" s="170">
        <v>20</v>
      </c>
      <c r="B84" s="171" t="s">
        <v>442</v>
      </c>
      <c r="C84" s="183" t="s">
        <v>443</v>
      </c>
      <c r="D84" s="172" t="s">
        <v>380</v>
      </c>
      <c r="E84" s="173">
        <v>220.2</v>
      </c>
      <c r="F84" s="174"/>
      <c r="G84" s="175">
        <f>ROUND(E84*F84,2)</f>
        <v>0</v>
      </c>
      <c r="H84" s="158"/>
      <c r="I84" s="157">
        <f>ROUND(E84*H84,2)</f>
        <v>0</v>
      </c>
      <c r="J84" s="158"/>
      <c r="K84" s="157">
        <f>ROUND(E84*J84,2)</f>
        <v>0</v>
      </c>
      <c r="L84" s="157">
        <v>12</v>
      </c>
      <c r="M84" s="157">
        <f>G84*(1+L84/100)</f>
        <v>0</v>
      </c>
      <c r="N84" s="156">
        <v>2.7899999999999999E-3</v>
      </c>
      <c r="O84" s="156">
        <f>ROUND(E84*N84,2)</f>
        <v>0.61</v>
      </c>
      <c r="P84" s="156">
        <v>0</v>
      </c>
      <c r="Q84" s="156">
        <f>ROUND(E84*P84,2)</f>
        <v>0</v>
      </c>
      <c r="R84" s="157"/>
      <c r="S84" s="157" t="s">
        <v>254</v>
      </c>
      <c r="T84" s="157" t="s">
        <v>255</v>
      </c>
      <c r="U84" s="157">
        <v>0.23449999999999999</v>
      </c>
      <c r="V84" s="157">
        <f>ROUND(E84*U84,2)</f>
        <v>51.64</v>
      </c>
      <c r="W84" s="157"/>
      <c r="X84" s="157" t="s">
        <v>256</v>
      </c>
      <c r="Y84" s="157" t="s">
        <v>257</v>
      </c>
      <c r="Z84" s="147"/>
      <c r="AA84" s="147"/>
      <c r="AB84" s="147"/>
      <c r="AC84" s="147"/>
      <c r="AD84" s="147"/>
      <c r="AE84" s="147"/>
      <c r="AF84" s="147"/>
      <c r="AG84" s="147" t="s">
        <v>258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2" x14ac:dyDescent="0.2">
      <c r="A85" s="154"/>
      <c r="B85" s="155"/>
      <c r="C85" s="184" t="s">
        <v>658</v>
      </c>
      <c r="D85" s="159"/>
      <c r="E85" s="160">
        <v>85.2</v>
      </c>
      <c r="F85" s="157"/>
      <c r="G85" s="157"/>
      <c r="H85" s="157"/>
      <c r="I85" s="157"/>
      <c r="J85" s="157"/>
      <c r="K85" s="157"/>
      <c r="L85" s="157"/>
      <c r="M85" s="157"/>
      <c r="N85" s="156"/>
      <c r="O85" s="156"/>
      <c r="P85" s="156"/>
      <c r="Q85" s="156"/>
      <c r="R85" s="157"/>
      <c r="S85" s="157"/>
      <c r="T85" s="157"/>
      <c r="U85" s="157"/>
      <c r="V85" s="157"/>
      <c r="W85" s="157"/>
      <c r="X85" s="157"/>
      <c r="Y85" s="157"/>
      <c r="Z85" s="147"/>
      <c r="AA85" s="147"/>
      <c r="AB85" s="147"/>
      <c r="AC85" s="147"/>
      <c r="AD85" s="147"/>
      <c r="AE85" s="147"/>
      <c r="AF85" s="147"/>
      <c r="AG85" s="147" t="s">
        <v>260</v>
      </c>
      <c r="AH85" s="147">
        <v>0</v>
      </c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3" x14ac:dyDescent="0.2">
      <c r="A86" s="154"/>
      <c r="B86" s="155"/>
      <c r="C86" s="184" t="s">
        <v>659</v>
      </c>
      <c r="D86" s="159"/>
      <c r="E86" s="160">
        <v>135</v>
      </c>
      <c r="F86" s="157"/>
      <c r="G86" s="157"/>
      <c r="H86" s="157"/>
      <c r="I86" s="157"/>
      <c r="J86" s="157"/>
      <c r="K86" s="157"/>
      <c r="L86" s="157"/>
      <c r="M86" s="157"/>
      <c r="N86" s="156"/>
      <c r="O86" s="156"/>
      <c r="P86" s="156"/>
      <c r="Q86" s="156"/>
      <c r="R86" s="157"/>
      <c r="S86" s="157"/>
      <c r="T86" s="157"/>
      <c r="U86" s="157"/>
      <c r="V86" s="157"/>
      <c r="W86" s="157"/>
      <c r="X86" s="157"/>
      <c r="Y86" s="157"/>
      <c r="Z86" s="147"/>
      <c r="AA86" s="147"/>
      <c r="AB86" s="147"/>
      <c r="AC86" s="147"/>
      <c r="AD86" s="147"/>
      <c r="AE86" s="147"/>
      <c r="AF86" s="147"/>
      <c r="AG86" s="147" t="s">
        <v>260</v>
      </c>
      <c r="AH86" s="147">
        <v>0</v>
      </c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3" x14ac:dyDescent="0.2">
      <c r="A87" s="154"/>
      <c r="B87" s="155"/>
      <c r="C87" s="192" t="s">
        <v>388</v>
      </c>
      <c r="D87" s="190"/>
      <c r="E87" s="191">
        <v>220.2</v>
      </c>
      <c r="F87" s="157"/>
      <c r="G87" s="157"/>
      <c r="H87" s="157"/>
      <c r="I87" s="157"/>
      <c r="J87" s="157"/>
      <c r="K87" s="157"/>
      <c r="L87" s="157"/>
      <c r="M87" s="157"/>
      <c r="N87" s="156"/>
      <c r="O87" s="156"/>
      <c r="P87" s="156"/>
      <c r="Q87" s="156"/>
      <c r="R87" s="157"/>
      <c r="S87" s="157"/>
      <c r="T87" s="157"/>
      <c r="U87" s="157"/>
      <c r="V87" s="157"/>
      <c r="W87" s="157"/>
      <c r="X87" s="157"/>
      <c r="Y87" s="157"/>
      <c r="Z87" s="147"/>
      <c r="AA87" s="147"/>
      <c r="AB87" s="147"/>
      <c r="AC87" s="147"/>
      <c r="AD87" s="147"/>
      <c r="AE87" s="147"/>
      <c r="AF87" s="147"/>
      <c r="AG87" s="147" t="s">
        <v>260</v>
      </c>
      <c r="AH87" s="147">
        <v>1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x14ac:dyDescent="0.2">
      <c r="A88" s="163" t="s">
        <v>249</v>
      </c>
      <c r="B88" s="164" t="s">
        <v>213</v>
      </c>
      <c r="C88" s="182" t="s">
        <v>214</v>
      </c>
      <c r="D88" s="165"/>
      <c r="E88" s="166"/>
      <c r="F88" s="167"/>
      <c r="G88" s="168">
        <f>SUMIF(AG89:AG90,"&lt;&gt;NOR",G89:G90)</f>
        <v>0</v>
      </c>
      <c r="H88" s="162"/>
      <c r="I88" s="162">
        <f>SUM(I89:I90)</f>
        <v>0</v>
      </c>
      <c r="J88" s="162"/>
      <c r="K88" s="162">
        <f>SUM(K89:K90)</f>
        <v>0</v>
      </c>
      <c r="L88" s="162"/>
      <c r="M88" s="162">
        <f>SUM(M89:M90)</f>
        <v>0</v>
      </c>
      <c r="N88" s="161"/>
      <c r="O88" s="161">
        <f>SUM(O89:O90)</f>
        <v>0</v>
      </c>
      <c r="P88" s="161"/>
      <c r="Q88" s="161">
        <f>SUM(Q89:Q90)</f>
        <v>0</v>
      </c>
      <c r="R88" s="162"/>
      <c r="S88" s="162"/>
      <c r="T88" s="162"/>
      <c r="U88" s="162"/>
      <c r="V88" s="162">
        <f>SUM(V89:V90)</f>
        <v>7.84</v>
      </c>
      <c r="W88" s="162"/>
      <c r="X88" s="162"/>
      <c r="Y88" s="162"/>
      <c r="AG88" t="s">
        <v>250</v>
      </c>
    </row>
    <row r="89" spans="1:60" outlineLevel="1" x14ac:dyDescent="0.2">
      <c r="A89" s="170">
        <v>21</v>
      </c>
      <c r="B89" s="171" t="s">
        <v>444</v>
      </c>
      <c r="C89" s="183" t="s">
        <v>445</v>
      </c>
      <c r="D89" s="172" t="s">
        <v>253</v>
      </c>
      <c r="E89" s="173">
        <v>31</v>
      </c>
      <c r="F89" s="174"/>
      <c r="G89" s="175">
        <f>ROUND(E89*F89,2)</f>
        <v>0</v>
      </c>
      <c r="H89" s="158"/>
      <c r="I89" s="157">
        <f>ROUND(E89*H89,2)</f>
        <v>0</v>
      </c>
      <c r="J89" s="158"/>
      <c r="K89" s="157">
        <f>ROUND(E89*J89,2)</f>
        <v>0</v>
      </c>
      <c r="L89" s="157">
        <v>12</v>
      </c>
      <c r="M89" s="157">
        <f>G89*(1+L89/100)</f>
        <v>0</v>
      </c>
      <c r="N89" s="156">
        <v>0</v>
      </c>
      <c r="O89" s="156">
        <f>ROUND(E89*N89,2)</f>
        <v>0</v>
      </c>
      <c r="P89" s="156">
        <v>0</v>
      </c>
      <c r="Q89" s="156">
        <f>ROUND(E89*P89,2)</f>
        <v>0</v>
      </c>
      <c r="R89" s="157"/>
      <c r="S89" s="157" t="s">
        <v>254</v>
      </c>
      <c r="T89" s="157" t="s">
        <v>255</v>
      </c>
      <c r="U89" s="157">
        <v>0.253</v>
      </c>
      <c r="V89" s="157">
        <f>ROUND(E89*U89,2)</f>
        <v>7.84</v>
      </c>
      <c r="W89" s="157"/>
      <c r="X89" s="157" t="s">
        <v>256</v>
      </c>
      <c r="Y89" s="157" t="s">
        <v>257</v>
      </c>
      <c r="Z89" s="147"/>
      <c r="AA89" s="147"/>
      <c r="AB89" s="147"/>
      <c r="AC89" s="147"/>
      <c r="AD89" s="147"/>
      <c r="AE89" s="147"/>
      <c r="AF89" s="147"/>
      <c r="AG89" s="147" t="s">
        <v>258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2" x14ac:dyDescent="0.2">
      <c r="A90" s="154"/>
      <c r="B90" s="155"/>
      <c r="C90" s="184" t="s">
        <v>691</v>
      </c>
      <c r="D90" s="159"/>
      <c r="E90" s="160">
        <v>31</v>
      </c>
      <c r="F90" s="157"/>
      <c r="G90" s="157"/>
      <c r="H90" s="157"/>
      <c r="I90" s="157"/>
      <c r="J90" s="157"/>
      <c r="K90" s="157"/>
      <c r="L90" s="157"/>
      <c r="M90" s="157"/>
      <c r="N90" s="156"/>
      <c r="O90" s="156"/>
      <c r="P90" s="156"/>
      <c r="Q90" s="156"/>
      <c r="R90" s="157"/>
      <c r="S90" s="157"/>
      <c r="T90" s="157"/>
      <c r="U90" s="157"/>
      <c r="V90" s="157"/>
      <c r="W90" s="157"/>
      <c r="X90" s="157"/>
      <c r="Y90" s="157"/>
      <c r="Z90" s="147"/>
      <c r="AA90" s="147"/>
      <c r="AB90" s="147"/>
      <c r="AC90" s="147"/>
      <c r="AD90" s="147"/>
      <c r="AE90" s="147"/>
      <c r="AF90" s="147"/>
      <c r="AG90" s="147" t="s">
        <v>260</v>
      </c>
      <c r="AH90" s="147">
        <v>0</v>
      </c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x14ac:dyDescent="0.2">
      <c r="A91" s="163" t="s">
        <v>249</v>
      </c>
      <c r="B91" s="164" t="s">
        <v>218</v>
      </c>
      <c r="C91" s="182" t="s">
        <v>219</v>
      </c>
      <c r="D91" s="165"/>
      <c r="E91" s="166"/>
      <c r="F91" s="167"/>
      <c r="G91" s="168">
        <f>SUMIF(AG92:AG96,"&lt;&gt;NOR",G92:G96)</f>
        <v>0</v>
      </c>
      <c r="H91" s="162"/>
      <c r="I91" s="162">
        <f>SUM(I92:I96)</f>
        <v>0</v>
      </c>
      <c r="J91" s="162"/>
      <c r="K91" s="162">
        <f>SUM(K92:K96)</f>
        <v>0</v>
      </c>
      <c r="L91" s="162"/>
      <c r="M91" s="162">
        <f>SUM(M92:M96)</f>
        <v>0</v>
      </c>
      <c r="N91" s="161"/>
      <c r="O91" s="161">
        <f>SUM(O92:O96)</f>
        <v>0</v>
      </c>
      <c r="P91" s="161"/>
      <c r="Q91" s="161">
        <f>SUM(Q92:Q96)</f>
        <v>0</v>
      </c>
      <c r="R91" s="162"/>
      <c r="S91" s="162"/>
      <c r="T91" s="162"/>
      <c r="U91" s="162"/>
      <c r="V91" s="162">
        <f>SUM(V92:V96)</f>
        <v>1795.31</v>
      </c>
      <c r="W91" s="162"/>
      <c r="X91" s="162"/>
      <c r="Y91" s="162"/>
      <c r="AG91" t="s">
        <v>250</v>
      </c>
    </row>
    <row r="92" spans="1:60" outlineLevel="1" x14ac:dyDescent="0.2">
      <c r="A92" s="176">
        <v>22</v>
      </c>
      <c r="B92" s="177" t="s">
        <v>447</v>
      </c>
      <c r="C92" s="185" t="s">
        <v>448</v>
      </c>
      <c r="D92" s="178" t="s">
        <v>316</v>
      </c>
      <c r="E92" s="179">
        <v>632.81982000000005</v>
      </c>
      <c r="F92" s="180"/>
      <c r="G92" s="181">
        <f>ROUND(E92*F92,2)</f>
        <v>0</v>
      </c>
      <c r="H92" s="158"/>
      <c r="I92" s="157">
        <f>ROUND(E92*H92,2)</f>
        <v>0</v>
      </c>
      <c r="J92" s="158"/>
      <c r="K92" s="157">
        <f>ROUND(E92*J92,2)</f>
        <v>0</v>
      </c>
      <c r="L92" s="157">
        <v>12</v>
      </c>
      <c r="M92" s="157">
        <f>G92*(1+L92/100)</f>
        <v>0</v>
      </c>
      <c r="N92" s="156">
        <v>0</v>
      </c>
      <c r="O92" s="156">
        <f>ROUND(E92*N92,2)</f>
        <v>0</v>
      </c>
      <c r="P92" s="156">
        <v>0</v>
      </c>
      <c r="Q92" s="156">
        <f>ROUND(E92*P92,2)</f>
        <v>0</v>
      </c>
      <c r="R92" s="157"/>
      <c r="S92" s="157" t="s">
        <v>254</v>
      </c>
      <c r="T92" s="157" t="s">
        <v>255</v>
      </c>
      <c r="U92" s="157">
        <v>1.7969999999999999</v>
      </c>
      <c r="V92" s="157">
        <f>ROUND(E92*U92,2)</f>
        <v>1137.18</v>
      </c>
      <c r="W92" s="157"/>
      <c r="X92" s="157" t="s">
        <v>256</v>
      </c>
      <c r="Y92" s="157" t="s">
        <v>257</v>
      </c>
      <c r="Z92" s="147"/>
      <c r="AA92" s="147"/>
      <c r="AB92" s="147"/>
      <c r="AC92" s="147"/>
      <c r="AD92" s="147"/>
      <c r="AE92" s="147"/>
      <c r="AF92" s="147"/>
      <c r="AG92" s="147" t="s">
        <v>449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">
      <c r="A93" s="176">
        <v>23</v>
      </c>
      <c r="B93" s="177" t="s">
        <v>450</v>
      </c>
      <c r="C93" s="185" t="s">
        <v>451</v>
      </c>
      <c r="D93" s="178" t="s">
        <v>316</v>
      </c>
      <c r="E93" s="179">
        <v>632.81982000000005</v>
      </c>
      <c r="F93" s="180"/>
      <c r="G93" s="181">
        <f>ROUND(E93*F93,2)</f>
        <v>0</v>
      </c>
      <c r="H93" s="158"/>
      <c r="I93" s="157">
        <f>ROUND(E93*H93,2)</f>
        <v>0</v>
      </c>
      <c r="J93" s="158"/>
      <c r="K93" s="157">
        <f>ROUND(E93*J93,2)</f>
        <v>0</v>
      </c>
      <c r="L93" s="157">
        <v>12</v>
      </c>
      <c r="M93" s="157">
        <f>G93*(1+L93/100)</f>
        <v>0</v>
      </c>
      <c r="N93" s="156">
        <v>0</v>
      </c>
      <c r="O93" s="156">
        <f>ROUND(E93*N93,2)</f>
        <v>0</v>
      </c>
      <c r="P93" s="156">
        <v>0</v>
      </c>
      <c r="Q93" s="156">
        <f>ROUND(E93*P93,2)</f>
        <v>0</v>
      </c>
      <c r="R93" s="157"/>
      <c r="S93" s="157" t="s">
        <v>254</v>
      </c>
      <c r="T93" s="157" t="s">
        <v>255</v>
      </c>
      <c r="U93" s="157">
        <v>0.55000000000000004</v>
      </c>
      <c r="V93" s="157">
        <f>ROUND(E93*U93,2)</f>
        <v>348.05</v>
      </c>
      <c r="W93" s="157"/>
      <c r="X93" s="157" t="s">
        <v>256</v>
      </c>
      <c r="Y93" s="157" t="s">
        <v>257</v>
      </c>
      <c r="Z93" s="147"/>
      <c r="AA93" s="147"/>
      <c r="AB93" s="147"/>
      <c r="AC93" s="147"/>
      <c r="AD93" s="147"/>
      <c r="AE93" s="147"/>
      <c r="AF93" s="147"/>
      <c r="AG93" s="147" t="s">
        <v>449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">
      <c r="A94" s="176">
        <v>24</v>
      </c>
      <c r="B94" s="177" t="s">
        <v>452</v>
      </c>
      <c r="C94" s="185" t="s">
        <v>453</v>
      </c>
      <c r="D94" s="178" t="s">
        <v>316</v>
      </c>
      <c r="E94" s="179">
        <v>632.81982000000005</v>
      </c>
      <c r="F94" s="180"/>
      <c r="G94" s="181">
        <f>ROUND(E94*F94,2)</f>
        <v>0</v>
      </c>
      <c r="H94" s="158"/>
      <c r="I94" s="157">
        <f>ROUND(E94*H94,2)</f>
        <v>0</v>
      </c>
      <c r="J94" s="158"/>
      <c r="K94" s="157">
        <f>ROUND(E94*J94,2)</f>
        <v>0</v>
      </c>
      <c r="L94" s="157">
        <v>12</v>
      </c>
      <c r="M94" s="157">
        <f>G94*(1+L94/100)</f>
        <v>0</v>
      </c>
      <c r="N94" s="156">
        <v>0</v>
      </c>
      <c r="O94" s="156">
        <f>ROUND(E94*N94,2)</f>
        <v>0</v>
      </c>
      <c r="P94" s="156">
        <v>0</v>
      </c>
      <c r="Q94" s="156">
        <f>ROUND(E94*P94,2)</f>
        <v>0</v>
      </c>
      <c r="R94" s="157"/>
      <c r="S94" s="157" t="s">
        <v>254</v>
      </c>
      <c r="T94" s="157" t="s">
        <v>255</v>
      </c>
      <c r="U94" s="157">
        <v>0.49</v>
      </c>
      <c r="V94" s="157">
        <f>ROUND(E94*U94,2)</f>
        <v>310.08</v>
      </c>
      <c r="W94" s="157"/>
      <c r="X94" s="157" t="s">
        <v>256</v>
      </c>
      <c r="Y94" s="157" t="s">
        <v>257</v>
      </c>
      <c r="Z94" s="147"/>
      <c r="AA94" s="147"/>
      <c r="AB94" s="147"/>
      <c r="AC94" s="147"/>
      <c r="AD94" s="147"/>
      <c r="AE94" s="147"/>
      <c r="AF94" s="147"/>
      <c r="AG94" s="147" t="s">
        <v>449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ht="22.5" outlineLevel="1" x14ac:dyDescent="0.2">
      <c r="A95" s="170">
        <v>25</v>
      </c>
      <c r="B95" s="171" t="s">
        <v>454</v>
      </c>
      <c r="C95" s="183" t="s">
        <v>455</v>
      </c>
      <c r="D95" s="172" t="s">
        <v>316</v>
      </c>
      <c r="E95" s="173">
        <v>632.81982000000005</v>
      </c>
      <c r="F95" s="174"/>
      <c r="G95" s="175">
        <f>ROUND(E95*F95,2)</f>
        <v>0</v>
      </c>
      <c r="H95" s="158"/>
      <c r="I95" s="157">
        <f>ROUND(E95*H95,2)</f>
        <v>0</v>
      </c>
      <c r="J95" s="158"/>
      <c r="K95" s="157">
        <f>ROUND(E95*J95,2)</f>
        <v>0</v>
      </c>
      <c r="L95" s="157">
        <v>12</v>
      </c>
      <c r="M95" s="157">
        <f>G95*(1+L95/100)</f>
        <v>0</v>
      </c>
      <c r="N95" s="156">
        <v>0</v>
      </c>
      <c r="O95" s="156">
        <f>ROUND(E95*N95,2)</f>
        <v>0</v>
      </c>
      <c r="P95" s="156">
        <v>0</v>
      </c>
      <c r="Q95" s="156">
        <f>ROUND(E95*P95,2)</f>
        <v>0</v>
      </c>
      <c r="R95" s="157"/>
      <c r="S95" s="157" t="s">
        <v>254</v>
      </c>
      <c r="T95" s="157" t="s">
        <v>255</v>
      </c>
      <c r="U95" s="157">
        <v>0</v>
      </c>
      <c r="V95" s="157">
        <f>ROUND(E95*U95,2)</f>
        <v>0</v>
      </c>
      <c r="W95" s="157"/>
      <c r="X95" s="157" t="s">
        <v>256</v>
      </c>
      <c r="Y95" s="157" t="s">
        <v>257</v>
      </c>
      <c r="Z95" s="147"/>
      <c r="AA95" s="147"/>
      <c r="AB95" s="147"/>
      <c r="AC95" s="147"/>
      <c r="AD95" s="147"/>
      <c r="AE95" s="147"/>
      <c r="AF95" s="147"/>
      <c r="AG95" s="147" t="s">
        <v>449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2" x14ac:dyDescent="0.2">
      <c r="A96" s="154"/>
      <c r="B96" s="155"/>
      <c r="C96" s="388" t="s">
        <v>456</v>
      </c>
      <c r="D96" s="389"/>
      <c r="E96" s="389"/>
      <c r="F96" s="389"/>
      <c r="G96" s="389"/>
      <c r="H96" s="157"/>
      <c r="I96" s="157"/>
      <c r="J96" s="157"/>
      <c r="K96" s="157"/>
      <c r="L96" s="157"/>
      <c r="M96" s="157"/>
      <c r="N96" s="156"/>
      <c r="O96" s="156"/>
      <c r="P96" s="156"/>
      <c r="Q96" s="156"/>
      <c r="R96" s="157"/>
      <c r="S96" s="157"/>
      <c r="T96" s="157"/>
      <c r="U96" s="157"/>
      <c r="V96" s="157"/>
      <c r="W96" s="157"/>
      <c r="X96" s="157"/>
      <c r="Y96" s="157"/>
      <c r="Z96" s="147"/>
      <c r="AA96" s="147"/>
      <c r="AB96" s="147"/>
      <c r="AC96" s="147"/>
      <c r="AD96" s="147"/>
      <c r="AE96" s="147"/>
      <c r="AF96" s="147"/>
      <c r="AG96" s="147" t="s">
        <v>272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x14ac:dyDescent="0.2">
      <c r="A97" s="163" t="s">
        <v>249</v>
      </c>
      <c r="B97" s="164" t="s">
        <v>221</v>
      </c>
      <c r="C97" s="182" t="s">
        <v>29</v>
      </c>
      <c r="D97" s="165"/>
      <c r="E97" s="166"/>
      <c r="F97" s="167"/>
      <c r="G97" s="168">
        <f>SUMIF(AG98:AG99,"&lt;&gt;NOR",G98:G99)</f>
        <v>0</v>
      </c>
      <c r="H97" s="162"/>
      <c r="I97" s="162">
        <f>SUM(I98:I99)</f>
        <v>0</v>
      </c>
      <c r="J97" s="162"/>
      <c r="K97" s="162">
        <f>SUM(K98:K99)</f>
        <v>0</v>
      </c>
      <c r="L97" s="162"/>
      <c r="M97" s="162">
        <f>SUM(M98:M99)</f>
        <v>0</v>
      </c>
      <c r="N97" s="161"/>
      <c r="O97" s="161">
        <f>SUM(O98:O99)</f>
        <v>0</v>
      </c>
      <c r="P97" s="161"/>
      <c r="Q97" s="161">
        <f>SUM(Q98:Q99)</f>
        <v>0</v>
      </c>
      <c r="R97" s="162"/>
      <c r="S97" s="162"/>
      <c r="T97" s="162"/>
      <c r="U97" s="162"/>
      <c r="V97" s="162">
        <f>SUM(V98:V99)</f>
        <v>0</v>
      </c>
      <c r="W97" s="162"/>
      <c r="X97" s="162"/>
      <c r="Y97" s="162"/>
      <c r="AG97" t="s">
        <v>250</v>
      </c>
    </row>
    <row r="98" spans="1:60" outlineLevel="1" x14ac:dyDescent="0.2">
      <c r="A98" s="170">
        <v>26</v>
      </c>
      <c r="B98" s="171" t="s">
        <v>457</v>
      </c>
      <c r="C98" s="183" t="s">
        <v>458</v>
      </c>
      <c r="D98" s="172" t="s">
        <v>352</v>
      </c>
      <c r="E98" s="173">
        <v>1</v>
      </c>
      <c r="F98" s="174"/>
      <c r="G98" s="175">
        <f>ROUND(E98*F98,2)</f>
        <v>0</v>
      </c>
      <c r="H98" s="158"/>
      <c r="I98" s="157">
        <f>ROUND(E98*H98,2)</f>
        <v>0</v>
      </c>
      <c r="J98" s="158"/>
      <c r="K98" s="157">
        <f>ROUND(E98*J98,2)</f>
        <v>0</v>
      </c>
      <c r="L98" s="157">
        <v>12</v>
      </c>
      <c r="M98" s="157">
        <f>G98*(1+L98/100)</f>
        <v>0</v>
      </c>
      <c r="N98" s="156">
        <v>0</v>
      </c>
      <c r="O98" s="156">
        <f>ROUND(E98*N98,2)</f>
        <v>0</v>
      </c>
      <c r="P98" s="156">
        <v>0</v>
      </c>
      <c r="Q98" s="156">
        <f>ROUND(E98*P98,2)</f>
        <v>0</v>
      </c>
      <c r="R98" s="157"/>
      <c r="S98" s="157" t="s">
        <v>254</v>
      </c>
      <c r="T98" s="157" t="s">
        <v>255</v>
      </c>
      <c r="U98" s="157">
        <v>0</v>
      </c>
      <c r="V98" s="157">
        <f>ROUND(E98*U98,2)</f>
        <v>0</v>
      </c>
      <c r="W98" s="157"/>
      <c r="X98" s="157" t="s">
        <v>51</v>
      </c>
      <c r="Y98" s="157" t="s">
        <v>257</v>
      </c>
      <c r="Z98" s="147"/>
      <c r="AA98" s="147"/>
      <c r="AB98" s="147"/>
      <c r="AC98" s="147"/>
      <c r="AD98" s="147"/>
      <c r="AE98" s="147"/>
      <c r="AF98" s="147"/>
      <c r="AG98" s="147" t="s">
        <v>353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2" x14ac:dyDescent="0.2">
      <c r="A99" s="154"/>
      <c r="B99" s="155"/>
      <c r="C99" s="388" t="s">
        <v>459</v>
      </c>
      <c r="D99" s="389"/>
      <c r="E99" s="389"/>
      <c r="F99" s="389"/>
      <c r="G99" s="389"/>
      <c r="H99" s="157"/>
      <c r="I99" s="157"/>
      <c r="J99" s="157"/>
      <c r="K99" s="157"/>
      <c r="L99" s="157"/>
      <c r="M99" s="157"/>
      <c r="N99" s="156"/>
      <c r="O99" s="156"/>
      <c r="P99" s="156"/>
      <c r="Q99" s="156"/>
      <c r="R99" s="157"/>
      <c r="S99" s="157"/>
      <c r="T99" s="157"/>
      <c r="U99" s="157"/>
      <c r="V99" s="157"/>
      <c r="W99" s="157"/>
      <c r="X99" s="157"/>
      <c r="Y99" s="157"/>
      <c r="Z99" s="147"/>
      <c r="AA99" s="147"/>
      <c r="AB99" s="147"/>
      <c r="AC99" s="147"/>
      <c r="AD99" s="147"/>
      <c r="AE99" s="147"/>
      <c r="AF99" s="147"/>
      <c r="AG99" s="147" t="s">
        <v>272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x14ac:dyDescent="0.2">
      <c r="A100" s="3"/>
      <c r="B100" s="4"/>
      <c r="C100" s="186"/>
      <c r="D100" s="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AE100">
        <v>12</v>
      </c>
      <c r="AF100">
        <v>21</v>
      </c>
      <c r="AG100" t="s">
        <v>235</v>
      </c>
    </row>
    <row r="101" spans="1:60" x14ac:dyDescent="0.2">
      <c r="A101" s="150"/>
      <c r="B101" s="151" t="s">
        <v>31</v>
      </c>
      <c r="C101" s="187"/>
      <c r="D101" s="152"/>
      <c r="E101" s="153"/>
      <c r="F101" s="153"/>
      <c r="G101" s="169">
        <f>G8+G13+G26+G29+G32+G80+G83+G88+G91+G97</f>
        <v>0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AE101">
        <f>SUMIF(L7:L99,AE100,G7:G99)</f>
        <v>0</v>
      </c>
      <c r="AF101">
        <f>SUMIF(L7:L99,AF100,G7:G99)</f>
        <v>0</v>
      </c>
      <c r="AG101" t="s">
        <v>346</v>
      </c>
    </row>
    <row r="102" spans="1:60" x14ac:dyDescent="0.2">
      <c r="A102" s="3"/>
      <c r="B102" s="4"/>
      <c r="C102" s="186"/>
      <c r="D102" s="6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60" x14ac:dyDescent="0.2">
      <c r="A103" s="3"/>
      <c r="B103" s="4"/>
      <c r="C103" s="186"/>
      <c r="D103" s="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60" x14ac:dyDescent="0.2">
      <c r="A104" s="374" t="s">
        <v>347</v>
      </c>
      <c r="B104" s="374"/>
      <c r="C104" s="375"/>
      <c r="D104" s="6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60" x14ac:dyDescent="0.2">
      <c r="A105" s="376"/>
      <c r="B105" s="377"/>
      <c r="C105" s="378"/>
      <c r="D105" s="377"/>
      <c r="E105" s="377"/>
      <c r="F105" s="377"/>
      <c r="G105" s="379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AG105" t="s">
        <v>348</v>
      </c>
    </row>
    <row r="106" spans="1:60" x14ac:dyDescent="0.2">
      <c r="A106" s="380"/>
      <c r="B106" s="381"/>
      <c r="C106" s="382"/>
      <c r="D106" s="381"/>
      <c r="E106" s="381"/>
      <c r="F106" s="381"/>
      <c r="G106" s="38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60" x14ac:dyDescent="0.2">
      <c r="A107" s="380"/>
      <c r="B107" s="381"/>
      <c r="C107" s="382"/>
      <c r="D107" s="381"/>
      <c r="E107" s="381"/>
      <c r="F107" s="381"/>
      <c r="G107" s="38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60" x14ac:dyDescent="0.2">
      <c r="A108" s="380"/>
      <c r="B108" s="381"/>
      <c r="C108" s="382"/>
      <c r="D108" s="381"/>
      <c r="E108" s="381"/>
      <c r="F108" s="381"/>
      <c r="G108" s="38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60" x14ac:dyDescent="0.2">
      <c r="A109" s="384"/>
      <c r="B109" s="385"/>
      <c r="C109" s="386"/>
      <c r="D109" s="385"/>
      <c r="E109" s="385"/>
      <c r="F109" s="385"/>
      <c r="G109" s="387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60" x14ac:dyDescent="0.2">
      <c r="A110" s="3"/>
      <c r="B110" s="4"/>
      <c r="C110" s="186"/>
      <c r="D110" s="6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60" x14ac:dyDescent="0.2">
      <c r="C111" s="188"/>
      <c r="D111" s="10"/>
      <c r="AG111" t="s">
        <v>349</v>
      </c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2">
    <mergeCell ref="A105:G109"/>
    <mergeCell ref="C15:G15"/>
    <mergeCell ref="C16:G16"/>
    <mergeCell ref="C17:G17"/>
    <mergeCell ref="C18:G18"/>
    <mergeCell ref="C96:G96"/>
    <mergeCell ref="C99:G99"/>
    <mergeCell ref="A1:G1"/>
    <mergeCell ref="C2:G2"/>
    <mergeCell ref="C3:G3"/>
    <mergeCell ref="C4:G4"/>
    <mergeCell ref="A104:C104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4999"/>
  <sheetViews>
    <sheetView workbookViewId="0">
      <pane ySplit="7" topLeftCell="A137" activePane="bottomLeft" state="frozen"/>
      <selection pane="bottomLeft" activeCell="A167" sqref="A167:XFD167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367" t="s">
        <v>7</v>
      </c>
      <c r="B1" s="367"/>
      <c r="C1" s="367"/>
      <c r="D1" s="367"/>
      <c r="E1" s="367"/>
      <c r="F1" s="367"/>
      <c r="G1" s="367"/>
      <c r="AG1" t="s">
        <v>223</v>
      </c>
    </row>
    <row r="2" spans="1:60" ht="25.15" customHeight="1" x14ac:dyDescent="0.2">
      <c r="A2" s="50" t="s">
        <v>8</v>
      </c>
      <c r="B2" s="49" t="s">
        <v>43</v>
      </c>
      <c r="C2" s="368" t="s">
        <v>44</v>
      </c>
      <c r="D2" s="369"/>
      <c r="E2" s="369"/>
      <c r="F2" s="369"/>
      <c r="G2" s="370"/>
      <c r="AG2" t="s">
        <v>224</v>
      </c>
    </row>
    <row r="3" spans="1:60" ht="25.15" customHeight="1" x14ac:dyDescent="0.2">
      <c r="A3" s="50" t="s">
        <v>9</v>
      </c>
      <c r="B3" s="49" t="s">
        <v>58</v>
      </c>
      <c r="C3" s="368" t="s">
        <v>59</v>
      </c>
      <c r="D3" s="369"/>
      <c r="E3" s="369"/>
      <c r="F3" s="369"/>
      <c r="G3" s="370"/>
      <c r="AC3" s="121" t="s">
        <v>224</v>
      </c>
      <c r="AG3" t="s">
        <v>225</v>
      </c>
    </row>
    <row r="4" spans="1:60" ht="25.15" customHeight="1" x14ac:dyDescent="0.2">
      <c r="A4" s="140" t="s">
        <v>10</v>
      </c>
      <c r="B4" s="141" t="s">
        <v>56</v>
      </c>
      <c r="C4" s="371" t="s">
        <v>57</v>
      </c>
      <c r="D4" s="372"/>
      <c r="E4" s="372"/>
      <c r="F4" s="372"/>
      <c r="G4" s="373"/>
      <c r="AG4" t="s">
        <v>226</v>
      </c>
    </row>
    <row r="5" spans="1:60" x14ac:dyDescent="0.2">
      <c r="D5" s="10"/>
    </row>
    <row r="6" spans="1:60" ht="38.25" x14ac:dyDescent="0.2">
      <c r="A6" s="143" t="s">
        <v>227</v>
      </c>
      <c r="B6" s="145" t="s">
        <v>228</v>
      </c>
      <c r="C6" s="145" t="s">
        <v>229</v>
      </c>
      <c r="D6" s="144" t="s">
        <v>230</v>
      </c>
      <c r="E6" s="143" t="s">
        <v>231</v>
      </c>
      <c r="F6" s="142" t="s">
        <v>232</v>
      </c>
      <c r="G6" s="143" t="s">
        <v>31</v>
      </c>
      <c r="H6" s="146" t="s">
        <v>32</v>
      </c>
      <c r="I6" s="146" t="s">
        <v>233</v>
      </c>
      <c r="J6" s="146" t="s">
        <v>33</v>
      </c>
      <c r="K6" s="146" t="s">
        <v>234</v>
      </c>
      <c r="L6" s="146" t="s">
        <v>235</v>
      </c>
      <c r="M6" s="146" t="s">
        <v>236</v>
      </c>
      <c r="N6" s="146" t="s">
        <v>237</v>
      </c>
      <c r="O6" s="146" t="s">
        <v>238</v>
      </c>
      <c r="P6" s="146" t="s">
        <v>239</v>
      </c>
      <c r="Q6" s="146" t="s">
        <v>240</v>
      </c>
      <c r="R6" s="146" t="s">
        <v>241</v>
      </c>
      <c r="S6" s="146" t="s">
        <v>242</v>
      </c>
      <c r="T6" s="146" t="s">
        <v>243</v>
      </c>
      <c r="U6" s="146" t="s">
        <v>244</v>
      </c>
      <c r="V6" s="146" t="s">
        <v>245</v>
      </c>
      <c r="W6" s="146" t="s">
        <v>246</v>
      </c>
      <c r="X6" s="146" t="s">
        <v>247</v>
      </c>
      <c r="Y6" s="146" t="s">
        <v>248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249</v>
      </c>
      <c r="B8" s="164" t="s">
        <v>56</v>
      </c>
      <c r="C8" s="182" t="s">
        <v>114</v>
      </c>
      <c r="D8" s="165"/>
      <c r="E8" s="166"/>
      <c r="F8" s="167"/>
      <c r="G8" s="168">
        <f>SUMIF(AG9:AG38,"&lt;&gt;NOR",G9:G38)</f>
        <v>0</v>
      </c>
      <c r="H8" s="162"/>
      <c r="I8" s="162">
        <f>SUM(I9:I38)</f>
        <v>0</v>
      </c>
      <c r="J8" s="162"/>
      <c r="K8" s="162">
        <f>SUM(K9:K38)</f>
        <v>0</v>
      </c>
      <c r="L8" s="162"/>
      <c r="M8" s="162">
        <f>SUM(M9:M38)</f>
        <v>0</v>
      </c>
      <c r="N8" s="161"/>
      <c r="O8" s="161">
        <f>SUM(O9:O38)</f>
        <v>126.63</v>
      </c>
      <c r="P8" s="161"/>
      <c r="Q8" s="161">
        <f>SUM(Q9:Q38)</f>
        <v>0</v>
      </c>
      <c r="R8" s="162"/>
      <c r="S8" s="162"/>
      <c r="T8" s="162"/>
      <c r="U8" s="162"/>
      <c r="V8" s="162">
        <f>SUM(V9:V38)</f>
        <v>425.94000000000005</v>
      </c>
      <c r="W8" s="162"/>
      <c r="X8" s="162"/>
      <c r="Y8" s="162"/>
      <c r="AG8" t="s">
        <v>250</v>
      </c>
    </row>
    <row r="9" spans="1:60" outlineLevel="1" x14ac:dyDescent="0.2">
      <c r="A9" s="170">
        <v>1</v>
      </c>
      <c r="B9" s="171" t="s">
        <v>460</v>
      </c>
      <c r="C9" s="183" t="s">
        <v>461</v>
      </c>
      <c r="D9" s="172" t="s">
        <v>253</v>
      </c>
      <c r="E9" s="173">
        <v>5.5679999999999996</v>
      </c>
      <c r="F9" s="174"/>
      <c r="G9" s="175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12</v>
      </c>
      <c r="M9" s="157">
        <f>G9*(1+L9/100)</f>
        <v>0</v>
      </c>
      <c r="N9" s="156">
        <v>1.63</v>
      </c>
      <c r="O9" s="156">
        <f>ROUND(E9*N9,2)</f>
        <v>9.08</v>
      </c>
      <c r="P9" s="156">
        <v>0</v>
      </c>
      <c r="Q9" s="156">
        <f>ROUND(E9*P9,2)</f>
        <v>0</v>
      </c>
      <c r="R9" s="157"/>
      <c r="S9" s="157" t="s">
        <v>254</v>
      </c>
      <c r="T9" s="157" t="s">
        <v>255</v>
      </c>
      <c r="U9" s="157">
        <v>1.5840000000000001</v>
      </c>
      <c r="V9" s="157">
        <f>ROUND(E9*U9,2)</f>
        <v>8.82</v>
      </c>
      <c r="W9" s="157"/>
      <c r="X9" s="157" t="s">
        <v>256</v>
      </c>
      <c r="Y9" s="157" t="s">
        <v>257</v>
      </c>
      <c r="Z9" s="147"/>
      <c r="AA9" s="147"/>
      <c r="AB9" s="147"/>
      <c r="AC9" s="147"/>
      <c r="AD9" s="147"/>
      <c r="AE9" s="147"/>
      <c r="AF9" s="147"/>
      <c r="AG9" s="147" t="s">
        <v>258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388" t="s">
        <v>462</v>
      </c>
      <c r="D10" s="389"/>
      <c r="E10" s="389"/>
      <c r="F10" s="389"/>
      <c r="G10" s="389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272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t="22.5" outlineLevel="2" x14ac:dyDescent="0.2">
      <c r="A11" s="154"/>
      <c r="B11" s="155"/>
      <c r="C11" s="184" t="s">
        <v>692</v>
      </c>
      <c r="D11" s="159"/>
      <c r="E11" s="160">
        <v>5.57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260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70">
        <v>2</v>
      </c>
      <c r="B12" s="171" t="s">
        <v>464</v>
      </c>
      <c r="C12" s="183" t="s">
        <v>465</v>
      </c>
      <c r="D12" s="172" t="s">
        <v>253</v>
      </c>
      <c r="E12" s="173">
        <v>14.49</v>
      </c>
      <c r="F12" s="174"/>
      <c r="G12" s="175">
        <f>ROUND(E12*F12,2)</f>
        <v>0</v>
      </c>
      <c r="H12" s="158"/>
      <c r="I12" s="157">
        <f>ROUND(E12*H12,2)</f>
        <v>0</v>
      </c>
      <c r="J12" s="158"/>
      <c r="K12" s="157">
        <f>ROUND(E12*J12,2)</f>
        <v>0</v>
      </c>
      <c r="L12" s="157">
        <v>12</v>
      </c>
      <c r="M12" s="157">
        <f>G12*(1+L12/100)</f>
        <v>0</v>
      </c>
      <c r="N12" s="156">
        <v>2.5249999999999999</v>
      </c>
      <c r="O12" s="156">
        <f>ROUND(E12*N12,2)</f>
        <v>36.590000000000003</v>
      </c>
      <c r="P12" s="156">
        <v>0</v>
      </c>
      <c r="Q12" s="156">
        <f>ROUND(E12*P12,2)</f>
        <v>0</v>
      </c>
      <c r="R12" s="157"/>
      <c r="S12" s="157" t="s">
        <v>254</v>
      </c>
      <c r="T12" s="157" t="s">
        <v>255</v>
      </c>
      <c r="U12" s="157">
        <v>0.48</v>
      </c>
      <c r="V12" s="157">
        <f>ROUND(E12*U12,2)</f>
        <v>6.96</v>
      </c>
      <c r="W12" s="157"/>
      <c r="X12" s="157" t="s">
        <v>256</v>
      </c>
      <c r="Y12" s="157" t="s">
        <v>257</v>
      </c>
      <c r="Z12" s="147"/>
      <c r="AA12" s="147"/>
      <c r="AB12" s="147"/>
      <c r="AC12" s="147"/>
      <c r="AD12" s="147"/>
      <c r="AE12" s="147"/>
      <c r="AF12" s="147"/>
      <c r="AG12" s="147" t="s">
        <v>258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">
      <c r="A13" s="154"/>
      <c r="B13" s="155"/>
      <c r="C13" s="184" t="s">
        <v>693</v>
      </c>
      <c r="D13" s="159"/>
      <c r="E13" s="160">
        <v>13.8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260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3" x14ac:dyDescent="0.2">
      <c r="A14" s="154"/>
      <c r="B14" s="155"/>
      <c r="C14" s="195" t="s">
        <v>467</v>
      </c>
      <c r="D14" s="193"/>
      <c r="E14" s="194">
        <v>0.69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260</v>
      </c>
      <c r="AH14" s="147">
        <v>4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70">
        <v>3</v>
      </c>
      <c r="B15" s="171" t="s">
        <v>468</v>
      </c>
      <c r="C15" s="183" t="s">
        <v>469</v>
      </c>
      <c r="D15" s="172" t="s">
        <v>380</v>
      </c>
      <c r="E15" s="173">
        <v>41.3</v>
      </c>
      <c r="F15" s="174"/>
      <c r="G15" s="175">
        <f>ROUND(E15*F15,2)</f>
        <v>0</v>
      </c>
      <c r="H15" s="158"/>
      <c r="I15" s="157">
        <f>ROUND(E15*H15,2)</f>
        <v>0</v>
      </c>
      <c r="J15" s="158"/>
      <c r="K15" s="157">
        <f>ROUND(E15*J15,2)</f>
        <v>0</v>
      </c>
      <c r="L15" s="157">
        <v>12</v>
      </c>
      <c r="M15" s="157">
        <f>G15*(1+L15/100)</f>
        <v>0</v>
      </c>
      <c r="N15" s="156">
        <v>3.9199999999999999E-2</v>
      </c>
      <c r="O15" s="156">
        <f>ROUND(E15*N15,2)</f>
        <v>1.62</v>
      </c>
      <c r="P15" s="156">
        <v>0</v>
      </c>
      <c r="Q15" s="156">
        <f>ROUND(E15*P15,2)</f>
        <v>0</v>
      </c>
      <c r="R15" s="157"/>
      <c r="S15" s="157" t="s">
        <v>254</v>
      </c>
      <c r="T15" s="157" t="s">
        <v>255</v>
      </c>
      <c r="U15" s="157">
        <v>1.6</v>
      </c>
      <c r="V15" s="157">
        <f>ROUND(E15*U15,2)</f>
        <v>66.08</v>
      </c>
      <c r="W15" s="157"/>
      <c r="X15" s="157" t="s">
        <v>256</v>
      </c>
      <c r="Y15" s="157" t="s">
        <v>257</v>
      </c>
      <c r="Z15" s="147"/>
      <c r="AA15" s="147"/>
      <c r="AB15" s="147"/>
      <c r="AC15" s="147"/>
      <c r="AD15" s="147"/>
      <c r="AE15" s="147"/>
      <c r="AF15" s="147"/>
      <c r="AG15" s="147" t="s">
        <v>258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2" x14ac:dyDescent="0.2">
      <c r="A16" s="154"/>
      <c r="B16" s="155"/>
      <c r="C16" s="184" t="s">
        <v>694</v>
      </c>
      <c r="D16" s="159"/>
      <c r="E16" s="160">
        <v>41.3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260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70">
        <v>4</v>
      </c>
      <c r="B17" s="171" t="s">
        <v>471</v>
      </c>
      <c r="C17" s="183" t="s">
        <v>472</v>
      </c>
      <c r="D17" s="172" t="s">
        <v>380</v>
      </c>
      <c r="E17" s="173">
        <v>41.3</v>
      </c>
      <c r="F17" s="174"/>
      <c r="G17" s="175">
        <f>ROUND(E17*F17,2)</f>
        <v>0</v>
      </c>
      <c r="H17" s="158"/>
      <c r="I17" s="157">
        <f>ROUND(E17*H17,2)</f>
        <v>0</v>
      </c>
      <c r="J17" s="158"/>
      <c r="K17" s="157">
        <f>ROUND(E17*J17,2)</f>
        <v>0</v>
      </c>
      <c r="L17" s="157">
        <v>12</v>
      </c>
      <c r="M17" s="157">
        <f>G17*(1+L17/100)</f>
        <v>0</v>
      </c>
      <c r="N17" s="156">
        <v>0</v>
      </c>
      <c r="O17" s="156">
        <f>ROUND(E17*N17,2)</f>
        <v>0</v>
      </c>
      <c r="P17" s="156">
        <v>0</v>
      </c>
      <c r="Q17" s="156">
        <f>ROUND(E17*P17,2)</f>
        <v>0</v>
      </c>
      <c r="R17" s="157"/>
      <c r="S17" s="157" t="s">
        <v>254</v>
      </c>
      <c r="T17" s="157" t="s">
        <v>255</v>
      </c>
      <c r="U17" s="157">
        <v>0.32</v>
      </c>
      <c r="V17" s="157">
        <f>ROUND(E17*U17,2)</f>
        <v>13.22</v>
      </c>
      <c r="W17" s="157"/>
      <c r="X17" s="157" t="s">
        <v>256</v>
      </c>
      <c r="Y17" s="157" t="s">
        <v>257</v>
      </c>
      <c r="Z17" s="147"/>
      <c r="AA17" s="147"/>
      <c r="AB17" s="147"/>
      <c r="AC17" s="147"/>
      <c r="AD17" s="147"/>
      <c r="AE17" s="147"/>
      <c r="AF17" s="147"/>
      <c r="AG17" s="147" t="s">
        <v>258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2" x14ac:dyDescent="0.2">
      <c r="A18" s="154"/>
      <c r="B18" s="155"/>
      <c r="C18" s="388" t="s">
        <v>473</v>
      </c>
      <c r="D18" s="389"/>
      <c r="E18" s="389"/>
      <c r="F18" s="389"/>
      <c r="G18" s="389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272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2" x14ac:dyDescent="0.2">
      <c r="A19" s="154"/>
      <c r="B19" s="155"/>
      <c r="C19" s="184" t="s">
        <v>694</v>
      </c>
      <c r="D19" s="159"/>
      <c r="E19" s="160">
        <v>41.3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260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22.5" outlineLevel="1" x14ac:dyDescent="0.2">
      <c r="A20" s="170">
        <v>5</v>
      </c>
      <c r="B20" s="171" t="s">
        <v>474</v>
      </c>
      <c r="C20" s="183" t="s">
        <v>475</v>
      </c>
      <c r="D20" s="172" t="s">
        <v>316</v>
      </c>
      <c r="E20" s="173">
        <v>0.67068000000000005</v>
      </c>
      <c r="F20" s="174"/>
      <c r="G20" s="175">
        <f>ROUND(E20*F20,2)</f>
        <v>0</v>
      </c>
      <c r="H20" s="158"/>
      <c r="I20" s="157">
        <f>ROUND(E20*H20,2)</f>
        <v>0</v>
      </c>
      <c r="J20" s="158"/>
      <c r="K20" s="157">
        <f>ROUND(E20*J20,2)</f>
        <v>0</v>
      </c>
      <c r="L20" s="157">
        <v>12</v>
      </c>
      <c r="M20" s="157">
        <f>G20*(1+L20/100)</f>
        <v>0</v>
      </c>
      <c r="N20" s="156">
        <v>1.0737000000000001</v>
      </c>
      <c r="O20" s="156">
        <f>ROUND(E20*N20,2)</f>
        <v>0.72</v>
      </c>
      <c r="P20" s="156">
        <v>0</v>
      </c>
      <c r="Q20" s="156">
        <f>ROUND(E20*P20,2)</f>
        <v>0</v>
      </c>
      <c r="R20" s="157"/>
      <c r="S20" s="157" t="s">
        <v>254</v>
      </c>
      <c r="T20" s="157" t="s">
        <v>255</v>
      </c>
      <c r="U20" s="157">
        <v>15.231</v>
      </c>
      <c r="V20" s="157">
        <f>ROUND(E20*U20,2)</f>
        <v>10.220000000000001</v>
      </c>
      <c r="W20" s="157"/>
      <c r="X20" s="157" t="s">
        <v>256</v>
      </c>
      <c r="Y20" s="157" t="s">
        <v>257</v>
      </c>
      <c r="Z20" s="147"/>
      <c r="AA20" s="147"/>
      <c r="AB20" s="147"/>
      <c r="AC20" s="147"/>
      <c r="AD20" s="147"/>
      <c r="AE20" s="147"/>
      <c r="AF20" s="147"/>
      <c r="AG20" s="147" t="s">
        <v>258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2" x14ac:dyDescent="0.2">
      <c r="A21" s="154"/>
      <c r="B21" s="155"/>
      <c r="C21" s="184" t="s">
        <v>695</v>
      </c>
      <c r="D21" s="159"/>
      <c r="E21" s="160">
        <v>0.67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260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">
      <c r="A22" s="170">
        <v>6</v>
      </c>
      <c r="B22" s="171" t="s">
        <v>477</v>
      </c>
      <c r="C22" s="183" t="s">
        <v>478</v>
      </c>
      <c r="D22" s="172" t="s">
        <v>267</v>
      </c>
      <c r="E22" s="173">
        <v>46.22</v>
      </c>
      <c r="F22" s="174"/>
      <c r="G22" s="175">
        <f>ROUND(E22*F22,2)</f>
        <v>0</v>
      </c>
      <c r="H22" s="158"/>
      <c r="I22" s="157">
        <f>ROUND(E22*H22,2)</f>
        <v>0</v>
      </c>
      <c r="J22" s="158"/>
      <c r="K22" s="157">
        <f>ROUND(E22*J22,2)</f>
        <v>0</v>
      </c>
      <c r="L22" s="157">
        <v>12</v>
      </c>
      <c r="M22" s="157">
        <f>G22*(1+L22/100)</f>
        <v>0</v>
      </c>
      <c r="N22" s="156">
        <v>2.2700000000000001E-2</v>
      </c>
      <c r="O22" s="156">
        <f>ROUND(E22*N22,2)</f>
        <v>1.05</v>
      </c>
      <c r="P22" s="156">
        <v>0</v>
      </c>
      <c r="Q22" s="156">
        <f>ROUND(E22*P22,2)</f>
        <v>0</v>
      </c>
      <c r="R22" s="157"/>
      <c r="S22" s="157" t="s">
        <v>254</v>
      </c>
      <c r="T22" s="157" t="s">
        <v>255</v>
      </c>
      <c r="U22" s="157">
        <v>5.93</v>
      </c>
      <c r="V22" s="157">
        <f>ROUND(E22*U22,2)</f>
        <v>274.08</v>
      </c>
      <c r="W22" s="157"/>
      <c r="X22" s="157" t="s">
        <v>256</v>
      </c>
      <c r="Y22" s="157" t="s">
        <v>257</v>
      </c>
      <c r="Z22" s="147"/>
      <c r="AA22" s="147"/>
      <c r="AB22" s="147"/>
      <c r="AC22" s="147"/>
      <c r="AD22" s="147"/>
      <c r="AE22" s="147"/>
      <c r="AF22" s="147"/>
      <c r="AG22" s="147" t="s">
        <v>258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2" x14ac:dyDescent="0.2">
      <c r="A23" s="154"/>
      <c r="B23" s="155"/>
      <c r="C23" s="184" t="s">
        <v>696</v>
      </c>
      <c r="D23" s="159"/>
      <c r="E23" s="160">
        <v>46.22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260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70">
        <v>7</v>
      </c>
      <c r="B24" s="171" t="s">
        <v>480</v>
      </c>
      <c r="C24" s="183" t="s">
        <v>481</v>
      </c>
      <c r="D24" s="172" t="s">
        <v>380</v>
      </c>
      <c r="E24" s="173">
        <v>92</v>
      </c>
      <c r="F24" s="174"/>
      <c r="G24" s="175">
        <f>ROUND(E24*F24,2)</f>
        <v>0</v>
      </c>
      <c r="H24" s="158"/>
      <c r="I24" s="157">
        <f>ROUND(E24*H24,2)</f>
        <v>0</v>
      </c>
      <c r="J24" s="158"/>
      <c r="K24" s="157">
        <f>ROUND(E24*J24,2)</f>
        <v>0</v>
      </c>
      <c r="L24" s="157">
        <v>12</v>
      </c>
      <c r="M24" s="157">
        <f>G24*(1+L24/100)</f>
        <v>0</v>
      </c>
      <c r="N24" s="156">
        <v>3.0000000000000001E-5</v>
      </c>
      <c r="O24" s="156">
        <f>ROUND(E24*N24,2)</f>
        <v>0</v>
      </c>
      <c r="P24" s="156">
        <v>0</v>
      </c>
      <c r="Q24" s="156">
        <f>ROUND(E24*P24,2)</f>
        <v>0</v>
      </c>
      <c r="R24" s="157"/>
      <c r="S24" s="157" t="s">
        <v>254</v>
      </c>
      <c r="T24" s="157" t="s">
        <v>255</v>
      </c>
      <c r="U24" s="157">
        <v>3.1E-2</v>
      </c>
      <c r="V24" s="157">
        <f>ROUND(E24*U24,2)</f>
        <v>2.85</v>
      </c>
      <c r="W24" s="157"/>
      <c r="X24" s="157" t="s">
        <v>256</v>
      </c>
      <c r="Y24" s="157" t="s">
        <v>257</v>
      </c>
      <c r="Z24" s="147"/>
      <c r="AA24" s="147"/>
      <c r="AB24" s="147"/>
      <c r="AC24" s="147"/>
      <c r="AD24" s="147"/>
      <c r="AE24" s="147"/>
      <c r="AF24" s="147"/>
      <c r="AG24" s="147" t="s">
        <v>258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2" x14ac:dyDescent="0.2">
      <c r="A25" s="154"/>
      <c r="B25" s="155"/>
      <c r="C25" s="184" t="s">
        <v>697</v>
      </c>
      <c r="D25" s="159"/>
      <c r="E25" s="160">
        <v>92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260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ht="22.5" outlineLevel="1" x14ac:dyDescent="0.2">
      <c r="A26" s="170">
        <v>8</v>
      </c>
      <c r="B26" s="171" t="s">
        <v>483</v>
      </c>
      <c r="C26" s="183" t="s">
        <v>484</v>
      </c>
      <c r="D26" s="172" t="s">
        <v>380</v>
      </c>
      <c r="E26" s="173">
        <v>92</v>
      </c>
      <c r="F26" s="174"/>
      <c r="G26" s="175">
        <f>ROUND(E26*F26,2)</f>
        <v>0</v>
      </c>
      <c r="H26" s="158"/>
      <c r="I26" s="157">
        <f>ROUND(E26*H26,2)</f>
        <v>0</v>
      </c>
      <c r="J26" s="158"/>
      <c r="K26" s="157">
        <f>ROUND(E26*J26,2)</f>
        <v>0</v>
      </c>
      <c r="L26" s="157">
        <v>12</v>
      </c>
      <c r="M26" s="157">
        <f>G26*(1+L26/100)</f>
        <v>0</v>
      </c>
      <c r="N26" s="156">
        <v>0.23</v>
      </c>
      <c r="O26" s="156">
        <f>ROUND(E26*N26,2)</f>
        <v>21.16</v>
      </c>
      <c r="P26" s="156">
        <v>0</v>
      </c>
      <c r="Q26" s="156">
        <f>ROUND(E26*P26,2)</f>
        <v>0</v>
      </c>
      <c r="R26" s="157"/>
      <c r="S26" s="157" t="s">
        <v>254</v>
      </c>
      <c r="T26" s="157" t="s">
        <v>255</v>
      </c>
      <c r="U26" s="157">
        <v>2.3E-2</v>
      </c>
      <c r="V26" s="157">
        <f>ROUND(E26*U26,2)</f>
        <v>2.12</v>
      </c>
      <c r="W26" s="157"/>
      <c r="X26" s="157" t="s">
        <v>256</v>
      </c>
      <c r="Y26" s="157" t="s">
        <v>257</v>
      </c>
      <c r="Z26" s="147"/>
      <c r="AA26" s="147"/>
      <c r="AB26" s="147"/>
      <c r="AC26" s="147"/>
      <c r="AD26" s="147"/>
      <c r="AE26" s="147"/>
      <c r="AF26" s="147"/>
      <c r="AG26" s="147" t="s">
        <v>258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2" x14ac:dyDescent="0.2">
      <c r="A27" s="154"/>
      <c r="B27" s="155"/>
      <c r="C27" s="184" t="s">
        <v>697</v>
      </c>
      <c r="D27" s="159"/>
      <c r="E27" s="160">
        <v>92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7"/>
      <c r="AA27" s="147"/>
      <c r="AB27" s="147"/>
      <c r="AC27" s="147"/>
      <c r="AD27" s="147"/>
      <c r="AE27" s="147"/>
      <c r="AF27" s="147"/>
      <c r="AG27" s="147" t="s">
        <v>260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2.5" outlineLevel="1" x14ac:dyDescent="0.2">
      <c r="A28" s="170">
        <v>9</v>
      </c>
      <c r="B28" s="171" t="s">
        <v>486</v>
      </c>
      <c r="C28" s="183" t="s">
        <v>487</v>
      </c>
      <c r="D28" s="172" t="s">
        <v>380</v>
      </c>
      <c r="E28" s="173">
        <v>92</v>
      </c>
      <c r="F28" s="174"/>
      <c r="G28" s="175">
        <f>ROUND(E28*F28,2)</f>
        <v>0</v>
      </c>
      <c r="H28" s="158"/>
      <c r="I28" s="157">
        <f>ROUND(E28*H28,2)</f>
        <v>0</v>
      </c>
      <c r="J28" s="158"/>
      <c r="K28" s="157">
        <f>ROUND(E28*J28,2)</f>
        <v>0</v>
      </c>
      <c r="L28" s="157">
        <v>12</v>
      </c>
      <c r="M28" s="157">
        <f>G28*(1+L28/100)</f>
        <v>0</v>
      </c>
      <c r="N28" s="156">
        <v>0.46</v>
      </c>
      <c r="O28" s="156">
        <f>ROUND(E28*N28,2)</f>
        <v>42.32</v>
      </c>
      <c r="P28" s="156">
        <v>0</v>
      </c>
      <c r="Q28" s="156">
        <f>ROUND(E28*P28,2)</f>
        <v>0</v>
      </c>
      <c r="R28" s="157"/>
      <c r="S28" s="157" t="s">
        <v>254</v>
      </c>
      <c r="T28" s="157" t="s">
        <v>255</v>
      </c>
      <c r="U28" s="157">
        <v>2.9000000000000001E-2</v>
      </c>
      <c r="V28" s="157">
        <f>ROUND(E28*U28,2)</f>
        <v>2.67</v>
      </c>
      <c r="W28" s="157"/>
      <c r="X28" s="157" t="s">
        <v>256</v>
      </c>
      <c r="Y28" s="157" t="s">
        <v>257</v>
      </c>
      <c r="Z28" s="147"/>
      <c r="AA28" s="147"/>
      <c r="AB28" s="147"/>
      <c r="AC28" s="147"/>
      <c r="AD28" s="147"/>
      <c r="AE28" s="147"/>
      <c r="AF28" s="147"/>
      <c r="AG28" s="147" t="s">
        <v>258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2" x14ac:dyDescent="0.2">
      <c r="A29" s="154"/>
      <c r="B29" s="155"/>
      <c r="C29" s="184" t="s">
        <v>697</v>
      </c>
      <c r="D29" s="159"/>
      <c r="E29" s="160">
        <v>92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7"/>
      <c r="AA29" s="147"/>
      <c r="AB29" s="147"/>
      <c r="AC29" s="147"/>
      <c r="AD29" s="147"/>
      <c r="AE29" s="147"/>
      <c r="AF29" s="147"/>
      <c r="AG29" s="147" t="s">
        <v>260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ht="22.5" outlineLevel="1" x14ac:dyDescent="0.2">
      <c r="A30" s="170">
        <v>10</v>
      </c>
      <c r="B30" s="171" t="s">
        <v>488</v>
      </c>
      <c r="C30" s="183" t="s">
        <v>489</v>
      </c>
      <c r="D30" s="172" t="s">
        <v>380</v>
      </c>
      <c r="E30" s="173">
        <v>92</v>
      </c>
      <c r="F30" s="174"/>
      <c r="G30" s="175">
        <f>ROUND(E30*F30,2)</f>
        <v>0</v>
      </c>
      <c r="H30" s="158"/>
      <c r="I30" s="157">
        <f>ROUND(E30*H30,2)</f>
        <v>0</v>
      </c>
      <c r="J30" s="158"/>
      <c r="K30" s="157">
        <f>ROUND(E30*J30,2)</f>
        <v>0</v>
      </c>
      <c r="L30" s="157">
        <v>12</v>
      </c>
      <c r="M30" s="157">
        <f>G30*(1+L30/100)</f>
        <v>0</v>
      </c>
      <c r="N30" s="156">
        <v>0</v>
      </c>
      <c r="O30" s="156">
        <f>ROUND(E30*N30,2)</f>
        <v>0</v>
      </c>
      <c r="P30" s="156">
        <v>0</v>
      </c>
      <c r="Q30" s="156">
        <f>ROUND(E30*P30,2)</f>
        <v>0</v>
      </c>
      <c r="R30" s="157"/>
      <c r="S30" s="157" t="s">
        <v>254</v>
      </c>
      <c r="T30" s="157" t="s">
        <v>255</v>
      </c>
      <c r="U30" s="157">
        <v>9.5000000000000001E-2</v>
      </c>
      <c r="V30" s="157">
        <f>ROUND(E30*U30,2)</f>
        <v>8.74</v>
      </c>
      <c r="W30" s="157"/>
      <c r="X30" s="157" t="s">
        <v>256</v>
      </c>
      <c r="Y30" s="157" t="s">
        <v>257</v>
      </c>
      <c r="Z30" s="147"/>
      <c r="AA30" s="147"/>
      <c r="AB30" s="147"/>
      <c r="AC30" s="147"/>
      <c r="AD30" s="147"/>
      <c r="AE30" s="147"/>
      <c r="AF30" s="147"/>
      <c r="AG30" s="147" t="s">
        <v>258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2" x14ac:dyDescent="0.2">
      <c r="A31" s="154"/>
      <c r="B31" s="155"/>
      <c r="C31" s="184" t="s">
        <v>698</v>
      </c>
      <c r="D31" s="159"/>
      <c r="E31" s="160">
        <v>92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260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">
      <c r="A32" s="170">
        <v>11</v>
      </c>
      <c r="B32" s="171" t="s">
        <v>491</v>
      </c>
      <c r="C32" s="183" t="s">
        <v>492</v>
      </c>
      <c r="D32" s="172" t="s">
        <v>267</v>
      </c>
      <c r="E32" s="173">
        <v>40.15</v>
      </c>
      <c r="F32" s="174"/>
      <c r="G32" s="175">
        <f>ROUND(E32*F32,2)</f>
        <v>0</v>
      </c>
      <c r="H32" s="158"/>
      <c r="I32" s="157">
        <f>ROUND(E32*H32,2)</f>
        <v>0</v>
      </c>
      <c r="J32" s="158"/>
      <c r="K32" s="157">
        <f>ROUND(E32*J32,2)</f>
        <v>0</v>
      </c>
      <c r="L32" s="157">
        <v>12</v>
      </c>
      <c r="M32" s="157">
        <f>G32*(1+L32/100)</f>
        <v>0</v>
      </c>
      <c r="N32" s="156">
        <v>0</v>
      </c>
      <c r="O32" s="156">
        <f>ROUND(E32*N32,2)</f>
        <v>0</v>
      </c>
      <c r="P32" s="156">
        <v>0</v>
      </c>
      <c r="Q32" s="156">
        <f>ROUND(E32*P32,2)</f>
        <v>0</v>
      </c>
      <c r="R32" s="157"/>
      <c r="S32" s="157" t="s">
        <v>254</v>
      </c>
      <c r="T32" s="157" t="s">
        <v>255</v>
      </c>
      <c r="U32" s="157">
        <v>7.2999999999999995E-2</v>
      </c>
      <c r="V32" s="157">
        <f>ROUND(E32*U32,2)</f>
        <v>2.93</v>
      </c>
      <c r="W32" s="157"/>
      <c r="X32" s="157" t="s">
        <v>256</v>
      </c>
      <c r="Y32" s="157" t="s">
        <v>257</v>
      </c>
      <c r="Z32" s="147"/>
      <c r="AA32" s="147"/>
      <c r="AB32" s="147"/>
      <c r="AC32" s="147"/>
      <c r="AD32" s="147"/>
      <c r="AE32" s="147"/>
      <c r="AF32" s="147"/>
      <c r="AG32" s="147" t="s">
        <v>258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2" x14ac:dyDescent="0.2">
      <c r="A33" s="154"/>
      <c r="B33" s="155"/>
      <c r="C33" s="184" t="s">
        <v>699</v>
      </c>
      <c r="D33" s="159"/>
      <c r="E33" s="160">
        <v>40.15</v>
      </c>
      <c r="F33" s="157"/>
      <c r="G33" s="157"/>
      <c r="H33" s="157"/>
      <c r="I33" s="157"/>
      <c r="J33" s="157"/>
      <c r="K33" s="157"/>
      <c r="L33" s="157"/>
      <c r="M33" s="157"/>
      <c r="N33" s="156"/>
      <c r="O33" s="156"/>
      <c r="P33" s="156"/>
      <c r="Q33" s="156"/>
      <c r="R33" s="157"/>
      <c r="S33" s="157"/>
      <c r="T33" s="157"/>
      <c r="U33" s="157"/>
      <c r="V33" s="157"/>
      <c r="W33" s="157"/>
      <c r="X33" s="157"/>
      <c r="Y33" s="157"/>
      <c r="Z33" s="147"/>
      <c r="AA33" s="147"/>
      <c r="AB33" s="147"/>
      <c r="AC33" s="147"/>
      <c r="AD33" s="147"/>
      <c r="AE33" s="147"/>
      <c r="AF33" s="147"/>
      <c r="AG33" s="147" t="s">
        <v>260</v>
      </c>
      <c r="AH33" s="147">
        <v>0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70">
        <v>12</v>
      </c>
      <c r="B34" s="171" t="s">
        <v>494</v>
      </c>
      <c r="C34" s="183" t="s">
        <v>495</v>
      </c>
      <c r="D34" s="172" t="s">
        <v>267</v>
      </c>
      <c r="E34" s="173">
        <v>34.799999999999997</v>
      </c>
      <c r="F34" s="174"/>
      <c r="G34" s="175">
        <f>ROUND(E34*F34,2)</f>
        <v>0</v>
      </c>
      <c r="H34" s="158"/>
      <c r="I34" s="157">
        <f>ROUND(E34*H34,2)</f>
        <v>0</v>
      </c>
      <c r="J34" s="158"/>
      <c r="K34" s="157">
        <f>ROUND(E34*J34,2)</f>
        <v>0</v>
      </c>
      <c r="L34" s="157">
        <v>12</v>
      </c>
      <c r="M34" s="157">
        <f>G34*(1+L34/100)</f>
        <v>0</v>
      </c>
      <c r="N34" s="156">
        <v>0.40389999999999998</v>
      </c>
      <c r="O34" s="156">
        <f>ROUND(E34*N34,2)</f>
        <v>14.06</v>
      </c>
      <c r="P34" s="156">
        <v>0</v>
      </c>
      <c r="Q34" s="156">
        <f>ROUND(E34*P34,2)</f>
        <v>0</v>
      </c>
      <c r="R34" s="157"/>
      <c r="S34" s="157" t="s">
        <v>254</v>
      </c>
      <c r="T34" s="157" t="s">
        <v>255</v>
      </c>
      <c r="U34" s="157">
        <v>0.78305999999999998</v>
      </c>
      <c r="V34" s="157">
        <f>ROUND(E34*U34,2)</f>
        <v>27.25</v>
      </c>
      <c r="W34" s="157"/>
      <c r="X34" s="157" t="s">
        <v>309</v>
      </c>
      <c r="Y34" s="157" t="s">
        <v>257</v>
      </c>
      <c r="Z34" s="147"/>
      <c r="AA34" s="147"/>
      <c r="AB34" s="147"/>
      <c r="AC34" s="147"/>
      <c r="AD34" s="147"/>
      <c r="AE34" s="147"/>
      <c r="AF34" s="147"/>
      <c r="AG34" s="147" t="s">
        <v>310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2" x14ac:dyDescent="0.2">
      <c r="A35" s="154"/>
      <c r="B35" s="155"/>
      <c r="C35" s="184" t="s">
        <v>700</v>
      </c>
      <c r="D35" s="159"/>
      <c r="E35" s="160">
        <v>34.799999999999997</v>
      </c>
      <c r="F35" s="157"/>
      <c r="G35" s="157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57"/>
      <c r="Z35" s="147"/>
      <c r="AA35" s="147"/>
      <c r="AB35" s="147"/>
      <c r="AC35" s="147"/>
      <c r="AD35" s="147"/>
      <c r="AE35" s="147"/>
      <c r="AF35" s="147"/>
      <c r="AG35" s="147" t="s">
        <v>260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">
      <c r="A36" s="170">
        <v>13</v>
      </c>
      <c r="B36" s="171" t="s">
        <v>497</v>
      </c>
      <c r="C36" s="183" t="s">
        <v>498</v>
      </c>
      <c r="D36" s="172" t="s">
        <v>380</v>
      </c>
      <c r="E36" s="173">
        <v>101.2</v>
      </c>
      <c r="F36" s="174"/>
      <c r="G36" s="175">
        <f>ROUND(E36*F36,2)</f>
        <v>0</v>
      </c>
      <c r="H36" s="158"/>
      <c r="I36" s="157">
        <f>ROUND(E36*H36,2)</f>
        <v>0</v>
      </c>
      <c r="J36" s="158"/>
      <c r="K36" s="157">
        <f>ROUND(E36*J36,2)</f>
        <v>0</v>
      </c>
      <c r="L36" s="157">
        <v>12</v>
      </c>
      <c r="M36" s="157">
        <f>G36*(1+L36/100)</f>
        <v>0</v>
      </c>
      <c r="N36" s="156">
        <v>2.9999999999999997E-4</v>
      </c>
      <c r="O36" s="156">
        <f>ROUND(E36*N36,2)</f>
        <v>0.03</v>
      </c>
      <c r="P36" s="156">
        <v>0</v>
      </c>
      <c r="Q36" s="156">
        <f>ROUND(E36*P36,2)</f>
        <v>0</v>
      </c>
      <c r="R36" s="157" t="s">
        <v>282</v>
      </c>
      <c r="S36" s="157" t="s">
        <v>254</v>
      </c>
      <c r="T36" s="157" t="s">
        <v>255</v>
      </c>
      <c r="U36" s="157">
        <v>0</v>
      </c>
      <c r="V36" s="157">
        <f>ROUND(E36*U36,2)</f>
        <v>0</v>
      </c>
      <c r="W36" s="157"/>
      <c r="X36" s="157" t="s">
        <v>283</v>
      </c>
      <c r="Y36" s="157" t="s">
        <v>257</v>
      </c>
      <c r="Z36" s="147"/>
      <c r="AA36" s="147"/>
      <c r="AB36" s="147"/>
      <c r="AC36" s="147"/>
      <c r="AD36" s="147"/>
      <c r="AE36" s="147"/>
      <c r="AF36" s="147"/>
      <c r="AG36" s="147" t="s">
        <v>284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2" x14ac:dyDescent="0.2">
      <c r="A37" s="154"/>
      <c r="B37" s="155"/>
      <c r="C37" s="184" t="s">
        <v>697</v>
      </c>
      <c r="D37" s="159"/>
      <c r="E37" s="160">
        <v>92</v>
      </c>
      <c r="F37" s="157"/>
      <c r="G37" s="15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57"/>
      <c r="Z37" s="147"/>
      <c r="AA37" s="147"/>
      <c r="AB37" s="147"/>
      <c r="AC37" s="147"/>
      <c r="AD37" s="147"/>
      <c r="AE37" s="147"/>
      <c r="AF37" s="147"/>
      <c r="AG37" s="147" t="s">
        <v>260</v>
      </c>
      <c r="AH37" s="147">
        <v>0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3" x14ac:dyDescent="0.2">
      <c r="A38" s="154"/>
      <c r="B38" s="155"/>
      <c r="C38" s="195" t="s">
        <v>499</v>
      </c>
      <c r="D38" s="193"/>
      <c r="E38" s="194">
        <v>9.1999999999999993</v>
      </c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260</v>
      </c>
      <c r="AH38" s="147">
        <v>4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x14ac:dyDescent="0.2">
      <c r="A39" s="163" t="s">
        <v>249</v>
      </c>
      <c r="B39" s="164" t="s">
        <v>60</v>
      </c>
      <c r="C39" s="182" t="s">
        <v>130</v>
      </c>
      <c r="D39" s="165"/>
      <c r="E39" s="166"/>
      <c r="F39" s="167"/>
      <c r="G39" s="168">
        <f>SUMIF(AG40:AG58,"&lt;&gt;NOR",G40:G58)</f>
        <v>0</v>
      </c>
      <c r="H39" s="162"/>
      <c r="I39" s="162">
        <f>SUM(I40:I58)</f>
        <v>0</v>
      </c>
      <c r="J39" s="162"/>
      <c r="K39" s="162">
        <f>SUM(K40:K58)</f>
        <v>0</v>
      </c>
      <c r="L39" s="162"/>
      <c r="M39" s="162">
        <f>SUM(M40:M58)</f>
        <v>0</v>
      </c>
      <c r="N39" s="161"/>
      <c r="O39" s="161">
        <f>SUM(O40:O58)</f>
        <v>17.419999999999998</v>
      </c>
      <c r="P39" s="161"/>
      <c r="Q39" s="161">
        <f>SUM(Q40:Q58)</f>
        <v>0</v>
      </c>
      <c r="R39" s="162"/>
      <c r="S39" s="162"/>
      <c r="T39" s="162"/>
      <c r="U39" s="162"/>
      <c r="V39" s="162">
        <f>SUM(V40:V58)</f>
        <v>108.48</v>
      </c>
      <c r="W39" s="162"/>
      <c r="X39" s="162"/>
      <c r="Y39" s="162"/>
      <c r="AG39" t="s">
        <v>250</v>
      </c>
    </row>
    <row r="40" spans="1:60" outlineLevel="1" x14ac:dyDescent="0.2">
      <c r="A40" s="170">
        <v>14</v>
      </c>
      <c r="B40" s="171" t="s">
        <v>500</v>
      </c>
      <c r="C40" s="183" t="s">
        <v>501</v>
      </c>
      <c r="D40" s="172" t="s">
        <v>380</v>
      </c>
      <c r="E40" s="173">
        <v>20.149999999999999</v>
      </c>
      <c r="F40" s="174"/>
      <c r="G40" s="175">
        <f>ROUND(E40*F40,2)</f>
        <v>0</v>
      </c>
      <c r="H40" s="158"/>
      <c r="I40" s="157">
        <f>ROUND(E40*H40,2)</f>
        <v>0</v>
      </c>
      <c r="J40" s="158"/>
      <c r="K40" s="157">
        <f>ROUND(E40*J40,2)</f>
        <v>0</v>
      </c>
      <c r="L40" s="157">
        <v>12</v>
      </c>
      <c r="M40" s="157">
        <f>G40*(1+L40/100)</f>
        <v>0</v>
      </c>
      <c r="N40" s="156">
        <v>0.18063000000000001</v>
      </c>
      <c r="O40" s="156">
        <f>ROUND(E40*N40,2)</f>
        <v>3.64</v>
      </c>
      <c r="P40" s="156">
        <v>0</v>
      </c>
      <c r="Q40" s="156">
        <f>ROUND(E40*P40,2)</f>
        <v>0</v>
      </c>
      <c r="R40" s="157"/>
      <c r="S40" s="157" t="s">
        <v>254</v>
      </c>
      <c r="T40" s="157" t="s">
        <v>255</v>
      </c>
      <c r="U40" s="157">
        <v>0.67</v>
      </c>
      <c r="V40" s="157">
        <f>ROUND(E40*U40,2)</f>
        <v>13.5</v>
      </c>
      <c r="W40" s="157"/>
      <c r="X40" s="157" t="s">
        <v>256</v>
      </c>
      <c r="Y40" s="157" t="s">
        <v>257</v>
      </c>
      <c r="Z40" s="147"/>
      <c r="AA40" s="147"/>
      <c r="AB40" s="147"/>
      <c r="AC40" s="147"/>
      <c r="AD40" s="147"/>
      <c r="AE40" s="147"/>
      <c r="AF40" s="147"/>
      <c r="AG40" s="147" t="s">
        <v>258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2" x14ac:dyDescent="0.2">
      <c r="A41" s="154"/>
      <c r="B41" s="155"/>
      <c r="C41" s="184" t="s">
        <v>701</v>
      </c>
      <c r="D41" s="159"/>
      <c r="E41" s="160">
        <v>16.91</v>
      </c>
      <c r="F41" s="157"/>
      <c r="G41" s="157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57"/>
      <c r="Z41" s="147"/>
      <c r="AA41" s="147"/>
      <c r="AB41" s="147"/>
      <c r="AC41" s="147"/>
      <c r="AD41" s="147"/>
      <c r="AE41" s="147"/>
      <c r="AF41" s="147"/>
      <c r="AG41" s="147" t="s">
        <v>260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3" x14ac:dyDescent="0.2">
      <c r="A42" s="154"/>
      <c r="B42" s="155"/>
      <c r="C42" s="184" t="s">
        <v>702</v>
      </c>
      <c r="D42" s="159"/>
      <c r="E42" s="160">
        <v>1.7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260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3" x14ac:dyDescent="0.2">
      <c r="A43" s="154"/>
      <c r="B43" s="155"/>
      <c r="C43" s="184" t="s">
        <v>703</v>
      </c>
      <c r="D43" s="159"/>
      <c r="E43" s="160">
        <v>1.54</v>
      </c>
      <c r="F43" s="157"/>
      <c r="G43" s="15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Z43" s="147"/>
      <c r="AA43" s="147"/>
      <c r="AB43" s="147"/>
      <c r="AC43" s="147"/>
      <c r="AD43" s="147"/>
      <c r="AE43" s="147"/>
      <c r="AF43" s="147"/>
      <c r="AG43" s="147" t="s">
        <v>260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">
      <c r="A44" s="170">
        <v>15</v>
      </c>
      <c r="B44" s="171" t="s">
        <v>504</v>
      </c>
      <c r="C44" s="183" t="s">
        <v>505</v>
      </c>
      <c r="D44" s="172" t="s">
        <v>380</v>
      </c>
      <c r="E44" s="173">
        <v>25.34</v>
      </c>
      <c r="F44" s="174"/>
      <c r="G44" s="175">
        <f>ROUND(E44*F44,2)</f>
        <v>0</v>
      </c>
      <c r="H44" s="158"/>
      <c r="I44" s="157">
        <f>ROUND(E44*H44,2)</f>
        <v>0</v>
      </c>
      <c r="J44" s="158"/>
      <c r="K44" s="157">
        <f>ROUND(E44*J44,2)</f>
        <v>0</v>
      </c>
      <c r="L44" s="157">
        <v>12</v>
      </c>
      <c r="M44" s="157">
        <f>G44*(1+L44/100)</f>
        <v>0</v>
      </c>
      <c r="N44" s="156">
        <v>0.14704</v>
      </c>
      <c r="O44" s="156">
        <f>ROUND(E44*N44,2)</f>
        <v>3.73</v>
      </c>
      <c r="P44" s="156">
        <v>0</v>
      </c>
      <c r="Q44" s="156">
        <f>ROUND(E44*P44,2)</f>
        <v>0</v>
      </c>
      <c r="R44" s="157"/>
      <c r="S44" s="157" t="s">
        <v>254</v>
      </c>
      <c r="T44" s="157" t="s">
        <v>255</v>
      </c>
      <c r="U44" s="157">
        <v>0.80500000000000005</v>
      </c>
      <c r="V44" s="157">
        <f>ROUND(E44*U44,2)</f>
        <v>20.399999999999999</v>
      </c>
      <c r="W44" s="157"/>
      <c r="X44" s="157" t="s">
        <v>256</v>
      </c>
      <c r="Y44" s="157" t="s">
        <v>257</v>
      </c>
      <c r="Z44" s="147"/>
      <c r="AA44" s="147"/>
      <c r="AB44" s="147"/>
      <c r="AC44" s="147"/>
      <c r="AD44" s="147"/>
      <c r="AE44" s="147"/>
      <c r="AF44" s="147"/>
      <c r="AG44" s="147" t="s">
        <v>258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2" x14ac:dyDescent="0.2">
      <c r="A45" s="154"/>
      <c r="B45" s="155"/>
      <c r="C45" s="184" t="s">
        <v>704</v>
      </c>
      <c r="D45" s="159"/>
      <c r="E45" s="160">
        <v>16.91</v>
      </c>
      <c r="F45" s="157"/>
      <c r="G45" s="157"/>
      <c r="H45" s="157"/>
      <c r="I45" s="157"/>
      <c r="J45" s="157"/>
      <c r="K45" s="157"/>
      <c r="L45" s="157"/>
      <c r="M45" s="157"/>
      <c r="N45" s="156"/>
      <c r="O45" s="156"/>
      <c r="P45" s="156"/>
      <c r="Q45" s="156"/>
      <c r="R45" s="157"/>
      <c r="S45" s="157"/>
      <c r="T45" s="157"/>
      <c r="U45" s="157"/>
      <c r="V45" s="157"/>
      <c r="W45" s="157"/>
      <c r="X45" s="157"/>
      <c r="Y45" s="157"/>
      <c r="Z45" s="147"/>
      <c r="AA45" s="147"/>
      <c r="AB45" s="147"/>
      <c r="AC45" s="147"/>
      <c r="AD45" s="147"/>
      <c r="AE45" s="147"/>
      <c r="AF45" s="147"/>
      <c r="AG45" s="147" t="s">
        <v>260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3" x14ac:dyDescent="0.2">
      <c r="A46" s="154"/>
      <c r="B46" s="155"/>
      <c r="C46" s="184" t="s">
        <v>705</v>
      </c>
      <c r="D46" s="159"/>
      <c r="E46" s="160">
        <v>8.43</v>
      </c>
      <c r="F46" s="157"/>
      <c r="G46" s="15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7"/>
      <c r="AA46" s="147"/>
      <c r="AB46" s="147"/>
      <c r="AC46" s="147"/>
      <c r="AD46" s="147"/>
      <c r="AE46" s="147"/>
      <c r="AF46" s="147"/>
      <c r="AG46" s="147" t="s">
        <v>260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ht="22.5" outlineLevel="1" x14ac:dyDescent="0.2">
      <c r="A47" s="170">
        <v>16</v>
      </c>
      <c r="B47" s="171" t="s">
        <v>706</v>
      </c>
      <c r="C47" s="183" t="s">
        <v>707</v>
      </c>
      <c r="D47" s="172" t="s">
        <v>316</v>
      </c>
      <c r="E47" s="173">
        <v>1.77372</v>
      </c>
      <c r="F47" s="174"/>
      <c r="G47" s="175">
        <f>ROUND(E47*F47,2)</f>
        <v>0</v>
      </c>
      <c r="H47" s="158"/>
      <c r="I47" s="157">
        <f>ROUND(E47*H47,2)</f>
        <v>0</v>
      </c>
      <c r="J47" s="158"/>
      <c r="K47" s="157">
        <f>ROUND(E47*J47,2)</f>
        <v>0</v>
      </c>
      <c r="L47" s="157">
        <v>12</v>
      </c>
      <c r="M47" s="157">
        <f>G47*(1+L47/100)</f>
        <v>0</v>
      </c>
      <c r="N47" s="156">
        <v>1.0922099999999999</v>
      </c>
      <c r="O47" s="156">
        <f>ROUND(E47*N47,2)</f>
        <v>1.94</v>
      </c>
      <c r="P47" s="156">
        <v>0</v>
      </c>
      <c r="Q47" s="156">
        <f>ROUND(E47*P47,2)</f>
        <v>0</v>
      </c>
      <c r="R47" s="157"/>
      <c r="S47" s="157" t="s">
        <v>254</v>
      </c>
      <c r="T47" s="157" t="s">
        <v>255</v>
      </c>
      <c r="U47" s="157">
        <v>15.532999999999999</v>
      </c>
      <c r="V47" s="157">
        <f>ROUND(E47*U47,2)</f>
        <v>27.55</v>
      </c>
      <c r="W47" s="157"/>
      <c r="X47" s="157" t="s">
        <v>256</v>
      </c>
      <c r="Y47" s="157" t="s">
        <v>257</v>
      </c>
      <c r="Z47" s="147"/>
      <c r="AA47" s="147"/>
      <c r="AB47" s="147"/>
      <c r="AC47" s="147"/>
      <c r="AD47" s="147"/>
      <c r="AE47" s="147"/>
      <c r="AF47" s="147"/>
      <c r="AG47" s="147" t="s">
        <v>258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2" x14ac:dyDescent="0.2">
      <c r="A48" s="154"/>
      <c r="B48" s="155"/>
      <c r="C48" s="184" t="s">
        <v>708</v>
      </c>
      <c r="D48" s="159"/>
      <c r="E48" s="160">
        <v>1.77</v>
      </c>
      <c r="F48" s="157"/>
      <c r="G48" s="157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7"/>
      <c r="AA48" s="147"/>
      <c r="AB48" s="147"/>
      <c r="AC48" s="147"/>
      <c r="AD48" s="147"/>
      <c r="AE48" s="147"/>
      <c r="AF48" s="147"/>
      <c r="AG48" s="147" t="s">
        <v>260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">
      <c r="A49" s="170">
        <v>17</v>
      </c>
      <c r="B49" s="171" t="s">
        <v>709</v>
      </c>
      <c r="C49" s="183" t="s">
        <v>710</v>
      </c>
      <c r="D49" s="172" t="s">
        <v>380</v>
      </c>
      <c r="E49" s="173">
        <v>45.862000000000002</v>
      </c>
      <c r="F49" s="174"/>
      <c r="G49" s="175">
        <f>ROUND(E49*F49,2)</f>
        <v>0</v>
      </c>
      <c r="H49" s="158"/>
      <c r="I49" s="157">
        <f>ROUND(E49*H49,2)</f>
        <v>0</v>
      </c>
      <c r="J49" s="158"/>
      <c r="K49" s="157">
        <f>ROUND(E49*J49,2)</f>
        <v>0</v>
      </c>
      <c r="L49" s="157">
        <v>12</v>
      </c>
      <c r="M49" s="157">
        <f>G49*(1+L49/100)</f>
        <v>0</v>
      </c>
      <c r="N49" s="156">
        <v>9.2170000000000002E-2</v>
      </c>
      <c r="O49" s="156">
        <f>ROUND(E49*N49,2)</f>
        <v>4.2300000000000004</v>
      </c>
      <c r="P49" s="156">
        <v>0</v>
      </c>
      <c r="Q49" s="156">
        <f>ROUND(E49*P49,2)</f>
        <v>0</v>
      </c>
      <c r="R49" s="157"/>
      <c r="S49" s="157" t="s">
        <v>254</v>
      </c>
      <c r="T49" s="157" t="s">
        <v>255</v>
      </c>
      <c r="U49" s="157">
        <v>0.64400000000000002</v>
      </c>
      <c r="V49" s="157">
        <f>ROUND(E49*U49,2)</f>
        <v>29.54</v>
      </c>
      <c r="W49" s="157"/>
      <c r="X49" s="157" t="s">
        <v>256</v>
      </c>
      <c r="Y49" s="157" t="s">
        <v>257</v>
      </c>
      <c r="Z49" s="147"/>
      <c r="AA49" s="147"/>
      <c r="AB49" s="147"/>
      <c r="AC49" s="147"/>
      <c r="AD49" s="147"/>
      <c r="AE49" s="147"/>
      <c r="AF49" s="147"/>
      <c r="AG49" s="147" t="s">
        <v>258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t="33.75" outlineLevel="2" x14ac:dyDescent="0.2">
      <c r="A50" s="154"/>
      <c r="B50" s="155"/>
      <c r="C50" s="184" t="s">
        <v>711</v>
      </c>
      <c r="D50" s="159"/>
      <c r="E50" s="160">
        <v>60.79</v>
      </c>
      <c r="F50" s="157"/>
      <c r="G50" s="157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57"/>
      <c r="Z50" s="147"/>
      <c r="AA50" s="147"/>
      <c r="AB50" s="147"/>
      <c r="AC50" s="147"/>
      <c r="AD50" s="147"/>
      <c r="AE50" s="147"/>
      <c r="AF50" s="147"/>
      <c r="AG50" s="147" t="s">
        <v>260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ht="33.75" outlineLevel="3" x14ac:dyDescent="0.2">
      <c r="A51" s="154"/>
      <c r="B51" s="155"/>
      <c r="C51" s="184" t="s">
        <v>712</v>
      </c>
      <c r="D51" s="159"/>
      <c r="E51" s="160">
        <v>-14.93</v>
      </c>
      <c r="F51" s="157"/>
      <c r="G51" s="157"/>
      <c r="H51" s="157"/>
      <c r="I51" s="157"/>
      <c r="J51" s="157"/>
      <c r="K51" s="157"/>
      <c r="L51" s="157"/>
      <c r="M51" s="157"/>
      <c r="N51" s="156"/>
      <c r="O51" s="156"/>
      <c r="P51" s="156"/>
      <c r="Q51" s="156"/>
      <c r="R51" s="157"/>
      <c r="S51" s="157"/>
      <c r="T51" s="157"/>
      <c r="U51" s="157"/>
      <c r="V51" s="157"/>
      <c r="W51" s="157"/>
      <c r="X51" s="157"/>
      <c r="Y51" s="157"/>
      <c r="Z51" s="147"/>
      <c r="AA51" s="147"/>
      <c r="AB51" s="147"/>
      <c r="AC51" s="147"/>
      <c r="AD51" s="147"/>
      <c r="AE51" s="147"/>
      <c r="AF51" s="147"/>
      <c r="AG51" s="147" t="s">
        <v>260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">
      <c r="A52" s="170">
        <v>18</v>
      </c>
      <c r="B52" s="171" t="s">
        <v>509</v>
      </c>
      <c r="C52" s="183" t="s">
        <v>510</v>
      </c>
      <c r="D52" s="172" t="s">
        <v>380</v>
      </c>
      <c r="E52" s="173">
        <v>31.52</v>
      </c>
      <c r="F52" s="174"/>
      <c r="G52" s="175">
        <f>ROUND(E52*F52,2)</f>
        <v>0</v>
      </c>
      <c r="H52" s="158"/>
      <c r="I52" s="157">
        <f>ROUND(E52*H52,2)</f>
        <v>0</v>
      </c>
      <c r="J52" s="158"/>
      <c r="K52" s="157">
        <f>ROUND(E52*J52,2)</f>
        <v>0</v>
      </c>
      <c r="L52" s="157">
        <v>12</v>
      </c>
      <c r="M52" s="157">
        <f>G52*(1+L52/100)</f>
        <v>0</v>
      </c>
      <c r="N52" s="156">
        <v>0.11312999999999999</v>
      </c>
      <c r="O52" s="156">
        <f>ROUND(E52*N52,2)</f>
        <v>3.57</v>
      </c>
      <c r="P52" s="156">
        <v>0</v>
      </c>
      <c r="Q52" s="156">
        <f>ROUND(E52*P52,2)</f>
        <v>0</v>
      </c>
      <c r="R52" s="157"/>
      <c r="S52" s="157" t="s">
        <v>254</v>
      </c>
      <c r="T52" s="157" t="s">
        <v>255</v>
      </c>
      <c r="U52" s="157">
        <v>0.55488999999999999</v>
      </c>
      <c r="V52" s="157">
        <f>ROUND(E52*U52,2)</f>
        <v>17.489999999999998</v>
      </c>
      <c r="W52" s="157"/>
      <c r="X52" s="157" t="s">
        <v>256</v>
      </c>
      <c r="Y52" s="157" t="s">
        <v>257</v>
      </c>
      <c r="Z52" s="147"/>
      <c r="AA52" s="147"/>
      <c r="AB52" s="147"/>
      <c r="AC52" s="147"/>
      <c r="AD52" s="147"/>
      <c r="AE52" s="147"/>
      <c r="AF52" s="147"/>
      <c r="AG52" s="147" t="s">
        <v>258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2" x14ac:dyDescent="0.2">
      <c r="A53" s="154"/>
      <c r="B53" s="155"/>
      <c r="C53" s="184" t="s">
        <v>713</v>
      </c>
      <c r="D53" s="159"/>
      <c r="E53" s="160">
        <v>35.56</v>
      </c>
      <c r="F53" s="157"/>
      <c r="G53" s="157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Z53" s="147"/>
      <c r="AA53" s="147"/>
      <c r="AB53" s="147"/>
      <c r="AC53" s="147"/>
      <c r="AD53" s="147"/>
      <c r="AE53" s="147"/>
      <c r="AF53" s="147"/>
      <c r="AG53" s="147" t="s">
        <v>260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3" x14ac:dyDescent="0.2">
      <c r="A54" s="154"/>
      <c r="B54" s="155"/>
      <c r="C54" s="184" t="s">
        <v>714</v>
      </c>
      <c r="D54" s="159"/>
      <c r="E54" s="160">
        <v>-4.04</v>
      </c>
      <c r="F54" s="157"/>
      <c r="G54" s="157"/>
      <c r="H54" s="157"/>
      <c r="I54" s="157"/>
      <c r="J54" s="157"/>
      <c r="K54" s="157"/>
      <c r="L54" s="157"/>
      <c r="M54" s="157"/>
      <c r="N54" s="156"/>
      <c r="O54" s="156"/>
      <c r="P54" s="156"/>
      <c r="Q54" s="156"/>
      <c r="R54" s="157"/>
      <c r="S54" s="157"/>
      <c r="T54" s="157"/>
      <c r="U54" s="157"/>
      <c r="V54" s="157"/>
      <c r="W54" s="157"/>
      <c r="X54" s="157"/>
      <c r="Y54" s="157"/>
      <c r="Z54" s="147"/>
      <c r="AA54" s="147"/>
      <c r="AB54" s="147"/>
      <c r="AC54" s="147"/>
      <c r="AD54" s="147"/>
      <c r="AE54" s="147"/>
      <c r="AF54" s="147"/>
      <c r="AG54" s="147" t="s">
        <v>260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22.5" outlineLevel="1" x14ac:dyDescent="0.2">
      <c r="A55" s="170">
        <v>19</v>
      </c>
      <c r="B55" s="171" t="s">
        <v>512</v>
      </c>
      <c r="C55" s="183" t="s">
        <v>513</v>
      </c>
      <c r="D55" s="172" t="s">
        <v>292</v>
      </c>
      <c r="E55" s="173">
        <v>9</v>
      </c>
      <c r="F55" s="174"/>
      <c r="G55" s="175">
        <f>ROUND(E55*F55,2)</f>
        <v>0</v>
      </c>
      <c r="H55" s="158"/>
      <c r="I55" s="157">
        <f>ROUND(E55*H55,2)</f>
        <v>0</v>
      </c>
      <c r="J55" s="158"/>
      <c r="K55" s="157">
        <f>ROUND(E55*J55,2)</f>
        <v>0</v>
      </c>
      <c r="L55" s="157">
        <v>12</v>
      </c>
      <c r="M55" s="157">
        <f>G55*(1+L55/100)</f>
        <v>0</v>
      </c>
      <c r="N55" s="156">
        <v>2.5999999999999999E-2</v>
      </c>
      <c r="O55" s="156">
        <f>ROUND(E55*N55,2)</f>
        <v>0.23</v>
      </c>
      <c r="P55" s="156">
        <v>0</v>
      </c>
      <c r="Q55" s="156">
        <f>ROUND(E55*P55,2)</f>
        <v>0</v>
      </c>
      <c r="R55" s="157" t="s">
        <v>282</v>
      </c>
      <c r="S55" s="157" t="s">
        <v>254</v>
      </c>
      <c r="T55" s="157" t="s">
        <v>255</v>
      </c>
      <c r="U55" s="157">
        <v>0</v>
      </c>
      <c r="V55" s="157">
        <f>ROUND(E55*U55,2)</f>
        <v>0</v>
      </c>
      <c r="W55" s="157"/>
      <c r="X55" s="157" t="s">
        <v>283</v>
      </c>
      <c r="Y55" s="157" t="s">
        <v>257</v>
      </c>
      <c r="Z55" s="147"/>
      <c r="AA55" s="147"/>
      <c r="AB55" s="147"/>
      <c r="AC55" s="147"/>
      <c r="AD55" s="147"/>
      <c r="AE55" s="147"/>
      <c r="AF55" s="147"/>
      <c r="AG55" s="147" t="s">
        <v>284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2" x14ac:dyDescent="0.2">
      <c r="A56" s="154"/>
      <c r="B56" s="155"/>
      <c r="C56" s="184" t="s">
        <v>321</v>
      </c>
      <c r="D56" s="159"/>
      <c r="E56" s="160">
        <v>9</v>
      </c>
      <c r="F56" s="157"/>
      <c r="G56" s="157"/>
      <c r="H56" s="157"/>
      <c r="I56" s="157"/>
      <c r="J56" s="157"/>
      <c r="K56" s="157"/>
      <c r="L56" s="157"/>
      <c r="M56" s="157"/>
      <c r="N56" s="156"/>
      <c r="O56" s="156"/>
      <c r="P56" s="156"/>
      <c r="Q56" s="156"/>
      <c r="R56" s="157"/>
      <c r="S56" s="157"/>
      <c r="T56" s="157"/>
      <c r="U56" s="157"/>
      <c r="V56" s="157"/>
      <c r="W56" s="157"/>
      <c r="X56" s="157"/>
      <c r="Y56" s="157"/>
      <c r="Z56" s="147"/>
      <c r="AA56" s="147"/>
      <c r="AB56" s="147"/>
      <c r="AC56" s="147"/>
      <c r="AD56" s="147"/>
      <c r="AE56" s="147"/>
      <c r="AF56" s="147"/>
      <c r="AG56" s="147" t="s">
        <v>260</v>
      </c>
      <c r="AH56" s="147">
        <v>0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ht="22.5" outlineLevel="1" x14ac:dyDescent="0.2">
      <c r="A57" s="170">
        <v>20</v>
      </c>
      <c r="B57" s="171" t="s">
        <v>715</v>
      </c>
      <c r="C57" s="183" t="s">
        <v>716</v>
      </c>
      <c r="D57" s="172" t="s">
        <v>292</v>
      </c>
      <c r="E57" s="173">
        <v>2</v>
      </c>
      <c r="F57" s="174"/>
      <c r="G57" s="175">
        <f>ROUND(E57*F57,2)</f>
        <v>0</v>
      </c>
      <c r="H57" s="158"/>
      <c r="I57" s="157">
        <f>ROUND(E57*H57,2)</f>
        <v>0</v>
      </c>
      <c r="J57" s="158"/>
      <c r="K57" s="157">
        <f>ROUND(E57*J57,2)</f>
        <v>0</v>
      </c>
      <c r="L57" s="157">
        <v>12</v>
      </c>
      <c r="M57" s="157">
        <f>G57*(1+L57/100)</f>
        <v>0</v>
      </c>
      <c r="N57" s="156">
        <v>3.9E-2</v>
      </c>
      <c r="O57" s="156">
        <f>ROUND(E57*N57,2)</f>
        <v>0.08</v>
      </c>
      <c r="P57" s="156">
        <v>0</v>
      </c>
      <c r="Q57" s="156">
        <f>ROUND(E57*P57,2)</f>
        <v>0</v>
      </c>
      <c r="R57" s="157" t="s">
        <v>282</v>
      </c>
      <c r="S57" s="157" t="s">
        <v>254</v>
      </c>
      <c r="T57" s="157" t="s">
        <v>255</v>
      </c>
      <c r="U57" s="157">
        <v>0</v>
      </c>
      <c r="V57" s="157">
        <f>ROUND(E57*U57,2)</f>
        <v>0</v>
      </c>
      <c r="W57" s="157"/>
      <c r="X57" s="157" t="s">
        <v>283</v>
      </c>
      <c r="Y57" s="157" t="s">
        <v>257</v>
      </c>
      <c r="Z57" s="147"/>
      <c r="AA57" s="147"/>
      <c r="AB57" s="147"/>
      <c r="AC57" s="147"/>
      <c r="AD57" s="147"/>
      <c r="AE57" s="147"/>
      <c r="AF57" s="147"/>
      <c r="AG57" s="147" t="s">
        <v>284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2" x14ac:dyDescent="0.2">
      <c r="A58" s="154"/>
      <c r="B58" s="155"/>
      <c r="C58" s="184" t="s">
        <v>56</v>
      </c>
      <c r="D58" s="159"/>
      <c r="E58" s="160">
        <v>2</v>
      </c>
      <c r="F58" s="157"/>
      <c r="G58" s="157"/>
      <c r="H58" s="157"/>
      <c r="I58" s="157"/>
      <c r="J58" s="157"/>
      <c r="K58" s="157"/>
      <c r="L58" s="157"/>
      <c r="M58" s="157"/>
      <c r="N58" s="156"/>
      <c r="O58" s="156"/>
      <c r="P58" s="156"/>
      <c r="Q58" s="156"/>
      <c r="R58" s="157"/>
      <c r="S58" s="157"/>
      <c r="T58" s="157"/>
      <c r="U58" s="157"/>
      <c r="V58" s="157"/>
      <c r="W58" s="157"/>
      <c r="X58" s="157"/>
      <c r="Y58" s="157"/>
      <c r="Z58" s="147"/>
      <c r="AA58" s="147"/>
      <c r="AB58" s="147"/>
      <c r="AC58" s="147"/>
      <c r="AD58" s="147"/>
      <c r="AE58" s="147"/>
      <c r="AF58" s="147"/>
      <c r="AG58" s="147" t="s">
        <v>260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x14ac:dyDescent="0.2">
      <c r="A59" s="163" t="s">
        <v>249</v>
      </c>
      <c r="B59" s="164" t="s">
        <v>131</v>
      </c>
      <c r="C59" s="182" t="s">
        <v>132</v>
      </c>
      <c r="D59" s="165"/>
      <c r="E59" s="166"/>
      <c r="F59" s="167"/>
      <c r="G59" s="168">
        <f>SUMIF(AG60:AG65,"&lt;&gt;NOR",G60:G65)</f>
        <v>0</v>
      </c>
      <c r="H59" s="162"/>
      <c r="I59" s="162">
        <f>SUM(I60:I65)</f>
        <v>0</v>
      </c>
      <c r="J59" s="162"/>
      <c r="K59" s="162">
        <f>SUM(K60:K65)</f>
        <v>0</v>
      </c>
      <c r="L59" s="162"/>
      <c r="M59" s="162">
        <f>SUM(M60:M65)</f>
        <v>0</v>
      </c>
      <c r="N59" s="161"/>
      <c r="O59" s="161">
        <f>SUM(O60:O65)</f>
        <v>0.45</v>
      </c>
      <c r="P59" s="161"/>
      <c r="Q59" s="161">
        <f>SUM(Q60:Q65)</f>
        <v>0</v>
      </c>
      <c r="R59" s="162"/>
      <c r="S59" s="162"/>
      <c r="T59" s="162"/>
      <c r="U59" s="162"/>
      <c r="V59" s="162">
        <f>SUM(V60:V65)</f>
        <v>16.77</v>
      </c>
      <c r="W59" s="162"/>
      <c r="X59" s="162"/>
      <c r="Y59" s="162"/>
      <c r="AG59" t="s">
        <v>250</v>
      </c>
    </row>
    <row r="60" spans="1:60" ht="22.5" outlineLevel="1" x14ac:dyDescent="0.2">
      <c r="A60" s="170">
        <v>21</v>
      </c>
      <c r="B60" s="171" t="s">
        <v>717</v>
      </c>
      <c r="C60" s="183" t="s">
        <v>718</v>
      </c>
      <c r="D60" s="172" t="s">
        <v>380</v>
      </c>
      <c r="E60" s="173">
        <v>20</v>
      </c>
      <c r="F60" s="174"/>
      <c r="G60" s="175">
        <f>ROUND(E60*F60,2)</f>
        <v>0</v>
      </c>
      <c r="H60" s="158"/>
      <c r="I60" s="157">
        <f>ROUND(E60*H60,2)</f>
        <v>0</v>
      </c>
      <c r="J60" s="158"/>
      <c r="K60" s="157">
        <f>ROUND(E60*J60,2)</f>
        <v>0</v>
      </c>
      <c r="L60" s="157">
        <v>12</v>
      </c>
      <c r="M60" s="157">
        <f>G60*(1+L60/100)</f>
        <v>0</v>
      </c>
      <c r="N60" s="156">
        <v>2.2440000000000002E-2</v>
      </c>
      <c r="O60" s="156">
        <f>ROUND(E60*N60,2)</f>
        <v>0.45</v>
      </c>
      <c r="P60" s="156">
        <v>0</v>
      </c>
      <c r="Q60" s="156">
        <f>ROUND(E60*P60,2)</f>
        <v>0</v>
      </c>
      <c r="R60" s="157"/>
      <c r="S60" s="157" t="s">
        <v>254</v>
      </c>
      <c r="T60" s="157" t="s">
        <v>255</v>
      </c>
      <c r="U60" s="157">
        <v>0.83848999999999996</v>
      </c>
      <c r="V60" s="157">
        <f>ROUND(E60*U60,2)</f>
        <v>16.77</v>
      </c>
      <c r="W60" s="157"/>
      <c r="X60" s="157" t="s">
        <v>256</v>
      </c>
      <c r="Y60" s="157" t="s">
        <v>257</v>
      </c>
      <c r="Z60" s="147"/>
      <c r="AA60" s="147"/>
      <c r="AB60" s="147"/>
      <c r="AC60" s="147"/>
      <c r="AD60" s="147"/>
      <c r="AE60" s="147"/>
      <c r="AF60" s="147"/>
      <c r="AG60" s="147" t="s">
        <v>258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2" x14ac:dyDescent="0.2">
      <c r="A61" s="154"/>
      <c r="B61" s="155"/>
      <c r="C61" s="388" t="s">
        <v>381</v>
      </c>
      <c r="D61" s="389"/>
      <c r="E61" s="389"/>
      <c r="F61" s="389"/>
      <c r="G61" s="389"/>
      <c r="H61" s="157"/>
      <c r="I61" s="157"/>
      <c r="J61" s="157"/>
      <c r="K61" s="157"/>
      <c r="L61" s="157"/>
      <c r="M61" s="157"/>
      <c r="N61" s="156"/>
      <c r="O61" s="156"/>
      <c r="P61" s="156"/>
      <c r="Q61" s="156"/>
      <c r="R61" s="157"/>
      <c r="S61" s="157"/>
      <c r="T61" s="157"/>
      <c r="U61" s="157"/>
      <c r="V61" s="157"/>
      <c r="W61" s="157"/>
      <c r="X61" s="157"/>
      <c r="Y61" s="157"/>
      <c r="Z61" s="147"/>
      <c r="AA61" s="147"/>
      <c r="AB61" s="147"/>
      <c r="AC61" s="147"/>
      <c r="AD61" s="147"/>
      <c r="AE61" s="147"/>
      <c r="AF61" s="147"/>
      <c r="AG61" s="147" t="s">
        <v>272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3" x14ac:dyDescent="0.2">
      <c r="A62" s="154"/>
      <c r="B62" s="155"/>
      <c r="C62" s="396" t="s">
        <v>719</v>
      </c>
      <c r="D62" s="397"/>
      <c r="E62" s="397"/>
      <c r="F62" s="397"/>
      <c r="G62" s="397"/>
      <c r="H62" s="157"/>
      <c r="I62" s="157"/>
      <c r="J62" s="157"/>
      <c r="K62" s="157"/>
      <c r="L62" s="157"/>
      <c r="M62" s="157"/>
      <c r="N62" s="156"/>
      <c r="O62" s="156"/>
      <c r="P62" s="156"/>
      <c r="Q62" s="156"/>
      <c r="R62" s="157"/>
      <c r="S62" s="157"/>
      <c r="T62" s="157"/>
      <c r="U62" s="157"/>
      <c r="V62" s="157"/>
      <c r="W62" s="157"/>
      <c r="X62" s="157"/>
      <c r="Y62" s="157"/>
      <c r="Z62" s="147"/>
      <c r="AA62" s="147"/>
      <c r="AB62" s="147"/>
      <c r="AC62" s="147"/>
      <c r="AD62" s="147"/>
      <c r="AE62" s="147"/>
      <c r="AF62" s="147"/>
      <c r="AG62" s="147" t="s">
        <v>272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3" x14ac:dyDescent="0.2">
      <c r="A63" s="154"/>
      <c r="B63" s="155"/>
      <c r="C63" s="396" t="s">
        <v>720</v>
      </c>
      <c r="D63" s="397"/>
      <c r="E63" s="397"/>
      <c r="F63" s="397"/>
      <c r="G63" s="397"/>
      <c r="H63" s="157"/>
      <c r="I63" s="157"/>
      <c r="J63" s="157"/>
      <c r="K63" s="157"/>
      <c r="L63" s="157"/>
      <c r="M63" s="157"/>
      <c r="N63" s="156"/>
      <c r="O63" s="156"/>
      <c r="P63" s="156"/>
      <c r="Q63" s="156"/>
      <c r="R63" s="157"/>
      <c r="S63" s="157"/>
      <c r="T63" s="157"/>
      <c r="U63" s="157"/>
      <c r="V63" s="157"/>
      <c r="W63" s="157"/>
      <c r="X63" s="157"/>
      <c r="Y63" s="157"/>
      <c r="Z63" s="147"/>
      <c r="AA63" s="147"/>
      <c r="AB63" s="147"/>
      <c r="AC63" s="147"/>
      <c r="AD63" s="147"/>
      <c r="AE63" s="147"/>
      <c r="AF63" s="147"/>
      <c r="AG63" s="147" t="s">
        <v>272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ht="22.5" outlineLevel="3" x14ac:dyDescent="0.2">
      <c r="A64" s="154"/>
      <c r="B64" s="155"/>
      <c r="C64" s="396" t="s">
        <v>721</v>
      </c>
      <c r="D64" s="397"/>
      <c r="E64" s="397"/>
      <c r="F64" s="397"/>
      <c r="G64" s="397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7"/>
      <c r="AA64" s="147"/>
      <c r="AB64" s="147"/>
      <c r="AC64" s="147"/>
      <c r="AD64" s="147"/>
      <c r="AE64" s="147"/>
      <c r="AF64" s="147"/>
      <c r="AG64" s="147" t="s">
        <v>272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89" t="str">
        <f>C64</f>
        <v>- standardního tmelení Q2, to je: základní tmelení Q1+ dodatečné tmelení (tmelení najemno) a případné přebroušení.</v>
      </c>
      <c r="BB64" s="147"/>
      <c r="BC64" s="147"/>
      <c r="BD64" s="147"/>
      <c r="BE64" s="147"/>
      <c r="BF64" s="147"/>
      <c r="BG64" s="147"/>
      <c r="BH64" s="147"/>
    </row>
    <row r="65" spans="1:60" outlineLevel="2" x14ac:dyDescent="0.2">
      <c r="A65" s="154"/>
      <c r="B65" s="155"/>
      <c r="C65" s="184" t="s">
        <v>722</v>
      </c>
      <c r="D65" s="159"/>
      <c r="E65" s="160">
        <v>20</v>
      </c>
      <c r="F65" s="157"/>
      <c r="G65" s="157"/>
      <c r="H65" s="157"/>
      <c r="I65" s="157"/>
      <c r="J65" s="157"/>
      <c r="K65" s="157"/>
      <c r="L65" s="157"/>
      <c r="M65" s="157"/>
      <c r="N65" s="156"/>
      <c r="O65" s="156"/>
      <c r="P65" s="156"/>
      <c r="Q65" s="156"/>
      <c r="R65" s="157"/>
      <c r="S65" s="157"/>
      <c r="T65" s="157"/>
      <c r="U65" s="157"/>
      <c r="V65" s="157"/>
      <c r="W65" s="157"/>
      <c r="X65" s="157"/>
      <c r="Y65" s="157"/>
      <c r="Z65" s="147"/>
      <c r="AA65" s="147"/>
      <c r="AB65" s="147"/>
      <c r="AC65" s="147"/>
      <c r="AD65" s="147"/>
      <c r="AE65" s="147"/>
      <c r="AF65" s="147"/>
      <c r="AG65" s="147" t="s">
        <v>260</v>
      </c>
      <c r="AH65" s="147">
        <v>0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x14ac:dyDescent="0.2">
      <c r="A66" s="163" t="s">
        <v>249</v>
      </c>
      <c r="B66" s="164" t="s">
        <v>133</v>
      </c>
      <c r="C66" s="182" t="s">
        <v>134</v>
      </c>
      <c r="D66" s="165"/>
      <c r="E66" s="166"/>
      <c r="F66" s="167"/>
      <c r="G66" s="168">
        <f>SUMIF(AG67:AG85,"&lt;&gt;NOR",G67:G85)</f>
        <v>0</v>
      </c>
      <c r="H66" s="162"/>
      <c r="I66" s="162">
        <f>SUM(I67:I85)</f>
        <v>0</v>
      </c>
      <c r="J66" s="162"/>
      <c r="K66" s="162">
        <f>SUM(K67:K85)</f>
        <v>0</v>
      </c>
      <c r="L66" s="162"/>
      <c r="M66" s="162">
        <f>SUM(M67:M85)</f>
        <v>0</v>
      </c>
      <c r="N66" s="161"/>
      <c r="O66" s="161">
        <f>SUM(O67:O85)</f>
        <v>89.55</v>
      </c>
      <c r="P66" s="161"/>
      <c r="Q66" s="161">
        <f>SUM(Q67:Q85)</f>
        <v>0</v>
      </c>
      <c r="R66" s="162"/>
      <c r="S66" s="162"/>
      <c r="T66" s="162"/>
      <c r="U66" s="162"/>
      <c r="V66" s="162">
        <f>SUM(V67:V85)</f>
        <v>199.45000000000005</v>
      </c>
      <c r="W66" s="162"/>
      <c r="X66" s="162"/>
      <c r="Y66" s="162"/>
      <c r="AG66" t="s">
        <v>250</v>
      </c>
    </row>
    <row r="67" spans="1:60" outlineLevel="1" x14ac:dyDescent="0.2">
      <c r="A67" s="170">
        <v>22</v>
      </c>
      <c r="B67" s="171" t="s">
        <v>514</v>
      </c>
      <c r="C67" s="183" t="s">
        <v>515</v>
      </c>
      <c r="D67" s="172" t="s">
        <v>253</v>
      </c>
      <c r="E67" s="173">
        <v>27.405000000000001</v>
      </c>
      <c r="F67" s="174"/>
      <c r="G67" s="175">
        <f>ROUND(E67*F67,2)</f>
        <v>0</v>
      </c>
      <c r="H67" s="158"/>
      <c r="I67" s="157">
        <f>ROUND(E67*H67,2)</f>
        <v>0</v>
      </c>
      <c r="J67" s="158"/>
      <c r="K67" s="157">
        <f>ROUND(E67*J67,2)</f>
        <v>0</v>
      </c>
      <c r="L67" s="157">
        <v>12</v>
      </c>
      <c r="M67" s="157">
        <f>G67*(1+L67/100)</f>
        <v>0</v>
      </c>
      <c r="N67" s="156">
        <v>2.52521</v>
      </c>
      <c r="O67" s="156">
        <f>ROUND(E67*N67,2)</f>
        <v>69.2</v>
      </c>
      <c r="P67" s="156">
        <v>0</v>
      </c>
      <c r="Q67" s="156">
        <f>ROUND(E67*P67,2)</f>
        <v>0</v>
      </c>
      <c r="R67" s="157"/>
      <c r="S67" s="157" t="s">
        <v>254</v>
      </c>
      <c r="T67" s="157" t="s">
        <v>255</v>
      </c>
      <c r="U67" s="157">
        <v>1.476</v>
      </c>
      <c r="V67" s="157">
        <f>ROUND(E67*U67,2)</f>
        <v>40.450000000000003</v>
      </c>
      <c r="W67" s="157"/>
      <c r="X67" s="157" t="s">
        <v>256</v>
      </c>
      <c r="Y67" s="157" t="s">
        <v>257</v>
      </c>
      <c r="Z67" s="147"/>
      <c r="AA67" s="147"/>
      <c r="AB67" s="147"/>
      <c r="AC67" s="147"/>
      <c r="AD67" s="147"/>
      <c r="AE67" s="147"/>
      <c r="AF67" s="147"/>
      <c r="AG67" s="147" t="s">
        <v>258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2" x14ac:dyDescent="0.2">
      <c r="A68" s="154"/>
      <c r="B68" s="155"/>
      <c r="C68" s="184" t="s">
        <v>723</v>
      </c>
      <c r="D68" s="159"/>
      <c r="E68" s="160">
        <v>25.38</v>
      </c>
      <c r="F68" s="157"/>
      <c r="G68" s="157"/>
      <c r="H68" s="157"/>
      <c r="I68" s="157"/>
      <c r="J68" s="157"/>
      <c r="K68" s="157"/>
      <c r="L68" s="157"/>
      <c r="M68" s="157"/>
      <c r="N68" s="156"/>
      <c r="O68" s="156"/>
      <c r="P68" s="156"/>
      <c r="Q68" s="156"/>
      <c r="R68" s="157"/>
      <c r="S68" s="157"/>
      <c r="T68" s="157"/>
      <c r="U68" s="157"/>
      <c r="V68" s="157"/>
      <c r="W68" s="157"/>
      <c r="X68" s="157"/>
      <c r="Y68" s="157"/>
      <c r="Z68" s="147"/>
      <c r="AA68" s="147"/>
      <c r="AB68" s="147"/>
      <c r="AC68" s="147"/>
      <c r="AD68" s="147"/>
      <c r="AE68" s="147"/>
      <c r="AF68" s="147"/>
      <c r="AG68" s="147" t="s">
        <v>260</v>
      </c>
      <c r="AH68" s="147">
        <v>0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3" x14ac:dyDescent="0.2">
      <c r="A69" s="154"/>
      <c r="B69" s="155"/>
      <c r="C69" s="195" t="s">
        <v>517</v>
      </c>
      <c r="D69" s="193"/>
      <c r="E69" s="194">
        <v>2.0299999999999998</v>
      </c>
      <c r="F69" s="157"/>
      <c r="G69" s="157"/>
      <c r="H69" s="157"/>
      <c r="I69" s="157"/>
      <c r="J69" s="157"/>
      <c r="K69" s="157"/>
      <c r="L69" s="157"/>
      <c r="M69" s="157"/>
      <c r="N69" s="156"/>
      <c r="O69" s="156"/>
      <c r="P69" s="156"/>
      <c r="Q69" s="156"/>
      <c r="R69" s="157"/>
      <c r="S69" s="157"/>
      <c r="T69" s="157"/>
      <c r="U69" s="157"/>
      <c r="V69" s="157"/>
      <c r="W69" s="157"/>
      <c r="X69" s="157"/>
      <c r="Y69" s="157"/>
      <c r="Z69" s="147"/>
      <c r="AA69" s="147"/>
      <c r="AB69" s="147"/>
      <c r="AC69" s="147"/>
      <c r="AD69" s="147"/>
      <c r="AE69" s="147"/>
      <c r="AF69" s="147"/>
      <c r="AG69" s="147" t="s">
        <v>260</v>
      </c>
      <c r="AH69" s="147">
        <v>4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">
      <c r="A70" s="170">
        <v>23</v>
      </c>
      <c r="B70" s="171" t="s">
        <v>518</v>
      </c>
      <c r="C70" s="183" t="s">
        <v>519</v>
      </c>
      <c r="D70" s="172" t="s">
        <v>316</v>
      </c>
      <c r="E70" s="173">
        <v>1.6483099999999999</v>
      </c>
      <c r="F70" s="174"/>
      <c r="G70" s="175">
        <f>ROUND(E70*F70,2)</f>
        <v>0</v>
      </c>
      <c r="H70" s="158"/>
      <c r="I70" s="157">
        <f>ROUND(E70*H70,2)</f>
        <v>0</v>
      </c>
      <c r="J70" s="158"/>
      <c r="K70" s="157">
        <f>ROUND(E70*J70,2)</f>
        <v>0</v>
      </c>
      <c r="L70" s="157">
        <v>12</v>
      </c>
      <c r="M70" s="157">
        <f>G70*(1+L70/100)</f>
        <v>0</v>
      </c>
      <c r="N70" s="156">
        <v>1.1047400000000001</v>
      </c>
      <c r="O70" s="156">
        <f>ROUND(E70*N70,2)</f>
        <v>1.82</v>
      </c>
      <c r="P70" s="156">
        <v>0</v>
      </c>
      <c r="Q70" s="156">
        <f>ROUND(E70*P70,2)</f>
        <v>0</v>
      </c>
      <c r="R70" s="157"/>
      <c r="S70" s="157" t="s">
        <v>254</v>
      </c>
      <c r="T70" s="157" t="s">
        <v>255</v>
      </c>
      <c r="U70" s="157">
        <v>15.211</v>
      </c>
      <c r="V70" s="157">
        <f>ROUND(E70*U70,2)</f>
        <v>25.07</v>
      </c>
      <c r="W70" s="157"/>
      <c r="X70" s="157" t="s">
        <v>256</v>
      </c>
      <c r="Y70" s="157" t="s">
        <v>257</v>
      </c>
      <c r="Z70" s="147"/>
      <c r="AA70" s="147"/>
      <c r="AB70" s="147"/>
      <c r="AC70" s="147"/>
      <c r="AD70" s="147"/>
      <c r="AE70" s="147"/>
      <c r="AF70" s="147"/>
      <c r="AG70" s="147" t="s">
        <v>258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2" x14ac:dyDescent="0.2">
      <c r="A71" s="154"/>
      <c r="B71" s="155"/>
      <c r="C71" s="184" t="s">
        <v>724</v>
      </c>
      <c r="D71" s="159"/>
      <c r="E71" s="160">
        <v>1.35</v>
      </c>
      <c r="F71" s="157"/>
      <c r="G71" s="157"/>
      <c r="H71" s="157"/>
      <c r="I71" s="157"/>
      <c r="J71" s="157"/>
      <c r="K71" s="157"/>
      <c r="L71" s="157"/>
      <c r="M71" s="157"/>
      <c r="N71" s="156"/>
      <c r="O71" s="156"/>
      <c r="P71" s="156"/>
      <c r="Q71" s="156"/>
      <c r="R71" s="157"/>
      <c r="S71" s="157"/>
      <c r="T71" s="157"/>
      <c r="U71" s="157"/>
      <c r="V71" s="157"/>
      <c r="W71" s="157"/>
      <c r="X71" s="157"/>
      <c r="Y71" s="157"/>
      <c r="Z71" s="147"/>
      <c r="AA71" s="147"/>
      <c r="AB71" s="147"/>
      <c r="AC71" s="147"/>
      <c r="AD71" s="147"/>
      <c r="AE71" s="147"/>
      <c r="AF71" s="147"/>
      <c r="AG71" s="147" t="s">
        <v>260</v>
      </c>
      <c r="AH71" s="147">
        <v>0</v>
      </c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3" x14ac:dyDescent="0.2">
      <c r="A72" s="154"/>
      <c r="B72" s="155"/>
      <c r="C72" s="184" t="s">
        <v>725</v>
      </c>
      <c r="D72" s="159"/>
      <c r="E72" s="160">
        <v>0.3</v>
      </c>
      <c r="F72" s="157"/>
      <c r="G72" s="157"/>
      <c r="H72" s="157"/>
      <c r="I72" s="157"/>
      <c r="J72" s="157"/>
      <c r="K72" s="157"/>
      <c r="L72" s="157"/>
      <c r="M72" s="157"/>
      <c r="N72" s="156"/>
      <c r="O72" s="156"/>
      <c r="P72" s="156"/>
      <c r="Q72" s="156"/>
      <c r="R72" s="157"/>
      <c r="S72" s="157"/>
      <c r="T72" s="157"/>
      <c r="U72" s="157"/>
      <c r="V72" s="157"/>
      <c r="W72" s="157"/>
      <c r="X72" s="157"/>
      <c r="Y72" s="157"/>
      <c r="Z72" s="147"/>
      <c r="AA72" s="147"/>
      <c r="AB72" s="147"/>
      <c r="AC72" s="147"/>
      <c r="AD72" s="147"/>
      <c r="AE72" s="147"/>
      <c r="AF72" s="147"/>
      <c r="AG72" s="147" t="s">
        <v>260</v>
      </c>
      <c r="AH72" s="147">
        <v>0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70">
        <v>24</v>
      </c>
      <c r="B73" s="171" t="s">
        <v>521</v>
      </c>
      <c r="C73" s="183" t="s">
        <v>522</v>
      </c>
      <c r="D73" s="172" t="s">
        <v>380</v>
      </c>
      <c r="E73" s="173">
        <v>92</v>
      </c>
      <c r="F73" s="174"/>
      <c r="G73" s="175">
        <f>ROUND(E73*F73,2)</f>
        <v>0</v>
      </c>
      <c r="H73" s="158"/>
      <c r="I73" s="157">
        <f>ROUND(E73*H73,2)</f>
        <v>0</v>
      </c>
      <c r="J73" s="158"/>
      <c r="K73" s="157">
        <f>ROUND(E73*J73,2)</f>
        <v>0</v>
      </c>
      <c r="L73" s="157">
        <v>12</v>
      </c>
      <c r="M73" s="157">
        <f>G73*(1+L73/100)</f>
        <v>0</v>
      </c>
      <c r="N73" s="156">
        <v>3.0799999999999998E-3</v>
      </c>
      <c r="O73" s="156">
        <f>ROUND(E73*N73,2)</f>
        <v>0.28000000000000003</v>
      </c>
      <c r="P73" s="156">
        <v>0</v>
      </c>
      <c r="Q73" s="156">
        <f>ROUND(E73*P73,2)</f>
        <v>0</v>
      </c>
      <c r="R73" s="157"/>
      <c r="S73" s="157" t="s">
        <v>254</v>
      </c>
      <c r="T73" s="157" t="s">
        <v>255</v>
      </c>
      <c r="U73" s="157">
        <v>0.183</v>
      </c>
      <c r="V73" s="157">
        <f>ROUND(E73*U73,2)</f>
        <v>16.84</v>
      </c>
      <c r="W73" s="157"/>
      <c r="X73" s="157" t="s">
        <v>256</v>
      </c>
      <c r="Y73" s="157" t="s">
        <v>257</v>
      </c>
      <c r="Z73" s="147"/>
      <c r="AA73" s="147"/>
      <c r="AB73" s="147"/>
      <c r="AC73" s="147"/>
      <c r="AD73" s="147"/>
      <c r="AE73" s="147"/>
      <c r="AF73" s="147"/>
      <c r="AG73" s="147" t="s">
        <v>258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2" x14ac:dyDescent="0.2">
      <c r="A74" s="154"/>
      <c r="B74" s="155"/>
      <c r="C74" s="184" t="s">
        <v>698</v>
      </c>
      <c r="D74" s="159"/>
      <c r="E74" s="160">
        <v>92</v>
      </c>
      <c r="F74" s="157"/>
      <c r="G74" s="157"/>
      <c r="H74" s="157"/>
      <c r="I74" s="157"/>
      <c r="J74" s="157"/>
      <c r="K74" s="157"/>
      <c r="L74" s="157"/>
      <c r="M74" s="157"/>
      <c r="N74" s="156"/>
      <c r="O74" s="156"/>
      <c r="P74" s="156"/>
      <c r="Q74" s="156"/>
      <c r="R74" s="157"/>
      <c r="S74" s="157"/>
      <c r="T74" s="157"/>
      <c r="U74" s="157"/>
      <c r="V74" s="157"/>
      <c r="W74" s="157"/>
      <c r="X74" s="157"/>
      <c r="Y74" s="157"/>
      <c r="Z74" s="147"/>
      <c r="AA74" s="147"/>
      <c r="AB74" s="147"/>
      <c r="AC74" s="147"/>
      <c r="AD74" s="147"/>
      <c r="AE74" s="147"/>
      <c r="AF74" s="147"/>
      <c r="AG74" s="147" t="s">
        <v>260</v>
      </c>
      <c r="AH74" s="147">
        <v>0</v>
      </c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ht="22.5" outlineLevel="1" x14ac:dyDescent="0.2">
      <c r="A75" s="170">
        <v>25</v>
      </c>
      <c r="B75" s="171" t="s">
        <v>524</v>
      </c>
      <c r="C75" s="183" t="s">
        <v>525</v>
      </c>
      <c r="D75" s="172" t="s">
        <v>380</v>
      </c>
      <c r="E75" s="173">
        <v>9</v>
      </c>
      <c r="F75" s="174"/>
      <c r="G75" s="175">
        <f>ROUND(E75*F75,2)</f>
        <v>0</v>
      </c>
      <c r="H75" s="158"/>
      <c r="I75" s="157">
        <f>ROUND(E75*H75,2)</f>
        <v>0</v>
      </c>
      <c r="J75" s="158"/>
      <c r="K75" s="157">
        <f>ROUND(E75*J75,2)</f>
        <v>0</v>
      </c>
      <c r="L75" s="157">
        <v>12</v>
      </c>
      <c r="M75" s="157">
        <f>G75*(1+L75/100)</f>
        <v>0</v>
      </c>
      <c r="N75" s="156">
        <v>0</v>
      </c>
      <c r="O75" s="156">
        <f>ROUND(E75*N75,2)</f>
        <v>0</v>
      </c>
      <c r="P75" s="156">
        <v>0</v>
      </c>
      <c r="Q75" s="156">
        <f>ROUND(E75*P75,2)</f>
        <v>0</v>
      </c>
      <c r="R75" s="157"/>
      <c r="S75" s="157" t="s">
        <v>254</v>
      </c>
      <c r="T75" s="157" t="s">
        <v>255</v>
      </c>
      <c r="U75" s="157">
        <v>0.218</v>
      </c>
      <c r="V75" s="157">
        <f>ROUND(E75*U75,2)</f>
        <v>1.96</v>
      </c>
      <c r="W75" s="157"/>
      <c r="X75" s="157" t="s">
        <v>256</v>
      </c>
      <c r="Y75" s="157" t="s">
        <v>257</v>
      </c>
      <c r="Z75" s="147"/>
      <c r="AA75" s="147"/>
      <c r="AB75" s="147"/>
      <c r="AC75" s="147"/>
      <c r="AD75" s="147"/>
      <c r="AE75" s="147"/>
      <c r="AF75" s="147"/>
      <c r="AG75" s="147" t="s">
        <v>258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2" x14ac:dyDescent="0.2">
      <c r="A76" s="154"/>
      <c r="B76" s="155"/>
      <c r="C76" s="184" t="s">
        <v>321</v>
      </c>
      <c r="D76" s="159"/>
      <c r="E76" s="160">
        <v>9</v>
      </c>
      <c r="F76" s="157"/>
      <c r="G76" s="157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57"/>
      <c r="Z76" s="147"/>
      <c r="AA76" s="147"/>
      <c r="AB76" s="147"/>
      <c r="AC76" s="147"/>
      <c r="AD76" s="147"/>
      <c r="AE76" s="147"/>
      <c r="AF76" s="147"/>
      <c r="AG76" s="147" t="s">
        <v>260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ht="22.5" outlineLevel="1" x14ac:dyDescent="0.2">
      <c r="A77" s="170">
        <v>26</v>
      </c>
      <c r="B77" s="171" t="s">
        <v>726</v>
      </c>
      <c r="C77" s="183" t="s">
        <v>727</v>
      </c>
      <c r="D77" s="172" t="s">
        <v>267</v>
      </c>
      <c r="E77" s="173">
        <v>49</v>
      </c>
      <c r="F77" s="174"/>
      <c r="G77" s="175">
        <f>ROUND(E77*F77,2)</f>
        <v>0</v>
      </c>
      <c r="H77" s="158"/>
      <c r="I77" s="157">
        <f>ROUND(E77*H77,2)</f>
        <v>0</v>
      </c>
      <c r="J77" s="158"/>
      <c r="K77" s="157">
        <f>ROUND(E77*J77,2)</f>
        <v>0</v>
      </c>
      <c r="L77" s="157">
        <v>12</v>
      </c>
      <c r="M77" s="157">
        <f>G77*(1+L77/100)</f>
        <v>0</v>
      </c>
      <c r="N77" s="156">
        <v>0.2344</v>
      </c>
      <c r="O77" s="156">
        <f>ROUND(E77*N77,2)</f>
        <v>11.49</v>
      </c>
      <c r="P77" s="156">
        <v>0</v>
      </c>
      <c r="Q77" s="156">
        <f>ROUND(E77*P77,2)</f>
        <v>0</v>
      </c>
      <c r="R77" s="157"/>
      <c r="S77" s="157" t="s">
        <v>254</v>
      </c>
      <c r="T77" s="157" t="s">
        <v>255</v>
      </c>
      <c r="U77" s="157">
        <v>1.4417899999999999</v>
      </c>
      <c r="V77" s="157">
        <f>ROUND(E77*U77,2)</f>
        <v>70.650000000000006</v>
      </c>
      <c r="W77" s="157"/>
      <c r="X77" s="157" t="s">
        <v>309</v>
      </c>
      <c r="Y77" s="157" t="s">
        <v>257</v>
      </c>
      <c r="Z77" s="147"/>
      <c r="AA77" s="147"/>
      <c r="AB77" s="147"/>
      <c r="AC77" s="147"/>
      <c r="AD77" s="147"/>
      <c r="AE77" s="147"/>
      <c r="AF77" s="147"/>
      <c r="AG77" s="147" t="s">
        <v>310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2" x14ac:dyDescent="0.2">
      <c r="A78" s="154"/>
      <c r="B78" s="155"/>
      <c r="C78" s="184" t="s">
        <v>728</v>
      </c>
      <c r="D78" s="159"/>
      <c r="E78" s="160">
        <v>49</v>
      </c>
      <c r="F78" s="157"/>
      <c r="G78" s="157"/>
      <c r="H78" s="157"/>
      <c r="I78" s="157"/>
      <c r="J78" s="157"/>
      <c r="K78" s="157"/>
      <c r="L78" s="157"/>
      <c r="M78" s="157"/>
      <c r="N78" s="156"/>
      <c r="O78" s="156"/>
      <c r="P78" s="156"/>
      <c r="Q78" s="156"/>
      <c r="R78" s="157"/>
      <c r="S78" s="157"/>
      <c r="T78" s="157"/>
      <c r="U78" s="157"/>
      <c r="V78" s="157"/>
      <c r="W78" s="157"/>
      <c r="X78" s="157"/>
      <c r="Y78" s="157"/>
      <c r="Z78" s="147"/>
      <c r="AA78" s="147"/>
      <c r="AB78" s="147"/>
      <c r="AC78" s="147"/>
      <c r="AD78" s="147"/>
      <c r="AE78" s="147"/>
      <c r="AF78" s="147"/>
      <c r="AG78" s="147" t="s">
        <v>260</v>
      </c>
      <c r="AH78" s="147">
        <v>0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ht="22.5" outlineLevel="1" x14ac:dyDescent="0.2">
      <c r="A79" s="170">
        <v>27</v>
      </c>
      <c r="B79" s="171" t="s">
        <v>526</v>
      </c>
      <c r="C79" s="183" t="s">
        <v>527</v>
      </c>
      <c r="D79" s="172" t="s">
        <v>267</v>
      </c>
      <c r="E79" s="173">
        <v>13</v>
      </c>
      <c r="F79" s="174"/>
      <c r="G79" s="175">
        <f>ROUND(E79*F79,2)</f>
        <v>0</v>
      </c>
      <c r="H79" s="158"/>
      <c r="I79" s="157">
        <f>ROUND(E79*H79,2)</f>
        <v>0</v>
      </c>
      <c r="J79" s="158"/>
      <c r="K79" s="157">
        <f>ROUND(E79*J79,2)</f>
        <v>0</v>
      </c>
      <c r="L79" s="157">
        <v>12</v>
      </c>
      <c r="M79" s="157">
        <f>G79*(1+L79/100)</f>
        <v>0</v>
      </c>
      <c r="N79" s="156">
        <v>0.17756</v>
      </c>
      <c r="O79" s="156">
        <f>ROUND(E79*N79,2)</f>
        <v>2.31</v>
      </c>
      <c r="P79" s="156">
        <v>0</v>
      </c>
      <c r="Q79" s="156">
        <f>ROUND(E79*P79,2)</f>
        <v>0</v>
      </c>
      <c r="R79" s="157"/>
      <c r="S79" s="157" t="s">
        <v>254</v>
      </c>
      <c r="T79" s="157" t="s">
        <v>255</v>
      </c>
      <c r="U79" s="157">
        <v>1.3145899999999999</v>
      </c>
      <c r="V79" s="157">
        <f>ROUND(E79*U79,2)</f>
        <v>17.09</v>
      </c>
      <c r="W79" s="157"/>
      <c r="X79" s="157" t="s">
        <v>309</v>
      </c>
      <c r="Y79" s="157" t="s">
        <v>257</v>
      </c>
      <c r="Z79" s="147"/>
      <c r="AA79" s="147"/>
      <c r="AB79" s="147"/>
      <c r="AC79" s="147"/>
      <c r="AD79" s="147"/>
      <c r="AE79" s="147"/>
      <c r="AF79" s="147"/>
      <c r="AG79" s="147" t="s">
        <v>310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2" x14ac:dyDescent="0.2">
      <c r="A80" s="154"/>
      <c r="B80" s="155"/>
      <c r="C80" s="184" t="s">
        <v>729</v>
      </c>
      <c r="D80" s="159"/>
      <c r="E80" s="160">
        <v>6.5</v>
      </c>
      <c r="F80" s="157"/>
      <c r="G80" s="157"/>
      <c r="H80" s="157"/>
      <c r="I80" s="157"/>
      <c r="J80" s="157"/>
      <c r="K80" s="157"/>
      <c r="L80" s="157"/>
      <c r="M80" s="157"/>
      <c r="N80" s="156"/>
      <c r="O80" s="156"/>
      <c r="P80" s="156"/>
      <c r="Q80" s="156"/>
      <c r="R80" s="157"/>
      <c r="S80" s="157"/>
      <c r="T80" s="157"/>
      <c r="U80" s="157"/>
      <c r="V80" s="157"/>
      <c r="W80" s="157"/>
      <c r="X80" s="157"/>
      <c r="Y80" s="157"/>
      <c r="Z80" s="147"/>
      <c r="AA80" s="147"/>
      <c r="AB80" s="147"/>
      <c r="AC80" s="147"/>
      <c r="AD80" s="147"/>
      <c r="AE80" s="147"/>
      <c r="AF80" s="147"/>
      <c r="AG80" s="147" t="s">
        <v>260</v>
      </c>
      <c r="AH80" s="147">
        <v>0</v>
      </c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3" x14ac:dyDescent="0.2">
      <c r="A81" s="154"/>
      <c r="B81" s="155"/>
      <c r="C81" s="184" t="s">
        <v>730</v>
      </c>
      <c r="D81" s="159"/>
      <c r="E81" s="160">
        <v>6.5</v>
      </c>
      <c r="F81" s="157"/>
      <c r="G81" s="157"/>
      <c r="H81" s="157"/>
      <c r="I81" s="157"/>
      <c r="J81" s="157"/>
      <c r="K81" s="157"/>
      <c r="L81" s="157"/>
      <c r="M81" s="157"/>
      <c r="N81" s="156"/>
      <c r="O81" s="156"/>
      <c r="P81" s="156"/>
      <c r="Q81" s="156"/>
      <c r="R81" s="157"/>
      <c r="S81" s="157"/>
      <c r="T81" s="157"/>
      <c r="U81" s="157"/>
      <c r="V81" s="157"/>
      <c r="W81" s="157"/>
      <c r="X81" s="157"/>
      <c r="Y81" s="157"/>
      <c r="Z81" s="147"/>
      <c r="AA81" s="147"/>
      <c r="AB81" s="147"/>
      <c r="AC81" s="147"/>
      <c r="AD81" s="147"/>
      <c r="AE81" s="147"/>
      <c r="AF81" s="147"/>
      <c r="AG81" s="147" t="s">
        <v>260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ht="22.5" outlineLevel="1" x14ac:dyDescent="0.2">
      <c r="A82" s="170">
        <v>28</v>
      </c>
      <c r="B82" s="171" t="s">
        <v>529</v>
      </c>
      <c r="C82" s="183" t="s">
        <v>530</v>
      </c>
      <c r="D82" s="172" t="s">
        <v>267</v>
      </c>
      <c r="E82" s="173">
        <v>19</v>
      </c>
      <c r="F82" s="174"/>
      <c r="G82" s="175">
        <f>ROUND(E82*F82,2)</f>
        <v>0</v>
      </c>
      <c r="H82" s="158"/>
      <c r="I82" s="157">
        <f>ROUND(E82*H82,2)</f>
        <v>0</v>
      </c>
      <c r="J82" s="158"/>
      <c r="K82" s="157">
        <f>ROUND(E82*J82,2)</f>
        <v>0</v>
      </c>
      <c r="L82" s="157">
        <v>12</v>
      </c>
      <c r="M82" s="157">
        <f>G82*(1+L82/100)</f>
        <v>0</v>
      </c>
      <c r="N82" s="156">
        <v>0.2344</v>
      </c>
      <c r="O82" s="156">
        <f>ROUND(E82*N82,2)</f>
        <v>4.45</v>
      </c>
      <c r="P82" s="156">
        <v>0</v>
      </c>
      <c r="Q82" s="156">
        <f>ROUND(E82*P82,2)</f>
        <v>0</v>
      </c>
      <c r="R82" s="157"/>
      <c r="S82" s="157" t="s">
        <v>254</v>
      </c>
      <c r="T82" s="157" t="s">
        <v>255</v>
      </c>
      <c r="U82" s="157">
        <v>1.4417899999999999</v>
      </c>
      <c r="V82" s="157">
        <f>ROUND(E82*U82,2)</f>
        <v>27.39</v>
      </c>
      <c r="W82" s="157"/>
      <c r="X82" s="157" t="s">
        <v>309</v>
      </c>
      <c r="Y82" s="157" t="s">
        <v>257</v>
      </c>
      <c r="Z82" s="147"/>
      <c r="AA82" s="147"/>
      <c r="AB82" s="147"/>
      <c r="AC82" s="147"/>
      <c r="AD82" s="147"/>
      <c r="AE82" s="147"/>
      <c r="AF82" s="147"/>
      <c r="AG82" s="147" t="s">
        <v>310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2" x14ac:dyDescent="0.2">
      <c r="A83" s="154"/>
      <c r="B83" s="155"/>
      <c r="C83" s="184" t="s">
        <v>731</v>
      </c>
      <c r="D83" s="159"/>
      <c r="E83" s="160">
        <v>6.5</v>
      </c>
      <c r="F83" s="157"/>
      <c r="G83" s="157"/>
      <c r="H83" s="157"/>
      <c r="I83" s="157"/>
      <c r="J83" s="157"/>
      <c r="K83" s="157"/>
      <c r="L83" s="157"/>
      <c r="M83" s="157"/>
      <c r="N83" s="156"/>
      <c r="O83" s="156"/>
      <c r="P83" s="156"/>
      <c r="Q83" s="156"/>
      <c r="R83" s="157"/>
      <c r="S83" s="157"/>
      <c r="T83" s="157"/>
      <c r="U83" s="157"/>
      <c r="V83" s="157"/>
      <c r="W83" s="157"/>
      <c r="X83" s="157"/>
      <c r="Y83" s="157"/>
      <c r="Z83" s="147"/>
      <c r="AA83" s="147"/>
      <c r="AB83" s="147"/>
      <c r="AC83" s="147"/>
      <c r="AD83" s="147"/>
      <c r="AE83" s="147"/>
      <c r="AF83" s="147"/>
      <c r="AG83" s="147" t="s">
        <v>260</v>
      </c>
      <c r="AH83" s="147">
        <v>0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3" x14ac:dyDescent="0.2">
      <c r="A84" s="154"/>
      <c r="B84" s="155"/>
      <c r="C84" s="184" t="s">
        <v>732</v>
      </c>
      <c r="D84" s="159"/>
      <c r="E84" s="160">
        <v>6.5</v>
      </c>
      <c r="F84" s="157"/>
      <c r="G84" s="157"/>
      <c r="H84" s="157"/>
      <c r="I84" s="157"/>
      <c r="J84" s="157"/>
      <c r="K84" s="157"/>
      <c r="L84" s="157"/>
      <c r="M84" s="157"/>
      <c r="N84" s="156"/>
      <c r="O84" s="156"/>
      <c r="P84" s="156"/>
      <c r="Q84" s="156"/>
      <c r="R84" s="157"/>
      <c r="S84" s="157"/>
      <c r="T84" s="157"/>
      <c r="U84" s="157"/>
      <c r="V84" s="157"/>
      <c r="W84" s="157"/>
      <c r="X84" s="157"/>
      <c r="Y84" s="157"/>
      <c r="Z84" s="147"/>
      <c r="AA84" s="147"/>
      <c r="AB84" s="147"/>
      <c r="AC84" s="147"/>
      <c r="AD84" s="147"/>
      <c r="AE84" s="147"/>
      <c r="AF84" s="147"/>
      <c r="AG84" s="147" t="s">
        <v>260</v>
      </c>
      <c r="AH84" s="147">
        <v>0</v>
      </c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3" x14ac:dyDescent="0.2">
      <c r="A85" s="154"/>
      <c r="B85" s="155"/>
      <c r="C85" s="184" t="s">
        <v>733</v>
      </c>
      <c r="D85" s="159"/>
      <c r="E85" s="160">
        <v>6</v>
      </c>
      <c r="F85" s="157"/>
      <c r="G85" s="157"/>
      <c r="H85" s="157"/>
      <c r="I85" s="157"/>
      <c r="J85" s="157"/>
      <c r="K85" s="157"/>
      <c r="L85" s="157"/>
      <c r="M85" s="157"/>
      <c r="N85" s="156"/>
      <c r="O85" s="156"/>
      <c r="P85" s="156"/>
      <c r="Q85" s="156"/>
      <c r="R85" s="157"/>
      <c r="S85" s="157"/>
      <c r="T85" s="157"/>
      <c r="U85" s="157"/>
      <c r="V85" s="157"/>
      <c r="W85" s="157"/>
      <c r="X85" s="157"/>
      <c r="Y85" s="157"/>
      <c r="Z85" s="147"/>
      <c r="AA85" s="147"/>
      <c r="AB85" s="147"/>
      <c r="AC85" s="147"/>
      <c r="AD85" s="147"/>
      <c r="AE85" s="147"/>
      <c r="AF85" s="147"/>
      <c r="AG85" s="147" t="s">
        <v>260</v>
      </c>
      <c r="AH85" s="147">
        <v>0</v>
      </c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ht="25.5" x14ac:dyDescent="0.2">
      <c r="A86" s="163" t="s">
        <v>249</v>
      </c>
      <c r="B86" s="164" t="s">
        <v>135</v>
      </c>
      <c r="C86" s="182" t="s">
        <v>136</v>
      </c>
      <c r="D86" s="165"/>
      <c r="E86" s="166"/>
      <c r="F86" s="167"/>
      <c r="G86" s="168">
        <f>SUMIF(AG87:AG89,"&lt;&gt;NOR",G87:G89)</f>
        <v>0</v>
      </c>
      <c r="H86" s="162"/>
      <c r="I86" s="162">
        <f>SUM(I87:I89)</f>
        <v>0</v>
      </c>
      <c r="J86" s="162"/>
      <c r="K86" s="162">
        <f>SUM(K87:K89)</f>
        <v>0</v>
      </c>
      <c r="L86" s="162"/>
      <c r="M86" s="162">
        <f>SUM(M87:M89)</f>
        <v>0</v>
      </c>
      <c r="N86" s="161"/>
      <c r="O86" s="161">
        <f>SUM(O87:O89)</f>
        <v>1.83</v>
      </c>
      <c r="P86" s="161"/>
      <c r="Q86" s="161">
        <f>SUM(Q87:Q89)</f>
        <v>0</v>
      </c>
      <c r="R86" s="162"/>
      <c r="S86" s="162"/>
      <c r="T86" s="162"/>
      <c r="U86" s="162"/>
      <c r="V86" s="162">
        <f>SUM(V87:V89)</f>
        <v>99</v>
      </c>
      <c r="W86" s="162"/>
      <c r="X86" s="162"/>
      <c r="Y86" s="162"/>
      <c r="AG86" t="s">
        <v>250</v>
      </c>
    </row>
    <row r="87" spans="1:60" outlineLevel="1" x14ac:dyDescent="0.2">
      <c r="A87" s="170">
        <v>29</v>
      </c>
      <c r="B87" s="171" t="s">
        <v>734</v>
      </c>
      <c r="C87" s="183" t="s">
        <v>735</v>
      </c>
      <c r="D87" s="172" t="s">
        <v>380</v>
      </c>
      <c r="E87" s="173">
        <v>99</v>
      </c>
      <c r="F87" s="174"/>
      <c r="G87" s="175">
        <f>ROUND(E87*F87,2)</f>
        <v>0</v>
      </c>
      <c r="H87" s="158"/>
      <c r="I87" s="157">
        <f>ROUND(E87*H87,2)</f>
        <v>0</v>
      </c>
      <c r="J87" s="158"/>
      <c r="K87" s="157">
        <f>ROUND(E87*J87,2)</f>
        <v>0</v>
      </c>
      <c r="L87" s="157">
        <v>12</v>
      </c>
      <c r="M87" s="157">
        <f>G87*(1+L87/100)</f>
        <v>0</v>
      </c>
      <c r="N87" s="156">
        <v>1.8460000000000001E-2</v>
      </c>
      <c r="O87" s="156">
        <f>ROUND(E87*N87,2)</f>
        <v>1.83</v>
      </c>
      <c r="P87" s="156">
        <v>0</v>
      </c>
      <c r="Q87" s="156">
        <f>ROUND(E87*P87,2)</f>
        <v>0</v>
      </c>
      <c r="R87" s="157"/>
      <c r="S87" s="157" t="s">
        <v>254</v>
      </c>
      <c r="T87" s="157" t="s">
        <v>255</v>
      </c>
      <c r="U87" s="157">
        <v>1</v>
      </c>
      <c r="V87" s="157">
        <f>ROUND(E87*U87,2)</f>
        <v>99</v>
      </c>
      <c r="W87" s="157"/>
      <c r="X87" s="157" t="s">
        <v>256</v>
      </c>
      <c r="Y87" s="157" t="s">
        <v>257</v>
      </c>
      <c r="Z87" s="147"/>
      <c r="AA87" s="147"/>
      <c r="AB87" s="147"/>
      <c r="AC87" s="147"/>
      <c r="AD87" s="147"/>
      <c r="AE87" s="147"/>
      <c r="AF87" s="147"/>
      <c r="AG87" s="147" t="s">
        <v>258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2" x14ac:dyDescent="0.2">
      <c r="A88" s="154"/>
      <c r="B88" s="155"/>
      <c r="C88" s="388" t="s">
        <v>736</v>
      </c>
      <c r="D88" s="389"/>
      <c r="E88" s="389"/>
      <c r="F88" s="389"/>
      <c r="G88" s="389"/>
      <c r="H88" s="157"/>
      <c r="I88" s="157"/>
      <c r="J88" s="157"/>
      <c r="K88" s="157"/>
      <c r="L88" s="157"/>
      <c r="M88" s="157"/>
      <c r="N88" s="156"/>
      <c r="O88" s="156"/>
      <c r="P88" s="156"/>
      <c r="Q88" s="156"/>
      <c r="R88" s="157"/>
      <c r="S88" s="157"/>
      <c r="T88" s="157"/>
      <c r="U88" s="157"/>
      <c r="V88" s="157"/>
      <c r="W88" s="157"/>
      <c r="X88" s="157"/>
      <c r="Y88" s="157"/>
      <c r="Z88" s="147"/>
      <c r="AA88" s="147"/>
      <c r="AB88" s="147"/>
      <c r="AC88" s="147"/>
      <c r="AD88" s="147"/>
      <c r="AE88" s="147"/>
      <c r="AF88" s="147"/>
      <c r="AG88" s="147" t="s">
        <v>272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2" x14ac:dyDescent="0.2">
      <c r="A89" s="154"/>
      <c r="B89" s="155"/>
      <c r="C89" s="184" t="s">
        <v>737</v>
      </c>
      <c r="D89" s="159"/>
      <c r="E89" s="160">
        <v>99</v>
      </c>
      <c r="F89" s="157"/>
      <c r="G89" s="157"/>
      <c r="H89" s="157"/>
      <c r="I89" s="157"/>
      <c r="J89" s="157"/>
      <c r="K89" s="157"/>
      <c r="L89" s="157"/>
      <c r="M89" s="157"/>
      <c r="N89" s="156"/>
      <c r="O89" s="156"/>
      <c r="P89" s="156"/>
      <c r="Q89" s="156"/>
      <c r="R89" s="157"/>
      <c r="S89" s="157"/>
      <c r="T89" s="157"/>
      <c r="U89" s="157"/>
      <c r="V89" s="157"/>
      <c r="W89" s="157"/>
      <c r="X89" s="157"/>
      <c r="Y89" s="157"/>
      <c r="Z89" s="147"/>
      <c r="AA89" s="147"/>
      <c r="AB89" s="147"/>
      <c r="AC89" s="147"/>
      <c r="AD89" s="147"/>
      <c r="AE89" s="147"/>
      <c r="AF89" s="147"/>
      <c r="AG89" s="147" t="s">
        <v>260</v>
      </c>
      <c r="AH89" s="147">
        <v>0</v>
      </c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x14ac:dyDescent="0.2">
      <c r="A90" s="163" t="s">
        <v>249</v>
      </c>
      <c r="B90" s="164" t="s">
        <v>142</v>
      </c>
      <c r="C90" s="182" t="s">
        <v>143</v>
      </c>
      <c r="D90" s="165"/>
      <c r="E90" s="166"/>
      <c r="F90" s="167"/>
      <c r="G90" s="168">
        <f>SUMIF(AG91:AG122,"&lt;&gt;NOR",G91:G122)</f>
        <v>0</v>
      </c>
      <c r="H90" s="162"/>
      <c r="I90" s="162">
        <f>SUM(I91:I122)</f>
        <v>0</v>
      </c>
      <c r="J90" s="162"/>
      <c r="K90" s="162">
        <f>SUM(K91:K122)</f>
        <v>0</v>
      </c>
      <c r="L90" s="162"/>
      <c r="M90" s="162">
        <f>SUM(M91:M122)</f>
        <v>0</v>
      </c>
      <c r="N90" s="161"/>
      <c r="O90" s="161">
        <f>SUM(O91:O122)</f>
        <v>6.17</v>
      </c>
      <c r="P90" s="161"/>
      <c r="Q90" s="161">
        <f>SUM(Q91:Q122)</f>
        <v>0</v>
      </c>
      <c r="R90" s="162"/>
      <c r="S90" s="162"/>
      <c r="T90" s="162"/>
      <c r="U90" s="162"/>
      <c r="V90" s="162">
        <f>SUM(V91:V122)</f>
        <v>569.54</v>
      </c>
      <c r="W90" s="162"/>
      <c r="X90" s="162"/>
      <c r="Y90" s="162"/>
      <c r="AG90" t="s">
        <v>250</v>
      </c>
    </row>
    <row r="91" spans="1:60" outlineLevel="1" x14ac:dyDescent="0.2">
      <c r="A91" s="170">
        <v>30</v>
      </c>
      <c r="B91" s="171" t="s">
        <v>539</v>
      </c>
      <c r="C91" s="183" t="s">
        <v>540</v>
      </c>
      <c r="D91" s="172" t="s">
        <v>380</v>
      </c>
      <c r="E91" s="173">
        <v>241.2047</v>
      </c>
      <c r="F91" s="174"/>
      <c r="G91" s="175">
        <f>ROUND(E91*F91,2)</f>
        <v>0</v>
      </c>
      <c r="H91" s="158"/>
      <c r="I91" s="157">
        <f>ROUND(E91*H91,2)</f>
        <v>0</v>
      </c>
      <c r="J91" s="158"/>
      <c r="K91" s="157">
        <f>ROUND(E91*J91,2)</f>
        <v>0</v>
      </c>
      <c r="L91" s="157">
        <v>12</v>
      </c>
      <c r="M91" s="157">
        <f>G91*(1+L91/100)</f>
        <v>0</v>
      </c>
      <c r="N91" s="156">
        <v>5.9800000000000001E-3</v>
      </c>
      <c r="O91" s="156">
        <f>ROUND(E91*N91,2)</f>
        <v>1.44</v>
      </c>
      <c r="P91" s="156">
        <v>0</v>
      </c>
      <c r="Q91" s="156">
        <f>ROUND(E91*P91,2)</f>
        <v>0</v>
      </c>
      <c r="R91" s="157"/>
      <c r="S91" s="157" t="s">
        <v>254</v>
      </c>
      <c r="T91" s="157" t="s">
        <v>255</v>
      </c>
      <c r="U91" s="157">
        <v>0.32500000000000001</v>
      </c>
      <c r="V91" s="157">
        <f>ROUND(E91*U91,2)</f>
        <v>78.39</v>
      </c>
      <c r="W91" s="157"/>
      <c r="X91" s="157" t="s">
        <v>256</v>
      </c>
      <c r="Y91" s="157" t="s">
        <v>257</v>
      </c>
      <c r="Z91" s="147"/>
      <c r="AA91" s="147"/>
      <c r="AB91" s="147"/>
      <c r="AC91" s="147"/>
      <c r="AD91" s="147"/>
      <c r="AE91" s="147"/>
      <c r="AF91" s="147"/>
      <c r="AG91" s="147" t="s">
        <v>258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2" x14ac:dyDescent="0.2">
      <c r="A92" s="154"/>
      <c r="B92" s="155"/>
      <c r="C92" s="184" t="s">
        <v>738</v>
      </c>
      <c r="D92" s="159"/>
      <c r="E92" s="160">
        <v>27.79</v>
      </c>
      <c r="F92" s="157"/>
      <c r="G92" s="157"/>
      <c r="H92" s="157"/>
      <c r="I92" s="157"/>
      <c r="J92" s="157"/>
      <c r="K92" s="157"/>
      <c r="L92" s="157"/>
      <c r="M92" s="157"/>
      <c r="N92" s="156"/>
      <c r="O92" s="156"/>
      <c r="P92" s="156"/>
      <c r="Q92" s="156"/>
      <c r="R92" s="157"/>
      <c r="S92" s="157"/>
      <c r="T92" s="157"/>
      <c r="U92" s="157"/>
      <c r="V92" s="157"/>
      <c r="W92" s="157"/>
      <c r="X92" s="157"/>
      <c r="Y92" s="157"/>
      <c r="Z92" s="147"/>
      <c r="AA92" s="147"/>
      <c r="AB92" s="147"/>
      <c r="AC92" s="147"/>
      <c r="AD92" s="147"/>
      <c r="AE92" s="147"/>
      <c r="AF92" s="147"/>
      <c r="AG92" s="147" t="s">
        <v>260</v>
      </c>
      <c r="AH92" s="147">
        <v>0</v>
      </c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3" x14ac:dyDescent="0.2">
      <c r="A93" s="154"/>
      <c r="B93" s="155"/>
      <c r="C93" s="184" t="s">
        <v>739</v>
      </c>
      <c r="D93" s="159"/>
      <c r="E93" s="160">
        <v>40.85</v>
      </c>
      <c r="F93" s="157"/>
      <c r="G93" s="157"/>
      <c r="H93" s="157"/>
      <c r="I93" s="157"/>
      <c r="J93" s="157"/>
      <c r="K93" s="157"/>
      <c r="L93" s="157"/>
      <c r="M93" s="157"/>
      <c r="N93" s="156"/>
      <c r="O93" s="156"/>
      <c r="P93" s="156"/>
      <c r="Q93" s="156"/>
      <c r="R93" s="157"/>
      <c r="S93" s="157"/>
      <c r="T93" s="157"/>
      <c r="U93" s="157"/>
      <c r="V93" s="157"/>
      <c r="W93" s="157"/>
      <c r="X93" s="157"/>
      <c r="Y93" s="157"/>
      <c r="Z93" s="147"/>
      <c r="AA93" s="147"/>
      <c r="AB93" s="147"/>
      <c r="AC93" s="147"/>
      <c r="AD93" s="147"/>
      <c r="AE93" s="147"/>
      <c r="AF93" s="147"/>
      <c r="AG93" s="147" t="s">
        <v>260</v>
      </c>
      <c r="AH93" s="147">
        <v>0</v>
      </c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3" x14ac:dyDescent="0.2">
      <c r="A94" s="154"/>
      <c r="B94" s="155"/>
      <c r="C94" s="184" t="s">
        <v>740</v>
      </c>
      <c r="D94" s="159"/>
      <c r="E94" s="160">
        <v>5.85</v>
      </c>
      <c r="F94" s="157"/>
      <c r="G94" s="157"/>
      <c r="H94" s="157"/>
      <c r="I94" s="157"/>
      <c r="J94" s="157"/>
      <c r="K94" s="157"/>
      <c r="L94" s="157"/>
      <c r="M94" s="157"/>
      <c r="N94" s="156"/>
      <c r="O94" s="156"/>
      <c r="P94" s="156"/>
      <c r="Q94" s="156"/>
      <c r="R94" s="157"/>
      <c r="S94" s="157"/>
      <c r="T94" s="157"/>
      <c r="U94" s="157"/>
      <c r="V94" s="157"/>
      <c r="W94" s="157"/>
      <c r="X94" s="157"/>
      <c r="Y94" s="157"/>
      <c r="Z94" s="147"/>
      <c r="AA94" s="147"/>
      <c r="AB94" s="147"/>
      <c r="AC94" s="147"/>
      <c r="AD94" s="147"/>
      <c r="AE94" s="147"/>
      <c r="AF94" s="147"/>
      <c r="AG94" s="147" t="s">
        <v>260</v>
      </c>
      <c r="AH94" s="147">
        <v>0</v>
      </c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3" x14ac:dyDescent="0.2">
      <c r="A95" s="154"/>
      <c r="B95" s="155"/>
      <c r="C95" s="184" t="s">
        <v>741</v>
      </c>
      <c r="D95" s="159"/>
      <c r="E95" s="160">
        <v>69.42</v>
      </c>
      <c r="F95" s="157"/>
      <c r="G95" s="157"/>
      <c r="H95" s="157"/>
      <c r="I95" s="157"/>
      <c r="J95" s="157"/>
      <c r="K95" s="157"/>
      <c r="L95" s="157"/>
      <c r="M95" s="157"/>
      <c r="N95" s="156"/>
      <c r="O95" s="156"/>
      <c r="P95" s="156"/>
      <c r="Q95" s="156"/>
      <c r="R95" s="157"/>
      <c r="S95" s="157"/>
      <c r="T95" s="157"/>
      <c r="U95" s="157"/>
      <c r="V95" s="157"/>
      <c r="W95" s="157"/>
      <c r="X95" s="157"/>
      <c r="Y95" s="157"/>
      <c r="Z95" s="147"/>
      <c r="AA95" s="147"/>
      <c r="AB95" s="147"/>
      <c r="AC95" s="147"/>
      <c r="AD95" s="147"/>
      <c r="AE95" s="147"/>
      <c r="AF95" s="147"/>
      <c r="AG95" s="147" t="s">
        <v>260</v>
      </c>
      <c r="AH95" s="147">
        <v>0</v>
      </c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3" x14ac:dyDescent="0.2">
      <c r="A96" s="154"/>
      <c r="B96" s="155"/>
      <c r="C96" s="184" t="s">
        <v>742</v>
      </c>
      <c r="D96" s="159"/>
      <c r="E96" s="160">
        <v>9.83</v>
      </c>
      <c r="F96" s="157"/>
      <c r="G96" s="157"/>
      <c r="H96" s="157"/>
      <c r="I96" s="157"/>
      <c r="J96" s="157"/>
      <c r="K96" s="157"/>
      <c r="L96" s="157"/>
      <c r="M96" s="157"/>
      <c r="N96" s="156"/>
      <c r="O96" s="156"/>
      <c r="P96" s="156"/>
      <c r="Q96" s="156"/>
      <c r="R96" s="157"/>
      <c r="S96" s="157"/>
      <c r="T96" s="157"/>
      <c r="U96" s="157"/>
      <c r="V96" s="157"/>
      <c r="W96" s="157"/>
      <c r="X96" s="157"/>
      <c r="Y96" s="157"/>
      <c r="Z96" s="147"/>
      <c r="AA96" s="147"/>
      <c r="AB96" s="147"/>
      <c r="AC96" s="147"/>
      <c r="AD96" s="147"/>
      <c r="AE96" s="147"/>
      <c r="AF96" s="147"/>
      <c r="AG96" s="147" t="s">
        <v>260</v>
      </c>
      <c r="AH96" s="147">
        <v>0</v>
      </c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3" x14ac:dyDescent="0.2">
      <c r="A97" s="154"/>
      <c r="B97" s="155"/>
      <c r="C97" s="184" t="s">
        <v>743</v>
      </c>
      <c r="D97" s="159"/>
      <c r="E97" s="160">
        <v>9.36</v>
      </c>
      <c r="F97" s="157"/>
      <c r="G97" s="157"/>
      <c r="H97" s="157"/>
      <c r="I97" s="157"/>
      <c r="J97" s="157"/>
      <c r="K97" s="157"/>
      <c r="L97" s="157"/>
      <c r="M97" s="157"/>
      <c r="N97" s="156"/>
      <c r="O97" s="156"/>
      <c r="P97" s="156"/>
      <c r="Q97" s="156"/>
      <c r="R97" s="157"/>
      <c r="S97" s="157"/>
      <c r="T97" s="157"/>
      <c r="U97" s="157"/>
      <c r="V97" s="157"/>
      <c r="W97" s="157"/>
      <c r="X97" s="157"/>
      <c r="Y97" s="157"/>
      <c r="Z97" s="147"/>
      <c r="AA97" s="147"/>
      <c r="AB97" s="147"/>
      <c r="AC97" s="147"/>
      <c r="AD97" s="147"/>
      <c r="AE97" s="147"/>
      <c r="AF97" s="147"/>
      <c r="AG97" s="147" t="s">
        <v>260</v>
      </c>
      <c r="AH97" s="147">
        <v>0</v>
      </c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3" x14ac:dyDescent="0.2">
      <c r="A98" s="154"/>
      <c r="B98" s="155"/>
      <c r="C98" s="184" t="s">
        <v>744</v>
      </c>
      <c r="D98" s="159"/>
      <c r="E98" s="160">
        <v>7.02</v>
      </c>
      <c r="F98" s="157"/>
      <c r="G98" s="157"/>
      <c r="H98" s="157"/>
      <c r="I98" s="157"/>
      <c r="J98" s="157"/>
      <c r="K98" s="157"/>
      <c r="L98" s="157"/>
      <c r="M98" s="157"/>
      <c r="N98" s="156"/>
      <c r="O98" s="156"/>
      <c r="P98" s="156"/>
      <c r="Q98" s="156"/>
      <c r="R98" s="157"/>
      <c r="S98" s="157"/>
      <c r="T98" s="157"/>
      <c r="U98" s="157"/>
      <c r="V98" s="157"/>
      <c r="W98" s="157"/>
      <c r="X98" s="157"/>
      <c r="Y98" s="157"/>
      <c r="Z98" s="147"/>
      <c r="AA98" s="147"/>
      <c r="AB98" s="147"/>
      <c r="AC98" s="147"/>
      <c r="AD98" s="147"/>
      <c r="AE98" s="147"/>
      <c r="AF98" s="147"/>
      <c r="AG98" s="147" t="s">
        <v>260</v>
      </c>
      <c r="AH98" s="147">
        <v>0</v>
      </c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3" x14ac:dyDescent="0.2">
      <c r="A99" s="154"/>
      <c r="B99" s="155"/>
      <c r="C99" s="184" t="s">
        <v>745</v>
      </c>
      <c r="D99" s="159"/>
      <c r="E99" s="160">
        <v>5.15</v>
      </c>
      <c r="F99" s="157"/>
      <c r="G99" s="157"/>
      <c r="H99" s="157"/>
      <c r="I99" s="157"/>
      <c r="J99" s="157"/>
      <c r="K99" s="157"/>
      <c r="L99" s="157"/>
      <c r="M99" s="157"/>
      <c r="N99" s="156"/>
      <c r="O99" s="156"/>
      <c r="P99" s="156"/>
      <c r="Q99" s="156"/>
      <c r="R99" s="157"/>
      <c r="S99" s="157"/>
      <c r="T99" s="157"/>
      <c r="U99" s="157"/>
      <c r="V99" s="157"/>
      <c r="W99" s="157"/>
      <c r="X99" s="157"/>
      <c r="Y99" s="157"/>
      <c r="Z99" s="147"/>
      <c r="AA99" s="147"/>
      <c r="AB99" s="147"/>
      <c r="AC99" s="147"/>
      <c r="AD99" s="147"/>
      <c r="AE99" s="147"/>
      <c r="AF99" s="147"/>
      <c r="AG99" s="147" t="s">
        <v>260</v>
      </c>
      <c r="AH99" s="147">
        <v>0</v>
      </c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3" x14ac:dyDescent="0.2">
      <c r="A100" s="154"/>
      <c r="B100" s="155"/>
      <c r="C100" s="184" t="s">
        <v>746</v>
      </c>
      <c r="D100" s="159"/>
      <c r="E100" s="160">
        <v>4.68</v>
      </c>
      <c r="F100" s="157"/>
      <c r="G100" s="157"/>
      <c r="H100" s="157"/>
      <c r="I100" s="157"/>
      <c r="J100" s="157"/>
      <c r="K100" s="157"/>
      <c r="L100" s="157"/>
      <c r="M100" s="157"/>
      <c r="N100" s="156"/>
      <c r="O100" s="156"/>
      <c r="P100" s="156"/>
      <c r="Q100" s="156"/>
      <c r="R100" s="157"/>
      <c r="S100" s="157"/>
      <c r="T100" s="157"/>
      <c r="U100" s="157"/>
      <c r="V100" s="157"/>
      <c r="W100" s="157"/>
      <c r="X100" s="157"/>
      <c r="Y100" s="157"/>
      <c r="Z100" s="147"/>
      <c r="AA100" s="147"/>
      <c r="AB100" s="147"/>
      <c r="AC100" s="147"/>
      <c r="AD100" s="147"/>
      <c r="AE100" s="147"/>
      <c r="AF100" s="147"/>
      <c r="AG100" s="147" t="s">
        <v>260</v>
      </c>
      <c r="AH100" s="147">
        <v>0</v>
      </c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3" x14ac:dyDescent="0.2">
      <c r="A101" s="154"/>
      <c r="B101" s="155"/>
      <c r="C101" s="184" t="s">
        <v>747</v>
      </c>
      <c r="D101" s="159"/>
      <c r="E101" s="160">
        <v>8.19</v>
      </c>
      <c r="F101" s="157"/>
      <c r="G101" s="157"/>
      <c r="H101" s="157"/>
      <c r="I101" s="157"/>
      <c r="J101" s="157"/>
      <c r="K101" s="157"/>
      <c r="L101" s="157"/>
      <c r="M101" s="157"/>
      <c r="N101" s="156"/>
      <c r="O101" s="156"/>
      <c r="P101" s="156"/>
      <c r="Q101" s="156"/>
      <c r="R101" s="157"/>
      <c r="S101" s="157"/>
      <c r="T101" s="157"/>
      <c r="U101" s="157"/>
      <c r="V101" s="157"/>
      <c r="W101" s="157"/>
      <c r="X101" s="157"/>
      <c r="Y101" s="157"/>
      <c r="Z101" s="147"/>
      <c r="AA101" s="147"/>
      <c r="AB101" s="147"/>
      <c r="AC101" s="147"/>
      <c r="AD101" s="147"/>
      <c r="AE101" s="147"/>
      <c r="AF101" s="147"/>
      <c r="AG101" s="147" t="s">
        <v>260</v>
      </c>
      <c r="AH101" s="147">
        <v>0</v>
      </c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3" x14ac:dyDescent="0.2">
      <c r="A102" s="154"/>
      <c r="B102" s="155"/>
      <c r="C102" s="184" t="s">
        <v>748</v>
      </c>
      <c r="D102" s="159"/>
      <c r="E102" s="160">
        <v>41.38</v>
      </c>
      <c r="F102" s="157"/>
      <c r="G102" s="157"/>
      <c r="H102" s="157"/>
      <c r="I102" s="157"/>
      <c r="J102" s="157"/>
      <c r="K102" s="157"/>
      <c r="L102" s="157"/>
      <c r="M102" s="157"/>
      <c r="N102" s="156"/>
      <c r="O102" s="156"/>
      <c r="P102" s="156"/>
      <c r="Q102" s="156"/>
      <c r="R102" s="157"/>
      <c r="S102" s="157"/>
      <c r="T102" s="157"/>
      <c r="U102" s="157"/>
      <c r="V102" s="157"/>
      <c r="W102" s="157"/>
      <c r="X102" s="157"/>
      <c r="Y102" s="157"/>
      <c r="Z102" s="147"/>
      <c r="AA102" s="147"/>
      <c r="AB102" s="147"/>
      <c r="AC102" s="147"/>
      <c r="AD102" s="147"/>
      <c r="AE102" s="147"/>
      <c r="AF102" s="147"/>
      <c r="AG102" s="147" t="s">
        <v>260</v>
      </c>
      <c r="AH102" s="147">
        <v>0</v>
      </c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3" x14ac:dyDescent="0.2">
      <c r="A103" s="154"/>
      <c r="B103" s="155"/>
      <c r="C103" s="184" t="s">
        <v>749</v>
      </c>
      <c r="D103" s="159"/>
      <c r="E103" s="160">
        <v>5.36</v>
      </c>
      <c r="F103" s="157"/>
      <c r="G103" s="157"/>
      <c r="H103" s="157"/>
      <c r="I103" s="157"/>
      <c r="J103" s="157"/>
      <c r="K103" s="157"/>
      <c r="L103" s="157"/>
      <c r="M103" s="157"/>
      <c r="N103" s="156"/>
      <c r="O103" s="156"/>
      <c r="P103" s="156"/>
      <c r="Q103" s="156"/>
      <c r="R103" s="157"/>
      <c r="S103" s="157"/>
      <c r="T103" s="157"/>
      <c r="U103" s="157"/>
      <c r="V103" s="157"/>
      <c r="W103" s="157"/>
      <c r="X103" s="157"/>
      <c r="Y103" s="157"/>
      <c r="Z103" s="147"/>
      <c r="AA103" s="147"/>
      <c r="AB103" s="147"/>
      <c r="AC103" s="147"/>
      <c r="AD103" s="147"/>
      <c r="AE103" s="147"/>
      <c r="AF103" s="147"/>
      <c r="AG103" s="147" t="s">
        <v>260</v>
      </c>
      <c r="AH103" s="147">
        <v>0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3" x14ac:dyDescent="0.2">
      <c r="A104" s="154"/>
      <c r="B104" s="155"/>
      <c r="C104" s="184" t="s">
        <v>750</v>
      </c>
      <c r="D104" s="159"/>
      <c r="E104" s="160">
        <v>6.32</v>
      </c>
      <c r="F104" s="157"/>
      <c r="G104" s="157"/>
      <c r="H104" s="157"/>
      <c r="I104" s="157"/>
      <c r="J104" s="157"/>
      <c r="K104" s="157"/>
      <c r="L104" s="157"/>
      <c r="M104" s="157"/>
      <c r="N104" s="156"/>
      <c r="O104" s="156"/>
      <c r="P104" s="156"/>
      <c r="Q104" s="156"/>
      <c r="R104" s="157"/>
      <c r="S104" s="157"/>
      <c r="T104" s="157"/>
      <c r="U104" s="157"/>
      <c r="V104" s="157"/>
      <c r="W104" s="157"/>
      <c r="X104" s="157"/>
      <c r="Y104" s="157"/>
      <c r="Z104" s="147"/>
      <c r="AA104" s="147"/>
      <c r="AB104" s="147"/>
      <c r="AC104" s="147"/>
      <c r="AD104" s="147"/>
      <c r="AE104" s="147"/>
      <c r="AF104" s="147"/>
      <c r="AG104" s="147" t="s">
        <v>260</v>
      </c>
      <c r="AH104" s="147">
        <v>0</v>
      </c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3" x14ac:dyDescent="0.2">
      <c r="A105" s="154"/>
      <c r="B105" s="155"/>
      <c r="C105" s="192" t="s">
        <v>388</v>
      </c>
      <c r="D105" s="190"/>
      <c r="E105" s="191">
        <v>241.2</v>
      </c>
      <c r="F105" s="157"/>
      <c r="G105" s="157"/>
      <c r="H105" s="157"/>
      <c r="I105" s="157"/>
      <c r="J105" s="157"/>
      <c r="K105" s="157"/>
      <c r="L105" s="157"/>
      <c r="M105" s="157"/>
      <c r="N105" s="156"/>
      <c r="O105" s="156"/>
      <c r="P105" s="156"/>
      <c r="Q105" s="156"/>
      <c r="R105" s="157"/>
      <c r="S105" s="157"/>
      <c r="T105" s="157"/>
      <c r="U105" s="157"/>
      <c r="V105" s="157"/>
      <c r="W105" s="157"/>
      <c r="X105" s="157"/>
      <c r="Y105" s="157"/>
      <c r="Z105" s="147"/>
      <c r="AA105" s="147"/>
      <c r="AB105" s="147"/>
      <c r="AC105" s="147"/>
      <c r="AD105" s="147"/>
      <c r="AE105" s="147"/>
      <c r="AF105" s="147"/>
      <c r="AG105" s="147" t="s">
        <v>260</v>
      </c>
      <c r="AH105" s="147">
        <v>1</v>
      </c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ht="22.5" outlineLevel="1" x14ac:dyDescent="0.2">
      <c r="A106" s="170">
        <v>31</v>
      </c>
      <c r="B106" s="171" t="s">
        <v>751</v>
      </c>
      <c r="C106" s="183" t="s">
        <v>752</v>
      </c>
      <c r="D106" s="172" t="s">
        <v>380</v>
      </c>
      <c r="E106" s="173">
        <v>90.3</v>
      </c>
      <c r="F106" s="174"/>
      <c r="G106" s="175">
        <f>ROUND(E106*F106,2)</f>
        <v>0</v>
      </c>
      <c r="H106" s="158"/>
      <c r="I106" s="157">
        <f>ROUND(E106*H106,2)</f>
        <v>0</v>
      </c>
      <c r="J106" s="158"/>
      <c r="K106" s="157">
        <f>ROUND(E106*J106,2)</f>
        <v>0</v>
      </c>
      <c r="L106" s="157">
        <v>12</v>
      </c>
      <c r="M106" s="157">
        <f>G106*(1+L106/100)</f>
        <v>0</v>
      </c>
      <c r="N106" s="156">
        <v>4.9100000000000003E-3</v>
      </c>
      <c r="O106" s="156">
        <f>ROUND(E106*N106,2)</f>
        <v>0.44</v>
      </c>
      <c r="P106" s="156">
        <v>0</v>
      </c>
      <c r="Q106" s="156">
        <f>ROUND(E106*P106,2)</f>
        <v>0</v>
      </c>
      <c r="R106" s="157"/>
      <c r="S106" s="157" t="s">
        <v>254</v>
      </c>
      <c r="T106" s="157" t="s">
        <v>255</v>
      </c>
      <c r="U106" s="157">
        <v>0.36199999999999999</v>
      </c>
      <c r="V106" s="157">
        <f>ROUND(E106*U106,2)</f>
        <v>32.69</v>
      </c>
      <c r="W106" s="157"/>
      <c r="X106" s="157" t="s">
        <v>256</v>
      </c>
      <c r="Y106" s="157" t="s">
        <v>257</v>
      </c>
      <c r="Z106" s="147"/>
      <c r="AA106" s="147"/>
      <c r="AB106" s="147"/>
      <c r="AC106" s="147"/>
      <c r="AD106" s="147"/>
      <c r="AE106" s="147"/>
      <c r="AF106" s="147"/>
      <c r="AG106" s="147" t="s">
        <v>258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2" x14ac:dyDescent="0.2">
      <c r="A107" s="154"/>
      <c r="B107" s="155"/>
      <c r="C107" s="184" t="s">
        <v>753</v>
      </c>
      <c r="D107" s="159"/>
      <c r="E107" s="160">
        <v>7.5</v>
      </c>
      <c r="F107" s="157"/>
      <c r="G107" s="157"/>
      <c r="H107" s="157"/>
      <c r="I107" s="157"/>
      <c r="J107" s="157"/>
      <c r="K107" s="157"/>
      <c r="L107" s="157"/>
      <c r="M107" s="157"/>
      <c r="N107" s="156"/>
      <c r="O107" s="156"/>
      <c r="P107" s="156"/>
      <c r="Q107" s="156"/>
      <c r="R107" s="157"/>
      <c r="S107" s="157"/>
      <c r="T107" s="157"/>
      <c r="U107" s="157"/>
      <c r="V107" s="157"/>
      <c r="W107" s="157"/>
      <c r="X107" s="157"/>
      <c r="Y107" s="157"/>
      <c r="Z107" s="147"/>
      <c r="AA107" s="147"/>
      <c r="AB107" s="147"/>
      <c r="AC107" s="147"/>
      <c r="AD107" s="147"/>
      <c r="AE107" s="147"/>
      <c r="AF107" s="147"/>
      <c r="AG107" s="147" t="s">
        <v>260</v>
      </c>
      <c r="AH107" s="147">
        <v>0</v>
      </c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3" x14ac:dyDescent="0.2">
      <c r="A108" s="154"/>
      <c r="B108" s="155"/>
      <c r="C108" s="184" t="s">
        <v>754</v>
      </c>
      <c r="D108" s="159"/>
      <c r="E108" s="160">
        <v>1</v>
      </c>
      <c r="F108" s="157"/>
      <c r="G108" s="157"/>
      <c r="H108" s="157"/>
      <c r="I108" s="157"/>
      <c r="J108" s="157"/>
      <c r="K108" s="157"/>
      <c r="L108" s="157"/>
      <c r="M108" s="157"/>
      <c r="N108" s="156"/>
      <c r="O108" s="156"/>
      <c r="P108" s="156"/>
      <c r="Q108" s="156"/>
      <c r="R108" s="157"/>
      <c r="S108" s="157"/>
      <c r="T108" s="157"/>
      <c r="U108" s="157"/>
      <c r="V108" s="157"/>
      <c r="W108" s="157"/>
      <c r="X108" s="157"/>
      <c r="Y108" s="157"/>
      <c r="Z108" s="147"/>
      <c r="AA108" s="147"/>
      <c r="AB108" s="147"/>
      <c r="AC108" s="147"/>
      <c r="AD108" s="147"/>
      <c r="AE108" s="147"/>
      <c r="AF108" s="147"/>
      <c r="AG108" s="147" t="s">
        <v>260</v>
      </c>
      <c r="AH108" s="147">
        <v>0</v>
      </c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3" x14ac:dyDescent="0.2">
      <c r="A109" s="154"/>
      <c r="B109" s="155"/>
      <c r="C109" s="184" t="s">
        <v>755</v>
      </c>
      <c r="D109" s="159"/>
      <c r="E109" s="160">
        <v>12.6</v>
      </c>
      <c r="F109" s="157"/>
      <c r="G109" s="157"/>
      <c r="H109" s="157"/>
      <c r="I109" s="157"/>
      <c r="J109" s="157"/>
      <c r="K109" s="157"/>
      <c r="L109" s="157"/>
      <c r="M109" s="157"/>
      <c r="N109" s="156"/>
      <c r="O109" s="156"/>
      <c r="P109" s="156"/>
      <c r="Q109" s="156"/>
      <c r="R109" s="157"/>
      <c r="S109" s="157"/>
      <c r="T109" s="157"/>
      <c r="U109" s="157"/>
      <c r="V109" s="157"/>
      <c r="W109" s="157"/>
      <c r="X109" s="157"/>
      <c r="Y109" s="157"/>
      <c r="Z109" s="147"/>
      <c r="AA109" s="147"/>
      <c r="AB109" s="147"/>
      <c r="AC109" s="147"/>
      <c r="AD109" s="147"/>
      <c r="AE109" s="147"/>
      <c r="AF109" s="147"/>
      <c r="AG109" s="147" t="s">
        <v>260</v>
      </c>
      <c r="AH109" s="147">
        <v>0</v>
      </c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3" x14ac:dyDescent="0.2">
      <c r="A110" s="154"/>
      <c r="B110" s="155"/>
      <c r="C110" s="184" t="s">
        <v>756</v>
      </c>
      <c r="D110" s="159"/>
      <c r="E110" s="160">
        <v>12</v>
      </c>
      <c r="F110" s="157"/>
      <c r="G110" s="157"/>
      <c r="H110" s="157"/>
      <c r="I110" s="157"/>
      <c r="J110" s="157"/>
      <c r="K110" s="157"/>
      <c r="L110" s="157"/>
      <c r="M110" s="157"/>
      <c r="N110" s="156"/>
      <c r="O110" s="156"/>
      <c r="P110" s="156"/>
      <c r="Q110" s="156"/>
      <c r="R110" s="157"/>
      <c r="S110" s="157"/>
      <c r="T110" s="157"/>
      <c r="U110" s="157"/>
      <c r="V110" s="157"/>
      <c r="W110" s="157"/>
      <c r="X110" s="157"/>
      <c r="Y110" s="157"/>
      <c r="Z110" s="147"/>
      <c r="AA110" s="147"/>
      <c r="AB110" s="147"/>
      <c r="AC110" s="147"/>
      <c r="AD110" s="147"/>
      <c r="AE110" s="147"/>
      <c r="AF110" s="147"/>
      <c r="AG110" s="147" t="s">
        <v>260</v>
      </c>
      <c r="AH110" s="147">
        <v>0</v>
      </c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3" x14ac:dyDescent="0.2">
      <c r="A111" s="154"/>
      <c r="B111" s="155"/>
      <c r="C111" s="184" t="s">
        <v>757</v>
      </c>
      <c r="D111" s="159"/>
      <c r="E111" s="160">
        <v>9</v>
      </c>
      <c r="F111" s="157"/>
      <c r="G111" s="157"/>
      <c r="H111" s="157"/>
      <c r="I111" s="157"/>
      <c r="J111" s="157"/>
      <c r="K111" s="157"/>
      <c r="L111" s="157"/>
      <c r="M111" s="157"/>
      <c r="N111" s="156"/>
      <c r="O111" s="156"/>
      <c r="P111" s="156"/>
      <c r="Q111" s="156"/>
      <c r="R111" s="157"/>
      <c r="S111" s="157"/>
      <c r="T111" s="157"/>
      <c r="U111" s="157"/>
      <c r="V111" s="157"/>
      <c r="W111" s="157"/>
      <c r="X111" s="157"/>
      <c r="Y111" s="157"/>
      <c r="Z111" s="147"/>
      <c r="AA111" s="147"/>
      <c r="AB111" s="147"/>
      <c r="AC111" s="147"/>
      <c r="AD111" s="147"/>
      <c r="AE111" s="147"/>
      <c r="AF111" s="147"/>
      <c r="AG111" s="147" t="s">
        <v>260</v>
      </c>
      <c r="AH111" s="147">
        <v>0</v>
      </c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3" x14ac:dyDescent="0.2">
      <c r="A112" s="154"/>
      <c r="B112" s="155"/>
      <c r="C112" s="184" t="s">
        <v>758</v>
      </c>
      <c r="D112" s="159"/>
      <c r="E112" s="160">
        <v>6.6</v>
      </c>
      <c r="F112" s="157"/>
      <c r="G112" s="157"/>
      <c r="H112" s="157"/>
      <c r="I112" s="157"/>
      <c r="J112" s="157"/>
      <c r="K112" s="157"/>
      <c r="L112" s="157"/>
      <c r="M112" s="157"/>
      <c r="N112" s="156"/>
      <c r="O112" s="156"/>
      <c r="P112" s="156"/>
      <c r="Q112" s="156"/>
      <c r="R112" s="157"/>
      <c r="S112" s="157"/>
      <c r="T112" s="157"/>
      <c r="U112" s="157"/>
      <c r="V112" s="157"/>
      <c r="W112" s="157"/>
      <c r="X112" s="157"/>
      <c r="Y112" s="157"/>
      <c r="Z112" s="147"/>
      <c r="AA112" s="147"/>
      <c r="AB112" s="147"/>
      <c r="AC112" s="147"/>
      <c r="AD112" s="147"/>
      <c r="AE112" s="147"/>
      <c r="AF112" s="147"/>
      <c r="AG112" s="147" t="s">
        <v>260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3" x14ac:dyDescent="0.2">
      <c r="A113" s="154"/>
      <c r="B113" s="155"/>
      <c r="C113" s="184" t="s">
        <v>759</v>
      </c>
      <c r="D113" s="159"/>
      <c r="E113" s="160">
        <v>6</v>
      </c>
      <c r="F113" s="157"/>
      <c r="G113" s="157"/>
      <c r="H113" s="157"/>
      <c r="I113" s="157"/>
      <c r="J113" s="157"/>
      <c r="K113" s="157"/>
      <c r="L113" s="157"/>
      <c r="M113" s="157"/>
      <c r="N113" s="156"/>
      <c r="O113" s="156"/>
      <c r="P113" s="156"/>
      <c r="Q113" s="156"/>
      <c r="R113" s="157"/>
      <c r="S113" s="157"/>
      <c r="T113" s="157"/>
      <c r="U113" s="157"/>
      <c r="V113" s="157"/>
      <c r="W113" s="157"/>
      <c r="X113" s="157"/>
      <c r="Y113" s="157"/>
      <c r="Z113" s="147"/>
      <c r="AA113" s="147"/>
      <c r="AB113" s="147"/>
      <c r="AC113" s="147"/>
      <c r="AD113" s="147"/>
      <c r="AE113" s="147"/>
      <c r="AF113" s="147"/>
      <c r="AG113" s="147" t="s">
        <v>260</v>
      </c>
      <c r="AH113" s="147">
        <v>0</v>
      </c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3" x14ac:dyDescent="0.2">
      <c r="A114" s="154"/>
      <c r="B114" s="155"/>
      <c r="C114" s="184" t="s">
        <v>760</v>
      </c>
      <c r="D114" s="159"/>
      <c r="E114" s="160">
        <v>10.5</v>
      </c>
      <c r="F114" s="157"/>
      <c r="G114" s="157"/>
      <c r="H114" s="157"/>
      <c r="I114" s="157"/>
      <c r="J114" s="157"/>
      <c r="K114" s="157"/>
      <c r="L114" s="157"/>
      <c r="M114" s="157"/>
      <c r="N114" s="156"/>
      <c r="O114" s="156"/>
      <c r="P114" s="156"/>
      <c r="Q114" s="156"/>
      <c r="R114" s="157"/>
      <c r="S114" s="157"/>
      <c r="T114" s="157"/>
      <c r="U114" s="157"/>
      <c r="V114" s="157"/>
      <c r="W114" s="157"/>
      <c r="X114" s="157"/>
      <c r="Y114" s="157"/>
      <c r="Z114" s="147"/>
      <c r="AA114" s="147"/>
      <c r="AB114" s="147"/>
      <c r="AC114" s="147"/>
      <c r="AD114" s="147"/>
      <c r="AE114" s="147"/>
      <c r="AF114" s="147"/>
      <c r="AG114" s="147" t="s">
        <v>260</v>
      </c>
      <c r="AH114" s="147">
        <v>0</v>
      </c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3" x14ac:dyDescent="0.2">
      <c r="A115" s="154"/>
      <c r="B115" s="155"/>
      <c r="C115" s="184" t="s">
        <v>761</v>
      </c>
      <c r="D115" s="159"/>
      <c r="E115" s="160">
        <v>1</v>
      </c>
      <c r="F115" s="157"/>
      <c r="G115" s="157"/>
      <c r="H115" s="157"/>
      <c r="I115" s="157"/>
      <c r="J115" s="157"/>
      <c r="K115" s="157"/>
      <c r="L115" s="157"/>
      <c r="M115" s="157"/>
      <c r="N115" s="156"/>
      <c r="O115" s="156"/>
      <c r="P115" s="156"/>
      <c r="Q115" s="156"/>
      <c r="R115" s="157"/>
      <c r="S115" s="157"/>
      <c r="T115" s="157"/>
      <c r="U115" s="157"/>
      <c r="V115" s="157"/>
      <c r="W115" s="157"/>
      <c r="X115" s="157"/>
      <c r="Y115" s="157"/>
      <c r="Z115" s="147"/>
      <c r="AA115" s="147"/>
      <c r="AB115" s="147"/>
      <c r="AC115" s="147"/>
      <c r="AD115" s="147"/>
      <c r="AE115" s="147"/>
      <c r="AF115" s="147"/>
      <c r="AG115" s="147" t="s">
        <v>260</v>
      </c>
      <c r="AH115" s="147">
        <v>0</v>
      </c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3" x14ac:dyDescent="0.2">
      <c r="A116" s="154"/>
      <c r="B116" s="155"/>
      <c r="C116" s="184" t="s">
        <v>762</v>
      </c>
      <c r="D116" s="159"/>
      <c r="E116" s="160">
        <v>16</v>
      </c>
      <c r="F116" s="157"/>
      <c r="G116" s="157"/>
      <c r="H116" s="157"/>
      <c r="I116" s="157"/>
      <c r="J116" s="157"/>
      <c r="K116" s="157"/>
      <c r="L116" s="157"/>
      <c r="M116" s="157"/>
      <c r="N116" s="156"/>
      <c r="O116" s="156"/>
      <c r="P116" s="156"/>
      <c r="Q116" s="156"/>
      <c r="R116" s="157"/>
      <c r="S116" s="157"/>
      <c r="T116" s="157"/>
      <c r="U116" s="157"/>
      <c r="V116" s="157"/>
      <c r="W116" s="157"/>
      <c r="X116" s="157"/>
      <c r="Y116" s="157"/>
      <c r="Z116" s="147"/>
      <c r="AA116" s="147"/>
      <c r="AB116" s="147"/>
      <c r="AC116" s="147"/>
      <c r="AD116" s="147"/>
      <c r="AE116" s="147"/>
      <c r="AF116" s="147"/>
      <c r="AG116" s="147" t="s">
        <v>260</v>
      </c>
      <c r="AH116" s="147">
        <v>0</v>
      </c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3" x14ac:dyDescent="0.2">
      <c r="A117" s="154"/>
      <c r="B117" s="155"/>
      <c r="C117" s="184" t="s">
        <v>763</v>
      </c>
      <c r="D117" s="159"/>
      <c r="E117" s="160">
        <v>8.1</v>
      </c>
      <c r="F117" s="157"/>
      <c r="G117" s="157"/>
      <c r="H117" s="157"/>
      <c r="I117" s="157"/>
      <c r="J117" s="157"/>
      <c r="K117" s="157"/>
      <c r="L117" s="157"/>
      <c r="M117" s="157"/>
      <c r="N117" s="156"/>
      <c r="O117" s="156"/>
      <c r="P117" s="156"/>
      <c r="Q117" s="156"/>
      <c r="R117" s="157"/>
      <c r="S117" s="157"/>
      <c r="T117" s="157"/>
      <c r="U117" s="157"/>
      <c r="V117" s="157"/>
      <c r="W117" s="157"/>
      <c r="X117" s="157"/>
      <c r="Y117" s="157"/>
      <c r="Z117" s="147"/>
      <c r="AA117" s="147"/>
      <c r="AB117" s="147"/>
      <c r="AC117" s="147"/>
      <c r="AD117" s="147"/>
      <c r="AE117" s="147"/>
      <c r="AF117" s="147"/>
      <c r="AG117" s="147" t="s">
        <v>260</v>
      </c>
      <c r="AH117" s="147">
        <v>0</v>
      </c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3" x14ac:dyDescent="0.2">
      <c r="A118" s="154"/>
      <c r="B118" s="155"/>
      <c r="C118" s="192" t="s">
        <v>388</v>
      </c>
      <c r="D118" s="190"/>
      <c r="E118" s="191">
        <v>90.3</v>
      </c>
      <c r="F118" s="157"/>
      <c r="G118" s="157"/>
      <c r="H118" s="157"/>
      <c r="I118" s="157"/>
      <c r="J118" s="157"/>
      <c r="K118" s="157"/>
      <c r="L118" s="157"/>
      <c r="M118" s="157"/>
      <c r="N118" s="156"/>
      <c r="O118" s="156"/>
      <c r="P118" s="156"/>
      <c r="Q118" s="156"/>
      <c r="R118" s="157"/>
      <c r="S118" s="157"/>
      <c r="T118" s="157"/>
      <c r="U118" s="157"/>
      <c r="V118" s="157"/>
      <c r="W118" s="157"/>
      <c r="X118" s="157"/>
      <c r="Y118" s="157"/>
      <c r="Z118" s="147"/>
      <c r="AA118" s="147"/>
      <c r="AB118" s="147"/>
      <c r="AC118" s="147"/>
      <c r="AD118" s="147"/>
      <c r="AE118" s="147"/>
      <c r="AF118" s="147"/>
      <c r="AG118" s="147" t="s">
        <v>260</v>
      </c>
      <c r="AH118" s="147">
        <v>1</v>
      </c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1" x14ac:dyDescent="0.2">
      <c r="A119" s="170">
        <v>32</v>
      </c>
      <c r="B119" s="171" t="s">
        <v>542</v>
      </c>
      <c r="C119" s="183" t="s">
        <v>543</v>
      </c>
      <c r="D119" s="172" t="s">
        <v>380</v>
      </c>
      <c r="E119" s="173">
        <v>220.2</v>
      </c>
      <c r="F119" s="174"/>
      <c r="G119" s="175">
        <f>ROUND(E119*F119,2)</f>
        <v>0</v>
      </c>
      <c r="H119" s="158"/>
      <c r="I119" s="157">
        <f>ROUND(E119*H119,2)</f>
        <v>0</v>
      </c>
      <c r="J119" s="158"/>
      <c r="K119" s="157">
        <f>ROUND(E119*J119,2)</f>
        <v>0</v>
      </c>
      <c r="L119" s="157">
        <v>12</v>
      </c>
      <c r="M119" s="157">
        <f>G119*(1+L119/100)</f>
        <v>0</v>
      </c>
      <c r="N119" s="156">
        <v>1.949E-2</v>
      </c>
      <c r="O119" s="156">
        <f>ROUND(E119*N119,2)</f>
        <v>4.29</v>
      </c>
      <c r="P119" s="156">
        <v>0</v>
      </c>
      <c r="Q119" s="156">
        <f>ROUND(E119*P119,2)</f>
        <v>0</v>
      </c>
      <c r="R119" s="157"/>
      <c r="S119" s="157" t="s">
        <v>254</v>
      </c>
      <c r="T119" s="157" t="s">
        <v>255</v>
      </c>
      <c r="U119" s="157">
        <v>2.0819999999999999</v>
      </c>
      <c r="V119" s="157">
        <f>ROUND(E119*U119,2)</f>
        <v>458.46</v>
      </c>
      <c r="W119" s="157"/>
      <c r="X119" s="157" t="s">
        <v>256</v>
      </c>
      <c r="Y119" s="157" t="s">
        <v>257</v>
      </c>
      <c r="Z119" s="147"/>
      <c r="AA119" s="147"/>
      <c r="AB119" s="147"/>
      <c r="AC119" s="147"/>
      <c r="AD119" s="147"/>
      <c r="AE119" s="147"/>
      <c r="AF119" s="147"/>
      <c r="AG119" s="147" t="s">
        <v>258</v>
      </c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2" x14ac:dyDescent="0.2">
      <c r="A120" s="154"/>
      <c r="B120" s="155"/>
      <c r="C120" s="184" t="s">
        <v>658</v>
      </c>
      <c r="D120" s="159"/>
      <c r="E120" s="160">
        <v>85.2</v>
      </c>
      <c r="F120" s="157"/>
      <c r="G120" s="157"/>
      <c r="H120" s="157"/>
      <c r="I120" s="157"/>
      <c r="J120" s="157"/>
      <c r="K120" s="157"/>
      <c r="L120" s="157"/>
      <c r="M120" s="157"/>
      <c r="N120" s="156"/>
      <c r="O120" s="156"/>
      <c r="P120" s="156"/>
      <c r="Q120" s="156"/>
      <c r="R120" s="157"/>
      <c r="S120" s="157"/>
      <c r="T120" s="157"/>
      <c r="U120" s="157"/>
      <c r="V120" s="157"/>
      <c r="W120" s="157"/>
      <c r="X120" s="157"/>
      <c r="Y120" s="157"/>
      <c r="Z120" s="147"/>
      <c r="AA120" s="147"/>
      <c r="AB120" s="147"/>
      <c r="AC120" s="147"/>
      <c r="AD120" s="147"/>
      <c r="AE120" s="147"/>
      <c r="AF120" s="147"/>
      <c r="AG120" s="147" t="s">
        <v>260</v>
      </c>
      <c r="AH120" s="147">
        <v>0</v>
      </c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3" x14ac:dyDescent="0.2">
      <c r="A121" s="154"/>
      <c r="B121" s="155"/>
      <c r="C121" s="184" t="s">
        <v>659</v>
      </c>
      <c r="D121" s="159"/>
      <c r="E121" s="160">
        <v>135</v>
      </c>
      <c r="F121" s="157"/>
      <c r="G121" s="157"/>
      <c r="H121" s="157"/>
      <c r="I121" s="157"/>
      <c r="J121" s="157"/>
      <c r="K121" s="157"/>
      <c r="L121" s="157"/>
      <c r="M121" s="157"/>
      <c r="N121" s="156"/>
      <c r="O121" s="156"/>
      <c r="P121" s="156"/>
      <c r="Q121" s="156"/>
      <c r="R121" s="157"/>
      <c r="S121" s="157"/>
      <c r="T121" s="157"/>
      <c r="U121" s="157"/>
      <c r="V121" s="157"/>
      <c r="W121" s="157"/>
      <c r="X121" s="157"/>
      <c r="Y121" s="157"/>
      <c r="Z121" s="147"/>
      <c r="AA121" s="147"/>
      <c r="AB121" s="147"/>
      <c r="AC121" s="147"/>
      <c r="AD121" s="147"/>
      <c r="AE121" s="147"/>
      <c r="AF121" s="147"/>
      <c r="AG121" s="147" t="s">
        <v>260</v>
      </c>
      <c r="AH121" s="147">
        <v>0</v>
      </c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3" x14ac:dyDescent="0.2">
      <c r="A122" s="154"/>
      <c r="B122" s="155"/>
      <c r="C122" s="192" t="s">
        <v>388</v>
      </c>
      <c r="D122" s="190"/>
      <c r="E122" s="191">
        <v>220.2</v>
      </c>
      <c r="F122" s="157"/>
      <c r="G122" s="157"/>
      <c r="H122" s="157"/>
      <c r="I122" s="157"/>
      <c r="J122" s="157"/>
      <c r="K122" s="157"/>
      <c r="L122" s="157"/>
      <c r="M122" s="157"/>
      <c r="N122" s="156"/>
      <c r="O122" s="156"/>
      <c r="P122" s="156"/>
      <c r="Q122" s="156"/>
      <c r="R122" s="157"/>
      <c r="S122" s="157"/>
      <c r="T122" s="157"/>
      <c r="U122" s="157"/>
      <c r="V122" s="157"/>
      <c r="W122" s="157"/>
      <c r="X122" s="157"/>
      <c r="Y122" s="157"/>
      <c r="Z122" s="147"/>
      <c r="AA122" s="147"/>
      <c r="AB122" s="147"/>
      <c r="AC122" s="147"/>
      <c r="AD122" s="147"/>
      <c r="AE122" s="147"/>
      <c r="AF122" s="147"/>
      <c r="AG122" s="147" t="s">
        <v>260</v>
      </c>
      <c r="AH122" s="147">
        <v>1</v>
      </c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x14ac:dyDescent="0.2">
      <c r="A123" s="163" t="s">
        <v>249</v>
      </c>
      <c r="B123" s="164" t="s">
        <v>144</v>
      </c>
      <c r="C123" s="182" t="s">
        <v>145</v>
      </c>
      <c r="D123" s="165"/>
      <c r="E123" s="166"/>
      <c r="F123" s="167"/>
      <c r="G123" s="168">
        <f>SUMIF(AG124:AG132,"&lt;&gt;NOR",G124:G132)</f>
        <v>0</v>
      </c>
      <c r="H123" s="162"/>
      <c r="I123" s="162">
        <f>SUM(I124:I132)</f>
        <v>0</v>
      </c>
      <c r="J123" s="162"/>
      <c r="K123" s="162">
        <f>SUM(K124:K132)</f>
        <v>0</v>
      </c>
      <c r="L123" s="162"/>
      <c r="M123" s="162">
        <f>SUM(M124:M132)</f>
        <v>0</v>
      </c>
      <c r="N123" s="161"/>
      <c r="O123" s="161">
        <f>SUM(O124:O132)</f>
        <v>11.450000000000001</v>
      </c>
      <c r="P123" s="161"/>
      <c r="Q123" s="161">
        <f>SUM(Q124:Q132)</f>
        <v>0</v>
      </c>
      <c r="R123" s="162"/>
      <c r="S123" s="162"/>
      <c r="T123" s="162"/>
      <c r="U123" s="162"/>
      <c r="V123" s="162">
        <f>SUM(V124:V132)</f>
        <v>337.52</v>
      </c>
      <c r="W123" s="162"/>
      <c r="X123" s="162"/>
      <c r="Y123" s="162"/>
      <c r="AG123" t="s">
        <v>250</v>
      </c>
    </row>
    <row r="124" spans="1:60" ht="22.5" outlineLevel="1" x14ac:dyDescent="0.2">
      <c r="A124" s="170">
        <v>33</v>
      </c>
      <c r="B124" s="171" t="s">
        <v>764</v>
      </c>
      <c r="C124" s="183" t="s">
        <v>765</v>
      </c>
      <c r="D124" s="172" t="s">
        <v>380</v>
      </c>
      <c r="E124" s="173">
        <v>3.4449999999999998</v>
      </c>
      <c r="F124" s="174"/>
      <c r="G124" s="175">
        <f>ROUND(E124*F124,2)</f>
        <v>0</v>
      </c>
      <c r="H124" s="158"/>
      <c r="I124" s="157">
        <f>ROUND(E124*H124,2)</f>
        <v>0</v>
      </c>
      <c r="J124" s="158"/>
      <c r="K124" s="157">
        <f>ROUND(E124*J124,2)</f>
        <v>0</v>
      </c>
      <c r="L124" s="157">
        <v>12</v>
      </c>
      <c r="M124" s="157">
        <f>G124*(1+L124/100)</f>
        <v>0</v>
      </c>
      <c r="N124" s="156">
        <v>1.1379999999999999E-2</v>
      </c>
      <c r="O124" s="156">
        <f>ROUND(E124*N124,2)</f>
        <v>0.04</v>
      </c>
      <c r="P124" s="156">
        <v>0</v>
      </c>
      <c r="Q124" s="156">
        <f>ROUND(E124*P124,2)</f>
        <v>0</v>
      </c>
      <c r="R124" s="157"/>
      <c r="S124" s="157" t="s">
        <v>254</v>
      </c>
      <c r="T124" s="157" t="s">
        <v>255</v>
      </c>
      <c r="U124" s="157">
        <v>0.85699999999999998</v>
      </c>
      <c r="V124" s="157">
        <f>ROUND(E124*U124,2)</f>
        <v>2.95</v>
      </c>
      <c r="W124" s="157"/>
      <c r="X124" s="157" t="s">
        <v>256</v>
      </c>
      <c r="Y124" s="157" t="s">
        <v>257</v>
      </c>
      <c r="Z124" s="147"/>
      <c r="AA124" s="147"/>
      <c r="AB124" s="147"/>
      <c r="AC124" s="147"/>
      <c r="AD124" s="147"/>
      <c r="AE124" s="147"/>
      <c r="AF124" s="147"/>
      <c r="AG124" s="147" t="s">
        <v>258</v>
      </c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outlineLevel="2" x14ac:dyDescent="0.2">
      <c r="A125" s="154"/>
      <c r="B125" s="155"/>
      <c r="C125" s="388" t="s">
        <v>766</v>
      </c>
      <c r="D125" s="389"/>
      <c r="E125" s="389"/>
      <c r="F125" s="389"/>
      <c r="G125" s="389"/>
      <c r="H125" s="157"/>
      <c r="I125" s="157"/>
      <c r="J125" s="157"/>
      <c r="K125" s="157"/>
      <c r="L125" s="157"/>
      <c r="M125" s="157"/>
      <c r="N125" s="156"/>
      <c r="O125" s="156"/>
      <c r="P125" s="156"/>
      <c r="Q125" s="156"/>
      <c r="R125" s="157"/>
      <c r="S125" s="157"/>
      <c r="T125" s="157"/>
      <c r="U125" s="157"/>
      <c r="V125" s="157"/>
      <c r="W125" s="157"/>
      <c r="X125" s="157"/>
      <c r="Y125" s="157"/>
      <c r="Z125" s="147"/>
      <c r="AA125" s="147"/>
      <c r="AB125" s="147"/>
      <c r="AC125" s="147"/>
      <c r="AD125" s="147"/>
      <c r="AE125" s="147"/>
      <c r="AF125" s="147"/>
      <c r="AG125" s="147" t="s">
        <v>272</v>
      </c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3" x14ac:dyDescent="0.2">
      <c r="A126" s="154"/>
      <c r="B126" s="155"/>
      <c r="C126" s="396" t="s">
        <v>767</v>
      </c>
      <c r="D126" s="397"/>
      <c r="E126" s="397"/>
      <c r="F126" s="397"/>
      <c r="G126" s="397"/>
      <c r="H126" s="157"/>
      <c r="I126" s="157"/>
      <c r="J126" s="157"/>
      <c r="K126" s="157"/>
      <c r="L126" s="157"/>
      <c r="M126" s="157"/>
      <c r="N126" s="156"/>
      <c r="O126" s="156"/>
      <c r="P126" s="156"/>
      <c r="Q126" s="156"/>
      <c r="R126" s="157"/>
      <c r="S126" s="157"/>
      <c r="T126" s="157"/>
      <c r="U126" s="157"/>
      <c r="V126" s="157"/>
      <c r="W126" s="157"/>
      <c r="X126" s="157"/>
      <c r="Y126" s="157"/>
      <c r="Z126" s="147"/>
      <c r="AA126" s="147"/>
      <c r="AB126" s="147"/>
      <c r="AC126" s="147"/>
      <c r="AD126" s="147"/>
      <c r="AE126" s="147"/>
      <c r="AF126" s="147"/>
      <c r="AG126" s="147" t="s">
        <v>272</v>
      </c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2" x14ac:dyDescent="0.2">
      <c r="A127" s="154"/>
      <c r="B127" s="155"/>
      <c r="C127" s="184" t="s">
        <v>768</v>
      </c>
      <c r="D127" s="159"/>
      <c r="E127" s="160">
        <v>3.44</v>
      </c>
      <c r="F127" s="157"/>
      <c r="G127" s="157"/>
      <c r="H127" s="157"/>
      <c r="I127" s="157"/>
      <c r="J127" s="157"/>
      <c r="K127" s="157"/>
      <c r="L127" s="157"/>
      <c r="M127" s="157"/>
      <c r="N127" s="156"/>
      <c r="O127" s="156"/>
      <c r="P127" s="156"/>
      <c r="Q127" s="156"/>
      <c r="R127" s="157"/>
      <c r="S127" s="157"/>
      <c r="T127" s="157"/>
      <c r="U127" s="157"/>
      <c r="V127" s="157"/>
      <c r="W127" s="157"/>
      <c r="X127" s="157"/>
      <c r="Y127" s="157"/>
      <c r="Z127" s="147"/>
      <c r="AA127" s="147"/>
      <c r="AB127" s="147"/>
      <c r="AC127" s="147"/>
      <c r="AD127" s="147"/>
      <c r="AE127" s="147"/>
      <c r="AF127" s="147"/>
      <c r="AG127" s="147" t="s">
        <v>260</v>
      </c>
      <c r="AH127" s="147">
        <v>0</v>
      </c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1" x14ac:dyDescent="0.2">
      <c r="A128" s="170">
        <v>34</v>
      </c>
      <c r="B128" s="171" t="s">
        <v>544</v>
      </c>
      <c r="C128" s="183" t="s">
        <v>545</v>
      </c>
      <c r="D128" s="172" t="s">
        <v>380</v>
      </c>
      <c r="E128" s="173">
        <v>355</v>
      </c>
      <c r="F128" s="174"/>
      <c r="G128" s="175">
        <f>ROUND(E128*F128,2)</f>
        <v>0</v>
      </c>
      <c r="H128" s="158"/>
      <c r="I128" s="157">
        <f>ROUND(E128*H128,2)</f>
        <v>0</v>
      </c>
      <c r="J128" s="158"/>
      <c r="K128" s="157">
        <f>ROUND(E128*J128,2)</f>
        <v>0</v>
      </c>
      <c r="L128" s="157">
        <v>12</v>
      </c>
      <c r="M128" s="157">
        <f>G128*(1+L128/100)</f>
        <v>0</v>
      </c>
      <c r="N128" s="156">
        <v>5.2999999999999998E-4</v>
      </c>
      <c r="O128" s="156">
        <f>ROUND(E128*N128,2)</f>
        <v>0.19</v>
      </c>
      <c r="P128" s="156">
        <v>0</v>
      </c>
      <c r="Q128" s="156">
        <f>ROUND(E128*P128,2)</f>
        <v>0</v>
      </c>
      <c r="R128" s="157"/>
      <c r="S128" s="157" t="s">
        <v>254</v>
      </c>
      <c r="T128" s="157" t="s">
        <v>255</v>
      </c>
      <c r="U128" s="157">
        <v>0.21</v>
      </c>
      <c r="V128" s="157">
        <f>ROUND(E128*U128,2)</f>
        <v>74.55</v>
      </c>
      <c r="W128" s="157"/>
      <c r="X128" s="157" t="s">
        <v>256</v>
      </c>
      <c r="Y128" s="157" t="s">
        <v>257</v>
      </c>
      <c r="Z128" s="147"/>
      <c r="AA128" s="147"/>
      <c r="AB128" s="147"/>
      <c r="AC128" s="147"/>
      <c r="AD128" s="147"/>
      <c r="AE128" s="147"/>
      <c r="AF128" s="147"/>
      <c r="AG128" s="147" t="s">
        <v>258</v>
      </c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2" x14ac:dyDescent="0.2">
      <c r="A129" s="154"/>
      <c r="B129" s="155"/>
      <c r="C129" s="388" t="s">
        <v>546</v>
      </c>
      <c r="D129" s="389"/>
      <c r="E129" s="389"/>
      <c r="F129" s="389"/>
      <c r="G129" s="389"/>
      <c r="H129" s="157"/>
      <c r="I129" s="157"/>
      <c r="J129" s="157"/>
      <c r="K129" s="157"/>
      <c r="L129" s="157"/>
      <c r="M129" s="157"/>
      <c r="N129" s="156"/>
      <c r="O129" s="156"/>
      <c r="P129" s="156"/>
      <c r="Q129" s="156"/>
      <c r="R129" s="157"/>
      <c r="S129" s="157"/>
      <c r="T129" s="157"/>
      <c r="U129" s="157"/>
      <c r="V129" s="157"/>
      <c r="W129" s="157"/>
      <c r="X129" s="157"/>
      <c r="Y129" s="157"/>
      <c r="Z129" s="147"/>
      <c r="AA129" s="147"/>
      <c r="AB129" s="147"/>
      <c r="AC129" s="147"/>
      <c r="AD129" s="147"/>
      <c r="AE129" s="147"/>
      <c r="AF129" s="147"/>
      <c r="AG129" s="147" t="s">
        <v>272</v>
      </c>
      <c r="AH129" s="147"/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outlineLevel="2" x14ac:dyDescent="0.2">
      <c r="A130" s="154"/>
      <c r="B130" s="155"/>
      <c r="C130" s="184" t="s">
        <v>769</v>
      </c>
      <c r="D130" s="159"/>
      <c r="E130" s="160">
        <v>355</v>
      </c>
      <c r="F130" s="157"/>
      <c r="G130" s="157"/>
      <c r="H130" s="157"/>
      <c r="I130" s="157"/>
      <c r="J130" s="157"/>
      <c r="K130" s="157"/>
      <c r="L130" s="157"/>
      <c r="M130" s="157"/>
      <c r="N130" s="156"/>
      <c r="O130" s="156"/>
      <c r="P130" s="156"/>
      <c r="Q130" s="156"/>
      <c r="R130" s="157"/>
      <c r="S130" s="157"/>
      <c r="T130" s="157"/>
      <c r="U130" s="157"/>
      <c r="V130" s="157"/>
      <c r="W130" s="157"/>
      <c r="X130" s="157"/>
      <c r="Y130" s="157"/>
      <c r="Z130" s="147"/>
      <c r="AA130" s="147"/>
      <c r="AB130" s="147"/>
      <c r="AC130" s="147"/>
      <c r="AD130" s="147"/>
      <c r="AE130" s="147"/>
      <c r="AF130" s="147"/>
      <c r="AG130" s="147" t="s">
        <v>260</v>
      </c>
      <c r="AH130" s="147">
        <v>0</v>
      </c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ht="33.75" outlineLevel="1" x14ac:dyDescent="0.2">
      <c r="A131" s="170">
        <v>35</v>
      </c>
      <c r="B131" s="171" t="s">
        <v>549</v>
      </c>
      <c r="C131" s="183" t="s">
        <v>550</v>
      </c>
      <c r="D131" s="172" t="s">
        <v>380</v>
      </c>
      <c r="E131" s="173">
        <v>355</v>
      </c>
      <c r="F131" s="174"/>
      <c r="G131" s="175">
        <f>ROUND(E131*F131,2)</f>
        <v>0</v>
      </c>
      <c r="H131" s="158"/>
      <c r="I131" s="157">
        <f>ROUND(E131*H131,2)</f>
        <v>0</v>
      </c>
      <c r="J131" s="158"/>
      <c r="K131" s="157">
        <f>ROUND(E131*J131,2)</f>
        <v>0</v>
      </c>
      <c r="L131" s="157">
        <v>12</v>
      </c>
      <c r="M131" s="157">
        <f>G131*(1+L131/100)</f>
        <v>0</v>
      </c>
      <c r="N131" s="156">
        <v>3.1600000000000003E-2</v>
      </c>
      <c r="O131" s="156">
        <f>ROUND(E131*N131,2)</f>
        <v>11.22</v>
      </c>
      <c r="P131" s="156">
        <v>0</v>
      </c>
      <c r="Q131" s="156">
        <f>ROUND(E131*P131,2)</f>
        <v>0</v>
      </c>
      <c r="R131" s="157"/>
      <c r="S131" s="157" t="s">
        <v>254</v>
      </c>
      <c r="T131" s="157" t="s">
        <v>255</v>
      </c>
      <c r="U131" s="157">
        <v>0.73243999999999998</v>
      </c>
      <c r="V131" s="157">
        <f>ROUND(E131*U131,2)</f>
        <v>260.02</v>
      </c>
      <c r="W131" s="157"/>
      <c r="X131" s="157" t="s">
        <v>256</v>
      </c>
      <c r="Y131" s="157" t="s">
        <v>257</v>
      </c>
      <c r="Z131" s="147"/>
      <c r="AA131" s="147"/>
      <c r="AB131" s="147"/>
      <c r="AC131" s="147"/>
      <c r="AD131" s="147"/>
      <c r="AE131" s="147"/>
      <c r="AF131" s="147"/>
      <c r="AG131" s="147" t="s">
        <v>258</v>
      </c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outlineLevel="2" x14ac:dyDescent="0.2">
      <c r="A132" s="154"/>
      <c r="B132" s="155"/>
      <c r="C132" s="184" t="s">
        <v>769</v>
      </c>
      <c r="D132" s="159"/>
      <c r="E132" s="160">
        <v>355</v>
      </c>
      <c r="F132" s="157"/>
      <c r="G132" s="157"/>
      <c r="H132" s="157"/>
      <c r="I132" s="157"/>
      <c r="J132" s="157"/>
      <c r="K132" s="157"/>
      <c r="L132" s="157"/>
      <c r="M132" s="157"/>
      <c r="N132" s="156"/>
      <c r="O132" s="156"/>
      <c r="P132" s="156"/>
      <c r="Q132" s="156"/>
      <c r="R132" s="157"/>
      <c r="S132" s="157"/>
      <c r="T132" s="157"/>
      <c r="U132" s="157"/>
      <c r="V132" s="157"/>
      <c r="W132" s="157"/>
      <c r="X132" s="157"/>
      <c r="Y132" s="157"/>
      <c r="Z132" s="147"/>
      <c r="AA132" s="147"/>
      <c r="AB132" s="147"/>
      <c r="AC132" s="147"/>
      <c r="AD132" s="147"/>
      <c r="AE132" s="147"/>
      <c r="AF132" s="147"/>
      <c r="AG132" s="147" t="s">
        <v>260</v>
      </c>
      <c r="AH132" s="147">
        <v>0</v>
      </c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x14ac:dyDescent="0.2">
      <c r="A133" s="163" t="s">
        <v>249</v>
      </c>
      <c r="B133" s="164" t="s">
        <v>146</v>
      </c>
      <c r="C133" s="182" t="s">
        <v>148</v>
      </c>
      <c r="D133" s="165"/>
      <c r="E133" s="166"/>
      <c r="F133" s="167"/>
      <c r="G133" s="168">
        <f>SUMIF(AG134:AG143,"&lt;&gt;NOR",G134:G143)</f>
        <v>0</v>
      </c>
      <c r="H133" s="162"/>
      <c r="I133" s="162">
        <f>SUM(I134:I143)</f>
        <v>0</v>
      </c>
      <c r="J133" s="162"/>
      <c r="K133" s="162">
        <f>SUM(K134:K143)</f>
        <v>0</v>
      </c>
      <c r="L133" s="162"/>
      <c r="M133" s="162">
        <f>SUM(M134:M143)</f>
        <v>0</v>
      </c>
      <c r="N133" s="161"/>
      <c r="O133" s="161">
        <f>SUM(O134:O143)</f>
        <v>98.389999999999986</v>
      </c>
      <c r="P133" s="161"/>
      <c r="Q133" s="161">
        <f>SUM(Q134:Q143)</f>
        <v>0</v>
      </c>
      <c r="R133" s="162"/>
      <c r="S133" s="162"/>
      <c r="T133" s="162"/>
      <c r="U133" s="162"/>
      <c r="V133" s="162">
        <f>SUM(V134:V143)</f>
        <v>76.72999999999999</v>
      </c>
      <c r="W133" s="162"/>
      <c r="X133" s="162"/>
      <c r="Y133" s="162"/>
      <c r="AG133" t="s">
        <v>250</v>
      </c>
    </row>
    <row r="134" spans="1:60" outlineLevel="1" x14ac:dyDescent="0.2">
      <c r="A134" s="170">
        <v>36</v>
      </c>
      <c r="B134" s="171" t="s">
        <v>552</v>
      </c>
      <c r="C134" s="183" t="s">
        <v>553</v>
      </c>
      <c r="D134" s="172" t="s">
        <v>253</v>
      </c>
      <c r="E134" s="173">
        <v>46.801130000000001</v>
      </c>
      <c r="F134" s="174"/>
      <c r="G134" s="175">
        <f>ROUND(E134*F134,2)</f>
        <v>0</v>
      </c>
      <c r="H134" s="158"/>
      <c r="I134" s="157">
        <f>ROUND(E134*H134,2)</f>
        <v>0</v>
      </c>
      <c r="J134" s="158"/>
      <c r="K134" s="157">
        <f>ROUND(E134*J134,2)</f>
        <v>0</v>
      </c>
      <c r="L134" s="157">
        <v>12</v>
      </c>
      <c r="M134" s="157">
        <f>G134*(1+L134/100)</f>
        <v>0</v>
      </c>
      <c r="N134" s="156">
        <v>1.0000000000000001E-5</v>
      </c>
      <c r="O134" s="156">
        <f>ROUND(E134*N134,2)</f>
        <v>0</v>
      </c>
      <c r="P134" s="156">
        <v>0</v>
      </c>
      <c r="Q134" s="156">
        <f>ROUND(E134*P134,2)</f>
        <v>0</v>
      </c>
      <c r="R134" s="157"/>
      <c r="S134" s="157" t="s">
        <v>254</v>
      </c>
      <c r="T134" s="157" t="s">
        <v>255</v>
      </c>
      <c r="U134" s="157">
        <v>1.2410000000000001</v>
      </c>
      <c r="V134" s="157">
        <f>ROUND(E134*U134,2)</f>
        <v>58.08</v>
      </c>
      <c r="W134" s="157"/>
      <c r="X134" s="157" t="s">
        <v>256</v>
      </c>
      <c r="Y134" s="157" t="s">
        <v>257</v>
      </c>
      <c r="Z134" s="147"/>
      <c r="AA134" s="147"/>
      <c r="AB134" s="147"/>
      <c r="AC134" s="147"/>
      <c r="AD134" s="147"/>
      <c r="AE134" s="147"/>
      <c r="AF134" s="147"/>
      <c r="AG134" s="147" t="s">
        <v>258</v>
      </c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outlineLevel="2" x14ac:dyDescent="0.2">
      <c r="A135" s="154"/>
      <c r="B135" s="155"/>
      <c r="C135" s="184" t="s">
        <v>770</v>
      </c>
      <c r="D135" s="159"/>
      <c r="E135" s="160">
        <v>44.57</v>
      </c>
      <c r="F135" s="157"/>
      <c r="G135" s="157"/>
      <c r="H135" s="157"/>
      <c r="I135" s="157"/>
      <c r="J135" s="157"/>
      <c r="K135" s="157"/>
      <c r="L135" s="157"/>
      <c r="M135" s="157"/>
      <c r="N135" s="156"/>
      <c r="O135" s="156"/>
      <c r="P135" s="156"/>
      <c r="Q135" s="156"/>
      <c r="R135" s="157"/>
      <c r="S135" s="157"/>
      <c r="T135" s="157"/>
      <c r="U135" s="157"/>
      <c r="V135" s="157"/>
      <c r="W135" s="157"/>
      <c r="X135" s="157"/>
      <c r="Y135" s="157"/>
      <c r="Z135" s="147"/>
      <c r="AA135" s="147"/>
      <c r="AB135" s="147"/>
      <c r="AC135" s="147"/>
      <c r="AD135" s="147"/>
      <c r="AE135" s="147"/>
      <c r="AF135" s="147"/>
      <c r="AG135" s="147" t="s">
        <v>260</v>
      </c>
      <c r="AH135" s="147">
        <v>0</v>
      </c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outlineLevel="3" x14ac:dyDescent="0.2">
      <c r="A136" s="154"/>
      <c r="B136" s="155"/>
      <c r="C136" s="195" t="s">
        <v>467</v>
      </c>
      <c r="D136" s="193"/>
      <c r="E136" s="194">
        <v>2.23</v>
      </c>
      <c r="F136" s="157"/>
      <c r="G136" s="157"/>
      <c r="H136" s="157"/>
      <c r="I136" s="157"/>
      <c r="J136" s="157"/>
      <c r="K136" s="157"/>
      <c r="L136" s="157"/>
      <c r="M136" s="157"/>
      <c r="N136" s="156"/>
      <c r="O136" s="156"/>
      <c r="P136" s="156"/>
      <c r="Q136" s="156"/>
      <c r="R136" s="157"/>
      <c r="S136" s="157"/>
      <c r="T136" s="157"/>
      <c r="U136" s="157"/>
      <c r="V136" s="157"/>
      <c r="W136" s="157"/>
      <c r="X136" s="157"/>
      <c r="Y136" s="157"/>
      <c r="Z136" s="147"/>
      <c r="AA136" s="147"/>
      <c r="AB136" s="147"/>
      <c r="AC136" s="147"/>
      <c r="AD136" s="147"/>
      <c r="AE136" s="147"/>
      <c r="AF136" s="147"/>
      <c r="AG136" s="147" t="s">
        <v>260</v>
      </c>
      <c r="AH136" s="147">
        <v>4</v>
      </c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ht="22.5" outlineLevel="1" x14ac:dyDescent="0.2">
      <c r="A137" s="170">
        <v>37</v>
      </c>
      <c r="B137" s="171" t="s">
        <v>771</v>
      </c>
      <c r="C137" s="183" t="s">
        <v>772</v>
      </c>
      <c r="D137" s="172" t="s">
        <v>380</v>
      </c>
      <c r="E137" s="173">
        <v>100</v>
      </c>
      <c r="F137" s="174"/>
      <c r="G137" s="175">
        <f>ROUND(E137*F137,2)</f>
        <v>0</v>
      </c>
      <c r="H137" s="158"/>
      <c r="I137" s="157">
        <f>ROUND(E137*H137,2)</f>
        <v>0</v>
      </c>
      <c r="J137" s="158"/>
      <c r="K137" s="157">
        <f>ROUND(E137*J137,2)</f>
        <v>0</v>
      </c>
      <c r="L137" s="157">
        <v>12</v>
      </c>
      <c r="M137" s="157">
        <f>G137*(1+L137/100)</f>
        <v>0</v>
      </c>
      <c r="N137" s="156">
        <v>0.11025</v>
      </c>
      <c r="O137" s="156">
        <f>ROUND(E137*N137,2)</f>
        <v>11.03</v>
      </c>
      <c r="P137" s="156">
        <v>0</v>
      </c>
      <c r="Q137" s="156">
        <f>ROUND(E137*P137,2)</f>
        <v>0</v>
      </c>
      <c r="R137" s="157"/>
      <c r="S137" s="157" t="s">
        <v>254</v>
      </c>
      <c r="T137" s="157" t="s">
        <v>255</v>
      </c>
      <c r="U137" s="157">
        <v>0.153</v>
      </c>
      <c r="V137" s="157">
        <f>ROUND(E137*U137,2)</f>
        <v>15.3</v>
      </c>
      <c r="W137" s="157"/>
      <c r="X137" s="157" t="s">
        <v>256</v>
      </c>
      <c r="Y137" s="157" t="s">
        <v>257</v>
      </c>
      <c r="Z137" s="147"/>
      <c r="AA137" s="147"/>
      <c r="AB137" s="147"/>
      <c r="AC137" s="147"/>
      <c r="AD137" s="147"/>
      <c r="AE137" s="147"/>
      <c r="AF137" s="147"/>
      <c r="AG137" s="147" t="s">
        <v>258</v>
      </c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outlineLevel="2" x14ac:dyDescent="0.2">
      <c r="A138" s="154"/>
      <c r="B138" s="155"/>
      <c r="C138" s="184" t="s">
        <v>773</v>
      </c>
      <c r="D138" s="159"/>
      <c r="E138" s="160">
        <v>100</v>
      </c>
      <c r="F138" s="157"/>
      <c r="G138" s="157"/>
      <c r="H138" s="157"/>
      <c r="I138" s="157"/>
      <c r="J138" s="157"/>
      <c r="K138" s="157"/>
      <c r="L138" s="157"/>
      <c r="M138" s="157"/>
      <c r="N138" s="156"/>
      <c r="O138" s="156"/>
      <c r="P138" s="156"/>
      <c r="Q138" s="156"/>
      <c r="R138" s="157"/>
      <c r="S138" s="157"/>
      <c r="T138" s="157"/>
      <c r="U138" s="157"/>
      <c r="V138" s="157"/>
      <c r="W138" s="157"/>
      <c r="X138" s="157"/>
      <c r="Y138" s="157"/>
      <c r="Z138" s="147"/>
      <c r="AA138" s="147"/>
      <c r="AB138" s="147"/>
      <c r="AC138" s="147"/>
      <c r="AD138" s="147"/>
      <c r="AE138" s="147"/>
      <c r="AF138" s="147"/>
      <c r="AG138" s="147" t="s">
        <v>260</v>
      </c>
      <c r="AH138" s="147">
        <v>0</v>
      </c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outlineLevel="1" x14ac:dyDescent="0.2">
      <c r="A139" s="170">
        <v>38</v>
      </c>
      <c r="B139" s="171" t="s">
        <v>555</v>
      </c>
      <c r="C139" s="183" t="s">
        <v>774</v>
      </c>
      <c r="D139" s="172" t="s">
        <v>380</v>
      </c>
      <c r="E139" s="173">
        <v>12.39</v>
      </c>
      <c r="F139" s="174"/>
      <c r="G139" s="175">
        <f>ROUND(E139*F139,2)</f>
        <v>0</v>
      </c>
      <c r="H139" s="158"/>
      <c r="I139" s="157">
        <f>ROUND(E139*H139,2)</f>
        <v>0</v>
      </c>
      <c r="J139" s="158"/>
      <c r="K139" s="157">
        <f>ROUND(E139*J139,2)</f>
        <v>0</v>
      </c>
      <c r="L139" s="157">
        <v>12</v>
      </c>
      <c r="M139" s="157">
        <f>G139*(1+L139/100)</f>
        <v>0</v>
      </c>
      <c r="N139" s="156">
        <v>0.252</v>
      </c>
      <c r="O139" s="156">
        <f>ROUND(E139*N139,2)</f>
        <v>3.12</v>
      </c>
      <c r="P139" s="156">
        <v>0</v>
      </c>
      <c r="Q139" s="156">
        <f>ROUND(E139*P139,2)</f>
        <v>0</v>
      </c>
      <c r="R139" s="157"/>
      <c r="S139" s="157" t="s">
        <v>254</v>
      </c>
      <c r="T139" s="157" t="s">
        <v>255</v>
      </c>
      <c r="U139" s="157">
        <v>0.27</v>
      </c>
      <c r="V139" s="157">
        <f>ROUND(E139*U139,2)</f>
        <v>3.35</v>
      </c>
      <c r="W139" s="157"/>
      <c r="X139" s="157" t="s">
        <v>256</v>
      </c>
      <c r="Y139" s="157" t="s">
        <v>257</v>
      </c>
      <c r="Z139" s="147"/>
      <c r="AA139" s="147"/>
      <c r="AB139" s="147"/>
      <c r="AC139" s="147"/>
      <c r="AD139" s="147"/>
      <c r="AE139" s="147"/>
      <c r="AF139" s="147"/>
      <c r="AG139" s="147" t="s">
        <v>258</v>
      </c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outlineLevel="2" x14ac:dyDescent="0.2">
      <c r="A140" s="154"/>
      <c r="B140" s="155"/>
      <c r="C140" s="184" t="s">
        <v>775</v>
      </c>
      <c r="D140" s="159"/>
      <c r="E140" s="160">
        <v>12.39</v>
      </c>
      <c r="F140" s="157"/>
      <c r="G140" s="157"/>
      <c r="H140" s="157"/>
      <c r="I140" s="157"/>
      <c r="J140" s="157"/>
      <c r="K140" s="157"/>
      <c r="L140" s="157"/>
      <c r="M140" s="157"/>
      <c r="N140" s="156"/>
      <c r="O140" s="156"/>
      <c r="P140" s="156"/>
      <c r="Q140" s="156"/>
      <c r="R140" s="157"/>
      <c r="S140" s="157"/>
      <c r="T140" s="157"/>
      <c r="U140" s="157"/>
      <c r="V140" s="157"/>
      <c r="W140" s="157"/>
      <c r="X140" s="157"/>
      <c r="Y140" s="157"/>
      <c r="Z140" s="147"/>
      <c r="AA140" s="147"/>
      <c r="AB140" s="147"/>
      <c r="AC140" s="147"/>
      <c r="AD140" s="147"/>
      <c r="AE140" s="147"/>
      <c r="AF140" s="147"/>
      <c r="AG140" s="147" t="s">
        <v>260</v>
      </c>
      <c r="AH140" s="147">
        <v>0</v>
      </c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ht="22.5" outlineLevel="1" x14ac:dyDescent="0.2">
      <c r="A141" s="170">
        <v>39</v>
      </c>
      <c r="B141" s="171" t="s">
        <v>558</v>
      </c>
      <c r="C141" s="183" t="s">
        <v>559</v>
      </c>
      <c r="D141" s="172" t="s">
        <v>253</v>
      </c>
      <c r="E141" s="173">
        <v>46.801130000000001</v>
      </c>
      <c r="F141" s="174"/>
      <c r="G141" s="175">
        <f>ROUND(E141*F141,2)</f>
        <v>0</v>
      </c>
      <c r="H141" s="158"/>
      <c r="I141" s="157">
        <f>ROUND(E141*H141,2)</f>
        <v>0</v>
      </c>
      <c r="J141" s="158"/>
      <c r="K141" s="157">
        <f>ROUND(E141*J141,2)</f>
        <v>0</v>
      </c>
      <c r="L141" s="157">
        <v>12</v>
      </c>
      <c r="M141" s="157">
        <f>G141*(1+L141/100)</f>
        <v>0</v>
      </c>
      <c r="N141" s="156">
        <v>1.8</v>
      </c>
      <c r="O141" s="156">
        <f>ROUND(E141*N141,2)</f>
        <v>84.24</v>
      </c>
      <c r="P141" s="156">
        <v>0</v>
      </c>
      <c r="Q141" s="156">
        <f>ROUND(E141*P141,2)</f>
        <v>0</v>
      </c>
      <c r="R141" s="157" t="s">
        <v>282</v>
      </c>
      <c r="S141" s="157" t="s">
        <v>254</v>
      </c>
      <c r="T141" s="157" t="s">
        <v>255</v>
      </c>
      <c r="U141" s="157">
        <v>0</v>
      </c>
      <c r="V141" s="157">
        <f>ROUND(E141*U141,2)</f>
        <v>0</v>
      </c>
      <c r="W141" s="157"/>
      <c r="X141" s="157" t="s">
        <v>283</v>
      </c>
      <c r="Y141" s="157" t="s">
        <v>257</v>
      </c>
      <c r="Z141" s="147"/>
      <c r="AA141" s="147"/>
      <c r="AB141" s="147"/>
      <c r="AC141" s="147"/>
      <c r="AD141" s="147"/>
      <c r="AE141" s="147"/>
      <c r="AF141" s="147"/>
      <c r="AG141" s="147" t="s">
        <v>284</v>
      </c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outlineLevel="2" x14ac:dyDescent="0.2">
      <c r="A142" s="154"/>
      <c r="B142" s="155"/>
      <c r="C142" s="184" t="s">
        <v>770</v>
      </c>
      <c r="D142" s="159"/>
      <c r="E142" s="160">
        <v>44.57</v>
      </c>
      <c r="F142" s="157"/>
      <c r="G142" s="157"/>
      <c r="H142" s="157"/>
      <c r="I142" s="157"/>
      <c r="J142" s="157"/>
      <c r="K142" s="157"/>
      <c r="L142" s="157"/>
      <c r="M142" s="157"/>
      <c r="N142" s="156"/>
      <c r="O142" s="156"/>
      <c r="P142" s="156"/>
      <c r="Q142" s="156"/>
      <c r="R142" s="157"/>
      <c r="S142" s="157"/>
      <c r="T142" s="157"/>
      <c r="U142" s="157"/>
      <c r="V142" s="157"/>
      <c r="W142" s="157"/>
      <c r="X142" s="157"/>
      <c r="Y142" s="157"/>
      <c r="Z142" s="147"/>
      <c r="AA142" s="147"/>
      <c r="AB142" s="147"/>
      <c r="AC142" s="147"/>
      <c r="AD142" s="147"/>
      <c r="AE142" s="147"/>
      <c r="AF142" s="147"/>
      <c r="AG142" s="147" t="s">
        <v>260</v>
      </c>
      <c r="AH142" s="147">
        <v>0</v>
      </c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outlineLevel="3" x14ac:dyDescent="0.2">
      <c r="A143" s="154"/>
      <c r="B143" s="155"/>
      <c r="C143" s="195" t="s">
        <v>467</v>
      </c>
      <c r="D143" s="193"/>
      <c r="E143" s="194">
        <v>2.23</v>
      </c>
      <c r="F143" s="157"/>
      <c r="G143" s="157"/>
      <c r="H143" s="157"/>
      <c r="I143" s="157"/>
      <c r="J143" s="157"/>
      <c r="K143" s="157"/>
      <c r="L143" s="157"/>
      <c r="M143" s="157"/>
      <c r="N143" s="156"/>
      <c r="O143" s="156"/>
      <c r="P143" s="156"/>
      <c r="Q143" s="156"/>
      <c r="R143" s="157"/>
      <c r="S143" s="157"/>
      <c r="T143" s="157"/>
      <c r="U143" s="157"/>
      <c r="V143" s="157"/>
      <c r="W143" s="157"/>
      <c r="X143" s="157"/>
      <c r="Y143" s="157"/>
      <c r="Z143" s="147"/>
      <c r="AA143" s="147"/>
      <c r="AB143" s="147"/>
      <c r="AC143" s="147"/>
      <c r="AD143" s="147"/>
      <c r="AE143" s="147"/>
      <c r="AF143" s="147"/>
      <c r="AG143" s="147" t="s">
        <v>260</v>
      </c>
      <c r="AH143" s="147">
        <v>4</v>
      </c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x14ac:dyDescent="0.2">
      <c r="A144" s="163" t="s">
        <v>249</v>
      </c>
      <c r="B144" s="164" t="s">
        <v>149</v>
      </c>
      <c r="C144" s="182" t="s">
        <v>150</v>
      </c>
      <c r="D144" s="165"/>
      <c r="E144" s="166"/>
      <c r="F144" s="167"/>
      <c r="G144" s="168">
        <f>SUMIF(AG145:AG151,"&lt;&gt;NOR",G145:G151)</f>
        <v>0</v>
      </c>
      <c r="H144" s="162"/>
      <c r="I144" s="162">
        <f>SUM(I145:I151)</f>
        <v>0</v>
      </c>
      <c r="J144" s="162"/>
      <c r="K144" s="162">
        <f>SUM(K145:K151)</f>
        <v>0</v>
      </c>
      <c r="L144" s="162"/>
      <c r="M144" s="162">
        <f>SUM(M145:M151)</f>
        <v>0</v>
      </c>
      <c r="N144" s="161"/>
      <c r="O144" s="161">
        <f>SUM(O145:O151)</f>
        <v>0</v>
      </c>
      <c r="P144" s="161"/>
      <c r="Q144" s="161">
        <f>SUM(Q145:Q151)</f>
        <v>0</v>
      </c>
      <c r="R144" s="162"/>
      <c r="S144" s="162"/>
      <c r="T144" s="162"/>
      <c r="U144" s="162"/>
      <c r="V144" s="162">
        <f>SUM(V145:V151)</f>
        <v>0</v>
      </c>
      <c r="W144" s="162"/>
      <c r="X144" s="162"/>
      <c r="Y144" s="162"/>
      <c r="AG144" t="s">
        <v>250</v>
      </c>
    </row>
    <row r="145" spans="1:60" ht="22.5" outlineLevel="1" x14ac:dyDescent="0.2">
      <c r="A145" s="170">
        <v>40</v>
      </c>
      <c r="B145" s="171" t="s">
        <v>776</v>
      </c>
      <c r="C145" s="183" t="s">
        <v>777</v>
      </c>
      <c r="D145" s="172" t="s">
        <v>562</v>
      </c>
      <c r="E145" s="173">
        <v>16.18045</v>
      </c>
      <c r="F145" s="174"/>
      <c r="G145" s="175">
        <f>ROUND(E145*F145,2)</f>
        <v>0</v>
      </c>
      <c r="H145" s="158"/>
      <c r="I145" s="157">
        <f>ROUND(E145*H145,2)</f>
        <v>0</v>
      </c>
      <c r="J145" s="158"/>
      <c r="K145" s="157">
        <f>ROUND(E145*J145,2)</f>
        <v>0</v>
      </c>
      <c r="L145" s="157">
        <v>12</v>
      </c>
      <c r="M145" s="157">
        <f>G145*(1+L145/100)</f>
        <v>0</v>
      </c>
      <c r="N145" s="156">
        <v>0</v>
      </c>
      <c r="O145" s="156">
        <f>ROUND(E145*N145,2)</f>
        <v>0</v>
      </c>
      <c r="P145" s="156">
        <v>0</v>
      </c>
      <c r="Q145" s="156">
        <f>ROUND(E145*P145,2)</f>
        <v>0</v>
      </c>
      <c r="R145" s="157"/>
      <c r="S145" s="157" t="s">
        <v>254</v>
      </c>
      <c r="T145" s="157" t="s">
        <v>255</v>
      </c>
      <c r="U145" s="157">
        <v>0</v>
      </c>
      <c r="V145" s="157">
        <f>ROUND(E145*U145,2)</f>
        <v>0</v>
      </c>
      <c r="W145" s="157"/>
      <c r="X145" s="157" t="s">
        <v>309</v>
      </c>
      <c r="Y145" s="157" t="s">
        <v>257</v>
      </c>
      <c r="Z145" s="147"/>
      <c r="AA145" s="147"/>
      <c r="AB145" s="147"/>
      <c r="AC145" s="147"/>
      <c r="AD145" s="147"/>
      <c r="AE145" s="147"/>
      <c r="AF145" s="147"/>
      <c r="AG145" s="147" t="s">
        <v>310</v>
      </c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ht="33.75" outlineLevel="2" x14ac:dyDescent="0.2">
      <c r="A146" s="154"/>
      <c r="B146" s="155"/>
      <c r="C146" s="184" t="s">
        <v>778</v>
      </c>
      <c r="D146" s="159"/>
      <c r="E146" s="160">
        <v>16.18</v>
      </c>
      <c r="F146" s="157"/>
      <c r="G146" s="157"/>
      <c r="H146" s="157"/>
      <c r="I146" s="157"/>
      <c r="J146" s="157"/>
      <c r="K146" s="157"/>
      <c r="L146" s="157"/>
      <c r="M146" s="157"/>
      <c r="N146" s="156"/>
      <c r="O146" s="156"/>
      <c r="P146" s="156"/>
      <c r="Q146" s="156"/>
      <c r="R146" s="157"/>
      <c r="S146" s="157"/>
      <c r="T146" s="157"/>
      <c r="U146" s="157"/>
      <c r="V146" s="157"/>
      <c r="W146" s="157"/>
      <c r="X146" s="157"/>
      <c r="Y146" s="157"/>
      <c r="Z146" s="147"/>
      <c r="AA146" s="147"/>
      <c r="AB146" s="147"/>
      <c r="AC146" s="147"/>
      <c r="AD146" s="147"/>
      <c r="AE146" s="147"/>
      <c r="AF146" s="147"/>
      <c r="AG146" s="147" t="s">
        <v>260</v>
      </c>
      <c r="AH146" s="147">
        <v>0</v>
      </c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ht="22.5" outlineLevel="1" x14ac:dyDescent="0.2">
      <c r="A147" s="170">
        <v>41</v>
      </c>
      <c r="B147" s="171" t="s">
        <v>560</v>
      </c>
      <c r="C147" s="183" t="s">
        <v>561</v>
      </c>
      <c r="D147" s="172" t="s">
        <v>562</v>
      </c>
      <c r="E147" s="173">
        <v>3.3130000000000002</v>
      </c>
      <c r="F147" s="174"/>
      <c r="G147" s="175">
        <f>ROUND(E147*F147,2)</f>
        <v>0</v>
      </c>
      <c r="H147" s="158"/>
      <c r="I147" s="157">
        <f>ROUND(E147*H147,2)</f>
        <v>0</v>
      </c>
      <c r="J147" s="158"/>
      <c r="K147" s="157">
        <f>ROUND(E147*J147,2)</f>
        <v>0</v>
      </c>
      <c r="L147" s="157">
        <v>12</v>
      </c>
      <c r="M147" s="157">
        <f>G147*(1+L147/100)</f>
        <v>0</v>
      </c>
      <c r="N147" s="156">
        <v>0</v>
      </c>
      <c r="O147" s="156">
        <f>ROUND(E147*N147,2)</f>
        <v>0</v>
      </c>
      <c r="P147" s="156">
        <v>0</v>
      </c>
      <c r="Q147" s="156">
        <f>ROUND(E147*P147,2)</f>
        <v>0</v>
      </c>
      <c r="R147" s="157"/>
      <c r="S147" s="157" t="s">
        <v>254</v>
      </c>
      <c r="T147" s="157" t="s">
        <v>255</v>
      </c>
      <c r="U147" s="157">
        <v>0</v>
      </c>
      <c r="V147" s="157">
        <f>ROUND(E147*U147,2)</f>
        <v>0</v>
      </c>
      <c r="W147" s="157"/>
      <c r="X147" s="157" t="s">
        <v>309</v>
      </c>
      <c r="Y147" s="157" t="s">
        <v>257</v>
      </c>
      <c r="Z147" s="147"/>
      <c r="AA147" s="147"/>
      <c r="AB147" s="147"/>
      <c r="AC147" s="147"/>
      <c r="AD147" s="147"/>
      <c r="AE147" s="147"/>
      <c r="AF147" s="147"/>
      <c r="AG147" s="147" t="s">
        <v>310</v>
      </c>
      <c r="AH147" s="147"/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2" x14ac:dyDescent="0.2">
      <c r="A148" s="154"/>
      <c r="B148" s="155"/>
      <c r="C148" s="184" t="s">
        <v>779</v>
      </c>
      <c r="D148" s="159"/>
      <c r="E148" s="160">
        <v>3.31</v>
      </c>
      <c r="F148" s="157"/>
      <c r="G148" s="157"/>
      <c r="H148" s="157"/>
      <c r="I148" s="157"/>
      <c r="J148" s="157"/>
      <c r="K148" s="157"/>
      <c r="L148" s="157"/>
      <c r="M148" s="157"/>
      <c r="N148" s="156"/>
      <c r="O148" s="156"/>
      <c r="P148" s="156"/>
      <c r="Q148" s="156"/>
      <c r="R148" s="157"/>
      <c r="S148" s="157"/>
      <c r="T148" s="157"/>
      <c r="U148" s="157"/>
      <c r="V148" s="157"/>
      <c r="W148" s="157"/>
      <c r="X148" s="157"/>
      <c r="Y148" s="157"/>
      <c r="Z148" s="147"/>
      <c r="AA148" s="147"/>
      <c r="AB148" s="147"/>
      <c r="AC148" s="147"/>
      <c r="AD148" s="147"/>
      <c r="AE148" s="147"/>
      <c r="AF148" s="147"/>
      <c r="AG148" s="147" t="s">
        <v>260</v>
      </c>
      <c r="AH148" s="147">
        <v>0</v>
      </c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ht="22.5" outlineLevel="1" x14ac:dyDescent="0.2">
      <c r="A149" s="170">
        <v>42</v>
      </c>
      <c r="B149" s="171" t="s">
        <v>565</v>
      </c>
      <c r="C149" s="183" t="s">
        <v>566</v>
      </c>
      <c r="D149" s="172" t="s">
        <v>562</v>
      </c>
      <c r="E149" s="173">
        <v>4.9781000000000004</v>
      </c>
      <c r="F149" s="174"/>
      <c r="G149" s="175">
        <f>ROUND(E149*F149,2)</f>
        <v>0</v>
      </c>
      <c r="H149" s="158"/>
      <c r="I149" s="157">
        <f>ROUND(E149*H149,2)</f>
        <v>0</v>
      </c>
      <c r="J149" s="158"/>
      <c r="K149" s="157">
        <f>ROUND(E149*J149,2)</f>
        <v>0</v>
      </c>
      <c r="L149" s="157">
        <v>12</v>
      </c>
      <c r="M149" s="157">
        <f>G149*(1+L149/100)</f>
        <v>0</v>
      </c>
      <c r="N149" s="156">
        <v>0</v>
      </c>
      <c r="O149" s="156">
        <f>ROUND(E149*N149,2)</f>
        <v>0</v>
      </c>
      <c r="P149" s="156">
        <v>0</v>
      </c>
      <c r="Q149" s="156">
        <f>ROUND(E149*P149,2)</f>
        <v>0</v>
      </c>
      <c r="R149" s="157"/>
      <c r="S149" s="157" t="s">
        <v>254</v>
      </c>
      <c r="T149" s="157" t="s">
        <v>255</v>
      </c>
      <c r="U149" s="157">
        <v>0</v>
      </c>
      <c r="V149" s="157">
        <f>ROUND(E149*U149,2)</f>
        <v>0</v>
      </c>
      <c r="W149" s="157"/>
      <c r="X149" s="157" t="s">
        <v>309</v>
      </c>
      <c r="Y149" s="157" t="s">
        <v>257</v>
      </c>
      <c r="Z149" s="147"/>
      <c r="AA149" s="147"/>
      <c r="AB149" s="147"/>
      <c r="AC149" s="147"/>
      <c r="AD149" s="147"/>
      <c r="AE149" s="147"/>
      <c r="AF149" s="147"/>
      <c r="AG149" s="147" t="s">
        <v>310</v>
      </c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outlineLevel="2" x14ac:dyDescent="0.2">
      <c r="A150" s="154"/>
      <c r="B150" s="155"/>
      <c r="C150" s="184" t="s">
        <v>780</v>
      </c>
      <c r="D150" s="159"/>
      <c r="E150" s="160">
        <v>1.83</v>
      </c>
      <c r="F150" s="157"/>
      <c r="G150" s="157"/>
      <c r="H150" s="157"/>
      <c r="I150" s="157"/>
      <c r="J150" s="157"/>
      <c r="K150" s="157"/>
      <c r="L150" s="157"/>
      <c r="M150" s="157"/>
      <c r="N150" s="156"/>
      <c r="O150" s="156"/>
      <c r="P150" s="156"/>
      <c r="Q150" s="156"/>
      <c r="R150" s="157"/>
      <c r="S150" s="157"/>
      <c r="T150" s="157"/>
      <c r="U150" s="157"/>
      <c r="V150" s="157"/>
      <c r="W150" s="157"/>
      <c r="X150" s="157"/>
      <c r="Y150" s="157"/>
      <c r="Z150" s="147"/>
      <c r="AA150" s="147"/>
      <c r="AB150" s="147"/>
      <c r="AC150" s="147"/>
      <c r="AD150" s="147"/>
      <c r="AE150" s="147"/>
      <c r="AF150" s="147"/>
      <c r="AG150" s="147" t="s">
        <v>260</v>
      </c>
      <c r="AH150" s="147">
        <v>0</v>
      </c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outlineLevel="3" x14ac:dyDescent="0.2">
      <c r="A151" s="154"/>
      <c r="B151" s="155"/>
      <c r="C151" s="184" t="s">
        <v>781</v>
      </c>
      <c r="D151" s="159"/>
      <c r="E151" s="160">
        <v>3.15</v>
      </c>
      <c r="F151" s="157"/>
      <c r="G151" s="157"/>
      <c r="H151" s="157"/>
      <c r="I151" s="157"/>
      <c r="J151" s="157"/>
      <c r="K151" s="157"/>
      <c r="L151" s="157"/>
      <c r="M151" s="157"/>
      <c r="N151" s="156"/>
      <c r="O151" s="156"/>
      <c r="P151" s="156"/>
      <c r="Q151" s="156"/>
      <c r="R151" s="157"/>
      <c r="S151" s="157"/>
      <c r="T151" s="157"/>
      <c r="U151" s="157"/>
      <c r="V151" s="157"/>
      <c r="W151" s="157"/>
      <c r="X151" s="157"/>
      <c r="Y151" s="157"/>
      <c r="Z151" s="147"/>
      <c r="AA151" s="147"/>
      <c r="AB151" s="147"/>
      <c r="AC151" s="147"/>
      <c r="AD151" s="147"/>
      <c r="AE151" s="147"/>
      <c r="AF151" s="147"/>
      <c r="AG151" s="147" t="s">
        <v>260</v>
      </c>
      <c r="AH151" s="147">
        <v>0</v>
      </c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x14ac:dyDescent="0.2">
      <c r="A152" s="163" t="s">
        <v>249</v>
      </c>
      <c r="B152" s="164" t="s">
        <v>153</v>
      </c>
      <c r="C152" s="182" t="s">
        <v>154</v>
      </c>
      <c r="D152" s="165"/>
      <c r="E152" s="166"/>
      <c r="F152" s="167"/>
      <c r="G152" s="168">
        <f>SUMIF(AG153:AG162,"&lt;&gt;NOR",G153:G162)</f>
        <v>0</v>
      </c>
      <c r="H152" s="162"/>
      <c r="I152" s="162">
        <f>SUM(I153:I162)</f>
        <v>0</v>
      </c>
      <c r="J152" s="162"/>
      <c r="K152" s="162">
        <f>SUM(K153:K162)</f>
        <v>0</v>
      </c>
      <c r="L152" s="162"/>
      <c r="M152" s="162">
        <f>SUM(M153:M162)</f>
        <v>0</v>
      </c>
      <c r="N152" s="161"/>
      <c r="O152" s="161">
        <f>SUM(O153:O162)</f>
        <v>8.35</v>
      </c>
      <c r="P152" s="161"/>
      <c r="Q152" s="161">
        <f>SUM(Q153:Q162)</f>
        <v>0</v>
      </c>
      <c r="R152" s="162"/>
      <c r="S152" s="162"/>
      <c r="T152" s="162"/>
      <c r="U152" s="162"/>
      <c r="V152" s="162">
        <f>SUM(V153:V162)</f>
        <v>163.10000000000002</v>
      </c>
      <c r="W152" s="162"/>
      <c r="X152" s="162"/>
      <c r="Y152" s="162"/>
      <c r="AG152" t="s">
        <v>250</v>
      </c>
    </row>
    <row r="153" spans="1:60" outlineLevel="1" x14ac:dyDescent="0.2">
      <c r="A153" s="170">
        <v>43</v>
      </c>
      <c r="B153" s="171" t="s">
        <v>572</v>
      </c>
      <c r="C153" s="183" t="s">
        <v>573</v>
      </c>
      <c r="D153" s="172" t="s">
        <v>380</v>
      </c>
      <c r="E153" s="173">
        <v>710</v>
      </c>
      <c r="F153" s="174"/>
      <c r="G153" s="175">
        <f>ROUND(E153*F153,2)</f>
        <v>0</v>
      </c>
      <c r="H153" s="158"/>
      <c r="I153" s="157">
        <f>ROUND(E153*H153,2)</f>
        <v>0</v>
      </c>
      <c r="J153" s="158"/>
      <c r="K153" s="157">
        <f>ROUND(E153*J153,2)</f>
        <v>0</v>
      </c>
      <c r="L153" s="157">
        <v>12</v>
      </c>
      <c r="M153" s="157">
        <f>G153*(1+L153/100)</f>
        <v>0</v>
      </c>
      <c r="N153" s="156">
        <v>9.3000000000000005E-4</v>
      </c>
      <c r="O153" s="156">
        <f>ROUND(E153*N153,2)</f>
        <v>0.66</v>
      </c>
      <c r="P153" s="156">
        <v>0</v>
      </c>
      <c r="Q153" s="156">
        <f>ROUND(E153*P153,2)</f>
        <v>0</v>
      </c>
      <c r="R153" s="157"/>
      <c r="S153" s="157" t="s">
        <v>254</v>
      </c>
      <c r="T153" s="157" t="s">
        <v>255</v>
      </c>
      <c r="U153" s="157">
        <v>6.0000000000000001E-3</v>
      </c>
      <c r="V153" s="157">
        <f>ROUND(E153*U153,2)</f>
        <v>4.26</v>
      </c>
      <c r="W153" s="157"/>
      <c r="X153" s="157" t="s">
        <v>256</v>
      </c>
      <c r="Y153" s="157" t="s">
        <v>257</v>
      </c>
      <c r="Z153" s="147"/>
      <c r="AA153" s="147"/>
      <c r="AB153" s="147"/>
      <c r="AC153" s="147"/>
      <c r="AD153" s="147"/>
      <c r="AE153" s="147"/>
      <c r="AF153" s="147"/>
      <c r="AG153" s="147" t="s">
        <v>258</v>
      </c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outlineLevel="2" x14ac:dyDescent="0.2">
      <c r="A154" s="154"/>
      <c r="B154" s="155"/>
      <c r="C154" s="184" t="s">
        <v>782</v>
      </c>
      <c r="D154" s="159"/>
      <c r="E154" s="160">
        <v>710</v>
      </c>
      <c r="F154" s="157"/>
      <c r="G154" s="157"/>
      <c r="H154" s="157"/>
      <c r="I154" s="157"/>
      <c r="J154" s="157"/>
      <c r="K154" s="157"/>
      <c r="L154" s="157"/>
      <c r="M154" s="157"/>
      <c r="N154" s="156"/>
      <c r="O154" s="156"/>
      <c r="P154" s="156"/>
      <c r="Q154" s="156"/>
      <c r="R154" s="157"/>
      <c r="S154" s="157"/>
      <c r="T154" s="157"/>
      <c r="U154" s="157"/>
      <c r="V154" s="157"/>
      <c r="W154" s="157"/>
      <c r="X154" s="157"/>
      <c r="Y154" s="157"/>
      <c r="Z154" s="147"/>
      <c r="AA154" s="147"/>
      <c r="AB154" s="147"/>
      <c r="AC154" s="147"/>
      <c r="AD154" s="147"/>
      <c r="AE154" s="147"/>
      <c r="AF154" s="147"/>
      <c r="AG154" s="147" t="s">
        <v>260</v>
      </c>
      <c r="AH154" s="147">
        <v>0</v>
      </c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outlineLevel="1" x14ac:dyDescent="0.2">
      <c r="A155" s="170">
        <v>44</v>
      </c>
      <c r="B155" s="171" t="s">
        <v>391</v>
      </c>
      <c r="C155" s="183" t="s">
        <v>392</v>
      </c>
      <c r="D155" s="172" t="s">
        <v>380</v>
      </c>
      <c r="E155" s="173">
        <v>184</v>
      </c>
      <c r="F155" s="174"/>
      <c r="G155" s="175">
        <f>ROUND(E155*F155,2)</f>
        <v>0</v>
      </c>
      <c r="H155" s="158"/>
      <c r="I155" s="157">
        <f>ROUND(E155*H155,2)</f>
        <v>0</v>
      </c>
      <c r="J155" s="158"/>
      <c r="K155" s="157">
        <f>ROUND(E155*J155,2)</f>
        <v>0</v>
      </c>
      <c r="L155" s="157">
        <v>12</v>
      </c>
      <c r="M155" s="157">
        <f>G155*(1+L155/100)</f>
        <v>0</v>
      </c>
      <c r="N155" s="156">
        <v>6.3400000000000001E-3</v>
      </c>
      <c r="O155" s="156">
        <f>ROUND(E155*N155,2)</f>
        <v>1.17</v>
      </c>
      <c r="P155" s="156">
        <v>0</v>
      </c>
      <c r="Q155" s="156">
        <f>ROUND(E155*P155,2)</f>
        <v>0</v>
      </c>
      <c r="R155" s="157"/>
      <c r="S155" s="157" t="s">
        <v>254</v>
      </c>
      <c r="T155" s="157" t="s">
        <v>255</v>
      </c>
      <c r="U155" s="157">
        <v>0.26</v>
      </c>
      <c r="V155" s="157">
        <f>ROUND(E155*U155,2)</f>
        <v>47.84</v>
      </c>
      <c r="W155" s="157"/>
      <c r="X155" s="157" t="s">
        <v>256</v>
      </c>
      <c r="Y155" s="157" t="s">
        <v>257</v>
      </c>
      <c r="Z155" s="147"/>
      <c r="AA155" s="147"/>
      <c r="AB155" s="147"/>
      <c r="AC155" s="147"/>
      <c r="AD155" s="147"/>
      <c r="AE155" s="147"/>
      <c r="AF155" s="147"/>
      <c r="AG155" s="147" t="s">
        <v>258</v>
      </c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outlineLevel="2" x14ac:dyDescent="0.2">
      <c r="A156" s="154"/>
      <c r="B156" s="155"/>
      <c r="C156" s="184" t="s">
        <v>783</v>
      </c>
      <c r="D156" s="159"/>
      <c r="E156" s="160">
        <v>184</v>
      </c>
      <c r="F156" s="157"/>
      <c r="G156" s="157"/>
      <c r="H156" s="157"/>
      <c r="I156" s="157"/>
      <c r="J156" s="157"/>
      <c r="K156" s="157"/>
      <c r="L156" s="157"/>
      <c r="M156" s="157"/>
      <c r="N156" s="156"/>
      <c r="O156" s="156"/>
      <c r="P156" s="156"/>
      <c r="Q156" s="156"/>
      <c r="R156" s="157"/>
      <c r="S156" s="157"/>
      <c r="T156" s="157"/>
      <c r="U156" s="157"/>
      <c r="V156" s="157"/>
      <c r="W156" s="157"/>
      <c r="X156" s="157"/>
      <c r="Y156" s="157"/>
      <c r="Z156" s="147"/>
      <c r="AA156" s="147"/>
      <c r="AB156" s="147"/>
      <c r="AC156" s="147"/>
      <c r="AD156" s="147"/>
      <c r="AE156" s="147"/>
      <c r="AF156" s="147"/>
      <c r="AG156" s="147" t="s">
        <v>260</v>
      </c>
      <c r="AH156" s="147">
        <v>0</v>
      </c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outlineLevel="1" x14ac:dyDescent="0.2">
      <c r="A157" s="170">
        <v>45</v>
      </c>
      <c r="B157" s="171" t="s">
        <v>578</v>
      </c>
      <c r="C157" s="183" t="s">
        <v>579</v>
      </c>
      <c r="D157" s="172" t="s">
        <v>380</v>
      </c>
      <c r="E157" s="173">
        <v>340</v>
      </c>
      <c r="F157" s="174"/>
      <c r="G157" s="175">
        <f>ROUND(E157*F157,2)</f>
        <v>0</v>
      </c>
      <c r="H157" s="158"/>
      <c r="I157" s="157">
        <f>ROUND(E157*H157,2)</f>
        <v>0</v>
      </c>
      <c r="J157" s="158"/>
      <c r="K157" s="157">
        <f>ROUND(E157*J157,2)</f>
        <v>0</v>
      </c>
      <c r="L157" s="157">
        <v>12</v>
      </c>
      <c r="M157" s="157">
        <f>G157*(1+L157/100)</f>
        <v>0</v>
      </c>
      <c r="N157" s="156">
        <v>0</v>
      </c>
      <c r="O157" s="156">
        <f>ROUND(E157*N157,2)</f>
        <v>0</v>
      </c>
      <c r="P157" s="156">
        <v>0</v>
      </c>
      <c r="Q157" s="156">
        <f>ROUND(E157*P157,2)</f>
        <v>0</v>
      </c>
      <c r="R157" s="157"/>
      <c r="S157" s="157" t="s">
        <v>254</v>
      </c>
      <c r="T157" s="157" t="s">
        <v>255</v>
      </c>
      <c r="U157" s="157">
        <v>3.0300000000000001E-2</v>
      </c>
      <c r="V157" s="157">
        <f>ROUND(E157*U157,2)</f>
        <v>10.3</v>
      </c>
      <c r="W157" s="157"/>
      <c r="X157" s="157" t="s">
        <v>256</v>
      </c>
      <c r="Y157" s="157" t="s">
        <v>257</v>
      </c>
      <c r="Z157" s="147"/>
      <c r="AA157" s="147"/>
      <c r="AB157" s="147"/>
      <c r="AC157" s="147"/>
      <c r="AD157" s="147"/>
      <c r="AE157" s="147"/>
      <c r="AF157" s="147"/>
      <c r="AG157" s="147" t="s">
        <v>258</v>
      </c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outlineLevel="2" x14ac:dyDescent="0.2">
      <c r="A158" s="154"/>
      <c r="B158" s="155"/>
      <c r="C158" s="184" t="s">
        <v>580</v>
      </c>
      <c r="D158" s="159"/>
      <c r="E158" s="160">
        <v>340</v>
      </c>
      <c r="F158" s="157"/>
      <c r="G158" s="157"/>
      <c r="H158" s="157"/>
      <c r="I158" s="157"/>
      <c r="J158" s="157"/>
      <c r="K158" s="157"/>
      <c r="L158" s="157"/>
      <c r="M158" s="157"/>
      <c r="N158" s="156"/>
      <c r="O158" s="156"/>
      <c r="P158" s="156"/>
      <c r="Q158" s="156"/>
      <c r="R158" s="157"/>
      <c r="S158" s="157"/>
      <c r="T158" s="157"/>
      <c r="U158" s="157"/>
      <c r="V158" s="157"/>
      <c r="W158" s="157"/>
      <c r="X158" s="157"/>
      <c r="Y158" s="157"/>
      <c r="Z158" s="147"/>
      <c r="AA158" s="147"/>
      <c r="AB158" s="147"/>
      <c r="AC158" s="147"/>
      <c r="AD158" s="147"/>
      <c r="AE158" s="147"/>
      <c r="AF158" s="147"/>
      <c r="AG158" s="147" t="s">
        <v>260</v>
      </c>
      <c r="AH158" s="147">
        <v>0</v>
      </c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outlineLevel="1" x14ac:dyDescent="0.2">
      <c r="A159" s="170">
        <v>46</v>
      </c>
      <c r="B159" s="171" t="s">
        <v>581</v>
      </c>
      <c r="C159" s="183" t="s">
        <v>582</v>
      </c>
      <c r="D159" s="172" t="s">
        <v>380</v>
      </c>
      <c r="E159" s="173">
        <v>340</v>
      </c>
      <c r="F159" s="174"/>
      <c r="G159" s="175">
        <f>ROUND(E159*F159,2)</f>
        <v>0</v>
      </c>
      <c r="H159" s="158"/>
      <c r="I159" s="157">
        <f>ROUND(E159*H159,2)</f>
        <v>0</v>
      </c>
      <c r="J159" s="158"/>
      <c r="K159" s="157">
        <f>ROUND(E159*J159,2)</f>
        <v>0</v>
      </c>
      <c r="L159" s="157">
        <v>12</v>
      </c>
      <c r="M159" s="157">
        <f>G159*(1+L159/100)</f>
        <v>0</v>
      </c>
      <c r="N159" s="156">
        <v>0</v>
      </c>
      <c r="O159" s="156">
        <f>ROUND(E159*N159,2)</f>
        <v>0</v>
      </c>
      <c r="P159" s="156">
        <v>0</v>
      </c>
      <c r="Q159" s="156">
        <f>ROUND(E159*P159,2)</f>
        <v>0</v>
      </c>
      <c r="R159" s="157"/>
      <c r="S159" s="157" t="s">
        <v>254</v>
      </c>
      <c r="T159" s="157" t="s">
        <v>255</v>
      </c>
      <c r="U159" s="157">
        <v>1.7999999999999999E-2</v>
      </c>
      <c r="V159" s="157">
        <f>ROUND(E159*U159,2)</f>
        <v>6.12</v>
      </c>
      <c r="W159" s="157"/>
      <c r="X159" s="157" t="s">
        <v>256</v>
      </c>
      <c r="Y159" s="157" t="s">
        <v>257</v>
      </c>
      <c r="Z159" s="147"/>
      <c r="AA159" s="147"/>
      <c r="AB159" s="147"/>
      <c r="AC159" s="147"/>
      <c r="AD159" s="147"/>
      <c r="AE159" s="147"/>
      <c r="AF159" s="147"/>
      <c r="AG159" s="147" t="s">
        <v>258</v>
      </c>
      <c r="AH159" s="147"/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outlineLevel="2" x14ac:dyDescent="0.2">
      <c r="A160" s="154"/>
      <c r="B160" s="155"/>
      <c r="C160" s="184" t="s">
        <v>580</v>
      </c>
      <c r="D160" s="159"/>
      <c r="E160" s="160">
        <v>340</v>
      </c>
      <c r="F160" s="157"/>
      <c r="G160" s="157"/>
      <c r="H160" s="157"/>
      <c r="I160" s="157"/>
      <c r="J160" s="157"/>
      <c r="K160" s="157"/>
      <c r="L160" s="157"/>
      <c r="M160" s="157"/>
      <c r="N160" s="156"/>
      <c r="O160" s="156"/>
      <c r="P160" s="156"/>
      <c r="Q160" s="156"/>
      <c r="R160" s="157"/>
      <c r="S160" s="157"/>
      <c r="T160" s="157"/>
      <c r="U160" s="157"/>
      <c r="V160" s="157"/>
      <c r="W160" s="157"/>
      <c r="X160" s="157"/>
      <c r="Y160" s="157"/>
      <c r="Z160" s="147"/>
      <c r="AA160" s="147"/>
      <c r="AB160" s="147"/>
      <c r="AC160" s="147"/>
      <c r="AD160" s="147"/>
      <c r="AE160" s="147"/>
      <c r="AF160" s="147"/>
      <c r="AG160" s="147" t="s">
        <v>260</v>
      </c>
      <c r="AH160" s="147">
        <v>0</v>
      </c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ht="22.5" outlineLevel="1" x14ac:dyDescent="0.2">
      <c r="A161" s="170">
        <v>47</v>
      </c>
      <c r="B161" s="171" t="s">
        <v>583</v>
      </c>
      <c r="C161" s="183" t="s">
        <v>584</v>
      </c>
      <c r="D161" s="172" t="s">
        <v>380</v>
      </c>
      <c r="E161" s="173">
        <v>355</v>
      </c>
      <c r="F161" s="174"/>
      <c r="G161" s="175">
        <f>ROUND(E161*F161,2)</f>
        <v>0</v>
      </c>
      <c r="H161" s="158"/>
      <c r="I161" s="157">
        <f>ROUND(E161*H161,2)</f>
        <v>0</v>
      </c>
      <c r="J161" s="158"/>
      <c r="K161" s="157">
        <f>ROUND(E161*J161,2)</f>
        <v>0</v>
      </c>
      <c r="L161" s="157">
        <v>12</v>
      </c>
      <c r="M161" s="157">
        <f>G161*(1+L161/100)</f>
        <v>0</v>
      </c>
      <c r="N161" s="156">
        <v>1.8380000000000001E-2</v>
      </c>
      <c r="O161" s="156">
        <f>ROUND(E161*N161,2)</f>
        <v>6.52</v>
      </c>
      <c r="P161" s="156">
        <v>0</v>
      </c>
      <c r="Q161" s="156">
        <f>ROUND(E161*P161,2)</f>
        <v>0</v>
      </c>
      <c r="R161" s="157"/>
      <c r="S161" s="157" t="s">
        <v>254</v>
      </c>
      <c r="T161" s="157" t="s">
        <v>255</v>
      </c>
      <c r="U161" s="157">
        <v>0.26641999999999999</v>
      </c>
      <c r="V161" s="157">
        <f>ROUND(E161*U161,2)</f>
        <v>94.58</v>
      </c>
      <c r="W161" s="157"/>
      <c r="X161" s="157" t="s">
        <v>309</v>
      </c>
      <c r="Y161" s="157" t="s">
        <v>257</v>
      </c>
      <c r="Z161" s="147"/>
      <c r="AA161" s="147"/>
      <c r="AB161" s="147"/>
      <c r="AC161" s="147"/>
      <c r="AD161" s="147"/>
      <c r="AE161" s="147"/>
      <c r="AF161" s="147"/>
      <c r="AG161" s="147" t="s">
        <v>310</v>
      </c>
      <c r="AH161" s="147"/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outlineLevel="2" x14ac:dyDescent="0.2">
      <c r="A162" s="154"/>
      <c r="B162" s="155"/>
      <c r="C162" s="184" t="s">
        <v>784</v>
      </c>
      <c r="D162" s="159"/>
      <c r="E162" s="160">
        <v>355</v>
      </c>
      <c r="F162" s="157"/>
      <c r="G162" s="157"/>
      <c r="H162" s="157"/>
      <c r="I162" s="157"/>
      <c r="J162" s="157"/>
      <c r="K162" s="157"/>
      <c r="L162" s="157"/>
      <c r="M162" s="157"/>
      <c r="N162" s="156"/>
      <c r="O162" s="156"/>
      <c r="P162" s="156"/>
      <c r="Q162" s="156"/>
      <c r="R162" s="157"/>
      <c r="S162" s="157"/>
      <c r="T162" s="157"/>
      <c r="U162" s="157"/>
      <c r="V162" s="157"/>
      <c r="W162" s="157"/>
      <c r="X162" s="157"/>
      <c r="Y162" s="157"/>
      <c r="Z162" s="147"/>
      <c r="AA162" s="147"/>
      <c r="AB162" s="147"/>
      <c r="AC162" s="147"/>
      <c r="AD162" s="147"/>
      <c r="AE162" s="147"/>
      <c r="AF162" s="147"/>
      <c r="AG162" s="147" t="s">
        <v>260</v>
      </c>
      <c r="AH162" s="147">
        <v>0</v>
      </c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ht="25.5" x14ac:dyDescent="0.2">
      <c r="A163" s="163" t="s">
        <v>249</v>
      </c>
      <c r="B163" s="164" t="s">
        <v>155</v>
      </c>
      <c r="C163" s="182" t="s">
        <v>156</v>
      </c>
      <c r="D163" s="165"/>
      <c r="E163" s="166"/>
      <c r="F163" s="167"/>
      <c r="G163" s="168">
        <f>SUMIF(AG164:AG167,"&lt;&gt;NOR",G164:G167)</f>
        <v>0</v>
      </c>
      <c r="H163" s="162"/>
      <c r="I163" s="162">
        <f>SUM(I164:I167)</f>
        <v>0</v>
      </c>
      <c r="J163" s="162"/>
      <c r="K163" s="162">
        <f>SUM(K164:K167)</f>
        <v>0</v>
      </c>
      <c r="L163" s="162"/>
      <c r="M163" s="162">
        <f>SUM(M164:M167)</f>
        <v>0</v>
      </c>
      <c r="N163" s="161"/>
      <c r="O163" s="161">
        <f>SUM(O164:O167)</f>
        <v>13.05</v>
      </c>
      <c r="P163" s="161"/>
      <c r="Q163" s="161">
        <f>SUM(Q164:Q167)</f>
        <v>0</v>
      </c>
      <c r="R163" s="162"/>
      <c r="S163" s="162"/>
      <c r="T163" s="162"/>
      <c r="U163" s="162"/>
      <c r="V163" s="162">
        <f>SUM(V164:V167)</f>
        <v>354.08</v>
      </c>
      <c r="W163" s="162"/>
      <c r="X163" s="162"/>
      <c r="Y163" s="162"/>
      <c r="AG163" t="s">
        <v>250</v>
      </c>
    </row>
    <row r="164" spans="1:60" outlineLevel="1" x14ac:dyDescent="0.2">
      <c r="A164" s="170">
        <v>48</v>
      </c>
      <c r="B164" s="171" t="s">
        <v>586</v>
      </c>
      <c r="C164" s="183" t="s">
        <v>587</v>
      </c>
      <c r="D164" s="172" t="s">
        <v>380</v>
      </c>
      <c r="E164" s="173">
        <v>110</v>
      </c>
      <c r="F164" s="174"/>
      <c r="G164" s="175">
        <f>ROUND(E164*F164,2)</f>
        <v>0</v>
      </c>
      <c r="H164" s="158"/>
      <c r="I164" s="157">
        <f>ROUND(E164*H164,2)</f>
        <v>0</v>
      </c>
      <c r="J164" s="158"/>
      <c r="K164" s="157">
        <f>ROUND(E164*J164,2)</f>
        <v>0</v>
      </c>
      <c r="L164" s="157">
        <v>12</v>
      </c>
      <c r="M164" s="157">
        <f>G164*(1+L164/100)</f>
        <v>0</v>
      </c>
      <c r="N164" s="156">
        <v>4.0000000000000003E-5</v>
      </c>
      <c r="O164" s="156">
        <f>ROUND(E164*N164,2)</f>
        <v>0</v>
      </c>
      <c r="P164" s="156">
        <v>0</v>
      </c>
      <c r="Q164" s="156">
        <f>ROUND(E164*P164,2)</f>
        <v>0</v>
      </c>
      <c r="R164" s="157"/>
      <c r="S164" s="157" t="s">
        <v>254</v>
      </c>
      <c r="T164" s="157" t="s">
        <v>255</v>
      </c>
      <c r="U164" s="157">
        <v>0.308</v>
      </c>
      <c r="V164" s="157">
        <f>ROUND(E164*U164,2)</f>
        <v>33.880000000000003</v>
      </c>
      <c r="W164" s="157"/>
      <c r="X164" s="157" t="s">
        <v>256</v>
      </c>
      <c r="Y164" s="157" t="s">
        <v>257</v>
      </c>
      <c r="Z164" s="147"/>
      <c r="AA164" s="147"/>
      <c r="AB164" s="147"/>
      <c r="AC164" s="147"/>
      <c r="AD164" s="147"/>
      <c r="AE164" s="147"/>
      <c r="AF164" s="147"/>
      <c r="AG164" s="147" t="s">
        <v>258</v>
      </c>
      <c r="AH164" s="147"/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outlineLevel="2" x14ac:dyDescent="0.2">
      <c r="A165" s="154"/>
      <c r="B165" s="155"/>
      <c r="C165" s="184" t="s">
        <v>651</v>
      </c>
      <c r="D165" s="159"/>
      <c r="E165" s="160">
        <v>110</v>
      </c>
      <c r="F165" s="157"/>
      <c r="G165" s="157"/>
      <c r="H165" s="157"/>
      <c r="I165" s="157"/>
      <c r="J165" s="157"/>
      <c r="K165" s="157"/>
      <c r="L165" s="157"/>
      <c r="M165" s="157"/>
      <c r="N165" s="156"/>
      <c r="O165" s="156"/>
      <c r="P165" s="156"/>
      <c r="Q165" s="156"/>
      <c r="R165" s="157"/>
      <c r="S165" s="157"/>
      <c r="T165" s="157"/>
      <c r="U165" s="157"/>
      <c r="V165" s="157"/>
      <c r="W165" s="157"/>
      <c r="X165" s="157"/>
      <c r="Y165" s="157"/>
      <c r="Z165" s="147"/>
      <c r="AA165" s="147"/>
      <c r="AB165" s="147"/>
      <c r="AC165" s="147"/>
      <c r="AD165" s="147"/>
      <c r="AE165" s="147"/>
      <c r="AF165" s="147"/>
      <c r="AG165" s="147" t="s">
        <v>260</v>
      </c>
      <c r="AH165" s="147">
        <v>0</v>
      </c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outlineLevel="1" x14ac:dyDescent="0.2">
      <c r="A166" s="170">
        <v>49</v>
      </c>
      <c r="B166" s="171" t="s">
        <v>589</v>
      </c>
      <c r="C166" s="183" t="s">
        <v>590</v>
      </c>
      <c r="D166" s="172" t="s">
        <v>380</v>
      </c>
      <c r="E166" s="173">
        <v>141.16</v>
      </c>
      <c r="F166" s="174"/>
      <c r="G166" s="175">
        <f>ROUND(E166*F166,2)</f>
        <v>0</v>
      </c>
      <c r="H166" s="158"/>
      <c r="I166" s="157">
        <f>ROUND(E166*H166,2)</f>
        <v>0</v>
      </c>
      <c r="J166" s="158"/>
      <c r="K166" s="157">
        <f>ROUND(E166*J166,2)</f>
        <v>0</v>
      </c>
      <c r="L166" s="157">
        <v>12</v>
      </c>
      <c r="M166" s="157">
        <f>G166*(1+L166/100)</f>
        <v>0</v>
      </c>
      <c r="N166" s="156">
        <v>9.2450000000000004E-2</v>
      </c>
      <c r="O166" s="156">
        <f>ROUND(E166*N166,2)</f>
        <v>13.05</v>
      </c>
      <c r="P166" s="156">
        <v>0</v>
      </c>
      <c r="Q166" s="156">
        <f>ROUND(E166*P166,2)</f>
        <v>0</v>
      </c>
      <c r="R166" s="157"/>
      <c r="S166" s="157" t="s">
        <v>254</v>
      </c>
      <c r="T166" s="157" t="s">
        <v>255</v>
      </c>
      <c r="U166" s="157">
        <v>2.2683300000000002</v>
      </c>
      <c r="V166" s="157">
        <f>ROUND(E166*U166,2)</f>
        <v>320.2</v>
      </c>
      <c r="W166" s="157"/>
      <c r="X166" s="157" t="s">
        <v>309</v>
      </c>
      <c r="Y166" s="157" t="s">
        <v>257</v>
      </c>
      <c r="Z166" s="147"/>
      <c r="AA166" s="147"/>
      <c r="AB166" s="147"/>
      <c r="AC166" s="147"/>
      <c r="AD166" s="147"/>
      <c r="AE166" s="147"/>
      <c r="AF166" s="147"/>
      <c r="AG166" s="147" t="s">
        <v>310</v>
      </c>
      <c r="AH166" s="147"/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</row>
    <row r="167" spans="1:60" outlineLevel="2" x14ac:dyDescent="0.2">
      <c r="A167" s="154"/>
      <c r="B167" s="155"/>
      <c r="C167" s="184" t="s">
        <v>785</v>
      </c>
      <c r="D167" s="159"/>
      <c r="E167" s="160">
        <v>141.16</v>
      </c>
      <c r="F167" s="157"/>
      <c r="G167" s="157"/>
      <c r="H167" s="157"/>
      <c r="I167" s="157"/>
      <c r="J167" s="157"/>
      <c r="K167" s="157"/>
      <c r="L167" s="157"/>
      <c r="M167" s="157"/>
      <c r="N167" s="156"/>
      <c r="O167" s="156"/>
      <c r="P167" s="156"/>
      <c r="Q167" s="156"/>
      <c r="R167" s="157"/>
      <c r="S167" s="157"/>
      <c r="T167" s="157"/>
      <c r="U167" s="157"/>
      <c r="V167" s="157"/>
      <c r="W167" s="157"/>
      <c r="X167" s="157"/>
      <c r="Y167" s="157"/>
      <c r="Z167" s="147"/>
      <c r="AA167" s="147"/>
      <c r="AB167" s="147"/>
      <c r="AC167" s="147"/>
      <c r="AD167" s="147"/>
      <c r="AE167" s="147"/>
      <c r="AF167" s="147"/>
      <c r="AG167" s="147" t="s">
        <v>260</v>
      </c>
      <c r="AH167" s="147">
        <v>0</v>
      </c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x14ac:dyDescent="0.2">
      <c r="A168" s="163" t="s">
        <v>249</v>
      </c>
      <c r="B168" s="164" t="s">
        <v>160</v>
      </c>
      <c r="C168" s="182" t="s">
        <v>161</v>
      </c>
      <c r="D168" s="165"/>
      <c r="E168" s="166"/>
      <c r="F168" s="167"/>
      <c r="G168" s="168">
        <f>SUMIF(AG169:AG169,"&lt;&gt;NOR",G169:G169)</f>
        <v>0</v>
      </c>
      <c r="H168" s="162"/>
      <c r="I168" s="162">
        <f>SUM(I169:I169)</f>
        <v>0</v>
      </c>
      <c r="J168" s="162"/>
      <c r="K168" s="162">
        <f>SUM(K169:K169)</f>
        <v>0</v>
      </c>
      <c r="L168" s="162"/>
      <c r="M168" s="162">
        <f>SUM(M169:M169)</f>
        <v>0</v>
      </c>
      <c r="N168" s="161"/>
      <c r="O168" s="161">
        <f>SUM(O169:O169)</f>
        <v>0</v>
      </c>
      <c r="P168" s="161"/>
      <c r="Q168" s="161">
        <f>SUM(Q169:Q169)</f>
        <v>0</v>
      </c>
      <c r="R168" s="162"/>
      <c r="S168" s="162"/>
      <c r="T168" s="162"/>
      <c r="U168" s="162"/>
      <c r="V168" s="162">
        <f>SUM(V169:V169)</f>
        <v>98.67</v>
      </c>
      <c r="W168" s="162"/>
      <c r="X168" s="162"/>
      <c r="Y168" s="162"/>
      <c r="AG168" t="s">
        <v>250</v>
      </c>
    </row>
    <row r="169" spans="1:60" outlineLevel="1" x14ac:dyDescent="0.2">
      <c r="A169" s="176">
        <v>50</v>
      </c>
      <c r="B169" s="177" t="s">
        <v>592</v>
      </c>
      <c r="C169" s="185" t="s">
        <v>593</v>
      </c>
      <c r="D169" s="178" t="s">
        <v>316</v>
      </c>
      <c r="E169" s="179">
        <v>321.40030000000002</v>
      </c>
      <c r="F169" s="180"/>
      <c r="G169" s="181">
        <f>ROUND(E169*F169,2)</f>
        <v>0</v>
      </c>
      <c r="H169" s="158"/>
      <c r="I169" s="157">
        <f>ROUND(E169*H169,2)</f>
        <v>0</v>
      </c>
      <c r="J169" s="158"/>
      <c r="K169" s="157">
        <f>ROUND(E169*J169,2)</f>
        <v>0</v>
      </c>
      <c r="L169" s="157">
        <v>12</v>
      </c>
      <c r="M169" s="157">
        <f>G169*(1+L169/100)</f>
        <v>0</v>
      </c>
      <c r="N169" s="156">
        <v>0</v>
      </c>
      <c r="O169" s="156">
        <f>ROUND(E169*N169,2)</f>
        <v>0</v>
      </c>
      <c r="P169" s="156">
        <v>0</v>
      </c>
      <c r="Q169" s="156">
        <f>ROUND(E169*P169,2)</f>
        <v>0</v>
      </c>
      <c r="R169" s="157"/>
      <c r="S169" s="157" t="s">
        <v>254</v>
      </c>
      <c r="T169" s="157" t="s">
        <v>255</v>
      </c>
      <c r="U169" s="157">
        <v>0.307</v>
      </c>
      <c r="V169" s="157">
        <f>ROUND(E169*U169,2)</f>
        <v>98.67</v>
      </c>
      <c r="W169" s="157"/>
      <c r="X169" s="157" t="s">
        <v>256</v>
      </c>
      <c r="Y169" s="157" t="s">
        <v>257</v>
      </c>
      <c r="Z169" s="147"/>
      <c r="AA169" s="147"/>
      <c r="AB169" s="147"/>
      <c r="AC169" s="147"/>
      <c r="AD169" s="147"/>
      <c r="AE169" s="147"/>
      <c r="AF169" s="147"/>
      <c r="AG169" s="147" t="s">
        <v>317</v>
      </c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x14ac:dyDescent="0.2">
      <c r="A170" s="163" t="s">
        <v>249</v>
      </c>
      <c r="B170" s="164" t="s">
        <v>162</v>
      </c>
      <c r="C170" s="182" t="s">
        <v>163</v>
      </c>
      <c r="D170" s="165"/>
      <c r="E170" s="166"/>
      <c r="F170" s="167"/>
      <c r="G170" s="168">
        <f>SUMIF(AG171:AG180,"&lt;&gt;NOR",G171:G180)</f>
        <v>0</v>
      </c>
      <c r="H170" s="162"/>
      <c r="I170" s="162">
        <f>SUM(I171:I180)</f>
        <v>0</v>
      </c>
      <c r="J170" s="162"/>
      <c r="K170" s="162">
        <f>SUM(K171:K180)</f>
        <v>0</v>
      </c>
      <c r="L170" s="162"/>
      <c r="M170" s="162">
        <f>SUM(M171:M180)</f>
        <v>0</v>
      </c>
      <c r="N170" s="161"/>
      <c r="O170" s="161">
        <f>SUM(O171:O180)</f>
        <v>0.44</v>
      </c>
      <c r="P170" s="161"/>
      <c r="Q170" s="161">
        <f>SUM(Q171:Q180)</f>
        <v>0</v>
      </c>
      <c r="R170" s="162"/>
      <c r="S170" s="162"/>
      <c r="T170" s="162"/>
      <c r="U170" s="162"/>
      <c r="V170" s="162">
        <f>SUM(V171:V180)</f>
        <v>59.9</v>
      </c>
      <c r="W170" s="162"/>
      <c r="X170" s="162"/>
      <c r="Y170" s="162"/>
      <c r="AG170" t="s">
        <v>250</v>
      </c>
    </row>
    <row r="171" spans="1:60" ht="33.75" outlineLevel="1" x14ac:dyDescent="0.2">
      <c r="A171" s="170">
        <v>51</v>
      </c>
      <c r="B171" s="171" t="s">
        <v>786</v>
      </c>
      <c r="C171" s="183" t="s">
        <v>787</v>
      </c>
      <c r="D171" s="172" t="s">
        <v>380</v>
      </c>
      <c r="E171" s="173">
        <v>34.799999999999997</v>
      </c>
      <c r="F171" s="174"/>
      <c r="G171" s="175">
        <f>ROUND(E171*F171,2)</f>
        <v>0</v>
      </c>
      <c r="H171" s="158"/>
      <c r="I171" s="157">
        <f>ROUND(E171*H171,2)</f>
        <v>0</v>
      </c>
      <c r="J171" s="158"/>
      <c r="K171" s="157">
        <f>ROUND(E171*J171,2)</f>
        <v>0</v>
      </c>
      <c r="L171" s="157">
        <v>12</v>
      </c>
      <c r="M171" s="157">
        <f>G171*(1+L171/100)</f>
        <v>0</v>
      </c>
      <c r="N171" s="156">
        <v>5.1999999999999995E-4</v>
      </c>
      <c r="O171" s="156">
        <f>ROUND(E171*N171,2)</f>
        <v>0.02</v>
      </c>
      <c r="P171" s="156">
        <v>0</v>
      </c>
      <c r="Q171" s="156">
        <f>ROUND(E171*P171,2)</f>
        <v>0</v>
      </c>
      <c r="R171" s="157"/>
      <c r="S171" s="157" t="s">
        <v>254</v>
      </c>
      <c r="T171" s="157" t="s">
        <v>255</v>
      </c>
      <c r="U171" s="157">
        <v>4.9000000000000002E-2</v>
      </c>
      <c r="V171" s="157">
        <f>ROUND(E171*U171,2)</f>
        <v>1.71</v>
      </c>
      <c r="W171" s="157"/>
      <c r="X171" s="157" t="s">
        <v>256</v>
      </c>
      <c r="Y171" s="157" t="s">
        <v>257</v>
      </c>
      <c r="Z171" s="147"/>
      <c r="AA171" s="147"/>
      <c r="AB171" s="147"/>
      <c r="AC171" s="147"/>
      <c r="AD171" s="147"/>
      <c r="AE171" s="147"/>
      <c r="AF171" s="147"/>
      <c r="AG171" s="147" t="s">
        <v>258</v>
      </c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outlineLevel="2" x14ac:dyDescent="0.2">
      <c r="A172" s="154"/>
      <c r="B172" s="155"/>
      <c r="C172" s="184" t="s">
        <v>788</v>
      </c>
      <c r="D172" s="159"/>
      <c r="E172" s="160">
        <v>34.799999999999997</v>
      </c>
      <c r="F172" s="157"/>
      <c r="G172" s="157"/>
      <c r="H172" s="157"/>
      <c r="I172" s="157"/>
      <c r="J172" s="157"/>
      <c r="K172" s="157"/>
      <c r="L172" s="157"/>
      <c r="M172" s="157"/>
      <c r="N172" s="156"/>
      <c r="O172" s="156"/>
      <c r="P172" s="156"/>
      <c r="Q172" s="156"/>
      <c r="R172" s="157"/>
      <c r="S172" s="157"/>
      <c r="T172" s="157"/>
      <c r="U172" s="157"/>
      <c r="V172" s="157"/>
      <c r="W172" s="157"/>
      <c r="X172" s="157"/>
      <c r="Y172" s="157"/>
      <c r="Z172" s="147"/>
      <c r="AA172" s="147"/>
      <c r="AB172" s="147"/>
      <c r="AC172" s="147"/>
      <c r="AD172" s="147"/>
      <c r="AE172" s="147"/>
      <c r="AF172" s="147"/>
      <c r="AG172" s="147" t="s">
        <v>260</v>
      </c>
      <c r="AH172" s="147">
        <v>0</v>
      </c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ht="22.5" outlineLevel="1" x14ac:dyDescent="0.2">
      <c r="A173" s="170">
        <v>52</v>
      </c>
      <c r="B173" s="171" t="s">
        <v>594</v>
      </c>
      <c r="C173" s="183" t="s">
        <v>595</v>
      </c>
      <c r="D173" s="172" t="s">
        <v>380</v>
      </c>
      <c r="E173" s="173">
        <v>34.799999999999997</v>
      </c>
      <c r="F173" s="174"/>
      <c r="G173" s="175">
        <f>ROUND(E173*F173,2)</f>
        <v>0</v>
      </c>
      <c r="H173" s="158"/>
      <c r="I173" s="157">
        <f>ROUND(E173*H173,2)</f>
        <v>0</v>
      </c>
      <c r="J173" s="158"/>
      <c r="K173" s="157">
        <f>ROUND(E173*J173,2)</f>
        <v>0</v>
      </c>
      <c r="L173" s="157">
        <v>12</v>
      </c>
      <c r="M173" s="157">
        <f>G173*(1+L173/100)</f>
        <v>0</v>
      </c>
      <c r="N173" s="156">
        <v>1E-4</v>
      </c>
      <c r="O173" s="156">
        <f>ROUND(E173*N173,2)</f>
        <v>0</v>
      </c>
      <c r="P173" s="156">
        <v>0</v>
      </c>
      <c r="Q173" s="156">
        <f>ROUND(E173*P173,2)</f>
        <v>0</v>
      </c>
      <c r="R173" s="157"/>
      <c r="S173" s="157" t="s">
        <v>254</v>
      </c>
      <c r="T173" s="157" t="s">
        <v>255</v>
      </c>
      <c r="U173" s="157">
        <v>0.34</v>
      </c>
      <c r="V173" s="157">
        <f>ROUND(E173*U173,2)</f>
        <v>11.83</v>
      </c>
      <c r="W173" s="157"/>
      <c r="X173" s="157" t="s">
        <v>256</v>
      </c>
      <c r="Y173" s="157" t="s">
        <v>257</v>
      </c>
      <c r="Z173" s="147"/>
      <c r="AA173" s="147"/>
      <c r="AB173" s="147"/>
      <c r="AC173" s="147"/>
      <c r="AD173" s="147"/>
      <c r="AE173" s="147"/>
      <c r="AF173" s="147"/>
      <c r="AG173" s="147" t="s">
        <v>258</v>
      </c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outlineLevel="2" x14ac:dyDescent="0.2">
      <c r="A174" s="154"/>
      <c r="B174" s="155"/>
      <c r="C174" s="184" t="s">
        <v>789</v>
      </c>
      <c r="D174" s="159"/>
      <c r="E174" s="160">
        <v>34.799999999999997</v>
      </c>
      <c r="F174" s="157"/>
      <c r="G174" s="157"/>
      <c r="H174" s="157"/>
      <c r="I174" s="157"/>
      <c r="J174" s="157"/>
      <c r="K174" s="157"/>
      <c r="L174" s="157"/>
      <c r="M174" s="157"/>
      <c r="N174" s="156"/>
      <c r="O174" s="156"/>
      <c r="P174" s="156"/>
      <c r="Q174" s="156"/>
      <c r="R174" s="157"/>
      <c r="S174" s="157"/>
      <c r="T174" s="157"/>
      <c r="U174" s="157"/>
      <c r="V174" s="157"/>
      <c r="W174" s="157"/>
      <c r="X174" s="157"/>
      <c r="Y174" s="157"/>
      <c r="Z174" s="147"/>
      <c r="AA174" s="147"/>
      <c r="AB174" s="147"/>
      <c r="AC174" s="147"/>
      <c r="AD174" s="147"/>
      <c r="AE174" s="147"/>
      <c r="AF174" s="147"/>
      <c r="AG174" s="147" t="s">
        <v>260</v>
      </c>
      <c r="AH174" s="147">
        <v>0</v>
      </c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ht="33.75" outlineLevel="1" x14ac:dyDescent="0.2">
      <c r="A175" s="170">
        <v>53</v>
      </c>
      <c r="B175" s="171" t="s">
        <v>597</v>
      </c>
      <c r="C175" s="183" t="s">
        <v>598</v>
      </c>
      <c r="D175" s="172" t="s">
        <v>380</v>
      </c>
      <c r="E175" s="173">
        <v>34.799999999999997</v>
      </c>
      <c r="F175" s="174"/>
      <c r="G175" s="175">
        <f>ROUND(E175*F175,2)</f>
        <v>0</v>
      </c>
      <c r="H175" s="158"/>
      <c r="I175" s="157">
        <f>ROUND(E175*H175,2)</f>
        <v>0</v>
      </c>
      <c r="J175" s="158"/>
      <c r="K175" s="157">
        <f>ROUND(E175*J175,2)</f>
        <v>0</v>
      </c>
      <c r="L175" s="157">
        <v>12</v>
      </c>
      <c r="M175" s="157">
        <f>G175*(1+L175/100)</f>
        <v>0</v>
      </c>
      <c r="N175" s="156">
        <v>5.8599999999999998E-3</v>
      </c>
      <c r="O175" s="156">
        <f>ROUND(E175*N175,2)</f>
        <v>0.2</v>
      </c>
      <c r="P175" s="156">
        <v>0</v>
      </c>
      <c r="Q175" s="156">
        <f>ROUND(E175*P175,2)</f>
        <v>0</v>
      </c>
      <c r="R175" s="157"/>
      <c r="S175" s="157" t="s">
        <v>254</v>
      </c>
      <c r="T175" s="157" t="s">
        <v>255</v>
      </c>
      <c r="U175" s="157">
        <v>0.26600000000000001</v>
      </c>
      <c r="V175" s="157">
        <f>ROUND(E175*U175,2)</f>
        <v>9.26</v>
      </c>
      <c r="W175" s="157"/>
      <c r="X175" s="157" t="s">
        <v>256</v>
      </c>
      <c r="Y175" s="157" t="s">
        <v>257</v>
      </c>
      <c r="Z175" s="147"/>
      <c r="AA175" s="147"/>
      <c r="AB175" s="147"/>
      <c r="AC175" s="147"/>
      <c r="AD175" s="147"/>
      <c r="AE175" s="147"/>
      <c r="AF175" s="147"/>
      <c r="AG175" s="147" t="s">
        <v>258</v>
      </c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outlineLevel="2" x14ac:dyDescent="0.2">
      <c r="A176" s="154"/>
      <c r="B176" s="155"/>
      <c r="C176" s="184" t="s">
        <v>789</v>
      </c>
      <c r="D176" s="159"/>
      <c r="E176" s="160">
        <v>34.799999999999997</v>
      </c>
      <c r="F176" s="157"/>
      <c r="G176" s="157"/>
      <c r="H176" s="157"/>
      <c r="I176" s="157"/>
      <c r="J176" s="157"/>
      <c r="K176" s="157"/>
      <c r="L176" s="157"/>
      <c r="M176" s="157"/>
      <c r="N176" s="156"/>
      <c r="O176" s="156"/>
      <c r="P176" s="156"/>
      <c r="Q176" s="156"/>
      <c r="R176" s="157"/>
      <c r="S176" s="157"/>
      <c r="T176" s="157"/>
      <c r="U176" s="157"/>
      <c r="V176" s="157"/>
      <c r="W176" s="157"/>
      <c r="X176" s="157"/>
      <c r="Y176" s="157"/>
      <c r="Z176" s="147"/>
      <c r="AA176" s="147"/>
      <c r="AB176" s="147"/>
      <c r="AC176" s="147"/>
      <c r="AD176" s="147"/>
      <c r="AE176" s="147"/>
      <c r="AF176" s="147"/>
      <c r="AG176" s="147" t="s">
        <v>260</v>
      </c>
      <c r="AH176" s="147">
        <v>0</v>
      </c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</row>
    <row r="177" spans="1:60" ht="22.5" outlineLevel="1" x14ac:dyDescent="0.2">
      <c r="A177" s="170">
        <v>54</v>
      </c>
      <c r="B177" s="171" t="s">
        <v>790</v>
      </c>
      <c r="C177" s="183" t="s">
        <v>791</v>
      </c>
      <c r="D177" s="172" t="s">
        <v>380</v>
      </c>
      <c r="E177" s="173">
        <v>140</v>
      </c>
      <c r="F177" s="174"/>
      <c r="G177" s="175">
        <f>ROUND(E177*F177,2)</f>
        <v>0</v>
      </c>
      <c r="H177" s="158"/>
      <c r="I177" s="157">
        <f>ROUND(E177*H177,2)</f>
        <v>0</v>
      </c>
      <c r="J177" s="158"/>
      <c r="K177" s="157">
        <f>ROUND(E177*J177,2)</f>
        <v>0</v>
      </c>
      <c r="L177" s="157">
        <v>12</v>
      </c>
      <c r="M177" s="157">
        <f>G177*(1+L177/100)</f>
        <v>0</v>
      </c>
      <c r="N177" s="156">
        <v>1.58E-3</v>
      </c>
      <c r="O177" s="156">
        <f>ROUND(E177*N177,2)</f>
        <v>0.22</v>
      </c>
      <c r="P177" s="156">
        <v>0</v>
      </c>
      <c r="Q177" s="156">
        <f>ROUND(E177*P177,2)</f>
        <v>0</v>
      </c>
      <c r="R177" s="157"/>
      <c r="S177" s="157" t="s">
        <v>254</v>
      </c>
      <c r="T177" s="157" t="s">
        <v>255</v>
      </c>
      <c r="U177" s="157">
        <v>0.26</v>
      </c>
      <c r="V177" s="157">
        <f>ROUND(E177*U177,2)</f>
        <v>36.4</v>
      </c>
      <c r="W177" s="157"/>
      <c r="X177" s="157" t="s">
        <v>256</v>
      </c>
      <c r="Y177" s="157" t="s">
        <v>257</v>
      </c>
      <c r="Z177" s="147"/>
      <c r="AA177" s="147"/>
      <c r="AB177" s="147"/>
      <c r="AC177" s="147"/>
      <c r="AD177" s="147"/>
      <c r="AE177" s="147"/>
      <c r="AF177" s="147"/>
      <c r="AG177" s="147" t="s">
        <v>258</v>
      </c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outlineLevel="2" x14ac:dyDescent="0.2">
      <c r="A178" s="154"/>
      <c r="B178" s="155"/>
      <c r="C178" s="388" t="s">
        <v>792</v>
      </c>
      <c r="D178" s="389"/>
      <c r="E178" s="389"/>
      <c r="F178" s="389"/>
      <c r="G178" s="389"/>
      <c r="H178" s="157"/>
      <c r="I178" s="157"/>
      <c r="J178" s="157"/>
      <c r="K178" s="157"/>
      <c r="L178" s="157"/>
      <c r="M178" s="157"/>
      <c r="N178" s="156"/>
      <c r="O178" s="156"/>
      <c r="P178" s="156"/>
      <c r="Q178" s="156"/>
      <c r="R178" s="157"/>
      <c r="S178" s="157"/>
      <c r="T178" s="157"/>
      <c r="U178" s="157"/>
      <c r="V178" s="157"/>
      <c r="W178" s="157"/>
      <c r="X178" s="157"/>
      <c r="Y178" s="157"/>
      <c r="Z178" s="147"/>
      <c r="AA178" s="147"/>
      <c r="AB178" s="147"/>
      <c r="AC178" s="147"/>
      <c r="AD178" s="147"/>
      <c r="AE178" s="147"/>
      <c r="AF178" s="147"/>
      <c r="AG178" s="147" t="s">
        <v>272</v>
      </c>
      <c r="AH178" s="147"/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outlineLevel="2" x14ac:dyDescent="0.2">
      <c r="A179" s="154"/>
      <c r="B179" s="155"/>
      <c r="C179" s="184" t="s">
        <v>793</v>
      </c>
      <c r="D179" s="159"/>
      <c r="E179" s="160">
        <v>140</v>
      </c>
      <c r="F179" s="157"/>
      <c r="G179" s="157"/>
      <c r="H179" s="157"/>
      <c r="I179" s="157"/>
      <c r="J179" s="157"/>
      <c r="K179" s="157"/>
      <c r="L179" s="157"/>
      <c r="M179" s="157"/>
      <c r="N179" s="156"/>
      <c r="O179" s="156"/>
      <c r="P179" s="156"/>
      <c r="Q179" s="156"/>
      <c r="R179" s="157"/>
      <c r="S179" s="157"/>
      <c r="T179" s="157"/>
      <c r="U179" s="157"/>
      <c r="V179" s="157"/>
      <c r="W179" s="157"/>
      <c r="X179" s="157"/>
      <c r="Y179" s="157"/>
      <c r="Z179" s="147"/>
      <c r="AA179" s="147"/>
      <c r="AB179" s="147"/>
      <c r="AC179" s="147"/>
      <c r="AD179" s="147"/>
      <c r="AE179" s="147"/>
      <c r="AF179" s="147"/>
      <c r="AG179" s="147" t="s">
        <v>260</v>
      </c>
      <c r="AH179" s="147">
        <v>0</v>
      </c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outlineLevel="1" x14ac:dyDescent="0.2">
      <c r="A180" s="176">
        <v>55</v>
      </c>
      <c r="B180" s="177" t="s">
        <v>794</v>
      </c>
      <c r="C180" s="185" t="s">
        <v>795</v>
      </c>
      <c r="D180" s="178" t="s">
        <v>316</v>
      </c>
      <c r="E180" s="179">
        <v>0.44669999999999999</v>
      </c>
      <c r="F180" s="180"/>
      <c r="G180" s="181">
        <f>ROUND(E180*F180,2)</f>
        <v>0</v>
      </c>
      <c r="H180" s="158"/>
      <c r="I180" s="157">
        <f>ROUND(E180*H180,2)</f>
        <v>0</v>
      </c>
      <c r="J180" s="158"/>
      <c r="K180" s="157">
        <f>ROUND(E180*J180,2)</f>
        <v>0</v>
      </c>
      <c r="L180" s="157">
        <v>12</v>
      </c>
      <c r="M180" s="157">
        <f>G180*(1+L180/100)</f>
        <v>0</v>
      </c>
      <c r="N180" s="156">
        <v>0</v>
      </c>
      <c r="O180" s="156">
        <f>ROUND(E180*N180,2)</f>
        <v>0</v>
      </c>
      <c r="P180" s="156">
        <v>0</v>
      </c>
      <c r="Q180" s="156">
        <f>ROUND(E180*P180,2)</f>
        <v>0</v>
      </c>
      <c r="R180" s="157"/>
      <c r="S180" s="157" t="s">
        <v>254</v>
      </c>
      <c r="T180" s="157" t="s">
        <v>255</v>
      </c>
      <c r="U180" s="157">
        <v>1.5669999999999999</v>
      </c>
      <c r="V180" s="157">
        <f>ROUND(E180*U180,2)</f>
        <v>0.7</v>
      </c>
      <c r="W180" s="157"/>
      <c r="X180" s="157" t="s">
        <v>256</v>
      </c>
      <c r="Y180" s="157" t="s">
        <v>257</v>
      </c>
      <c r="Z180" s="147"/>
      <c r="AA180" s="147"/>
      <c r="AB180" s="147"/>
      <c r="AC180" s="147"/>
      <c r="AD180" s="147"/>
      <c r="AE180" s="147"/>
      <c r="AF180" s="147"/>
      <c r="AG180" s="147" t="s">
        <v>796</v>
      </c>
      <c r="AH180" s="147"/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</row>
    <row r="181" spans="1:60" x14ac:dyDescent="0.2">
      <c r="A181" s="163" t="s">
        <v>249</v>
      </c>
      <c r="B181" s="164" t="s">
        <v>164</v>
      </c>
      <c r="C181" s="182" t="s">
        <v>165</v>
      </c>
      <c r="D181" s="165"/>
      <c r="E181" s="166"/>
      <c r="F181" s="167"/>
      <c r="G181" s="168">
        <f>SUMIF(AG182:AG191,"&lt;&gt;NOR",G182:G191)</f>
        <v>0</v>
      </c>
      <c r="H181" s="162"/>
      <c r="I181" s="162">
        <f>SUM(I182:I191)</f>
        <v>0</v>
      </c>
      <c r="J181" s="162"/>
      <c r="K181" s="162">
        <f>SUM(K182:K191)</f>
        <v>0</v>
      </c>
      <c r="L181" s="162"/>
      <c r="M181" s="162">
        <f>SUM(M182:M191)</f>
        <v>0</v>
      </c>
      <c r="N181" s="161"/>
      <c r="O181" s="161">
        <f>SUM(O182:O191)</f>
        <v>0.33</v>
      </c>
      <c r="P181" s="161"/>
      <c r="Q181" s="161">
        <f>SUM(Q182:Q191)</f>
        <v>0</v>
      </c>
      <c r="R181" s="162"/>
      <c r="S181" s="162"/>
      <c r="T181" s="162"/>
      <c r="U181" s="162"/>
      <c r="V181" s="162">
        <f>SUM(V182:V191)</f>
        <v>24.15</v>
      </c>
      <c r="W181" s="162"/>
      <c r="X181" s="162"/>
      <c r="Y181" s="162"/>
      <c r="AG181" t="s">
        <v>250</v>
      </c>
    </row>
    <row r="182" spans="1:60" ht="22.5" outlineLevel="1" x14ac:dyDescent="0.2">
      <c r="A182" s="170">
        <v>56</v>
      </c>
      <c r="B182" s="171" t="s">
        <v>797</v>
      </c>
      <c r="C182" s="183" t="s">
        <v>798</v>
      </c>
      <c r="D182" s="172" t="s">
        <v>380</v>
      </c>
      <c r="E182" s="173">
        <v>105</v>
      </c>
      <c r="F182" s="174"/>
      <c r="G182" s="175">
        <f>ROUND(E182*F182,2)</f>
        <v>0</v>
      </c>
      <c r="H182" s="158"/>
      <c r="I182" s="157">
        <f>ROUND(E182*H182,2)</f>
        <v>0</v>
      </c>
      <c r="J182" s="158"/>
      <c r="K182" s="157">
        <f>ROUND(E182*J182,2)</f>
        <v>0</v>
      </c>
      <c r="L182" s="157">
        <v>12</v>
      </c>
      <c r="M182" s="157">
        <f>G182*(1+L182/100)</f>
        <v>0</v>
      </c>
      <c r="N182" s="156">
        <v>0</v>
      </c>
      <c r="O182" s="156">
        <f>ROUND(E182*N182,2)</f>
        <v>0</v>
      </c>
      <c r="P182" s="156">
        <v>0</v>
      </c>
      <c r="Q182" s="156">
        <f>ROUND(E182*P182,2)</f>
        <v>0</v>
      </c>
      <c r="R182" s="157"/>
      <c r="S182" s="157" t="s">
        <v>254</v>
      </c>
      <c r="T182" s="157" t="s">
        <v>255</v>
      </c>
      <c r="U182" s="157">
        <v>0.09</v>
      </c>
      <c r="V182" s="157">
        <f>ROUND(E182*U182,2)</f>
        <v>9.4499999999999993</v>
      </c>
      <c r="W182" s="157"/>
      <c r="X182" s="157" t="s">
        <v>256</v>
      </c>
      <c r="Y182" s="157" t="s">
        <v>257</v>
      </c>
      <c r="Z182" s="147"/>
      <c r="AA182" s="147"/>
      <c r="AB182" s="147"/>
      <c r="AC182" s="147"/>
      <c r="AD182" s="147"/>
      <c r="AE182" s="147"/>
      <c r="AF182" s="147"/>
      <c r="AG182" s="147" t="s">
        <v>258</v>
      </c>
      <c r="AH182" s="147"/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outlineLevel="2" x14ac:dyDescent="0.2">
      <c r="A183" s="154"/>
      <c r="B183" s="155"/>
      <c r="C183" s="184" t="s">
        <v>799</v>
      </c>
      <c r="D183" s="159"/>
      <c r="E183" s="160">
        <v>105</v>
      </c>
      <c r="F183" s="157"/>
      <c r="G183" s="157"/>
      <c r="H183" s="157"/>
      <c r="I183" s="157"/>
      <c r="J183" s="157"/>
      <c r="K183" s="157"/>
      <c r="L183" s="157"/>
      <c r="M183" s="157"/>
      <c r="N183" s="156"/>
      <c r="O183" s="156"/>
      <c r="P183" s="156"/>
      <c r="Q183" s="156"/>
      <c r="R183" s="157"/>
      <c r="S183" s="157"/>
      <c r="T183" s="157"/>
      <c r="U183" s="157"/>
      <c r="V183" s="157"/>
      <c r="W183" s="157"/>
      <c r="X183" s="157"/>
      <c r="Y183" s="157"/>
      <c r="Z183" s="147"/>
      <c r="AA183" s="147"/>
      <c r="AB183" s="147"/>
      <c r="AC183" s="147"/>
      <c r="AD183" s="147"/>
      <c r="AE183" s="147"/>
      <c r="AF183" s="147"/>
      <c r="AG183" s="147" t="s">
        <v>260</v>
      </c>
      <c r="AH183" s="147">
        <v>0</v>
      </c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ht="22.5" outlineLevel="1" x14ac:dyDescent="0.2">
      <c r="A184" s="170">
        <v>57</v>
      </c>
      <c r="B184" s="171" t="s">
        <v>800</v>
      </c>
      <c r="C184" s="183" t="s">
        <v>801</v>
      </c>
      <c r="D184" s="172" t="s">
        <v>380</v>
      </c>
      <c r="E184" s="173">
        <v>105</v>
      </c>
      <c r="F184" s="174"/>
      <c r="G184" s="175">
        <f>ROUND(E184*F184,2)</f>
        <v>0</v>
      </c>
      <c r="H184" s="158"/>
      <c r="I184" s="157">
        <f>ROUND(E184*H184,2)</f>
        <v>0</v>
      </c>
      <c r="J184" s="158"/>
      <c r="K184" s="157">
        <f>ROUND(E184*J184,2)</f>
        <v>0</v>
      </c>
      <c r="L184" s="157">
        <v>12</v>
      </c>
      <c r="M184" s="157">
        <f>G184*(1+L184/100)</f>
        <v>0</v>
      </c>
      <c r="N184" s="156">
        <v>2.0000000000000002E-5</v>
      </c>
      <c r="O184" s="156">
        <f>ROUND(E184*N184,2)</f>
        <v>0</v>
      </c>
      <c r="P184" s="156">
        <v>0</v>
      </c>
      <c r="Q184" s="156">
        <f>ROUND(E184*P184,2)</f>
        <v>0</v>
      </c>
      <c r="R184" s="157"/>
      <c r="S184" s="157" t="s">
        <v>254</v>
      </c>
      <c r="T184" s="157" t="s">
        <v>255</v>
      </c>
      <c r="U184" s="157">
        <v>0.14000000000000001</v>
      </c>
      <c r="V184" s="157">
        <f>ROUND(E184*U184,2)</f>
        <v>14.7</v>
      </c>
      <c r="W184" s="157"/>
      <c r="X184" s="157" t="s">
        <v>256</v>
      </c>
      <c r="Y184" s="157" t="s">
        <v>257</v>
      </c>
      <c r="Z184" s="147"/>
      <c r="AA184" s="147"/>
      <c r="AB184" s="147"/>
      <c r="AC184" s="147"/>
      <c r="AD184" s="147"/>
      <c r="AE184" s="147"/>
      <c r="AF184" s="147"/>
      <c r="AG184" s="147" t="s">
        <v>258</v>
      </c>
      <c r="AH184" s="147"/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outlineLevel="2" x14ac:dyDescent="0.2">
      <c r="A185" s="154"/>
      <c r="B185" s="155"/>
      <c r="C185" s="388" t="s">
        <v>802</v>
      </c>
      <c r="D185" s="389"/>
      <c r="E185" s="389"/>
      <c r="F185" s="389"/>
      <c r="G185" s="389"/>
      <c r="H185" s="157"/>
      <c r="I185" s="157"/>
      <c r="J185" s="157"/>
      <c r="K185" s="157"/>
      <c r="L185" s="157"/>
      <c r="M185" s="157"/>
      <c r="N185" s="156"/>
      <c r="O185" s="156"/>
      <c r="P185" s="156"/>
      <c r="Q185" s="156"/>
      <c r="R185" s="157"/>
      <c r="S185" s="157"/>
      <c r="T185" s="157"/>
      <c r="U185" s="157"/>
      <c r="V185" s="157"/>
      <c r="W185" s="157"/>
      <c r="X185" s="157"/>
      <c r="Y185" s="157"/>
      <c r="Z185" s="147"/>
      <c r="AA185" s="147"/>
      <c r="AB185" s="147"/>
      <c r="AC185" s="147"/>
      <c r="AD185" s="147"/>
      <c r="AE185" s="147"/>
      <c r="AF185" s="147"/>
      <c r="AG185" s="147" t="s">
        <v>272</v>
      </c>
      <c r="AH185" s="147"/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outlineLevel="2" x14ac:dyDescent="0.2">
      <c r="A186" s="154"/>
      <c r="B186" s="155"/>
      <c r="C186" s="184" t="s">
        <v>799</v>
      </c>
      <c r="D186" s="159"/>
      <c r="E186" s="160">
        <v>105</v>
      </c>
      <c r="F186" s="157"/>
      <c r="G186" s="157"/>
      <c r="H186" s="157"/>
      <c r="I186" s="157"/>
      <c r="J186" s="157"/>
      <c r="K186" s="157"/>
      <c r="L186" s="157"/>
      <c r="M186" s="157"/>
      <c r="N186" s="156"/>
      <c r="O186" s="156"/>
      <c r="P186" s="156"/>
      <c r="Q186" s="156"/>
      <c r="R186" s="157"/>
      <c r="S186" s="157"/>
      <c r="T186" s="157"/>
      <c r="U186" s="157"/>
      <c r="V186" s="157"/>
      <c r="W186" s="157"/>
      <c r="X186" s="157"/>
      <c r="Y186" s="157"/>
      <c r="Z186" s="147"/>
      <c r="AA186" s="147"/>
      <c r="AB186" s="147"/>
      <c r="AC186" s="147"/>
      <c r="AD186" s="147"/>
      <c r="AE186" s="147"/>
      <c r="AF186" s="147"/>
      <c r="AG186" s="147" t="s">
        <v>260</v>
      </c>
      <c r="AH186" s="147">
        <v>0</v>
      </c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outlineLevel="1" x14ac:dyDescent="0.2">
      <c r="A187" s="170">
        <v>58</v>
      </c>
      <c r="B187" s="171" t="s">
        <v>803</v>
      </c>
      <c r="C187" s="183" t="s">
        <v>804</v>
      </c>
      <c r="D187" s="172" t="s">
        <v>380</v>
      </c>
      <c r="E187" s="173">
        <v>105</v>
      </c>
      <c r="F187" s="174"/>
      <c r="G187" s="175">
        <f>ROUND(E187*F187,2)</f>
        <v>0</v>
      </c>
      <c r="H187" s="158"/>
      <c r="I187" s="157">
        <f>ROUND(E187*H187,2)</f>
        <v>0</v>
      </c>
      <c r="J187" s="158"/>
      <c r="K187" s="157">
        <f>ROUND(E187*J187,2)</f>
        <v>0</v>
      </c>
      <c r="L187" s="157">
        <v>12</v>
      </c>
      <c r="M187" s="157">
        <f>G187*(1+L187/100)</f>
        <v>0</v>
      </c>
      <c r="N187" s="156">
        <v>2.9399999999999999E-3</v>
      </c>
      <c r="O187" s="156">
        <f>ROUND(E187*N187,2)</f>
        <v>0.31</v>
      </c>
      <c r="P187" s="156">
        <v>0</v>
      </c>
      <c r="Q187" s="156">
        <f>ROUND(E187*P187,2)</f>
        <v>0</v>
      </c>
      <c r="R187" s="157" t="s">
        <v>282</v>
      </c>
      <c r="S187" s="157" t="s">
        <v>254</v>
      </c>
      <c r="T187" s="157" t="s">
        <v>255</v>
      </c>
      <c r="U187" s="157">
        <v>0</v>
      </c>
      <c r="V187" s="157">
        <f>ROUND(E187*U187,2)</f>
        <v>0</v>
      </c>
      <c r="W187" s="157"/>
      <c r="X187" s="157" t="s">
        <v>283</v>
      </c>
      <c r="Y187" s="157" t="s">
        <v>257</v>
      </c>
      <c r="Z187" s="147"/>
      <c r="AA187" s="147"/>
      <c r="AB187" s="147"/>
      <c r="AC187" s="147"/>
      <c r="AD187" s="147"/>
      <c r="AE187" s="147"/>
      <c r="AF187" s="147"/>
      <c r="AG187" s="147" t="s">
        <v>284</v>
      </c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</row>
    <row r="188" spans="1:60" outlineLevel="2" x14ac:dyDescent="0.2">
      <c r="A188" s="154"/>
      <c r="B188" s="155"/>
      <c r="C188" s="184" t="s">
        <v>799</v>
      </c>
      <c r="D188" s="159"/>
      <c r="E188" s="160">
        <v>105</v>
      </c>
      <c r="F188" s="157"/>
      <c r="G188" s="157"/>
      <c r="H188" s="157"/>
      <c r="I188" s="157"/>
      <c r="J188" s="157"/>
      <c r="K188" s="157"/>
      <c r="L188" s="157"/>
      <c r="M188" s="157"/>
      <c r="N188" s="156"/>
      <c r="O188" s="156"/>
      <c r="P188" s="156"/>
      <c r="Q188" s="156"/>
      <c r="R188" s="157"/>
      <c r="S188" s="157"/>
      <c r="T188" s="157"/>
      <c r="U188" s="157"/>
      <c r="V188" s="157"/>
      <c r="W188" s="157"/>
      <c r="X188" s="157"/>
      <c r="Y188" s="157"/>
      <c r="Z188" s="147"/>
      <c r="AA188" s="147"/>
      <c r="AB188" s="147"/>
      <c r="AC188" s="147"/>
      <c r="AD188" s="147"/>
      <c r="AE188" s="147"/>
      <c r="AF188" s="147"/>
      <c r="AG188" s="147" t="s">
        <v>260</v>
      </c>
      <c r="AH188" s="147">
        <v>0</v>
      </c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outlineLevel="1" x14ac:dyDescent="0.2">
      <c r="A189" s="170">
        <v>59</v>
      </c>
      <c r="B189" s="171" t="s">
        <v>805</v>
      </c>
      <c r="C189" s="183" t="s">
        <v>806</v>
      </c>
      <c r="D189" s="172" t="s">
        <v>380</v>
      </c>
      <c r="E189" s="173">
        <v>115.5</v>
      </c>
      <c r="F189" s="174"/>
      <c r="G189" s="175">
        <f>ROUND(E189*F189,2)</f>
        <v>0</v>
      </c>
      <c r="H189" s="158"/>
      <c r="I189" s="157">
        <f>ROUND(E189*H189,2)</f>
        <v>0</v>
      </c>
      <c r="J189" s="158"/>
      <c r="K189" s="157">
        <f>ROUND(E189*J189,2)</f>
        <v>0</v>
      </c>
      <c r="L189" s="157">
        <v>12</v>
      </c>
      <c r="M189" s="157">
        <f>G189*(1+L189/100)</f>
        <v>0</v>
      </c>
      <c r="N189" s="156">
        <v>1.3999999999999999E-4</v>
      </c>
      <c r="O189" s="156">
        <f>ROUND(E189*N189,2)</f>
        <v>0.02</v>
      </c>
      <c r="P189" s="156">
        <v>0</v>
      </c>
      <c r="Q189" s="156">
        <f>ROUND(E189*P189,2)</f>
        <v>0</v>
      </c>
      <c r="R189" s="157" t="s">
        <v>282</v>
      </c>
      <c r="S189" s="157" t="s">
        <v>254</v>
      </c>
      <c r="T189" s="157" t="s">
        <v>255</v>
      </c>
      <c r="U189" s="157">
        <v>0</v>
      </c>
      <c r="V189" s="157">
        <f>ROUND(E189*U189,2)</f>
        <v>0</v>
      </c>
      <c r="W189" s="157"/>
      <c r="X189" s="157" t="s">
        <v>283</v>
      </c>
      <c r="Y189" s="157" t="s">
        <v>257</v>
      </c>
      <c r="Z189" s="147"/>
      <c r="AA189" s="147"/>
      <c r="AB189" s="147"/>
      <c r="AC189" s="147"/>
      <c r="AD189" s="147"/>
      <c r="AE189" s="147"/>
      <c r="AF189" s="147"/>
      <c r="AG189" s="147" t="s">
        <v>284</v>
      </c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outlineLevel="2" x14ac:dyDescent="0.2">
      <c r="A190" s="154"/>
      <c r="B190" s="155"/>
      <c r="C190" s="184" t="s">
        <v>799</v>
      </c>
      <c r="D190" s="159"/>
      <c r="E190" s="160">
        <v>105</v>
      </c>
      <c r="F190" s="157"/>
      <c r="G190" s="157"/>
      <c r="H190" s="157"/>
      <c r="I190" s="157"/>
      <c r="J190" s="157"/>
      <c r="K190" s="157"/>
      <c r="L190" s="157"/>
      <c r="M190" s="157"/>
      <c r="N190" s="156"/>
      <c r="O190" s="156"/>
      <c r="P190" s="156"/>
      <c r="Q190" s="156"/>
      <c r="R190" s="157"/>
      <c r="S190" s="157"/>
      <c r="T190" s="157"/>
      <c r="U190" s="157"/>
      <c r="V190" s="157"/>
      <c r="W190" s="157"/>
      <c r="X190" s="157"/>
      <c r="Y190" s="157"/>
      <c r="Z190" s="147"/>
      <c r="AA190" s="147"/>
      <c r="AB190" s="147"/>
      <c r="AC190" s="147"/>
      <c r="AD190" s="147"/>
      <c r="AE190" s="147"/>
      <c r="AF190" s="147"/>
      <c r="AG190" s="147" t="s">
        <v>260</v>
      </c>
      <c r="AH190" s="147">
        <v>0</v>
      </c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</row>
    <row r="191" spans="1:60" outlineLevel="3" x14ac:dyDescent="0.2">
      <c r="A191" s="154"/>
      <c r="B191" s="155"/>
      <c r="C191" s="195" t="s">
        <v>499</v>
      </c>
      <c r="D191" s="193"/>
      <c r="E191" s="194">
        <v>10.5</v>
      </c>
      <c r="F191" s="157"/>
      <c r="G191" s="157"/>
      <c r="H191" s="157"/>
      <c r="I191" s="157"/>
      <c r="J191" s="157"/>
      <c r="K191" s="157"/>
      <c r="L191" s="157"/>
      <c r="M191" s="157"/>
      <c r="N191" s="156"/>
      <c r="O191" s="156"/>
      <c r="P191" s="156"/>
      <c r="Q191" s="156"/>
      <c r="R191" s="157"/>
      <c r="S191" s="157"/>
      <c r="T191" s="157"/>
      <c r="U191" s="157"/>
      <c r="V191" s="157"/>
      <c r="W191" s="157"/>
      <c r="X191" s="157"/>
      <c r="Y191" s="157"/>
      <c r="Z191" s="147"/>
      <c r="AA191" s="147"/>
      <c r="AB191" s="147"/>
      <c r="AC191" s="147"/>
      <c r="AD191" s="147"/>
      <c r="AE191" s="147"/>
      <c r="AF191" s="147"/>
      <c r="AG191" s="147" t="s">
        <v>260</v>
      </c>
      <c r="AH191" s="147">
        <v>4</v>
      </c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</row>
    <row r="192" spans="1:60" x14ac:dyDescent="0.2">
      <c r="A192" s="163" t="s">
        <v>249</v>
      </c>
      <c r="B192" s="164" t="s">
        <v>166</v>
      </c>
      <c r="C192" s="182" t="s">
        <v>167</v>
      </c>
      <c r="D192" s="165"/>
      <c r="E192" s="166"/>
      <c r="F192" s="167"/>
      <c r="G192" s="168">
        <f>SUMIF(AG193:AG198,"&lt;&gt;NOR",G193:G198)</f>
        <v>0</v>
      </c>
      <c r="H192" s="162"/>
      <c r="I192" s="162">
        <f>SUM(I193:I198)</f>
        <v>0</v>
      </c>
      <c r="J192" s="162"/>
      <c r="K192" s="162">
        <f>SUM(K193:K198)</f>
        <v>0</v>
      </c>
      <c r="L192" s="162"/>
      <c r="M192" s="162">
        <f>SUM(M193:M198)</f>
        <v>0</v>
      </c>
      <c r="N192" s="161"/>
      <c r="O192" s="161">
        <f>SUM(O193:O198)</f>
        <v>3.4299999999999997</v>
      </c>
      <c r="P192" s="161"/>
      <c r="Q192" s="161">
        <f>SUM(Q193:Q198)</f>
        <v>0</v>
      </c>
      <c r="R192" s="162"/>
      <c r="S192" s="162"/>
      <c r="T192" s="162"/>
      <c r="U192" s="162"/>
      <c r="V192" s="162">
        <f>SUM(V193:V198)</f>
        <v>54.6</v>
      </c>
      <c r="W192" s="162"/>
      <c r="X192" s="162"/>
      <c r="Y192" s="162"/>
      <c r="AG192" t="s">
        <v>250</v>
      </c>
    </row>
    <row r="193" spans="1:60" outlineLevel="1" x14ac:dyDescent="0.2">
      <c r="A193" s="170">
        <v>60</v>
      </c>
      <c r="B193" s="171" t="s">
        <v>807</v>
      </c>
      <c r="C193" s="183" t="s">
        <v>808</v>
      </c>
      <c r="D193" s="172" t="s">
        <v>380</v>
      </c>
      <c r="E193" s="173">
        <v>210</v>
      </c>
      <c r="F193" s="174"/>
      <c r="G193" s="175">
        <f>ROUND(E193*F193,2)</f>
        <v>0</v>
      </c>
      <c r="H193" s="158"/>
      <c r="I193" s="157">
        <f>ROUND(E193*H193,2)</f>
        <v>0</v>
      </c>
      <c r="J193" s="158"/>
      <c r="K193" s="157">
        <f>ROUND(E193*J193,2)</f>
        <v>0</v>
      </c>
      <c r="L193" s="157">
        <v>12</v>
      </c>
      <c r="M193" s="157">
        <f>G193*(1+L193/100)</f>
        <v>0</v>
      </c>
      <c r="N193" s="156">
        <v>6.9999999999999994E-5</v>
      </c>
      <c r="O193" s="156">
        <f>ROUND(E193*N193,2)</f>
        <v>0.01</v>
      </c>
      <c r="P193" s="156">
        <v>0</v>
      </c>
      <c r="Q193" s="156">
        <f>ROUND(E193*P193,2)</f>
        <v>0</v>
      </c>
      <c r="R193" s="157"/>
      <c r="S193" s="157" t="s">
        <v>254</v>
      </c>
      <c r="T193" s="157" t="s">
        <v>255</v>
      </c>
      <c r="U193" s="157">
        <v>0.26</v>
      </c>
      <c r="V193" s="157">
        <f>ROUND(E193*U193,2)</f>
        <v>54.6</v>
      </c>
      <c r="W193" s="157"/>
      <c r="X193" s="157" t="s">
        <v>256</v>
      </c>
      <c r="Y193" s="157" t="s">
        <v>257</v>
      </c>
      <c r="Z193" s="147"/>
      <c r="AA193" s="147"/>
      <c r="AB193" s="147"/>
      <c r="AC193" s="147"/>
      <c r="AD193" s="147"/>
      <c r="AE193" s="147"/>
      <c r="AF193" s="147"/>
      <c r="AG193" s="147" t="s">
        <v>258</v>
      </c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</row>
    <row r="194" spans="1:60" outlineLevel="2" x14ac:dyDescent="0.2">
      <c r="A194" s="154"/>
      <c r="B194" s="155"/>
      <c r="C194" s="184" t="s">
        <v>809</v>
      </c>
      <c r="D194" s="159"/>
      <c r="E194" s="160">
        <v>210</v>
      </c>
      <c r="F194" s="157"/>
      <c r="G194" s="157"/>
      <c r="H194" s="157"/>
      <c r="I194" s="157"/>
      <c r="J194" s="157"/>
      <c r="K194" s="157"/>
      <c r="L194" s="157"/>
      <c r="M194" s="157"/>
      <c r="N194" s="156"/>
      <c r="O194" s="156"/>
      <c r="P194" s="156"/>
      <c r="Q194" s="156"/>
      <c r="R194" s="157"/>
      <c r="S194" s="157"/>
      <c r="T194" s="157"/>
      <c r="U194" s="157"/>
      <c r="V194" s="157"/>
      <c r="W194" s="157"/>
      <c r="X194" s="157"/>
      <c r="Y194" s="157"/>
      <c r="Z194" s="147"/>
      <c r="AA194" s="147"/>
      <c r="AB194" s="147"/>
      <c r="AC194" s="147"/>
      <c r="AD194" s="147"/>
      <c r="AE194" s="147"/>
      <c r="AF194" s="147"/>
      <c r="AG194" s="147" t="s">
        <v>260</v>
      </c>
      <c r="AH194" s="147">
        <v>0</v>
      </c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</row>
    <row r="195" spans="1:60" outlineLevel="1" x14ac:dyDescent="0.2">
      <c r="A195" s="170">
        <v>61</v>
      </c>
      <c r="B195" s="171" t="s">
        <v>810</v>
      </c>
      <c r="C195" s="183" t="s">
        <v>811</v>
      </c>
      <c r="D195" s="172" t="s">
        <v>380</v>
      </c>
      <c r="E195" s="173">
        <v>231</v>
      </c>
      <c r="F195" s="174"/>
      <c r="G195" s="175">
        <f>ROUND(E195*F195,2)</f>
        <v>0</v>
      </c>
      <c r="H195" s="158"/>
      <c r="I195" s="157">
        <f>ROUND(E195*H195,2)</f>
        <v>0</v>
      </c>
      <c r="J195" s="158"/>
      <c r="K195" s="157">
        <f>ROUND(E195*J195,2)</f>
        <v>0</v>
      </c>
      <c r="L195" s="157">
        <v>12</v>
      </c>
      <c r="M195" s="157">
        <f>G195*(1+L195/100)</f>
        <v>0</v>
      </c>
      <c r="N195" s="156">
        <v>1.4800000000000001E-2</v>
      </c>
      <c r="O195" s="156">
        <f>ROUND(E195*N195,2)</f>
        <v>3.42</v>
      </c>
      <c r="P195" s="156">
        <v>0</v>
      </c>
      <c r="Q195" s="156">
        <f>ROUND(E195*P195,2)</f>
        <v>0</v>
      </c>
      <c r="R195" s="157" t="s">
        <v>282</v>
      </c>
      <c r="S195" s="157" t="s">
        <v>254</v>
      </c>
      <c r="T195" s="157" t="s">
        <v>255</v>
      </c>
      <c r="U195" s="157">
        <v>0</v>
      </c>
      <c r="V195" s="157">
        <f>ROUND(E195*U195,2)</f>
        <v>0</v>
      </c>
      <c r="W195" s="157"/>
      <c r="X195" s="157" t="s">
        <v>283</v>
      </c>
      <c r="Y195" s="157" t="s">
        <v>257</v>
      </c>
      <c r="Z195" s="147"/>
      <c r="AA195" s="147"/>
      <c r="AB195" s="147"/>
      <c r="AC195" s="147"/>
      <c r="AD195" s="147"/>
      <c r="AE195" s="147"/>
      <c r="AF195" s="147"/>
      <c r="AG195" s="147" t="s">
        <v>284</v>
      </c>
      <c r="AH195" s="147"/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</row>
    <row r="196" spans="1:60" outlineLevel="2" x14ac:dyDescent="0.2">
      <c r="A196" s="154"/>
      <c r="B196" s="155"/>
      <c r="C196" s="184" t="s">
        <v>799</v>
      </c>
      <c r="D196" s="159"/>
      <c r="E196" s="160">
        <v>105</v>
      </c>
      <c r="F196" s="157"/>
      <c r="G196" s="157"/>
      <c r="H196" s="157"/>
      <c r="I196" s="157"/>
      <c r="J196" s="157"/>
      <c r="K196" s="157"/>
      <c r="L196" s="157"/>
      <c r="M196" s="157"/>
      <c r="N196" s="156"/>
      <c r="O196" s="156"/>
      <c r="P196" s="156"/>
      <c r="Q196" s="156"/>
      <c r="R196" s="157"/>
      <c r="S196" s="157"/>
      <c r="T196" s="157"/>
      <c r="U196" s="157"/>
      <c r="V196" s="157"/>
      <c r="W196" s="157"/>
      <c r="X196" s="157"/>
      <c r="Y196" s="157"/>
      <c r="Z196" s="147"/>
      <c r="AA196" s="147"/>
      <c r="AB196" s="147"/>
      <c r="AC196" s="147"/>
      <c r="AD196" s="147"/>
      <c r="AE196" s="147"/>
      <c r="AF196" s="147"/>
      <c r="AG196" s="147" t="s">
        <v>260</v>
      </c>
      <c r="AH196" s="147">
        <v>0</v>
      </c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</row>
    <row r="197" spans="1:60" outlineLevel="3" x14ac:dyDescent="0.2">
      <c r="A197" s="154"/>
      <c r="B197" s="155"/>
      <c r="C197" s="184" t="s">
        <v>799</v>
      </c>
      <c r="D197" s="159"/>
      <c r="E197" s="160">
        <v>105</v>
      </c>
      <c r="F197" s="157"/>
      <c r="G197" s="157"/>
      <c r="H197" s="157"/>
      <c r="I197" s="157"/>
      <c r="J197" s="157"/>
      <c r="K197" s="157"/>
      <c r="L197" s="157"/>
      <c r="M197" s="157"/>
      <c r="N197" s="156"/>
      <c r="O197" s="156"/>
      <c r="P197" s="156"/>
      <c r="Q197" s="156"/>
      <c r="R197" s="157"/>
      <c r="S197" s="157"/>
      <c r="T197" s="157"/>
      <c r="U197" s="157"/>
      <c r="V197" s="157"/>
      <c r="W197" s="157"/>
      <c r="X197" s="157"/>
      <c r="Y197" s="157"/>
      <c r="Z197" s="147"/>
      <c r="AA197" s="147"/>
      <c r="AB197" s="147"/>
      <c r="AC197" s="147"/>
      <c r="AD197" s="147"/>
      <c r="AE197" s="147"/>
      <c r="AF197" s="147"/>
      <c r="AG197" s="147" t="s">
        <v>260</v>
      </c>
      <c r="AH197" s="147">
        <v>0</v>
      </c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47"/>
      <c r="BH197" s="147"/>
    </row>
    <row r="198" spans="1:60" outlineLevel="3" x14ac:dyDescent="0.2">
      <c r="A198" s="154"/>
      <c r="B198" s="155"/>
      <c r="C198" s="195" t="s">
        <v>499</v>
      </c>
      <c r="D198" s="193"/>
      <c r="E198" s="194">
        <v>21</v>
      </c>
      <c r="F198" s="157"/>
      <c r="G198" s="157"/>
      <c r="H198" s="157"/>
      <c r="I198" s="157"/>
      <c r="J198" s="157"/>
      <c r="K198" s="157"/>
      <c r="L198" s="157"/>
      <c r="M198" s="157"/>
      <c r="N198" s="156"/>
      <c r="O198" s="156"/>
      <c r="P198" s="156"/>
      <c r="Q198" s="156"/>
      <c r="R198" s="157"/>
      <c r="S198" s="157"/>
      <c r="T198" s="157"/>
      <c r="U198" s="157"/>
      <c r="V198" s="157"/>
      <c r="W198" s="157"/>
      <c r="X198" s="157"/>
      <c r="Y198" s="157"/>
      <c r="Z198" s="147"/>
      <c r="AA198" s="147"/>
      <c r="AB198" s="147"/>
      <c r="AC198" s="147"/>
      <c r="AD198" s="147"/>
      <c r="AE198" s="147"/>
      <c r="AF198" s="147"/>
      <c r="AG198" s="147" t="s">
        <v>260</v>
      </c>
      <c r="AH198" s="147">
        <v>4</v>
      </c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</row>
    <row r="199" spans="1:60" x14ac:dyDescent="0.2">
      <c r="A199" s="163" t="s">
        <v>249</v>
      </c>
      <c r="B199" s="164" t="s">
        <v>176</v>
      </c>
      <c r="C199" s="182" t="s">
        <v>177</v>
      </c>
      <c r="D199" s="165"/>
      <c r="E199" s="166"/>
      <c r="F199" s="167"/>
      <c r="G199" s="168">
        <f>SUMIF(AG200:AG224,"&lt;&gt;NOR",G200:G224)</f>
        <v>0</v>
      </c>
      <c r="H199" s="162"/>
      <c r="I199" s="162">
        <f>SUM(I200:I224)</f>
        <v>0</v>
      </c>
      <c r="J199" s="162"/>
      <c r="K199" s="162">
        <f>SUM(K200:K224)</f>
        <v>0</v>
      </c>
      <c r="L199" s="162"/>
      <c r="M199" s="162">
        <f>SUM(M200:M224)</f>
        <v>0</v>
      </c>
      <c r="N199" s="161"/>
      <c r="O199" s="161">
        <f>SUM(O200:O224)</f>
        <v>0.37000000000000005</v>
      </c>
      <c r="P199" s="161"/>
      <c r="Q199" s="161">
        <f>SUM(Q200:Q224)</f>
        <v>0.03</v>
      </c>
      <c r="R199" s="162"/>
      <c r="S199" s="162"/>
      <c r="T199" s="162"/>
      <c r="U199" s="162"/>
      <c r="V199" s="162">
        <f>SUM(V200:V224)</f>
        <v>39.799999999999997</v>
      </c>
      <c r="W199" s="162"/>
      <c r="X199" s="162"/>
      <c r="Y199" s="162"/>
      <c r="AG199" t="s">
        <v>250</v>
      </c>
    </row>
    <row r="200" spans="1:60" outlineLevel="1" x14ac:dyDescent="0.2">
      <c r="A200" s="176">
        <v>62</v>
      </c>
      <c r="B200" s="177" t="s">
        <v>812</v>
      </c>
      <c r="C200" s="185" t="s">
        <v>813</v>
      </c>
      <c r="D200" s="178" t="s">
        <v>814</v>
      </c>
      <c r="E200" s="179">
        <v>2</v>
      </c>
      <c r="F200" s="180"/>
      <c r="G200" s="181">
        <f>ROUND(E200*F200,2)</f>
        <v>0</v>
      </c>
      <c r="H200" s="158"/>
      <c r="I200" s="157">
        <f>ROUND(E200*H200,2)</f>
        <v>0</v>
      </c>
      <c r="J200" s="158"/>
      <c r="K200" s="157">
        <f>ROUND(E200*J200,2)</f>
        <v>0</v>
      </c>
      <c r="L200" s="157">
        <v>12</v>
      </c>
      <c r="M200" s="157">
        <f>G200*(1+L200/100)</f>
        <v>0</v>
      </c>
      <c r="N200" s="156">
        <v>0</v>
      </c>
      <c r="O200" s="156">
        <f>ROUND(E200*N200,2)</f>
        <v>0</v>
      </c>
      <c r="P200" s="156">
        <v>1.7299999999999999E-2</v>
      </c>
      <c r="Q200" s="156">
        <f>ROUND(E200*P200,2)</f>
        <v>0.03</v>
      </c>
      <c r="R200" s="157"/>
      <c r="S200" s="157" t="s">
        <v>254</v>
      </c>
      <c r="T200" s="157" t="s">
        <v>255</v>
      </c>
      <c r="U200" s="157">
        <v>0.496</v>
      </c>
      <c r="V200" s="157">
        <f>ROUND(E200*U200,2)</f>
        <v>0.99</v>
      </c>
      <c r="W200" s="157"/>
      <c r="X200" s="157" t="s">
        <v>256</v>
      </c>
      <c r="Y200" s="157" t="s">
        <v>257</v>
      </c>
      <c r="Z200" s="147"/>
      <c r="AA200" s="147"/>
      <c r="AB200" s="147"/>
      <c r="AC200" s="147"/>
      <c r="AD200" s="147"/>
      <c r="AE200" s="147"/>
      <c r="AF200" s="147"/>
      <c r="AG200" s="147" t="s">
        <v>258</v>
      </c>
      <c r="AH200" s="147"/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47"/>
      <c r="BH200" s="147"/>
    </row>
    <row r="201" spans="1:60" outlineLevel="1" x14ac:dyDescent="0.2">
      <c r="A201" s="170">
        <v>63</v>
      </c>
      <c r="B201" s="171" t="s">
        <v>815</v>
      </c>
      <c r="C201" s="183" t="s">
        <v>816</v>
      </c>
      <c r="D201" s="172" t="s">
        <v>817</v>
      </c>
      <c r="E201" s="173">
        <v>5</v>
      </c>
      <c r="F201" s="174"/>
      <c r="G201" s="175">
        <f>ROUND(E201*F201,2)</f>
        <v>0</v>
      </c>
      <c r="H201" s="158"/>
      <c r="I201" s="157">
        <f>ROUND(E201*H201,2)</f>
        <v>0</v>
      </c>
      <c r="J201" s="158"/>
      <c r="K201" s="157">
        <f>ROUND(E201*J201,2)</f>
        <v>0</v>
      </c>
      <c r="L201" s="157">
        <v>12</v>
      </c>
      <c r="M201" s="157">
        <f>G201*(1+L201/100)</f>
        <v>0</v>
      </c>
      <c r="N201" s="156">
        <v>1.2970000000000001E-2</v>
      </c>
      <c r="O201" s="156">
        <f>ROUND(E201*N201,2)</f>
        <v>0.06</v>
      </c>
      <c r="P201" s="156">
        <v>0</v>
      </c>
      <c r="Q201" s="156">
        <f>ROUND(E201*P201,2)</f>
        <v>0</v>
      </c>
      <c r="R201" s="157"/>
      <c r="S201" s="157" t="s">
        <v>254</v>
      </c>
      <c r="T201" s="157" t="s">
        <v>255</v>
      </c>
      <c r="U201" s="157">
        <v>1.9</v>
      </c>
      <c r="V201" s="157">
        <f>ROUND(E201*U201,2)</f>
        <v>9.5</v>
      </c>
      <c r="W201" s="157"/>
      <c r="X201" s="157" t="s">
        <v>256</v>
      </c>
      <c r="Y201" s="157" t="s">
        <v>257</v>
      </c>
      <c r="Z201" s="147"/>
      <c r="AA201" s="147"/>
      <c r="AB201" s="147"/>
      <c r="AC201" s="147"/>
      <c r="AD201" s="147"/>
      <c r="AE201" s="147"/>
      <c r="AF201" s="147"/>
      <c r="AG201" s="147" t="s">
        <v>258</v>
      </c>
      <c r="AH201" s="147"/>
      <c r="AI201" s="147"/>
      <c r="AJ201" s="147"/>
      <c r="AK201" s="147"/>
      <c r="AL201" s="147"/>
      <c r="AM201" s="147"/>
      <c r="AN201" s="147"/>
      <c r="AO201" s="147"/>
      <c r="AP201" s="147"/>
      <c r="AQ201" s="147"/>
      <c r="AR201" s="147"/>
      <c r="AS201" s="147"/>
      <c r="AT201" s="147"/>
      <c r="AU201" s="147"/>
      <c r="AV201" s="147"/>
      <c r="AW201" s="147"/>
      <c r="AX201" s="147"/>
      <c r="AY201" s="147"/>
      <c r="AZ201" s="147"/>
      <c r="BA201" s="147"/>
      <c r="BB201" s="147"/>
      <c r="BC201" s="147"/>
      <c r="BD201" s="147"/>
      <c r="BE201" s="147"/>
      <c r="BF201" s="147"/>
      <c r="BG201" s="147"/>
      <c r="BH201" s="147"/>
    </row>
    <row r="202" spans="1:60" outlineLevel="2" x14ac:dyDescent="0.2">
      <c r="A202" s="154"/>
      <c r="B202" s="155"/>
      <c r="C202" s="388" t="s">
        <v>818</v>
      </c>
      <c r="D202" s="389"/>
      <c r="E202" s="389"/>
      <c r="F202" s="389"/>
      <c r="G202" s="389"/>
      <c r="H202" s="157"/>
      <c r="I202" s="157"/>
      <c r="J202" s="157"/>
      <c r="K202" s="157"/>
      <c r="L202" s="157"/>
      <c r="M202" s="157"/>
      <c r="N202" s="156"/>
      <c r="O202" s="156"/>
      <c r="P202" s="156"/>
      <c r="Q202" s="156"/>
      <c r="R202" s="157"/>
      <c r="S202" s="157"/>
      <c r="T202" s="157"/>
      <c r="U202" s="157"/>
      <c r="V202" s="157"/>
      <c r="W202" s="157"/>
      <c r="X202" s="157"/>
      <c r="Y202" s="157"/>
      <c r="Z202" s="147"/>
      <c r="AA202" s="147"/>
      <c r="AB202" s="147"/>
      <c r="AC202" s="147"/>
      <c r="AD202" s="147"/>
      <c r="AE202" s="147"/>
      <c r="AF202" s="147"/>
      <c r="AG202" s="147" t="s">
        <v>272</v>
      </c>
      <c r="AH202" s="147"/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AV202" s="147"/>
      <c r="AW202" s="147"/>
      <c r="AX202" s="147"/>
      <c r="AY202" s="147"/>
      <c r="AZ202" s="147"/>
      <c r="BA202" s="147"/>
      <c r="BB202" s="147"/>
      <c r="BC202" s="147"/>
      <c r="BD202" s="147"/>
      <c r="BE202" s="147"/>
      <c r="BF202" s="147"/>
      <c r="BG202" s="147"/>
      <c r="BH202" s="147"/>
    </row>
    <row r="203" spans="1:60" outlineLevel="2" x14ac:dyDescent="0.2">
      <c r="A203" s="154"/>
      <c r="B203" s="155"/>
      <c r="C203" s="184" t="s">
        <v>139</v>
      </c>
      <c r="D203" s="159"/>
      <c r="E203" s="160">
        <v>5</v>
      </c>
      <c r="F203" s="157"/>
      <c r="G203" s="157"/>
      <c r="H203" s="157"/>
      <c r="I203" s="157"/>
      <c r="J203" s="157"/>
      <c r="K203" s="157"/>
      <c r="L203" s="157"/>
      <c r="M203" s="157"/>
      <c r="N203" s="156"/>
      <c r="O203" s="156"/>
      <c r="P203" s="156"/>
      <c r="Q203" s="156"/>
      <c r="R203" s="157"/>
      <c r="S203" s="157"/>
      <c r="T203" s="157"/>
      <c r="U203" s="157"/>
      <c r="V203" s="157"/>
      <c r="W203" s="157"/>
      <c r="X203" s="157"/>
      <c r="Y203" s="157"/>
      <c r="Z203" s="147"/>
      <c r="AA203" s="147"/>
      <c r="AB203" s="147"/>
      <c r="AC203" s="147"/>
      <c r="AD203" s="147"/>
      <c r="AE203" s="147"/>
      <c r="AF203" s="147"/>
      <c r="AG203" s="147" t="s">
        <v>260</v>
      </c>
      <c r="AH203" s="147">
        <v>0</v>
      </c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  <c r="AV203" s="147"/>
      <c r="AW203" s="147"/>
      <c r="AX203" s="147"/>
      <c r="AY203" s="147"/>
      <c r="AZ203" s="147"/>
      <c r="BA203" s="147"/>
      <c r="BB203" s="147"/>
      <c r="BC203" s="147"/>
      <c r="BD203" s="147"/>
      <c r="BE203" s="147"/>
      <c r="BF203" s="147"/>
      <c r="BG203" s="147"/>
      <c r="BH203" s="147"/>
    </row>
    <row r="204" spans="1:60" outlineLevel="1" x14ac:dyDescent="0.2">
      <c r="A204" s="170">
        <v>64</v>
      </c>
      <c r="B204" s="171" t="s">
        <v>819</v>
      </c>
      <c r="C204" s="183" t="s">
        <v>820</v>
      </c>
      <c r="D204" s="172" t="s">
        <v>817</v>
      </c>
      <c r="E204" s="173">
        <v>3</v>
      </c>
      <c r="F204" s="174"/>
      <c r="G204" s="175">
        <f>ROUND(E204*F204,2)</f>
        <v>0</v>
      </c>
      <c r="H204" s="158"/>
      <c r="I204" s="157">
        <f>ROUND(E204*H204,2)</f>
        <v>0</v>
      </c>
      <c r="J204" s="158"/>
      <c r="K204" s="157">
        <f>ROUND(E204*J204,2)</f>
        <v>0</v>
      </c>
      <c r="L204" s="157">
        <v>12</v>
      </c>
      <c r="M204" s="157">
        <f>G204*(1+L204/100)</f>
        <v>0</v>
      </c>
      <c r="N204" s="156">
        <v>1.4E-2</v>
      </c>
      <c r="O204" s="156">
        <f>ROUND(E204*N204,2)</f>
        <v>0.04</v>
      </c>
      <c r="P204" s="156">
        <v>0</v>
      </c>
      <c r="Q204" s="156">
        <f>ROUND(E204*P204,2)</f>
        <v>0</v>
      </c>
      <c r="R204" s="157"/>
      <c r="S204" s="157" t="s">
        <v>254</v>
      </c>
      <c r="T204" s="157" t="s">
        <v>255</v>
      </c>
      <c r="U204" s="157">
        <v>1.6</v>
      </c>
      <c r="V204" s="157">
        <f>ROUND(E204*U204,2)</f>
        <v>4.8</v>
      </c>
      <c r="W204" s="157"/>
      <c r="X204" s="157" t="s">
        <v>256</v>
      </c>
      <c r="Y204" s="157" t="s">
        <v>257</v>
      </c>
      <c r="Z204" s="147"/>
      <c r="AA204" s="147"/>
      <c r="AB204" s="147"/>
      <c r="AC204" s="147"/>
      <c r="AD204" s="147"/>
      <c r="AE204" s="147"/>
      <c r="AF204" s="147"/>
      <c r="AG204" s="147" t="s">
        <v>258</v>
      </c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</row>
    <row r="205" spans="1:60" outlineLevel="2" x14ac:dyDescent="0.2">
      <c r="A205" s="154"/>
      <c r="B205" s="155"/>
      <c r="C205" s="388" t="s">
        <v>818</v>
      </c>
      <c r="D205" s="389"/>
      <c r="E205" s="389"/>
      <c r="F205" s="389"/>
      <c r="G205" s="389"/>
      <c r="H205" s="157"/>
      <c r="I205" s="157"/>
      <c r="J205" s="157"/>
      <c r="K205" s="157"/>
      <c r="L205" s="157"/>
      <c r="M205" s="157"/>
      <c r="N205" s="156"/>
      <c r="O205" s="156"/>
      <c r="P205" s="156"/>
      <c r="Q205" s="156"/>
      <c r="R205" s="157"/>
      <c r="S205" s="157"/>
      <c r="T205" s="157"/>
      <c r="U205" s="157"/>
      <c r="V205" s="157"/>
      <c r="W205" s="157"/>
      <c r="X205" s="157"/>
      <c r="Y205" s="157"/>
      <c r="Z205" s="147"/>
      <c r="AA205" s="147"/>
      <c r="AB205" s="147"/>
      <c r="AC205" s="147"/>
      <c r="AD205" s="147"/>
      <c r="AE205" s="147"/>
      <c r="AF205" s="147"/>
      <c r="AG205" s="147" t="s">
        <v>272</v>
      </c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</row>
    <row r="206" spans="1:60" outlineLevel="2" x14ac:dyDescent="0.2">
      <c r="A206" s="154"/>
      <c r="B206" s="155"/>
      <c r="C206" s="184" t="s">
        <v>60</v>
      </c>
      <c r="D206" s="159"/>
      <c r="E206" s="160">
        <v>3</v>
      </c>
      <c r="F206" s="157"/>
      <c r="G206" s="157"/>
      <c r="H206" s="157"/>
      <c r="I206" s="157"/>
      <c r="J206" s="157"/>
      <c r="K206" s="157"/>
      <c r="L206" s="157"/>
      <c r="M206" s="157"/>
      <c r="N206" s="156"/>
      <c r="O206" s="156"/>
      <c r="P206" s="156"/>
      <c r="Q206" s="156"/>
      <c r="R206" s="157"/>
      <c r="S206" s="157"/>
      <c r="T206" s="157"/>
      <c r="U206" s="157"/>
      <c r="V206" s="157"/>
      <c r="W206" s="157"/>
      <c r="X206" s="157"/>
      <c r="Y206" s="157"/>
      <c r="Z206" s="147"/>
      <c r="AA206" s="147"/>
      <c r="AB206" s="147"/>
      <c r="AC206" s="147"/>
      <c r="AD206" s="147"/>
      <c r="AE206" s="147"/>
      <c r="AF206" s="147"/>
      <c r="AG206" s="147" t="s">
        <v>260</v>
      </c>
      <c r="AH206" s="147">
        <v>0</v>
      </c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</row>
    <row r="207" spans="1:60" outlineLevel="1" x14ac:dyDescent="0.2">
      <c r="A207" s="170">
        <v>65</v>
      </c>
      <c r="B207" s="171" t="s">
        <v>821</v>
      </c>
      <c r="C207" s="183" t="s">
        <v>822</v>
      </c>
      <c r="D207" s="172" t="s">
        <v>292</v>
      </c>
      <c r="E207" s="173">
        <v>5</v>
      </c>
      <c r="F207" s="174"/>
      <c r="G207" s="175">
        <f>ROUND(E207*F207,2)</f>
        <v>0</v>
      </c>
      <c r="H207" s="158"/>
      <c r="I207" s="157">
        <f>ROUND(E207*H207,2)</f>
        <v>0</v>
      </c>
      <c r="J207" s="158"/>
      <c r="K207" s="157">
        <f>ROUND(E207*J207,2)</f>
        <v>0</v>
      </c>
      <c r="L207" s="157">
        <v>12</v>
      </c>
      <c r="M207" s="157">
        <f>G207*(1+L207/100)</f>
        <v>0</v>
      </c>
      <c r="N207" s="156">
        <v>3.1800000000000001E-3</v>
      </c>
      <c r="O207" s="156">
        <f>ROUND(E207*N207,2)</f>
        <v>0.02</v>
      </c>
      <c r="P207" s="156">
        <v>0</v>
      </c>
      <c r="Q207" s="156">
        <f>ROUND(E207*P207,2)</f>
        <v>0</v>
      </c>
      <c r="R207" s="157"/>
      <c r="S207" s="157" t="s">
        <v>254</v>
      </c>
      <c r="T207" s="157" t="s">
        <v>255</v>
      </c>
      <c r="U207" s="157">
        <v>2.5339</v>
      </c>
      <c r="V207" s="157">
        <f>ROUND(E207*U207,2)</f>
        <v>12.67</v>
      </c>
      <c r="W207" s="157"/>
      <c r="X207" s="157" t="s">
        <v>309</v>
      </c>
      <c r="Y207" s="157" t="s">
        <v>257</v>
      </c>
      <c r="Z207" s="147"/>
      <c r="AA207" s="147"/>
      <c r="AB207" s="147"/>
      <c r="AC207" s="147"/>
      <c r="AD207" s="147"/>
      <c r="AE207" s="147"/>
      <c r="AF207" s="147"/>
      <c r="AG207" s="147" t="s">
        <v>310</v>
      </c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</row>
    <row r="208" spans="1:60" outlineLevel="2" x14ac:dyDescent="0.2">
      <c r="A208" s="154"/>
      <c r="B208" s="155"/>
      <c r="C208" s="388" t="s">
        <v>823</v>
      </c>
      <c r="D208" s="389"/>
      <c r="E208" s="389"/>
      <c r="F208" s="389"/>
      <c r="G208" s="389"/>
      <c r="H208" s="157"/>
      <c r="I208" s="157"/>
      <c r="J208" s="157"/>
      <c r="K208" s="157"/>
      <c r="L208" s="157"/>
      <c r="M208" s="157"/>
      <c r="N208" s="156"/>
      <c r="O208" s="156"/>
      <c r="P208" s="156"/>
      <c r="Q208" s="156"/>
      <c r="R208" s="157"/>
      <c r="S208" s="157"/>
      <c r="T208" s="157"/>
      <c r="U208" s="157"/>
      <c r="V208" s="157"/>
      <c r="W208" s="157"/>
      <c r="X208" s="157"/>
      <c r="Y208" s="157"/>
      <c r="Z208" s="147"/>
      <c r="AA208" s="147"/>
      <c r="AB208" s="147"/>
      <c r="AC208" s="147"/>
      <c r="AD208" s="147"/>
      <c r="AE208" s="147"/>
      <c r="AF208" s="147"/>
      <c r="AG208" s="147" t="s">
        <v>272</v>
      </c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</row>
    <row r="209" spans="1:60" outlineLevel="2" x14ac:dyDescent="0.2">
      <c r="A209" s="154"/>
      <c r="B209" s="155"/>
      <c r="C209" s="184" t="s">
        <v>139</v>
      </c>
      <c r="D209" s="159"/>
      <c r="E209" s="160">
        <v>5</v>
      </c>
      <c r="F209" s="157"/>
      <c r="G209" s="157"/>
      <c r="H209" s="157"/>
      <c r="I209" s="157"/>
      <c r="J209" s="157"/>
      <c r="K209" s="157"/>
      <c r="L209" s="157"/>
      <c r="M209" s="157"/>
      <c r="N209" s="156"/>
      <c r="O209" s="156"/>
      <c r="P209" s="156"/>
      <c r="Q209" s="156"/>
      <c r="R209" s="157"/>
      <c r="S209" s="157"/>
      <c r="T209" s="157"/>
      <c r="U209" s="157"/>
      <c r="V209" s="157"/>
      <c r="W209" s="157"/>
      <c r="X209" s="157"/>
      <c r="Y209" s="157"/>
      <c r="Z209" s="147"/>
      <c r="AA209" s="147"/>
      <c r="AB209" s="147"/>
      <c r="AC209" s="147"/>
      <c r="AD209" s="147"/>
      <c r="AE209" s="147"/>
      <c r="AF209" s="147"/>
      <c r="AG209" s="147" t="s">
        <v>260</v>
      </c>
      <c r="AH209" s="147">
        <v>0</v>
      </c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</row>
    <row r="210" spans="1:60" outlineLevel="1" x14ac:dyDescent="0.2">
      <c r="A210" s="170">
        <v>66</v>
      </c>
      <c r="B210" s="171" t="s">
        <v>824</v>
      </c>
      <c r="C210" s="183" t="s">
        <v>825</v>
      </c>
      <c r="D210" s="172" t="s">
        <v>292</v>
      </c>
      <c r="E210" s="173">
        <v>3</v>
      </c>
      <c r="F210" s="174"/>
      <c r="G210" s="175">
        <f>ROUND(E210*F210,2)</f>
        <v>0</v>
      </c>
      <c r="H210" s="158"/>
      <c r="I210" s="157">
        <f>ROUND(E210*H210,2)</f>
        <v>0</v>
      </c>
      <c r="J210" s="158"/>
      <c r="K210" s="157">
        <f>ROUND(E210*J210,2)</f>
        <v>0</v>
      </c>
      <c r="L210" s="157">
        <v>12</v>
      </c>
      <c r="M210" s="157">
        <f>G210*(1+L210/100)</f>
        <v>0</v>
      </c>
      <c r="N210" s="156">
        <v>4.3800000000000002E-3</v>
      </c>
      <c r="O210" s="156">
        <f>ROUND(E210*N210,2)</f>
        <v>0.01</v>
      </c>
      <c r="P210" s="156">
        <v>0</v>
      </c>
      <c r="Q210" s="156">
        <f>ROUND(E210*P210,2)</f>
        <v>0</v>
      </c>
      <c r="R210" s="157"/>
      <c r="S210" s="157" t="s">
        <v>254</v>
      </c>
      <c r="T210" s="157" t="s">
        <v>255</v>
      </c>
      <c r="U210" s="157">
        <v>1.47689</v>
      </c>
      <c r="V210" s="157">
        <f>ROUND(E210*U210,2)</f>
        <v>4.43</v>
      </c>
      <c r="W210" s="157"/>
      <c r="X210" s="157" t="s">
        <v>309</v>
      </c>
      <c r="Y210" s="157" t="s">
        <v>257</v>
      </c>
      <c r="Z210" s="147"/>
      <c r="AA210" s="147"/>
      <c r="AB210" s="147"/>
      <c r="AC210" s="147"/>
      <c r="AD210" s="147"/>
      <c r="AE210" s="147"/>
      <c r="AF210" s="147"/>
      <c r="AG210" s="147" t="s">
        <v>310</v>
      </c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</row>
    <row r="211" spans="1:60" outlineLevel="2" x14ac:dyDescent="0.2">
      <c r="A211" s="154"/>
      <c r="B211" s="155"/>
      <c r="C211" s="388" t="s">
        <v>826</v>
      </c>
      <c r="D211" s="389"/>
      <c r="E211" s="389"/>
      <c r="F211" s="389"/>
      <c r="G211" s="389"/>
      <c r="H211" s="157"/>
      <c r="I211" s="157"/>
      <c r="J211" s="157"/>
      <c r="K211" s="157"/>
      <c r="L211" s="157"/>
      <c r="M211" s="157"/>
      <c r="N211" s="156"/>
      <c r="O211" s="156"/>
      <c r="P211" s="156"/>
      <c r="Q211" s="156"/>
      <c r="R211" s="157"/>
      <c r="S211" s="157"/>
      <c r="T211" s="157"/>
      <c r="U211" s="157"/>
      <c r="V211" s="157"/>
      <c r="W211" s="157"/>
      <c r="X211" s="157"/>
      <c r="Y211" s="157"/>
      <c r="Z211" s="147"/>
      <c r="AA211" s="147"/>
      <c r="AB211" s="147"/>
      <c r="AC211" s="147"/>
      <c r="AD211" s="147"/>
      <c r="AE211" s="147"/>
      <c r="AF211" s="147"/>
      <c r="AG211" s="147" t="s">
        <v>272</v>
      </c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</row>
    <row r="212" spans="1:60" outlineLevel="2" x14ac:dyDescent="0.2">
      <c r="A212" s="154"/>
      <c r="B212" s="155"/>
      <c r="C212" s="184" t="s">
        <v>60</v>
      </c>
      <c r="D212" s="159"/>
      <c r="E212" s="160">
        <v>3</v>
      </c>
      <c r="F212" s="157"/>
      <c r="G212" s="157"/>
      <c r="H212" s="157"/>
      <c r="I212" s="157"/>
      <c r="J212" s="157"/>
      <c r="K212" s="157"/>
      <c r="L212" s="157"/>
      <c r="M212" s="157"/>
      <c r="N212" s="156"/>
      <c r="O212" s="156"/>
      <c r="P212" s="156"/>
      <c r="Q212" s="156"/>
      <c r="R212" s="157"/>
      <c r="S212" s="157"/>
      <c r="T212" s="157"/>
      <c r="U212" s="157"/>
      <c r="V212" s="157"/>
      <c r="W212" s="157"/>
      <c r="X212" s="157"/>
      <c r="Y212" s="157"/>
      <c r="Z212" s="147"/>
      <c r="AA212" s="147"/>
      <c r="AB212" s="147"/>
      <c r="AC212" s="147"/>
      <c r="AD212" s="147"/>
      <c r="AE212" s="147"/>
      <c r="AF212" s="147"/>
      <c r="AG212" s="147" t="s">
        <v>260</v>
      </c>
      <c r="AH212" s="147">
        <v>0</v>
      </c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</row>
    <row r="213" spans="1:60" outlineLevel="1" x14ac:dyDescent="0.2">
      <c r="A213" s="170">
        <v>67</v>
      </c>
      <c r="B213" s="171" t="s">
        <v>827</v>
      </c>
      <c r="C213" s="183" t="s">
        <v>828</v>
      </c>
      <c r="D213" s="172" t="s">
        <v>292</v>
      </c>
      <c r="E213" s="173">
        <v>3</v>
      </c>
      <c r="F213" s="174"/>
      <c r="G213" s="175">
        <f>ROUND(E213*F213,2)</f>
        <v>0</v>
      </c>
      <c r="H213" s="158"/>
      <c r="I213" s="157">
        <f>ROUND(E213*H213,2)</f>
        <v>0</v>
      </c>
      <c r="J213" s="158"/>
      <c r="K213" s="157">
        <f>ROUND(E213*J213,2)</f>
        <v>0</v>
      </c>
      <c r="L213" s="157">
        <v>12</v>
      </c>
      <c r="M213" s="157">
        <f>G213*(1+L213/100)</f>
        <v>0</v>
      </c>
      <c r="N213" s="156">
        <v>1.41E-3</v>
      </c>
      <c r="O213" s="156">
        <f>ROUND(E213*N213,2)</f>
        <v>0</v>
      </c>
      <c r="P213" s="156">
        <v>0</v>
      </c>
      <c r="Q213" s="156">
        <f>ROUND(E213*P213,2)</f>
        <v>0</v>
      </c>
      <c r="R213" s="157"/>
      <c r="S213" s="157" t="s">
        <v>254</v>
      </c>
      <c r="T213" s="157" t="s">
        <v>255</v>
      </c>
      <c r="U213" s="157">
        <v>2.46922</v>
      </c>
      <c r="V213" s="157">
        <f>ROUND(E213*U213,2)</f>
        <v>7.41</v>
      </c>
      <c r="W213" s="157"/>
      <c r="X213" s="157" t="s">
        <v>309</v>
      </c>
      <c r="Y213" s="157" t="s">
        <v>257</v>
      </c>
      <c r="Z213" s="147"/>
      <c r="AA213" s="147"/>
      <c r="AB213" s="147"/>
      <c r="AC213" s="147"/>
      <c r="AD213" s="147"/>
      <c r="AE213" s="147"/>
      <c r="AF213" s="147"/>
      <c r="AG213" s="147" t="s">
        <v>310</v>
      </c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</row>
    <row r="214" spans="1:60" outlineLevel="2" x14ac:dyDescent="0.2">
      <c r="A214" s="154"/>
      <c r="B214" s="155"/>
      <c r="C214" s="388" t="s">
        <v>829</v>
      </c>
      <c r="D214" s="389"/>
      <c r="E214" s="389"/>
      <c r="F214" s="389"/>
      <c r="G214" s="389"/>
      <c r="H214" s="157"/>
      <c r="I214" s="157"/>
      <c r="J214" s="157"/>
      <c r="K214" s="157"/>
      <c r="L214" s="157"/>
      <c r="M214" s="157"/>
      <c r="N214" s="156"/>
      <c r="O214" s="156"/>
      <c r="P214" s="156"/>
      <c r="Q214" s="156"/>
      <c r="R214" s="157"/>
      <c r="S214" s="157"/>
      <c r="T214" s="157"/>
      <c r="U214" s="157"/>
      <c r="V214" s="157"/>
      <c r="W214" s="157"/>
      <c r="X214" s="157"/>
      <c r="Y214" s="157"/>
      <c r="Z214" s="147"/>
      <c r="AA214" s="147"/>
      <c r="AB214" s="147"/>
      <c r="AC214" s="147"/>
      <c r="AD214" s="147"/>
      <c r="AE214" s="147"/>
      <c r="AF214" s="147"/>
      <c r="AG214" s="147" t="s">
        <v>272</v>
      </c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</row>
    <row r="215" spans="1:60" outlineLevel="2" x14ac:dyDescent="0.2">
      <c r="A215" s="154"/>
      <c r="B215" s="155"/>
      <c r="C215" s="184" t="s">
        <v>60</v>
      </c>
      <c r="D215" s="159"/>
      <c r="E215" s="160">
        <v>3</v>
      </c>
      <c r="F215" s="157"/>
      <c r="G215" s="157"/>
      <c r="H215" s="157"/>
      <c r="I215" s="157"/>
      <c r="J215" s="157"/>
      <c r="K215" s="157"/>
      <c r="L215" s="157"/>
      <c r="M215" s="157"/>
      <c r="N215" s="156"/>
      <c r="O215" s="156"/>
      <c r="P215" s="156"/>
      <c r="Q215" s="156"/>
      <c r="R215" s="157"/>
      <c r="S215" s="157"/>
      <c r="T215" s="157"/>
      <c r="U215" s="157"/>
      <c r="V215" s="157"/>
      <c r="W215" s="157"/>
      <c r="X215" s="157"/>
      <c r="Y215" s="157"/>
      <c r="Z215" s="147"/>
      <c r="AA215" s="147"/>
      <c r="AB215" s="147"/>
      <c r="AC215" s="147"/>
      <c r="AD215" s="147"/>
      <c r="AE215" s="147"/>
      <c r="AF215" s="147"/>
      <c r="AG215" s="147" t="s">
        <v>260</v>
      </c>
      <c r="AH215" s="147">
        <v>0</v>
      </c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</row>
    <row r="216" spans="1:60" outlineLevel="1" x14ac:dyDescent="0.2">
      <c r="A216" s="176">
        <v>68</v>
      </c>
      <c r="B216" s="177" t="s">
        <v>830</v>
      </c>
      <c r="C216" s="185" t="s">
        <v>831</v>
      </c>
      <c r="D216" s="178" t="s">
        <v>292</v>
      </c>
      <c r="E216" s="179">
        <v>1</v>
      </c>
      <c r="F216" s="180"/>
      <c r="G216" s="181">
        <f>ROUND(E216*F216,2)</f>
        <v>0</v>
      </c>
      <c r="H216" s="158"/>
      <c r="I216" s="157">
        <f>ROUND(E216*H216,2)</f>
        <v>0</v>
      </c>
      <c r="J216" s="158"/>
      <c r="K216" s="157">
        <f>ROUND(E216*J216,2)</f>
        <v>0</v>
      </c>
      <c r="L216" s="157">
        <v>12</v>
      </c>
      <c r="M216" s="157">
        <f>G216*(1+L216/100)</f>
        <v>0</v>
      </c>
      <c r="N216" s="156">
        <v>3.3000000000000002E-2</v>
      </c>
      <c r="O216" s="156">
        <f>ROUND(E216*N216,2)</f>
        <v>0.03</v>
      </c>
      <c r="P216" s="156">
        <v>0</v>
      </c>
      <c r="Q216" s="156">
        <f>ROUND(E216*P216,2)</f>
        <v>0</v>
      </c>
      <c r="R216" s="157" t="s">
        <v>282</v>
      </c>
      <c r="S216" s="157" t="s">
        <v>254</v>
      </c>
      <c r="T216" s="157" t="s">
        <v>255</v>
      </c>
      <c r="U216" s="157">
        <v>0</v>
      </c>
      <c r="V216" s="157">
        <f>ROUND(E216*U216,2)</f>
        <v>0</v>
      </c>
      <c r="W216" s="157"/>
      <c r="X216" s="157" t="s">
        <v>283</v>
      </c>
      <c r="Y216" s="157" t="s">
        <v>257</v>
      </c>
      <c r="Z216" s="147"/>
      <c r="AA216" s="147"/>
      <c r="AB216" s="147"/>
      <c r="AC216" s="147"/>
      <c r="AD216" s="147"/>
      <c r="AE216" s="147"/>
      <c r="AF216" s="147"/>
      <c r="AG216" s="147" t="s">
        <v>284</v>
      </c>
      <c r="AH216" s="147"/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  <c r="AT216" s="147"/>
      <c r="AU216" s="147"/>
      <c r="AV216" s="147"/>
      <c r="AW216" s="147"/>
      <c r="AX216" s="147"/>
      <c r="AY216" s="147"/>
      <c r="AZ216" s="147"/>
      <c r="BA216" s="147"/>
      <c r="BB216" s="147"/>
      <c r="BC216" s="147"/>
      <c r="BD216" s="147"/>
      <c r="BE216" s="147"/>
      <c r="BF216" s="147"/>
      <c r="BG216" s="147"/>
      <c r="BH216" s="147"/>
    </row>
    <row r="217" spans="1:60" outlineLevel="1" x14ac:dyDescent="0.2">
      <c r="A217" s="170">
        <v>69</v>
      </c>
      <c r="B217" s="171" t="s">
        <v>832</v>
      </c>
      <c r="C217" s="183" t="s">
        <v>833</v>
      </c>
      <c r="D217" s="172" t="s">
        <v>292</v>
      </c>
      <c r="E217" s="173">
        <v>3</v>
      </c>
      <c r="F217" s="174"/>
      <c r="G217" s="175">
        <f>ROUND(E217*F217,2)</f>
        <v>0</v>
      </c>
      <c r="H217" s="158"/>
      <c r="I217" s="157">
        <f>ROUND(E217*H217,2)</f>
        <v>0</v>
      </c>
      <c r="J217" s="158"/>
      <c r="K217" s="157">
        <f>ROUND(E217*J217,2)</f>
        <v>0</v>
      </c>
      <c r="L217" s="157">
        <v>12</v>
      </c>
      <c r="M217" s="157">
        <f>G217*(1+L217/100)</f>
        <v>0</v>
      </c>
      <c r="N217" s="156">
        <v>1.9E-3</v>
      </c>
      <c r="O217" s="156">
        <f>ROUND(E217*N217,2)</f>
        <v>0.01</v>
      </c>
      <c r="P217" s="156">
        <v>0</v>
      </c>
      <c r="Q217" s="156">
        <f>ROUND(E217*P217,2)</f>
        <v>0</v>
      </c>
      <c r="R217" s="157" t="s">
        <v>282</v>
      </c>
      <c r="S217" s="157" t="s">
        <v>254</v>
      </c>
      <c r="T217" s="157" t="s">
        <v>255</v>
      </c>
      <c r="U217" s="157">
        <v>0</v>
      </c>
      <c r="V217" s="157">
        <f>ROUND(E217*U217,2)</f>
        <v>0</v>
      </c>
      <c r="W217" s="157"/>
      <c r="X217" s="157" t="s">
        <v>283</v>
      </c>
      <c r="Y217" s="157" t="s">
        <v>257</v>
      </c>
      <c r="Z217" s="147"/>
      <c r="AA217" s="147"/>
      <c r="AB217" s="147"/>
      <c r="AC217" s="147"/>
      <c r="AD217" s="147"/>
      <c r="AE217" s="147"/>
      <c r="AF217" s="147"/>
      <c r="AG217" s="147" t="s">
        <v>284</v>
      </c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  <c r="BE217" s="147"/>
      <c r="BF217" s="147"/>
      <c r="BG217" s="147"/>
      <c r="BH217" s="147"/>
    </row>
    <row r="218" spans="1:60" outlineLevel="2" x14ac:dyDescent="0.2">
      <c r="A218" s="154"/>
      <c r="B218" s="155"/>
      <c r="C218" s="184" t="s">
        <v>60</v>
      </c>
      <c r="D218" s="159"/>
      <c r="E218" s="160">
        <v>3</v>
      </c>
      <c r="F218" s="157"/>
      <c r="G218" s="157"/>
      <c r="H218" s="157"/>
      <c r="I218" s="157"/>
      <c r="J218" s="157"/>
      <c r="K218" s="157"/>
      <c r="L218" s="157"/>
      <c r="M218" s="157"/>
      <c r="N218" s="156"/>
      <c r="O218" s="156"/>
      <c r="P218" s="156"/>
      <c r="Q218" s="156"/>
      <c r="R218" s="157"/>
      <c r="S218" s="157"/>
      <c r="T218" s="157"/>
      <c r="U218" s="157"/>
      <c r="V218" s="157"/>
      <c r="W218" s="157"/>
      <c r="X218" s="157"/>
      <c r="Y218" s="157"/>
      <c r="Z218" s="147"/>
      <c r="AA218" s="147"/>
      <c r="AB218" s="147"/>
      <c r="AC218" s="147"/>
      <c r="AD218" s="147"/>
      <c r="AE218" s="147"/>
      <c r="AF218" s="147"/>
      <c r="AG218" s="147" t="s">
        <v>260</v>
      </c>
      <c r="AH218" s="147">
        <v>0</v>
      </c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</row>
    <row r="219" spans="1:60" outlineLevel="1" x14ac:dyDescent="0.2">
      <c r="A219" s="170">
        <v>70</v>
      </c>
      <c r="B219" s="171" t="s">
        <v>834</v>
      </c>
      <c r="C219" s="183" t="s">
        <v>835</v>
      </c>
      <c r="D219" s="172" t="s">
        <v>292</v>
      </c>
      <c r="E219" s="173">
        <v>3</v>
      </c>
      <c r="F219" s="174"/>
      <c r="G219" s="175">
        <f>ROUND(E219*F219,2)</f>
        <v>0</v>
      </c>
      <c r="H219" s="158"/>
      <c r="I219" s="157">
        <f>ROUND(E219*H219,2)</f>
        <v>0</v>
      </c>
      <c r="J219" s="158"/>
      <c r="K219" s="157">
        <f>ROUND(E219*J219,2)</f>
        <v>0</v>
      </c>
      <c r="L219" s="157">
        <v>12</v>
      </c>
      <c r="M219" s="157">
        <f>G219*(1+L219/100)</f>
        <v>0</v>
      </c>
      <c r="N219" s="156">
        <v>1.6E-2</v>
      </c>
      <c r="O219" s="156">
        <f>ROUND(E219*N219,2)</f>
        <v>0.05</v>
      </c>
      <c r="P219" s="156">
        <v>0</v>
      </c>
      <c r="Q219" s="156">
        <f>ROUND(E219*P219,2)</f>
        <v>0</v>
      </c>
      <c r="R219" s="157" t="s">
        <v>282</v>
      </c>
      <c r="S219" s="157" t="s">
        <v>254</v>
      </c>
      <c r="T219" s="157" t="s">
        <v>255</v>
      </c>
      <c r="U219" s="157">
        <v>0</v>
      </c>
      <c r="V219" s="157">
        <f>ROUND(E219*U219,2)</f>
        <v>0</v>
      </c>
      <c r="W219" s="157"/>
      <c r="X219" s="157" t="s">
        <v>283</v>
      </c>
      <c r="Y219" s="157" t="s">
        <v>257</v>
      </c>
      <c r="Z219" s="147"/>
      <c r="AA219" s="147"/>
      <c r="AB219" s="147"/>
      <c r="AC219" s="147"/>
      <c r="AD219" s="147"/>
      <c r="AE219" s="147"/>
      <c r="AF219" s="147"/>
      <c r="AG219" s="147" t="s">
        <v>284</v>
      </c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</row>
    <row r="220" spans="1:60" outlineLevel="2" x14ac:dyDescent="0.2">
      <c r="A220" s="154"/>
      <c r="B220" s="155"/>
      <c r="C220" s="184" t="s">
        <v>60</v>
      </c>
      <c r="D220" s="159"/>
      <c r="E220" s="160">
        <v>3</v>
      </c>
      <c r="F220" s="157"/>
      <c r="G220" s="157"/>
      <c r="H220" s="157"/>
      <c r="I220" s="157"/>
      <c r="J220" s="157"/>
      <c r="K220" s="157"/>
      <c r="L220" s="157"/>
      <c r="M220" s="157"/>
      <c r="N220" s="156"/>
      <c r="O220" s="156"/>
      <c r="P220" s="156"/>
      <c r="Q220" s="156"/>
      <c r="R220" s="157"/>
      <c r="S220" s="157"/>
      <c r="T220" s="157"/>
      <c r="U220" s="157"/>
      <c r="V220" s="157"/>
      <c r="W220" s="157"/>
      <c r="X220" s="157"/>
      <c r="Y220" s="157"/>
      <c r="Z220" s="147"/>
      <c r="AA220" s="147"/>
      <c r="AB220" s="147"/>
      <c r="AC220" s="147"/>
      <c r="AD220" s="147"/>
      <c r="AE220" s="147"/>
      <c r="AF220" s="147"/>
      <c r="AG220" s="147" t="s">
        <v>260</v>
      </c>
      <c r="AH220" s="147">
        <v>0</v>
      </c>
      <c r="AI220" s="147"/>
      <c r="AJ220" s="147"/>
      <c r="AK220" s="147"/>
      <c r="AL220" s="147"/>
      <c r="AM220" s="147"/>
      <c r="AN220" s="147"/>
      <c r="AO220" s="147"/>
      <c r="AP220" s="147"/>
      <c r="AQ220" s="147"/>
      <c r="AR220" s="147"/>
      <c r="AS220" s="147"/>
      <c r="AT220" s="147"/>
      <c r="AU220" s="147"/>
      <c r="AV220" s="147"/>
      <c r="AW220" s="147"/>
      <c r="AX220" s="147"/>
      <c r="AY220" s="147"/>
      <c r="AZ220" s="147"/>
      <c r="BA220" s="147"/>
      <c r="BB220" s="147"/>
      <c r="BC220" s="147"/>
      <c r="BD220" s="147"/>
      <c r="BE220" s="147"/>
      <c r="BF220" s="147"/>
      <c r="BG220" s="147"/>
      <c r="BH220" s="147"/>
    </row>
    <row r="221" spans="1:60" outlineLevel="1" x14ac:dyDescent="0.2">
      <c r="A221" s="170">
        <v>71</v>
      </c>
      <c r="B221" s="171" t="s">
        <v>836</v>
      </c>
      <c r="C221" s="183" t="s">
        <v>837</v>
      </c>
      <c r="D221" s="172" t="s">
        <v>292</v>
      </c>
      <c r="E221" s="173">
        <v>5</v>
      </c>
      <c r="F221" s="174"/>
      <c r="G221" s="175">
        <f>ROUND(E221*F221,2)</f>
        <v>0</v>
      </c>
      <c r="H221" s="158"/>
      <c r="I221" s="157">
        <f>ROUND(E221*H221,2)</f>
        <v>0</v>
      </c>
      <c r="J221" s="158"/>
      <c r="K221" s="157">
        <f>ROUND(E221*J221,2)</f>
        <v>0</v>
      </c>
      <c r="L221" s="157">
        <v>12</v>
      </c>
      <c r="M221" s="157">
        <f>G221*(1+L221/100)</f>
        <v>0</v>
      </c>
      <c r="N221" s="156">
        <v>1.925E-2</v>
      </c>
      <c r="O221" s="156">
        <f>ROUND(E221*N221,2)</f>
        <v>0.1</v>
      </c>
      <c r="P221" s="156">
        <v>0</v>
      </c>
      <c r="Q221" s="156">
        <f>ROUND(E221*P221,2)</f>
        <v>0</v>
      </c>
      <c r="R221" s="157" t="s">
        <v>282</v>
      </c>
      <c r="S221" s="157" t="s">
        <v>254</v>
      </c>
      <c r="T221" s="157" t="s">
        <v>255</v>
      </c>
      <c r="U221" s="157">
        <v>0</v>
      </c>
      <c r="V221" s="157">
        <f>ROUND(E221*U221,2)</f>
        <v>0</v>
      </c>
      <c r="W221" s="157"/>
      <c r="X221" s="157" t="s">
        <v>283</v>
      </c>
      <c r="Y221" s="157" t="s">
        <v>257</v>
      </c>
      <c r="Z221" s="147"/>
      <c r="AA221" s="147"/>
      <c r="AB221" s="147"/>
      <c r="AC221" s="147"/>
      <c r="AD221" s="147"/>
      <c r="AE221" s="147"/>
      <c r="AF221" s="147"/>
      <c r="AG221" s="147" t="s">
        <v>284</v>
      </c>
      <c r="AH221" s="147"/>
      <c r="AI221" s="147"/>
      <c r="AJ221" s="147"/>
      <c r="AK221" s="147"/>
      <c r="AL221" s="147"/>
      <c r="AM221" s="147"/>
      <c r="AN221" s="147"/>
      <c r="AO221" s="147"/>
      <c r="AP221" s="147"/>
      <c r="AQ221" s="147"/>
      <c r="AR221" s="147"/>
      <c r="AS221" s="147"/>
      <c r="AT221" s="147"/>
      <c r="AU221" s="147"/>
      <c r="AV221" s="147"/>
      <c r="AW221" s="147"/>
      <c r="AX221" s="147"/>
      <c r="AY221" s="147"/>
      <c r="AZ221" s="147"/>
      <c r="BA221" s="147"/>
      <c r="BB221" s="147"/>
      <c r="BC221" s="147"/>
      <c r="BD221" s="147"/>
      <c r="BE221" s="147"/>
      <c r="BF221" s="147"/>
      <c r="BG221" s="147"/>
      <c r="BH221" s="147"/>
    </row>
    <row r="222" spans="1:60" outlineLevel="2" x14ac:dyDescent="0.2">
      <c r="A222" s="154"/>
      <c r="B222" s="155"/>
      <c r="C222" s="184" t="s">
        <v>139</v>
      </c>
      <c r="D222" s="159"/>
      <c r="E222" s="160">
        <v>5</v>
      </c>
      <c r="F222" s="157"/>
      <c r="G222" s="157"/>
      <c r="H222" s="157"/>
      <c r="I222" s="157"/>
      <c r="J222" s="157"/>
      <c r="K222" s="157"/>
      <c r="L222" s="157"/>
      <c r="M222" s="157"/>
      <c r="N222" s="156"/>
      <c r="O222" s="156"/>
      <c r="P222" s="156"/>
      <c r="Q222" s="156"/>
      <c r="R222" s="157"/>
      <c r="S222" s="157"/>
      <c r="T222" s="157"/>
      <c r="U222" s="157"/>
      <c r="V222" s="157"/>
      <c r="W222" s="157"/>
      <c r="X222" s="157"/>
      <c r="Y222" s="157"/>
      <c r="Z222" s="147"/>
      <c r="AA222" s="147"/>
      <c r="AB222" s="147"/>
      <c r="AC222" s="147"/>
      <c r="AD222" s="147"/>
      <c r="AE222" s="147"/>
      <c r="AF222" s="147"/>
      <c r="AG222" s="147" t="s">
        <v>260</v>
      </c>
      <c r="AH222" s="147">
        <v>0</v>
      </c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</row>
    <row r="223" spans="1:60" ht="22.5" outlineLevel="1" x14ac:dyDescent="0.2">
      <c r="A223" s="170">
        <v>72</v>
      </c>
      <c r="B223" s="171" t="s">
        <v>838</v>
      </c>
      <c r="C223" s="183" t="s">
        <v>839</v>
      </c>
      <c r="D223" s="172" t="s">
        <v>292</v>
      </c>
      <c r="E223" s="173">
        <v>3</v>
      </c>
      <c r="F223" s="174"/>
      <c r="G223" s="175">
        <f>ROUND(E223*F223,2)</f>
        <v>0</v>
      </c>
      <c r="H223" s="158"/>
      <c r="I223" s="157">
        <f>ROUND(E223*H223,2)</f>
        <v>0</v>
      </c>
      <c r="J223" s="158"/>
      <c r="K223" s="157">
        <f>ROUND(E223*J223,2)</f>
        <v>0</v>
      </c>
      <c r="L223" s="157">
        <v>12</v>
      </c>
      <c r="M223" s="157">
        <f>G223*(1+L223/100)</f>
        <v>0</v>
      </c>
      <c r="N223" s="156">
        <v>1.6E-2</v>
      </c>
      <c r="O223" s="156">
        <f>ROUND(E223*N223,2)</f>
        <v>0.05</v>
      </c>
      <c r="P223" s="156">
        <v>0</v>
      </c>
      <c r="Q223" s="156">
        <f>ROUND(E223*P223,2)</f>
        <v>0</v>
      </c>
      <c r="R223" s="157" t="s">
        <v>282</v>
      </c>
      <c r="S223" s="157" t="s">
        <v>254</v>
      </c>
      <c r="T223" s="157" t="s">
        <v>255</v>
      </c>
      <c r="U223" s="157">
        <v>0</v>
      </c>
      <c r="V223" s="157">
        <f>ROUND(E223*U223,2)</f>
        <v>0</v>
      </c>
      <c r="W223" s="157"/>
      <c r="X223" s="157" t="s">
        <v>283</v>
      </c>
      <c r="Y223" s="157" t="s">
        <v>257</v>
      </c>
      <c r="Z223" s="147"/>
      <c r="AA223" s="147"/>
      <c r="AB223" s="147"/>
      <c r="AC223" s="147"/>
      <c r="AD223" s="147"/>
      <c r="AE223" s="147"/>
      <c r="AF223" s="147"/>
      <c r="AG223" s="147" t="s">
        <v>284</v>
      </c>
      <c r="AH223" s="147"/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</row>
    <row r="224" spans="1:60" outlineLevel="2" x14ac:dyDescent="0.2">
      <c r="A224" s="154"/>
      <c r="B224" s="155"/>
      <c r="C224" s="184" t="s">
        <v>60</v>
      </c>
      <c r="D224" s="159"/>
      <c r="E224" s="160">
        <v>3</v>
      </c>
      <c r="F224" s="157"/>
      <c r="G224" s="157"/>
      <c r="H224" s="157"/>
      <c r="I224" s="157"/>
      <c r="J224" s="157"/>
      <c r="K224" s="157"/>
      <c r="L224" s="157"/>
      <c r="M224" s="157"/>
      <c r="N224" s="156"/>
      <c r="O224" s="156"/>
      <c r="P224" s="156"/>
      <c r="Q224" s="156"/>
      <c r="R224" s="157"/>
      <c r="S224" s="157"/>
      <c r="T224" s="157"/>
      <c r="U224" s="157"/>
      <c r="V224" s="157"/>
      <c r="W224" s="157"/>
      <c r="X224" s="157"/>
      <c r="Y224" s="157"/>
      <c r="Z224" s="147"/>
      <c r="AA224" s="147"/>
      <c r="AB224" s="147"/>
      <c r="AC224" s="147"/>
      <c r="AD224" s="147"/>
      <c r="AE224" s="147"/>
      <c r="AF224" s="147"/>
      <c r="AG224" s="147" t="s">
        <v>260</v>
      </c>
      <c r="AH224" s="147">
        <v>0</v>
      </c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47"/>
      <c r="BF224" s="147"/>
      <c r="BG224" s="147"/>
      <c r="BH224" s="147"/>
    </row>
    <row r="225" spans="1:60" x14ac:dyDescent="0.2">
      <c r="A225" s="163" t="s">
        <v>249</v>
      </c>
      <c r="B225" s="164" t="s">
        <v>178</v>
      </c>
      <c r="C225" s="182" t="s">
        <v>179</v>
      </c>
      <c r="D225" s="165"/>
      <c r="E225" s="166"/>
      <c r="F225" s="167"/>
      <c r="G225" s="168">
        <f>SUMIF(AG226:AG231,"&lt;&gt;NOR",G226:G231)</f>
        <v>0</v>
      </c>
      <c r="H225" s="162"/>
      <c r="I225" s="162">
        <f>SUM(I226:I231)</f>
        <v>0</v>
      </c>
      <c r="J225" s="162"/>
      <c r="K225" s="162">
        <f>SUM(K226:K231)</f>
        <v>0</v>
      </c>
      <c r="L225" s="162"/>
      <c r="M225" s="162">
        <f>SUM(M226:M231)</f>
        <v>0</v>
      </c>
      <c r="N225" s="161"/>
      <c r="O225" s="161">
        <f>SUM(O226:O231)</f>
        <v>9.9999999999999992E-2</v>
      </c>
      <c r="P225" s="161"/>
      <c r="Q225" s="161">
        <f>SUM(Q226:Q231)</f>
        <v>0</v>
      </c>
      <c r="R225" s="162"/>
      <c r="S225" s="162"/>
      <c r="T225" s="162"/>
      <c r="U225" s="162"/>
      <c r="V225" s="162">
        <f>SUM(V226:V231)</f>
        <v>18.39</v>
      </c>
      <c r="W225" s="162"/>
      <c r="X225" s="162"/>
      <c r="Y225" s="162"/>
      <c r="AG225" t="s">
        <v>250</v>
      </c>
    </row>
    <row r="226" spans="1:60" outlineLevel="1" x14ac:dyDescent="0.2">
      <c r="A226" s="170">
        <v>73</v>
      </c>
      <c r="B226" s="171" t="s">
        <v>840</v>
      </c>
      <c r="C226" s="183" t="s">
        <v>841</v>
      </c>
      <c r="D226" s="172" t="s">
        <v>267</v>
      </c>
      <c r="E226" s="173">
        <v>11</v>
      </c>
      <c r="F226" s="174"/>
      <c r="G226" s="175">
        <f>ROUND(E226*F226,2)</f>
        <v>0</v>
      </c>
      <c r="H226" s="158"/>
      <c r="I226" s="157">
        <f>ROUND(E226*H226,2)</f>
        <v>0</v>
      </c>
      <c r="J226" s="158"/>
      <c r="K226" s="157">
        <f>ROUND(E226*J226,2)</f>
        <v>0</v>
      </c>
      <c r="L226" s="157">
        <v>12</v>
      </c>
      <c r="M226" s="157">
        <f>G226*(1+L226/100)</f>
        <v>0</v>
      </c>
      <c r="N226" s="156">
        <v>8.3199999999999993E-3</v>
      </c>
      <c r="O226" s="156">
        <f>ROUND(E226*N226,2)</f>
        <v>0.09</v>
      </c>
      <c r="P226" s="156">
        <v>0</v>
      </c>
      <c r="Q226" s="156">
        <f>ROUND(E226*P226,2)</f>
        <v>0</v>
      </c>
      <c r="R226" s="157"/>
      <c r="S226" s="157" t="s">
        <v>254</v>
      </c>
      <c r="T226" s="157" t="s">
        <v>255</v>
      </c>
      <c r="U226" s="157">
        <v>1.23</v>
      </c>
      <c r="V226" s="157">
        <f>ROUND(E226*U226,2)</f>
        <v>13.53</v>
      </c>
      <c r="W226" s="157"/>
      <c r="X226" s="157" t="s">
        <v>256</v>
      </c>
      <c r="Y226" s="157" t="s">
        <v>257</v>
      </c>
      <c r="Z226" s="147"/>
      <c r="AA226" s="147"/>
      <c r="AB226" s="147"/>
      <c r="AC226" s="147"/>
      <c r="AD226" s="147"/>
      <c r="AE226" s="147"/>
      <c r="AF226" s="147"/>
      <c r="AG226" s="147" t="s">
        <v>258</v>
      </c>
      <c r="AH226" s="147"/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</row>
    <row r="227" spans="1:60" outlineLevel="2" x14ac:dyDescent="0.2">
      <c r="A227" s="154"/>
      <c r="B227" s="155"/>
      <c r="C227" s="184" t="s">
        <v>70</v>
      </c>
      <c r="D227" s="159"/>
      <c r="E227" s="160">
        <v>11</v>
      </c>
      <c r="F227" s="157"/>
      <c r="G227" s="157"/>
      <c r="H227" s="157"/>
      <c r="I227" s="157"/>
      <c r="J227" s="157"/>
      <c r="K227" s="157"/>
      <c r="L227" s="157"/>
      <c r="M227" s="157"/>
      <c r="N227" s="156"/>
      <c r="O227" s="156"/>
      <c r="P227" s="156"/>
      <c r="Q227" s="156"/>
      <c r="R227" s="157"/>
      <c r="S227" s="157"/>
      <c r="T227" s="157"/>
      <c r="U227" s="157"/>
      <c r="V227" s="157"/>
      <c r="W227" s="157"/>
      <c r="X227" s="157"/>
      <c r="Y227" s="157"/>
      <c r="Z227" s="147"/>
      <c r="AA227" s="147"/>
      <c r="AB227" s="147"/>
      <c r="AC227" s="147"/>
      <c r="AD227" s="147"/>
      <c r="AE227" s="147"/>
      <c r="AF227" s="147"/>
      <c r="AG227" s="147" t="s">
        <v>260</v>
      </c>
      <c r="AH227" s="147">
        <v>0</v>
      </c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</row>
    <row r="228" spans="1:60" ht="22.5" outlineLevel="1" x14ac:dyDescent="0.2">
      <c r="A228" s="170">
        <v>74</v>
      </c>
      <c r="B228" s="171" t="s">
        <v>842</v>
      </c>
      <c r="C228" s="183" t="s">
        <v>843</v>
      </c>
      <c r="D228" s="172" t="s">
        <v>292</v>
      </c>
      <c r="E228" s="173">
        <v>9</v>
      </c>
      <c r="F228" s="174"/>
      <c r="G228" s="175">
        <f>ROUND(E228*F228,2)</f>
        <v>0</v>
      </c>
      <c r="H228" s="158"/>
      <c r="I228" s="157">
        <f>ROUND(E228*H228,2)</f>
        <v>0</v>
      </c>
      <c r="J228" s="158"/>
      <c r="K228" s="157">
        <f>ROUND(E228*J228,2)</f>
        <v>0</v>
      </c>
      <c r="L228" s="157">
        <v>12</v>
      </c>
      <c r="M228" s="157">
        <f>G228*(1+L228/100)</f>
        <v>0</v>
      </c>
      <c r="N228" s="156">
        <v>0</v>
      </c>
      <c r="O228" s="156">
        <f>ROUND(E228*N228,2)</f>
        <v>0</v>
      </c>
      <c r="P228" s="156">
        <v>0</v>
      </c>
      <c r="Q228" s="156">
        <f>ROUND(E228*P228,2)</f>
        <v>0</v>
      </c>
      <c r="R228" s="157"/>
      <c r="S228" s="157" t="s">
        <v>254</v>
      </c>
      <c r="T228" s="157" t="s">
        <v>255</v>
      </c>
      <c r="U228" s="157">
        <v>0.54</v>
      </c>
      <c r="V228" s="157">
        <f>ROUND(E228*U228,2)</f>
        <v>4.8600000000000003</v>
      </c>
      <c r="W228" s="157"/>
      <c r="X228" s="157" t="s">
        <v>256</v>
      </c>
      <c r="Y228" s="157" t="s">
        <v>257</v>
      </c>
      <c r="Z228" s="147"/>
      <c r="AA228" s="147"/>
      <c r="AB228" s="147"/>
      <c r="AC228" s="147"/>
      <c r="AD228" s="147"/>
      <c r="AE228" s="147"/>
      <c r="AF228" s="147"/>
      <c r="AG228" s="147" t="s">
        <v>258</v>
      </c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</row>
    <row r="229" spans="1:60" outlineLevel="2" x14ac:dyDescent="0.2">
      <c r="A229" s="154"/>
      <c r="B229" s="155"/>
      <c r="C229" s="184" t="s">
        <v>321</v>
      </c>
      <c r="D229" s="159"/>
      <c r="E229" s="160">
        <v>9</v>
      </c>
      <c r="F229" s="157"/>
      <c r="G229" s="157"/>
      <c r="H229" s="157"/>
      <c r="I229" s="157"/>
      <c r="J229" s="157"/>
      <c r="K229" s="157"/>
      <c r="L229" s="157"/>
      <c r="M229" s="157"/>
      <c r="N229" s="156"/>
      <c r="O229" s="156"/>
      <c r="P229" s="156"/>
      <c r="Q229" s="156"/>
      <c r="R229" s="157"/>
      <c r="S229" s="157"/>
      <c r="T229" s="157"/>
      <c r="U229" s="157"/>
      <c r="V229" s="157"/>
      <c r="W229" s="157"/>
      <c r="X229" s="157"/>
      <c r="Y229" s="157"/>
      <c r="Z229" s="147"/>
      <c r="AA229" s="147"/>
      <c r="AB229" s="147"/>
      <c r="AC229" s="147"/>
      <c r="AD229" s="147"/>
      <c r="AE229" s="147"/>
      <c r="AF229" s="147"/>
      <c r="AG229" s="147" t="s">
        <v>260</v>
      </c>
      <c r="AH229" s="147">
        <v>0</v>
      </c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</row>
    <row r="230" spans="1:60" outlineLevel="1" x14ac:dyDescent="0.2">
      <c r="A230" s="170">
        <v>75</v>
      </c>
      <c r="B230" s="171" t="s">
        <v>599</v>
      </c>
      <c r="C230" s="183" t="s">
        <v>844</v>
      </c>
      <c r="D230" s="172" t="s">
        <v>292</v>
      </c>
      <c r="E230" s="173">
        <v>9</v>
      </c>
      <c r="F230" s="174"/>
      <c r="G230" s="175">
        <f>ROUND(E230*F230,2)</f>
        <v>0</v>
      </c>
      <c r="H230" s="158"/>
      <c r="I230" s="157">
        <f>ROUND(E230*H230,2)</f>
        <v>0</v>
      </c>
      <c r="J230" s="158"/>
      <c r="K230" s="157">
        <f>ROUND(E230*J230,2)</f>
        <v>0</v>
      </c>
      <c r="L230" s="157">
        <v>12</v>
      </c>
      <c r="M230" s="157">
        <f>G230*(1+L230/100)</f>
        <v>0</v>
      </c>
      <c r="N230" s="156">
        <v>9.3000000000000005E-4</v>
      </c>
      <c r="O230" s="156">
        <f>ROUND(E230*N230,2)</f>
        <v>0.01</v>
      </c>
      <c r="P230" s="156">
        <v>0</v>
      </c>
      <c r="Q230" s="156">
        <f>ROUND(E230*P230,2)</f>
        <v>0</v>
      </c>
      <c r="R230" s="157" t="s">
        <v>282</v>
      </c>
      <c r="S230" s="157" t="s">
        <v>254</v>
      </c>
      <c r="T230" s="157" t="s">
        <v>255</v>
      </c>
      <c r="U230" s="157">
        <v>0</v>
      </c>
      <c r="V230" s="157">
        <f>ROUND(E230*U230,2)</f>
        <v>0</v>
      </c>
      <c r="W230" s="157"/>
      <c r="X230" s="157" t="s">
        <v>283</v>
      </c>
      <c r="Y230" s="157" t="s">
        <v>257</v>
      </c>
      <c r="Z230" s="147"/>
      <c r="AA230" s="147"/>
      <c r="AB230" s="147"/>
      <c r="AC230" s="147"/>
      <c r="AD230" s="147"/>
      <c r="AE230" s="147"/>
      <c r="AF230" s="147"/>
      <c r="AG230" s="147" t="s">
        <v>284</v>
      </c>
      <c r="AH230" s="147"/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</row>
    <row r="231" spans="1:60" outlineLevel="2" x14ac:dyDescent="0.2">
      <c r="A231" s="154"/>
      <c r="B231" s="155"/>
      <c r="C231" s="184" t="s">
        <v>321</v>
      </c>
      <c r="D231" s="159"/>
      <c r="E231" s="160">
        <v>9</v>
      </c>
      <c r="F231" s="157"/>
      <c r="G231" s="157"/>
      <c r="H231" s="157"/>
      <c r="I231" s="157"/>
      <c r="J231" s="157"/>
      <c r="K231" s="157"/>
      <c r="L231" s="157"/>
      <c r="M231" s="157"/>
      <c r="N231" s="156"/>
      <c r="O231" s="156"/>
      <c r="P231" s="156"/>
      <c r="Q231" s="156"/>
      <c r="R231" s="157"/>
      <c r="S231" s="157"/>
      <c r="T231" s="157"/>
      <c r="U231" s="157"/>
      <c r="V231" s="157"/>
      <c r="W231" s="157"/>
      <c r="X231" s="157"/>
      <c r="Y231" s="157"/>
      <c r="Z231" s="147"/>
      <c r="AA231" s="147"/>
      <c r="AB231" s="147"/>
      <c r="AC231" s="147"/>
      <c r="AD231" s="147"/>
      <c r="AE231" s="147"/>
      <c r="AF231" s="147"/>
      <c r="AG231" s="147" t="s">
        <v>260</v>
      </c>
      <c r="AH231" s="147">
        <v>0</v>
      </c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</row>
    <row r="232" spans="1:60" x14ac:dyDescent="0.2">
      <c r="A232" s="163" t="s">
        <v>249</v>
      </c>
      <c r="B232" s="164" t="s">
        <v>182</v>
      </c>
      <c r="C232" s="182" t="s">
        <v>183</v>
      </c>
      <c r="D232" s="165"/>
      <c r="E232" s="166"/>
      <c r="F232" s="167"/>
      <c r="G232" s="168">
        <f>SUMIF(AG233:AG238,"&lt;&gt;NOR",G233:G238)</f>
        <v>0</v>
      </c>
      <c r="H232" s="162"/>
      <c r="I232" s="162">
        <f>SUM(I233:I238)</f>
        <v>0</v>
      </c>
      <c r="J232" s="162"/>
      <c r="K232" s="162">
        <f>SUM(K233:K238)</f>
        <v>0</v>
      </c>
      <c r="L232" s="162"/>
      <c r="M232" s="162">
        <f>SUM(M233:M238)</f>
        <v>0</v>
      </c>
      <c r="N232" s="161"/>
      <c r="O232" s="161">
        <f>SUM(O233:O238)</f>
        <v>2.79</v>
      </c>
      <c r="P232" s="161"/>
      <c r="Q232" s="161">
        <f>SUM(Q233:Q238)</f>
        <v>0</v>
      </c>
      <c r="R232" s="162"/>
      <c r="S232" s="162"/>
      <c r="T232" s="162"/>
      <c r="U232" s="162"/>
      <c r="V232" s="162">
        <f>SUM(V233:V238)</f>
        <v>28.38</v>
      </c>
      <c r="W232" s="162"/>
      <c r="X232" s="162"/>
      <c r="Y232" s="162"/>
      <c r="AG232" t="s">
        <v>250</v>
      </c>
    </row>
    <row r="233" spans="1:60" ht="22.5" outlineLevel="1" x14ac:dyDescent="0.2">
      <c r="A233" s="170">
        <v>76</v>
      </c>
      <c r="B233" s="171" t="s">
        <v>845</v>
      </c>
      <c r="C233" s="183" t="s">
        <v>846</v>
      </c>
      <c r="D233" s="172" t="s">
        <v>267</v>
      </c>
      <c r="E233" s="173">
        <v>99.938999999999993</v>
      </c>
      <c r="F233" s="174"/>
      <c r="G233" s="175">
        <f>ROUND(E233*F233,2)</f>
        <v>0</v>
      </c>
      <c r="H233" s="158"/>
      <c r="I233" s="157">
        <f>ROUND(E233*H233,2)</f>
        <v>0</v>
      </c>
      <c r="J233" s="158"/>
      <c r="K233" s="157">
        <f>ROUND(E233*J233,2)</f>
        <v>0</v>
      </c>
      <c r="L233" s="157">
        <v>12</v>
      </c>
      <c r="M233" s="157">
        <f>G233*(1+L233/100)</f>
        <v>0</v>
      </c>
      <c r="N233" s="156">
        <v>2.7959999999999999E-2</v>
      </c>
      <c r="O233" s="156">
        <f>ROUND(E233*N233,2)</f>
        <v>2.79</v>
      </c>
      <c r="P233" s="156">
        <v>0</v>
      </c>
      <c r="Q233" s="156">
        <f>ROUND(E233*P233,2)</f>
        <v>0</v>
      </c>
      <c r="R233" s="157"/>
      <c r="S233" s="157" t="s">
        <v>254</v>
      </c>
      <c r="T233" s="157" t="s">
        <v>255</v>
      </c>
      <c r="U233" s="157">
        <v>0.28399999999999997</v>
      </c>
      <c r="V233" s="157">
        <f>ROUND(E233*U233,2)</f>
        <v>28.38</v>
      </c>
      <c r="W233" s="157"/>
      <c r="X233" s="157" t="s">
        <v>256</v>
      </c>
      <c r="Y233" s="157" t="s">
        <v>257</v>
      </c>
      <c r="Z233" s="147"/>
      <c r="AA233" s="147"/>
      <c r="AB233" s="147"/>
      <c r="AC233" s="147"/>
      <c r="AD233" s="147"/>
      <c r="AE233" s="147"/>
      <c r="AF233" s="147"/>
      <c r="AG233" s="147" t="s">
        <v>258</v>
      </c>
      <c r="AH233" s="147"/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47"/>
      <c r="BB233" s="147"/>
      <c r="BC233" s="147"/>
      <c r="BD233" s="147"/>
      <c r="BE233" s="147"/>
      <c r="BF233" s="147"/>
      <c r="BG233" s="147"/>
      <c r="BH233" s="147"/>
    </row>
    <row r="234" spans="1:60" outlineLevel="2" x14ac:dyDescent="0.2">
      <c r="A234" s="154"/>
      <c r="B234" s="155"/>
      <c r="C234" s="184" t="s">
        <v>847</v>
      </c>
      <c r="D234" s="159"/>
      <c r="E234" s="160">
        <v>28.76</v>
      </c>
      <c r="F234" s="157"/>
      <c r="G234" s="157"/>
      <c r="H234" s="157"/>
      <c r="I234" s="157"/>
      <c r="J234" s="157"/>
      <c r="K234" s="157"/>
      <c r="L234" s="157"/>
      <c r="M234" s="157"/>
      <c r="N234" s="156"/>
      <c r="O234" s="156"/>
      <c r="P234" s="156"/>
      <c r="Q234" s="156"/>
      <c r="R234" s="157"/>
      <c r="S234" s="157"/>
      <c r="T234" s="157"/>
      <c r="U234" s="157"/>
      <c r="V234" s="157"/>
      <c r="W234" s="157"/>
      <c r="X234" s="157"/>
      <c r="Y234" s="157"/>
      <c r="Z234" s="147"/>
      <c r="AA234" s="147"/>
      <c r="AB234" s="147"/>
      <c r="AC234" s="147"/>
      <c r="AD234" s="147"/>
      <c r="AE234" s="147"/>
      <c r="AF234" s="147"/>
      <c r="AG234" s="147" t="s">
        <v>260</v>
      </c>
      <c r="AH234" s="147">
        <v>0</v>
      </c>
      <c r="AI234" s="147"/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  <c r="AT234" s="147"/>
      <c r="AU234" s="147"/>
      <c r="AV234" s="147"/>
      <c r="AW234" s="147"/>
      <c r="AX234" s="147"/>
      <c r="AY234" s="147"/>
      <c r="AZ234" s="147"/>
      <c r="BA234" s="147"/>
      <c r="BB234" s="147"/>
      <c r="BC234" s="147"/>
      <c r="BD234" s="147"/>
      <c r="BE234" s="147"/>
      <c r="BF234" s="147"/>
      <c r="BG234" s="147"/>
      <c r="BH234" s="147"/>
    </row>
    <row r="235" spans="1:60" outlineLevel="3" x14ac:dyDescent="0.2">
      <c r="A235" s="154"/>
      <c r="B235" s="155"/>
      <c r="C235" s="184" t="s">
        <v>848</v>
      </c>
      <c r="D235" s="159"/>
      <c r="E235" s="160">
        <v>21.66</v>
      </c>
      <c r="F235" s="157"/>
      <c r="G235" s="157"/>
      <c r="H235" s="157"/>
      <c r="I235" s="157"/>
      <c r="J235" s="157"/>
      <c r="K235" s="157"/>
      <c r="L235" s="157"/>
      <c r="M235" s="157"/>
      <c r="N235" s="156"/>
      <c r="O235" s="156"/>
      <c r="P235" s="156"/>
      <c r="Q235" s="156"/>
      <c r="R235" s="157"/>
      <c r="S235" s="157"/>
      <c r="T235" s="157"/>
      <c r="U235" s="157"/>
      <c r="V235" s="157"/>
      <c r="W235" s="157"/>
      <c r="X235" s="157"/>
      <c r="Y235" s="157"/>
      <c r="Z235" s="147"/>
      <c r="AA235" s="147"/>
      <c r="AB235" s="147"/>
      <c r="AC235" s="147"/>
      <c r="AD235" s="147"/>
      <c r="AE235" s="147"/>
      <c r="AF235" s="147"/>
      <c r="AG235" s="147" t="s">
        <v>260</v>
      </c>
      <c r="AH235" s="147">
        <v>0</v>
      </c>
      <c r="AI235" s="147"/>
      <c r="AJ235" s="147"/>
      <c r="AK235" s="147"/>
      <c r="AL235" s="147"/>
      <c r="AM235" s="147"/>
      <c r="AN235" s="147"/>
      <c r="AO235" s="147"/>
      <c r="AP235" s="147"/>
      <c r="AQ235" s="147"/>
      <c r="AR235" s="147"/>
      <c r="AS235" s="147"/>
      <c r="AT235" s="147"/>
      <c r="AU235" s="147"/>
      <c r="AV235" s="147"/>
      <c r="AW235" s="147"/>
      <c r="AX235" s="147"/>
      <c r="AY235" s="147"/>
      <c r="AZ235" s="147"/>
      <c r="BA235" s="147"/>
      <c r="BB235" s="147"/>
      <c r="BC235" s="147"/>
      <c r="BD235" s="147"/>
      <c r="BE235" s="147"/>
      <c r="BF235" s="147"/>
      <c r="BG235" s="147"/>
      <c r="BH235" s="147"/>
    </row>
    <row r="236" spans="1:60" outlineLevel="3" x14ac:dyDescent="0.2">
      <c r="A236" s="154"/>
      <c r="B236" s="155"/>
      <c r="C236" s="184" t="s">
        <v>849</v>
      </c>
      <c r="D236" s="159"/>
      <c r="E236" s="160">
        <v>22.17</v>
      </c>
      <c r="F236" s="157"/>
      <c r="G236" s="157"/>
      <c r="H236" s="157"/>
      <c r="I236" s="157"/>
      <c r="J236" s="157"/>
      <c r="K236" s="157"/>
      <c r="L236" s="157"/>
      <c r="M236" s="157"/>
      <c r="N236" s="156"/>
      <c r="O236" s="156"/>
      <c r="P236" s="156"/>
      <c r="Q236" s="156"/>
      <c r="R236" s="157"/>
      <c r="S236" s="157"/>
      <c r="T236" s="157"/>
      <c r="U236" s="157"/>
      <c r="V236" s="157"/>
      <c r="W236" s="157"/>
      <c r="X236" s="157"/>
      <c r="Y236" s="157"/>
      <c r="Z236" s="147"/>
      <c r="AA236" s="147"/>
      <c r="AB236" s="147"/>
      <c r="AC236" s="147"/>
      <c r="AD236" s="147"/>
      <c r="AE236" s="147"/>
      <c r="AF236" s="147"/>
      <c r="AG236" s="147" t="s">
        <v>260</v>
      </c>
      <c r="AH236" s="147">
        <v>0</v>
      </c>
      <c r="AI236" s="147"/>
      <c r="AJ236" s="147"/>
      <c r="AK236" s="147"/>
      <c r="AL236" s="147"/>
      <c r="AM236" s="147"/>
      <c r="AN236" s="147"/>
      <c r="AO236" s="147"/>
      <c r="AP236" s="147"/>
      <c r="AQ236" s="147"/>
      <c r="AR236" s="147"/>
      <c r="AS236" s="147"/>
      <c r="AT236" s="147"/>
      <c r="AU236" s="147"/>
      <c r="AV236" s="147"/>
      <c r="AW236" s="147"/>
      <c r="AX236" s="147"/>
      <c r="AY236" s="147"/>
      <c r="AZ236" s="147"/>
      <c r="BA236" s="147"/>
      <c r="BB236" s="147"/>
      <c r="BC236" s="147"/>
      <c r="BD236" s="147"/>
      <c r="BE236" s="147"/>
      <c r="BF236" s="147"/>
      <c r="BG236" s="147"/>
      <c r="BH236" s="147"/>
    </row>
    <row r="237" spans="1:60" outlineLevel="3" x14ac:dyDescent="0.2">
      <c r="A237" s="154"/>
      <c r="B237" s="155"/>
      <c r="C237" s="184" t="s">
        <v>850</v>
      </c>
      <c r="D237" s="159"/>
      <c r="E237" s="160">
        <v>22.59</v>
      </c>
      <c r="F237" s="157"/>
      <c r="G237" s="157"/>
      <c r="H237" s="157"/>
      <c r="I237" s="157"/>
      <c r="J237" s="157"/>
      <c r="K237" s="157"/>
      <c r="L237" s="157"/>
      <c r="M237" s="157"/>
      <c r="N237" s="156"/>
      <c r="O237" s="156"/>
      <c r="P237" s="156"/>
      <c r="Q237" s="156"/>
      <c r="R237" s="157"/>
      <c r="S237" s="157"/>
      <c r="T237" s="157"/>
      <c r="U237" s="157"/>
      <c r="V237" s="157"/>
      <c r="W237" s="157"/>
      <c r="X237" s="157"/>
      <c r="Y237" s="157"/>
      <c r="Z237" s="147"/>
      <c r="AA237" s="147"/>
      <c r="AB237" s="147"/>
      <c r="AC237" s="147"/>
      <c r="AD237" s="147"/>
      <c r="AE237" s="147"/>
      <c r="AF237" s="147"/>
      <c r="AG237" s="147" t="s">
        <v>260</v>
      </c>
      <c r="AH237" s="147">
        <v>0</v>
      </c>
      <c r="AI237" s="147"/>
      <c r="AJ237" s="147"/>
      <c r="AK237" s="147"/>
      <c r="AL237" s="147"/>
      <c r="AM237" s="147"/>
      <c r="AN237" s="147"/>
      <c r="AO237" s="147"/>
      <c r="AP237" s="147"/>
      <c r="AQ237" s="147"/>
      <c r="AR237" s="147"/>
      <c r="AS237" s="147"/>
      <c r="AT237" s="147"/>
      <c r="AU237" s="147"/>
      <c r="AV237" s="147"/>
      <c r="AW237" s="147"/>
      <c r="AX237" s="147"/>
      <c r="AY237" s="147"/>
      <c r="AZ237" s="147"/>
      <c r="BA237" s="147"/>
      <c r="BB237" s="147"/>
      <c r="BC237" s="147"/>
      <c r="BD237" s="147"/>
      <c r="BE237" s="147"/>
      <c r="BF237" s="147"/>
      <c r="BG237" s="147"/>
      <c r="BH237" s="147"/>
    </row>
    <row r="238" spans="1:60" outlineLevel="3" x14ac:dyDescent="0.2">
      <c r="A238" s="154"/>
      <c r="B238" s="155"/>
      <c r="C238" s="195" t="s">
        <v>467</v>
      </c>
      <c r="D238" s="193"/>
      <c r="E238" s="194">
        <v>4.76</v>
      </c>
      <c r="F238" s="157"/>
      <c r="G238" s="157"/>
      <c r="H238" s="157"/>
      <c r="I238" s="157"/>
      <c r="J238" s="157"/>
      <c r="K238" s="157"/>
      <c r="L238" s="157"/>
      <c r="M238" s="157"/>
      <c r="N238" s="156"/>
      <c r="O238" s="156"/>
      <c r="P238" s="156"/>
      <c r="Q238" s="156"/>
      <c r="R238" s="157"/>
      <c r="S238" s="157"/>
      <c r="T238" s="157"/>
      <c r="U238" s="157"/>
      <c r="V238" s="157"/>
      <c r="W238" s="157"/>
      <c r="X238" s="157"/>
      <c r="Y238" s="157"/>
      <c r="Z238" s="147"/>
      <c r="AA238" s="147"/>
      <c r="AB238" s="147"/>
      <c r="AC238" s="147"/>
      <c r="AD238" s="147"/>
      <c r="AE238" s="147"/>
      <c r="AF238" s="147"/>
      <c r="AG238" s="147" t="s">
        <v>260</v>
      </c>
      <c r="AH238" s="147">
        <v>4</v>
      </c>
      <c r="AI238" s="147"/>
      <c r="AJ238" s="147"/>
      <c r="AK238" s="147"/>
      <c r="AL238" s="147"/>
      <c r="AM238" s="147"/>
      <c r="AN238" s="147"/>
      <c r="AO238" s="147"/>
      <c r="AP238" s="147"/>
      <c r="AQ238" s="147"/>
      <c r="AR238" s="147"/>
      <c r="AS238" s="147"/>
      <c r="AT238" s="147"/>
      <c r="AU238" s="147"/>
      <c r="AV238" s="147"/>
      <c r="AW238" s="147"/>
      <c r="AX238" s="147"/>
      <c r="AY238" s="147"/>
      <c r="AZ238" s="147"/>
      <c r="BA238" s="147"/>
      <c r="BB238" s="147"/>
      <c r="BC238" s="147"/>
      <c r="BD238" s="147"/>
      <c r="BE238" s="147"/>
      <c r="BF238" s="147"/>
      <c r="BG238" s="147"/>
      <c r="BH238" s="147"/>
    </row>
    <row r="239" spans="1:60" x14ac:dyDescent="0.2">
      <c r="A239" s="163" t="s">
        <v>249</v>
      </c>
      <c r="B239" s="164" t="s">
        <v>186</v>
      </c>
      <c r="C239" s="182" t="s">
        <v>187</v>
      </c>
      <c r="D239" s="165"/>
      <c r="E239" s="166"/>
      <c r="F239" s="167"/>
      <c r="G239" s="168">
        <f>SUMIF(AG240:AG254,"&lt;&gt;NOR",G240:G254)</f>
        <v>0</v>
      </c>
      <c r="H239" s="162"/>
      <c r="I239" s="162">
        <f>SUM(I240:I254)</f>
        <v>0</v>
      </c>
      <c r="J239" s="162"/>
      <c r="K239" s="162">
        <f>SUM(K240:K254)</f>
        <v>0</v>
      </c>
      <c r="L239" s="162"/>
      <c r="M239" s="162">
        <f>SUM(M240:M254)</f>
        <v>0</v>
      </c>
      <c r="N239" s="161"/>
      <c r="O239" s="161">
        <f>SUM(O240:O254)</f>
        <v>0.27</v>
      </c>
      <c r="P239" s="161"/>
      <c r="Q239" s="161">
        <f>SUM(Q240:Q254)</f>
        <v>0</v>
      </c>
      <c r="R239" s="162"/>
      <c r="S239" s="162"/>
      <c r="T239" s="162"/>
      <c r="U239" s="162"/>
      <c r="V239" s="162">
        <f>SUM(V240:V254)</f>
        <v>58.839999999999989</v>
      </c>
      <c r="W239" s="162"/>
      <c r="X239" s="162"/>
      <c r="Y239" s="162"/>
      <c r="AG239" t="s">
        <v>250</v>
      </c>
    </row>
    <row r="240" spans="1:60" outlineLevel="1" x14ac:dyDescent="0.2">
      <c r="A240" s="170">
        <v>77</v>
      </c>
      <c r="B240" s="171" t="s">
        <v>611</v>
      </c>
      <c r="C240" s="183" t="s">
        <v>612</v>
      </c>
      <c r="D240" s="172" t="s">
        <v>267</v>
      </c>
      <c r="E240" s="173">
        <v>34</v>
      </c>
      <c r="F240" s="174"/>
      <c r="G240" s="175">
        <f>ROUND(E240*F240,2)</f>
        <v>0</v>
      </c>
      <c r="H240" s="158"/>
      <c r="I240" s="157">
        <f>ROUND(E240*H240,2)</f>
        <v>0</v>
      </c>
      <c r="J240" s="158"/>
      <c r="K240" s="157">
        <f>ROUND(E240*J240,2)</f>
        <v>0</v>
      </c>
      <c r="L240" s="157">
        <v>12</v>
      </c>
      <c r="M240" s="157">
        <f>G240*(1+L240/100)</f>
        <v>0</v>
      </c>
      <c r="N240" s="156">
        <v>3.2799999999999999E-3</v>
      </c>
      <c r="O240" s="156">
        <f>ROUND(E240*N240,2)</f>
        <v>0.11</v>
      </c>
      <c r="P240" s="156">
        <v>0</v>
      </c>
      <c r="Q240" s="156">
        <f>ROUND(E240*P240,2)</f>
        <v>0</v>
      </c>
      <c r="R240" s="157"/>
      <c r="S240" s="157" t="s">
        <v>254</v>
      </c>
      <c r="T240" s="157" t="s">
        <v>255</v>
      </c>
      <c r="U240" s="157">
        <v>0.47899999999999998</v>
      </c>
      <c r="V240" s="157">
        <f>ROUND(E240*U240,2)</f>
        <v>16.29</v>
      </c>
      <c r="W240" s="157"/>
      <c r="X240" s="157" t="s">
        <v>256</v>
      </c>
      <c r="Y240" s="157" t="s">
        <v>257</v>
      </c>
      <c r="Z240" s="147"/>
      <c r="AA240" s="147"/>
      <c r="AB240" s="147"/>
      <c r="AC240" s="147"/>
      <c r="AD240" s="147"/>
      <c r="AE240" s="147"/>
      <c r="AF240" s="147"/>
      <c r="AG240" s="147" t="s">
        <v>258</v>
      </c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</row>
    <row r="241" spans="1:60" outlineLevel="2" x14ac:dyDescent="0.2">
      <c r="A241" s="154"/>
      <c r="B241" s="155"/>
      <c r="C241" s="388" t="s">
        <v>613</v>
      </c>
      <c r="D241" s="389"/>
      <c r="E241" s="389"/>
      <c r="F241" s="389"/>
      <c r="G241" s="389"/>
      <c r="H241" s="157"/>
      <c r="I241" s="157"/>
      <c r="J241" s="157"/>
      <c r="K241" s="157"/>
      <c r="L241" s="157"/>
      <c r="M241" s="157"/>
      <c r="N241" s="156"/>
      <c r="O241" s="156"/>
      <c r="P241" s="156"/>
      <c r="Q241" s="156"/>
      <c r="R241" s="157"/>
      <c r="S241" s="157"/>
      <c r="T241" s="157"/>
      <c r="U241" s="157"/>
      <c r="V241" s="157"/>
      <c r="W241" s="157"/>
      <c r="X241" s="157"/>
      <c r="Y241" s="157"/>
      <c r="Z241" s="147"/>
      <c r="AA241" s="147"/>
      <c r="AB241" s="147"/>
      <c r="AC241" s="147"/>
      <c r="AD241" s="147"/>
      <c r="AE241" s="147"/>
      <c r="AF241" s="147"/>
      <c r="AG241" s="147" t="s">
        <v>272</v>
      </c>
      <c r="AH241" s="147"/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</row>
    <row r="242" spans="1:60" outlineLevel="2" x14ac:dyDescent="0.2">
      <c r="A242" s="154"/>
      <c r="B242" s="155"/>
      <c r="C242" s="184" t="s">
        <v>851</v>
      </c>
      <c r="D242" s="159"/>
      <c r="E242" s="160">
        <v>34</v>
      </c>
      <c r="F242" s="157"/>
      <c r="G242" s="157"/>
      <c r="H242" s="157"/>
      <c r="I242" s="157"/>
      <c r="J242" s="157"/>
      <c r="K242" s="157"/>
      <c r="L242" s="157"/>
      <c r="M242" s="157"/>
      <c r="N242" s="156"/>
      <c r="O242" s="156"/>
      <c r="P242" s="156"/>
      <c r="Q242" s="156"/>
      <c r="R242" s="157"/>
      <c r="S242" s="157"/>
      <c r="T242" s="157"/>
      <c r="U242" s="157"/>
      <c r="V242" s="157"/>
      <c r="W242" s="157"/>
      <c r="X242" s="157"/>
      <c r="Y242" s="157"/>
      <c r="Z242" s="147"/>
      <c r="AA242" s="147"/>
      <c r="AB242" s="147"/>
      <c r="AC242" s="147"/>
      <c r="AD242" s="147"/>
      <c r="AE242" s="147"/>
      <c r="AF242" s="147"/>
      <c r="AG242" s="147" t="s">
        <v>260</v>
      </c>
      <c r="AH242" s="147">
        <v>0</v>
      </c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</row>
    <row r="243" spans="1:60" outlineLevel="1" x14ac:dyDescent="0.2">
      <c r="A243" s="170">
        <v>78</v>
      </c>
      <c r="B243" s="171" t="s">
        <v>615</v>
      </c>
      <c r="C243" s="183" t="s">
        <v>616</v>
      </c>
      <c r="D243" s="172" t="s">
        <v>292</v>
      </c>
      <c r="E243" s="173">
        <v>4</v>
      </c>
      <c r="F243" s="174"/>
      <c r="G243" s="175">
        <f>ROUND(E243*F243,2)</f>
        <v>0</v>
      </c>
      <c r="H243" s="158"/>
      <c r="I243" s="157">
        <f>ROUND(E243*H243,2)</f>
        <v>0</v>
      </c>
      <c r="J243" s="158"/>
      <c r="K243" s="157">
        <f>ROUND(E243*J243,2)</f>
        <v>0</v>
      </c>
      <c r="L243" s="157">
        <v>12</v>
      </c>
      <c r="M243" s="157">
        <f>G243*(1+L243/100)</f>
        <v>0</v>
      </c>
      <c r="N243" s="156">
        <v>3.3E-4</v>
      </c>
      <c r="O243" s="156">
        <f>ROUND(E243*N243,2)</f>
        <v>0</v>
      </c>
      <c r="P243" s="156">
        <v>0</v>
      </c>
      <c r="Q243" s="156">
        <f>ROUND(E243*P243,2)</f>
        <v>0</v>
      </c>
      <c r="R243" s="157"/>
      <c r="S243" s="157" t="s">
        <v>254</v>
      </c>
      <c r="T243" s="157" t="s">
        <v>255</v>
      </c>
      <c r="U243" s="157">
        <v>0.39600000000000002</v>
      </c>
      <c r="V243" s="157">
        <f>ROUND(E243*U243,2)</f>
        <v>1.58</v>
      </c>
      <c r="W243" s="157"/>
      <c r="X243" s="157" t="s">
        <v>256</v>
      </c>
      <c r="Y243" s="157" t="s">
        <v>257</v>
      </c>
      <c r="Z243" s="147"/>
      <c r="AA243" s="147"/>
      <c r="AB243" s="147"/>
      <c r="AC243" s="147"/>
      <c r="AD243" s="147"/>
      <c r="AE243" s="147"/>
      <c r="AF243" s="147"/>
      <c r="AG243" s="147" t="s">
        <v>258</v>
      </c>
      <c r="AH243" s="147"/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</row>
    <row r="244" spans="1:60" outlineLevel="2" x14ac:dyDescent="0.2">
      <c r="A244" s="154"/>
      <c r="B244" s="155"/>
      <c r="C244" s="388" t="s">
        <v>617</v>
      </c>
      <c r="D244" s="389"/>
      <c r="E244" s="389"/>
      <c r="F244" s="389"/>
      <c r="G244" s="389"/>
      <c r="H244" s="157"/>
      <c r="I244" s="157"/>
      <c r="J244" s="157"/>
      <c r="K244" s="157"/>
      <c r="L244" s="157"/>
      <c r="M244" s="157"/>
      <c r="N244" s="156"/>
      <c r="O244" s="156"/>
      <c r="P244" s="156"/>
      <c r="Q244" s="156"/>
      <c r="R244" s="157"/>
      <c r="S244" s="157"/>
      <c r="T244" s="157"/>
      <c r="U244" s="157"/>
      <c r="V244" s="157"/>
      <c r="W244" s="157"/>
      <c r="X244" s="157"/>
      <c r="Y244" s="157"/>
      <c r="Z244" s="147"/>
      <c r="AA244" s="147"/>
      <c r="AB244" s="147"/>
      <c r="AC244" s="147"/>
      <c r="AD244" s="147"/>
      <c r="AE244" s="147"/>
      <c r="AF244" s="147"/>
      <c r="AG244" s="147" t="s">
        <v>272</v>
      </c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</row>
    <row r="245" spans="1:60" outlineLevel="2" x14ac:dyDescent="0.2">
      <c r="A245" s="154"/>
      <c r="B245" s="155"/>
      <c r="C245" s="184" t="s">
        <v>133</v>
      </c>
      <c r="D245" s="159"/>
      <c r="E245" s="160">
        <v>4</v>
      </c>
      <c r="F245" s="157"/>
      <c r="G245" s="157"/>
      <c r="H245" s="157"/>
      <c r="I245" s="157"/>
      <c r="J245" s="157"/>
      <c r="K245" s="157"/>
      <c r="L245" s="157"/>
      <c r="M245" s="157"/>
      <c r="N245" s="156"/>
      <c r="O245" s="156"/>
      <c r="P245" s="156"/>
      <c r="Q245" s="156"/>
      <c r="R245" s="157"/>
      <c r="S245" s="157"/>
      <c r="T245" s="157"/>
      <c r="U245" s="157"/>
      <c r="V245" s="157"/>
      <c r="W245" s="157"/>
      <c r="X245" s="157"/>
      <c r="Y245" s="157"/>
      <c r="Z245" s="147"/>
      <c r="AA245" s="147"/>
      <c r="AB245" s="147"/>
      <c r="AC245" s="147"/>
      <c r="AD245" s="147"/>
      <c r="AE245" s="147"/>
      <c r="AF245" s="147"/>
      <c r="AG245" s="147" t="s">
        <v>260</v>
      </c>
      <c r="AH245" s="147">
        <v>0</v>
      </c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</row>
    <row r="246" spans="1:60" outlineLevel="1" x14ac:dyDescent="0.2">
      <c r="A246" s="170">
        <v>79</v>
      </c>
      <c r="B246" s="171" t="s">
        <v>618</v>
      </c>
      <c r="C246" s="183" t="s">
        <v>619</v>
      </c>
      <c r="D246" s="172" t="s">
        <v>292</v>
      </c>
      <c r="E246" s="173">
        <v>4</v>
      </c>
      <c r="F246" s="174"/>
      <c r="G246" s="175">
        <f>ROUND(E246*F246,2)</f>
        <v>0</v>
      </c>
      <c r="H246" s="158"/>
      <c r="I246" s="157">
        <f>ROUND(E246*H246,2)</f>
        <v>0</v>
      </c>
      <c r="J246" s="158"/>
      <c r="K246" s="157">
        <f>ROUND(E246*J246,2)</f>
        <v>0</v>
      </c>
      <c r="L246" s="157">
        <v>12</v>
      </c>
      <c r="M246" s="157">
        <f>G246*(1+L246/100)</f>
        <v>0</v>
      </c>
      <c r="N246" s="156">
        <v>7.2999999999999996E-4</v>
      </c>
      <c r="O246" s="156">
        <f>ROUND(E246*N246,2)</f>
        <v>0</v>
      </c>
      <c r="P246" s="156">
        <v>0</v>
      </c>
      <c r="Q246" s="156">
        <f>ROUND(E246*P246,2)</f>
        <v>0</v>
      </c>
      <c r="R246" s="157"/>
      <c r="S246" s="157" t="s">
        <v>254</v>
      </c>
      <c r="T246" s="157" t="s">
        <v>255</v>
      </c>
      <c r="U246" s="157">
        <v>0.23799999999999999</v>
      </c>
      <c r="V246" s="157">
        <f>ROUND(E246*U246,2)</f>
        <v>0.95</v>
      </c>
      <c r="W246" s="157"/>
      <c r="X246" s="157" t="s">
        <v>256</v>
      </c>
      <c r="Y246" s="157" t="s">
        <v>257</v>
      </c>
      <c r="Z246" s="147"/>
      <c r="AA246" s="147"/>
      <c r="AB246" s="147"/>
      <c r="AC246" s="147"/>
      <c r="AD246" s="147"/>
      <c r="AE246" s="147"/>
      <c r="AF246" s="147"/>
      <c r="AG246" s="147" t="s">
        <v>258</v>
      </c>
      <c r="AH246" s="147"/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</row>
    <row r="247" spans="1:60" outlineLevel="2" x14ac:dyDescent="0.2">
      <c r="A247" s="154"/>
      <c r="B247" s="155"/>
      <c r="C247" s="184" t="s">
        <v>133</v>
      </c>
      <c r="D247" s="159"/>
      <c r="E247" s="160">
        <v>4</v>
      </c>
      <c r="F247" s="157"/>
      <c r="G247" s="157"/>
      <c r="H247" s="157"/>
      <c r="I247" s="157"/>
      <c r="J247" s="157"/>
      <c r="K247" s="157"/>
      <c r="L247" s="157"/>
      <c r="M247" s="157"/>
      <c r="N247" s="156"/>
      <c r="O247" s="156"/>
      <c r="P247" s="156"/>
      <c r="Q247" s="156"/>
      <c r="R247" s="157"/>
      <c r="S247" s="157"/>
      <c r="T247" s="157"/>
      <c r="U247" s="157"/>
      <c r="V247" s="157"/>
      <c r="W247" s="157"/>
      <c r="X247" s="157"/>
      <c r="Y247" s="157"/>
      <c r="Z247" s="147"/>
      <c r="AA247" s="147"/>
      <c r="AB247" s="147"/>
      <c r="AC247" s="147"/>
      <c r="AD247" s="147"/>
      <c r="AE247" s="147"/>
      <c r="AF247" s="147"/>
      <c r="AG247" s="147" t="s">
        <v>260</v>
      </c>
      <c r="AH247" s="147">
        <v>0</v>
      </c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</row>
    <row r="248" spans="1:60" outlineLevel="1" x14ac:dyDescent="0.2">
      <c r="A248" s="170">
        <v>80</v>
      </c>
      <c r="B248" s="171" t="s">
        <v>620</v>
      </c>
      <c r="C248" s="183" t="s">
        <v>621</v>
      </c>
      <c r="D248" s="172" t="s">
        <v>267</v>
      </c>
      <c r="E248" s="173">
        <v>13</v>
      </c>
      <c r="F248" s="174"/>
      <c r="G248" s="175">
        <f>ROUND(E248*F248,2)</f>
        <v>0</v>
      </c>
      <c r="H248" s="158"/>
      <c r="I248" s="157">
        <f>ROUND(E248*H248,2)</f>
        <v>0</v>
      </c>
      <c r="J248" s="158"/>
      <c r="K248" s="157">
        <f>ROUND(E248*J248,2)</f>
        <v>0</v>
      </c>
      <c r="L248" s="157">
        <v>12</v>
      </c>
      <c r="M248" s="157">
        <f>G248*(1+L248/100)</f>
        <v>0</v>
      </c>
      <c r="N248" s="156">
        <v>2.6700000000000001E-3</v>
      </c>
      <c r="O248" s="156">
        <f>ROUND(E248*N248,2)</f>
        <v>0.03</v>
      </c>
      <c r="P248" s="156">
        <v>0</v>
      </c>
      <c r="Q248" s="156">
        <f>ROUND(E248*P248,2)</f>
        <v>0</v>
      </c>
      <c r="R248" s="157"/>
      <c r="S248" s="157" t="s">
        <v>254</v>
      </c>
      <c r="T248" s="157" t="s">
        <v>255</v>
      </c>
      <c r="U248" s="157">
        <v>0.89300000000000002</v>
      </c>
      <c r="V248" s="157">
        <f>ROUND(E248*U248,2)</f>
        <v>11.61</v>
      </c>
      <c r="W248" s="157"/>
      <c r="X248" s="157" t="s">
        <v>256</v>
      </c>
      <c r="Y248" s="157" t="s">
        <v>257</v>
      </c>
      <c r="Z248" s="147"/>
      <c r="AA248" s="147"/>
      <c r="AB248" s="147"/>
      <c r="AC248" s="147"/>
      <c r="AD248" s="147"/>
      <c r="AE248" s="147"/>
      <c r="AF248" s="147"/>
      <c r="AG248" s="147" t="s">
        <v>258</v>
      </c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</row>
    <row r="249" spans="1:60" outlineLevel="2" x14ac:dyDescent="0.2">
      <c r="A249" s="154"/>
      <c r="B249" s="155"/>
      <c r="C249" s="184" t="s">
        <v>76</v>
      </c>
      <c r="D249" s="159"/>
      <c r="E249" s="160">
        <v>13</v>
      </c>
      <c r="F249" s="157"/>
      <c r="G249" s="157"/>
      <c r="H249" s="157"/>
      <c r="I249" s="157"/>
      <c r="J249" s="157"/>
      <c r="K249" s="157"/>
      <c r="L249" s="157"/>
      <c r="M249" s="157"/>
      <c r="N249" s="156"/>
      <c r="O249" s="156"/>
      <c r="P249" s="156"/>
      <c r="Q249" s="156"/>
      <c r="R249" s="157"/>
      <c r="S249" s="157"/>
      <c r="T249" s="157"/>
      <c r="U249" s="157"/>
      <c r="V249" s="157"/>
      <c r="W249" s="157"/>
      <c r="X249" s="157"/>
      <c r="Y249" s="157"/>
      <c r="Z249" s="147"/>
      <c r="AA249" s="147"/>
      <c r="AB249" s="147"/>
      <c r="AC249" s="147"/>
      <c r="AD249" s="147"/>
      <c r="AE249" s="147"/>
      <c r="AF249" s="147"/>
      <c r="AG249" s="147" t="s">
        <v>260</v>
      </c>
      <c r="AH249" s="147">
        <v>0</v>
      </c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47"/>
      <c r="BB249" s="147"/>
      <c r="BC249" s="147"/>
      <c r="BD249" s="147"/>
      <c r="BE249" s="147"/>
      <c r="BF249" s="147"/>
      <c r="BG249" s="147"/>
      <c r="BH249" s="147"/>
    </row>
    <row r="250" spans="1:60" outlineLevel="1" x14ac:dyDescent="0.2">
      <c r="A250" s="170">
        <v>81</v>
      </c>
      <c r="B250" s="171" t="s">
        <v>623</v>
      </c>
      <c r="C250" s="183" t="s">
        <v>624</v>
      </c>
      <c r="D250" s="172" t="s">
        <v>267</v>
      </c>
      <c r="E250" s="173">
        <v>15.46</v>
      </c>
      <c r="F250" s="174"/>
      <c r="G250" s="175">
        <f>ROUND(E250*F250,2)</f>
        <v>0</v>
      </c>
      <c r="H250" s="158"/>
      <c r="I250" s="157">
        <f>ROUND(E250*H250,2)</f>
        <v>0</v>
      </c>
      <c r="J250" s="158"/>
      <c r="K250" s="157">
        <f>ROUND(E250*J250,2)</f>
        <v>0</v>
      </c>
      <c r="L250" s="157">
        <v>12</v>
      </c>
      <c r="M250" s="157">
        <f>G250*(1+L250/100)</f>
        <v>0</v>
      </c>
      <c r="N250" s="156">
        <v>5.5100000000000001E-3</v>
      </c>
      <c r="O250" s="156">
        <f>ROUND(E250*N250,2)</f>
        <v>0.09</v>
      </c>
      <c r="P250" s="156">
        <v>0</v>
      </c>
      <c r="Q250" s="156">
        <f>ROUND(E250*P250,2)</f>
        <v>0</v>
      </c>
      <c r="R250" s="157"/>
      <c r="S250" s="157" t="s">
        <v>254</v>
      </c>
      <c r="T250" s="157" t="s">
        <v>255</v>
      </c>
      <c r="U250" s="157">
        <v>1.319</v>
      </c>
      <c r="V250" s="157">
        <f>ROUND(E250*U250,2)</f>
        <v>20.39</v>
      </c>
      <c r="W250" s="157"/>
      <c r="X250" s="157" t="s">
        <v>256</v>
      </c>
      <c r="Y250" s="157" t="s">
        <v>257</v>
      </c>
      <c r="Z250" s="147"/>
      <c r="AA250" s="147"/>
      <c r="AB250" s="147"/>
      <c r="AC250" s="147"/>
      <c r="AD250" s="147"/>
      <c r="AE250" s="147"/>
      <c r="AF250" s="147"/>
      <c r="AG250" s="147" t="s">
        <v>258</v>
      </c>
      <c r="AH250" s="147"/>
      <c r="AI250" s="147"/>
      <c r="AJ250" s="147"/>
      <c r="AK250" s="147"/>
      <c r="AL250" s="147"/>
      <c r="AM250" s="147"/>
      <c r="AN250" s="147"/>
      <c r="AO250" s="147"/>
      <c r="AP250" s="147"/>
      <c r="AQ250" s="147"/>
      <c r="AR250" s="147"/>
      <c r="AS250" s="147"/>
      <c r="AT250" s="147"/>
      <c r="AU250" s="147"/>
      <c r="AV250" s="147"/>
      <c r="AW250" s="147"/>
      <c r="AX250" s="147"/>
      <c r="AY250" s="147"/>
      <c r="AZ250" s="147"/>
      <c r="BA250" s="147"/>
      <c r="BB250" s="147"/>
      <c r="BC250" s="147"/>
      <c r="BD250" s="147"/>
      <c r="BE250" s="147"/>
      <c r="BF250" s="147"/>
      <c r="BG250" s="147"/>
      <c r="BH250" s="147"/>
    </row>
    <row r="251" spans="1:60" outlineLevel="2" x14ac:dyDescent="0.2">
      <c r="A251" s="154"/>
      <c r="B251" s="155"/>
      <c r="C251" s="184" t="s">
        <v>852</v>
      </c>
      <c r="D251" s="159"/>
      <c r="E251" s="160">
        <v>15.46</v>
      </c>
      <c r="F251" s="157"/>
      <c r="G251" s="157"/>
      <c r="H251" s="157"/>
      <c r="I251" s="157"/>
      <c r="J251" s="157"/>
      <c r="K251" s="157"/>
      <c r="L251" s="157"/>
      <c r="M251" s="157"/>
      <c r="N251" s="156"/>
      <c r="O251" s="156"/>
      <c r="P251" s="156"/>
      <c r="Q251" s="156"/>
      <c r="R251" s="157"/>
      <c r="S251" s="157"/>
      <c r="T251" s="157"/>
      <c r="U251" s="157"/>
      <c r="V251" s="157"/>
      <c r="W251" s="157"/>
      <c r="X251" s="157"/>
      <c r="Y251" s="157"/>
      <c r="Z251" s="147"/>
      <c r="AA251" s="147"/>
      <c r="AB251" s="147"/>
      <c r="AC251" s="147"/>
      <c r="AD251" s="147"/>
      <c r="AE251" s="147"/>
      <c r="AF251" s="147"/>
      <c r="AG251" s="147" t="s">
        <v>260</v>
      </c>
      <c r="AH251" s="147">
        <v>0</v>
      </c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</row>
    <row r="252" spans="1:60" outlineLevel="1" x14ac:dyDescent="0.2">
      <c r="A252" s="170">
        <v>82</v>
      </c>
      <c r="B252" s="171" t="s">
        <v>626</v>
      </c>
      <c r="C252" s="183" t="s">
        <v>627</v>
      </c>
      <c r="D252" s="172" t="s">
        <v>267</v>
      </c>
      <c r="E252" s="173">
        <v>22</v>
      </c>
      <c r="F252" s="174"/>
      <c r="G252" s="175">
        <f>ROUND(E252*F252,2)</f>
        <v>0</v>
      </c>
      <c r="H252" s="158"/>
      <c r="I252" s="157">
        <f>ROUND(E252*H252,2)</f>
        <v>0</v>
      </c>
      <c r="J252" s="158"/>
      <c r="K252" s="157">
        <f>ROUND(E252*J252,2)</f>
        <v>0</v>
      </c>
      <c r="L252" s="157">
        <v>12</v>
      </c>
      <c r="M252" s="157">
        <f>G252*(1+L252/100)</f>
        <v>0</v>
      </c>
      <c r="N252" s="156">
        <v>2.0300000000000001E-3</v>
      </c>
      <c r="O252" s="156">
        <f>ROUND(E252*N252,2)</f>
        <v>0.04</v>
      </c>
      <c r="P252" s="156">
        <v>0</v>
      </c>
      <c r="Q252" s="156">
        <f>ROUND(E252*P252,2)</f>
        <v>0</v>
      </c>
      <c r="R252" s="157"/>
      <c r="S252" s="157" t="s">
        <v>254</v>
      </c>
      <c r="T252" s="157" t="s">
        <v>255</v>
      </c>
      <c r="U252" s="157">
        <v>0.36454999999999999</v>
      </c>
      <c r="V252" s="157">
        <f>ROUND(E252*U252,2)</f>
        <v>8.02</v>
      </c>
      <c r="W252" s="157"/>
      <c r="X252" s="157" t="s">
        <v>256</v>
      </c>
      <c r="Y252" s="157" t="s">
        <v>257</v>
      </c>
      <c r="Z252" s="147"/>
      <c r="AA252" s="147"/>
      <c r="AB252" s="147"/>
      <c r="AC252" s="147"/>
      <c r="AD252" s="147"/>
      <c r="AE252" s="147"/>
      <c r="AF252" s="147"/>
      <c r="AG252" s="147" t="s">
        <v>258</v>
      </c>
      <c r="AH252" s="147"/>
      <c r="AI252" s="147"/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  <c r="AT252" s="147"/>
      <c r="AU252" s="147"/>
      <c r="AV252" s="147"/>
      <c r="AW252" s="147"/>
      <c r="AX252" s="147"/>
      <c r="AY252" s="147"/>
      <c r="AZ252" s="147"/>
      <c r="BA252" s="147"/>
      <c r="BB252" s="147"/>
      <c r="BC252" s="147"/>
      <c r="BD252" s="147"/>
      <c r="BE252" s="147"/>
      <c r="BF252" s="147"/>
      <c r="BG252" s="147"/>
      <c r="BH252" s="147"/>
    </row>
    <row r="253" spans="1:60" outlineLevel="2" x14ac:dyDescent="0.2">
      <c r="A253" s="154"/>
      <c r="B253" s="155"/>
      <c r="C253" s="388" t="s">
        <v>628</v>
      </c>
      <c r="D253" s="389"/>
      <c r="E253" s="389"/>
      <c r="F253" s="389"/>
      <c r="G253" s="389"/>
      <c r="H253" s="157"/>
      <c r="I253" s="157"/>
      <c r="J253" s="157"/>
      <c r="K253" s="157"/>
      <c r="L253" s="157"/>
      <c r="M253" s="157"/>
      <c r="N253" s="156"/>
      <c r="O253" s="156"/>
      <c r="P253" s="156"/>
      <c r="Q253" s="156"/>
      <c r="R253" s="157"/>
      <c r="S253" s="157"/>
      <c r="T253" s="157"/>
      <c r="U253" s="157"/>
      <c r="V253" s="157"/>
      <c r="W253" s="157"/>
      <c r="X253" s="157"/>
      <c r="Y253" s="157"/>
      <c r="Z253" s="147"/>
      <c r="AA253" s="147"/>
      <c r="AB253" s="147"/>
      <c r="AC253" s="147"/>
      <c r="AD253" s="147"/>
      <c r="AE253" s="147"/>
      <c r="AF253" s="147"/>
      <c r="AG253" s="147" t="s">
        <v>272</v>
      </c>
      <c r="AH253" s="147"/>
      <c r="AI253" s="147"/>
      <c r="AJ253" s="147"/>
      <c r="AK253" s="147"/>
      <c r="AL253" s="147"/>
      <c r="AM253" s="147"/>
      <c r="AN253" s="147"/>
      <c r="AO253" s="147"/>
      <c r="AP253" s="147"/>
      <c r="AQ253" s="147"/>
      <c r="AR253" s="147"/>
      <c r="AS253" s="147"/>
      <c r="AT253" s="147"/>
      <c r="AU253" s="147"/>
      <c r="AV253" s="147"/>
      <c r="AW253" s="147"/>
      <c r="AX253" s="147"/>
      <c r="AY253" s="147"/>
      <c r="AZ253" s="147"/>
      <c r="BA253" s="147"/>
      <c r="BB253" s="147"/>
      <c r="BC253" s="147"/>
      <c r="BD253" s="147"/>
      <c r="BE253" s="147"/>
      <c r="BF253" s="147"/>
      <c r="BG253" s="147"/>
      <c r="BH253" s="147"/>
    </row>
    <row r="254" spans="1:60" outlineLevel="2" x14ac:dyDescent="0.2">
      <c r="A254" s="154"/>
      <c r="B254" s="155"/>
      <c r="C254" s="184" t="s">
        <v>853</v>
      </c>
      <c r="D254" s="159"/>
      <c r="E254" s="160">
        <v>22</v>
      </c>
      <c r="F254" s="157"/>
      <c r="G254" s="157"/>
      <c r="H254" s="157"/>
      <c r="I254" s="157"/>
      <c r="J254" s="157"/>
      <c r="K254" s="157"/>
      <c r="L254" s="157"/>
      <c r="M254" s="157"/>
      <c r="N254" s="156"/>
      <c r="O254" s="156"/>
      <c r="P254" s="156"/>
      <c r="Q254" s="156"/>
      <c r="R254" s="157"/>
      <c r="S254" s="157"/>
      <c r="T254" s="157"/>
      <c r="U254" s="157"/>
      <c r="V254" s="157"/>
      <c r="W254" s="157"/>
      <c r="X254" s="157"/>
      <c r="Y254" s="157"/>
      <c r="Z254" s="147"/>
      <c r="AA254" s="147"/>
      <c r="AB254" s="147"/>
      <c r="AC254" s="147"/>
      <c r="AD254" s="147"/>
      <c r="AE254" s="147"/>
      <c r="AF254" s="147"/>
      <c r="AG254" s="147" t="s">
        <v>260</v>
      </c>
      <c r="AH254" s="147">
        <v>0</v>
      </c>
      <c r="AI254" s="147"/>
      <c r="AJ254" s="147"/>
      <c r="AK254" s="147"/>
      <c r="AL254" s="147"/>
      <c r="AM254" s="147"/>
      <c r="AN254" s="147"/>
      <c r="AO254" s="147"/>
      <c r="AP254" s="147"/>
      <c r="AQ254" s="147"/>
      <c r="AR254" s="147"/>
      <c r="AS254" s="147"/>
      <c r="AT254" s="147"/>
      <c r="AU254" s="147"/>
      <c r="AV254" s="147"/>
      <c r="AW254" s="147"/>
      <c r="AX254" s="147"/>
      <c r="AY254" s="147"/>
      <c r="AZ254" s="147"/>
      <c r="BA254" s="147"/>
      <c r="BB254" s="147"/>
      <c r="BC254" s="147"/>
      <c r="BD254" s="147"/>
      <c r="BE254" s="147"/>
      <c r="BF254" s="147"/>
      <c r="BG254" s="147"/>
      <c r="BH254" s="147"/>
    </row>
    <row r="255" spans="1:60" x14ac:dyDescent="0.2">
      <c r="A255" s="163" t="s">
        <v>249</v>
      </c>
      <c r="B255" s="164" t="s">
        <v>191</v>
      </c>
      <c r="C255" s="182" t="s">
        <v>192</v>
      </c>
      <c r="D255" s="165"/>
      <c r="E255" s="166"/>
      <c r="F255" s="167"/>
      <c r="G255" s="168">
        <f>SUMIF(AG256:AG265,"&lt;&gt;NOR",G256:G265)</f>
        <v>0</v>
      </c>
      <c r="H255" s="162"/>
      <c r="I255" s="162">
        <f>SUM(I256:I265)</f>
        <v>0</v>
      </c>
      <c r="J255" s="162"/>
      <c r="K255" s="162">
        <f>SUM(K256:K265)</f>
        <v>0</v>
      </c>
      <c r="L255" s="162"/>
      <c r="M255" s="162">
        <f>SUM(M256:M265)</f>
        <v>0</v>
      </c>
      <c r="N255" s="161"/>
      <c r="O255" s="161">
        <f>SUM(O256:O265)</f>
        <v>0.3</v>
      </c>
      <c r="P255" s="161"/>
      <c r="Q255" s="161">
        <f>SUM(Q256:Q265)</f>
        <v>0</v>
      </c>
      <c r="R255" s="162"/>
      <c r="S255" s="162"/>
      <c r="T255" s="162"/>
      <c r="U255" s="162"/>
      <c r="V255" s="162">
        <f>SUM(V256:V265)</f>
        <v>3.7</v>
      </c>
      <c r="W255" s="162"/>
      <c r="X255" s="162"/>
      <c r="Y255" s="162"/>
      <c r="AG255" t="s">
        <v>250</v>
      </c>
    </row>
    <row r="256" spans="1:60" outlineLevel="1" x14ac:dyDescent="0.2">
      <c r="A256" s="170">
        <v>83</v>
      </c>
      <c r="B256" s="171" t="s">
        <v>854</v>
      </c>
      <c r="C256" s="183" t="s">
        <v>855</v>
      </c>
      <c r="D256" s="172" t="s">
        <v>292</v>
      </c>
      <c r="E256" s="173">
        <v>1</v>
      </c>
      <c r="F256" s="174"/>
      <c r="G256" s="175">
        <f>ROUND(E256*F256,2)</f>
        <v>0</v>
      </c>
      <c r="H256" s="158"/>
      <c r="I256" s="157">
        <f>ROUND(E256*H256,2)</f>
        <v>0</v>
      </c>
      <c r="J256" s="158"/>
      <c r="K256" s="157">
        <f>ROUND(E256*J256,2)</f>
        <v>0</v>
      </c>
      <c r="L256" s="157">
        <v>12</v>
      </c>
      <c r="M256" s="157">
        <f>G256*(1+L256/100)</f>
        <v>0</v>
      </c>
      <c r="N256" s="156">
        <v>1.6000000000000001E-4</v>
      </c>
      <c r="O256" s="156">
        <f>ROUND(E256*N256,2)</f>
        <v>0</v>
      </c>
      <c r="P256" s="156">
        <v>0</v>
      </c>
      <c r="Q256" s="156">
        <f>ROUND(E256*P256,2)</f>
        <v>0</v>
      </c>
      <c r="R256" s="157"/>
      <c r="S256" s="157" t="s">
        <v>254</v>
      </c>
      <c r="T256" s="157" t="s">
        <v>255</v>
      </c>
      <c r="U256" s="157">
        <v>3.7</v>
      </c>
      <c r="V256" s="157">
        <f>ROUND(E256*U256,2)</f>
        <v>3.7</v>
      </c>
      <c r="W256" s="157"/>
      <c r="X256" s="157" t="s">
        <v>256</v>
      </c>
      <c r="Y256" s="157" t="s">
        <v>257</v>
      </c>
      <c r="Z256" s="147"/>
      <c r="AA256" s="147"/>
      <c r="AB256" s="147"/>
      <c r="AC256" s="147"/>
      <c r="AD256" s="147"/>
      <c r="AE256" s="147"/>
      <c r="AF256" s="147"/>
      <c r="AG256" s="147" t="s">
        <v>258</v>
      </c>
      <c r="AH256" s="147"/>
      <c r="AI256" s="147"/>
      <c r="AJ256" s="147"/>
      <c r="AK256" s="147"/>
      <c r="AL256" s="147"/>
      <c r="AM256" s="147"/>
      <c r="AN256" s="147"/>
      <c r="AO256" s="147"/>
      <c r="AP256" s="147"/>
      <c r="AQ256" s="147"/>
      <c r="AR256" s="147"/>
      <c r="AS256" s="147"/>
      <c r="AT256" s="147"/>
      <c r="AU256" s="147"/>
      <c r="AV256" s="147"/>
      <c r="AW256" s="147"/>
      <c r="AX256" s="147"/>
      <c r="AY256" s="147"/>
      <c r="AZ256" s="147"/>
      <c r="BA256" s="147"/>
      <c r="BB256" s="147"/>
      <c r="BC256" s="147"/>
      <c r="BD256" s="147"/>
      <c r="BE256" s="147"/>
      <c r="BF256" s="147"/>
      <c r="BG256" s="147"/>
      <c r="BH256" s="147"/>
    </row>
    <row r="257" spans="1:60" outlineLevel="2" x14ac:dyDescent="0.2">
      <c r="A257" s="154"/>
      <c r="B257" s="155"/>
      <c r="C257" s="184" t="s">
        <v>52</v>
      </c>
      <c r="D257" s="159"/>
      <c r="E257" s="160">
        <v>1</v>
      </c>
      <c r="F257" s="157"/>
      <c r="G257" s="157"/>
      <c r="H257" s="157"/>
      <c r="I257" s="157"/>
      <c r="J257" s="157"/>
      <c r="K257" s="157"/>
      <c r="L257" s="157"/>
      <c r="M257" s="157"/>
      <c r="N257" s="156"/>
      <c r="O257" s="156"/>
      <c r="P257" s="156"/>
      <c r="Q257" s="156"/>
      <c r="R257" s="157"/>
      <c r="S257" s="157"/>
      <c r="T257" s="157"/>
      <c r="U257" s="157"/>
      <c r="V257" s="157"/>
      <c r="W257" s="157"/>
      <c r="X257" s="157"/>
      <c r="Y257" s="157"/>
      <c r="Z257" s="147"/>
      <c r="AA257" s="147"/>
      <c r="AB257" s="147"/>
      <c r="AC257" s="147"/>
      <c r="AD257" s="147"/>
      <c r="AE257" s="147"/>
      <c r="AF257" s="147"/>
      <c r="AG257" s="147" t="s">
        <v>260</v>
      </c>
      <c r="AH257" s="147">
        <v>0</v>
      </c>
      <c r="AI257" s="147"/>
      <c r="AJ257" s="147"/>
      <c r="AK257" s="147"/>
      <c r="AL257" s="147"/>
      <c r="AM257" s="147"/>
      <c r="AN257" s="147"/>
      <c r="AO257" s="147"/>
      <c r="AP257" s="147"/>
      <c r="AQ257" s="147"/>
      <c r="AR257" s="147"/>
      <c r="AS257" s="147"/>
      <c r="AT257" s="147"/>
      <c r="AU257" s="147"/>
      <c r="AV257" s="147"/>
      <c r="AW257" s="147"/>
      <c r="AX257" s="147"/>
      <c r="AY257" s="147"/>
      <c r="AZ257" s="147"/>
      <c r="BA257" s="147"/>
      <c r="BB257" s="147"/>
      <c r="BC257" s="147"/>
      <c r="BD257" s="147"/>
      <c r="BE257" s="147"/>
      <c r="BF257" s="147"/>
      <c r="BG257" s="147"/>
      <c r="BH257" s="147"/>
    </row>
    <row r="258" spans="1:60" ht="22.5" outlineLevel="1" x14ac:dyDescent="0.2">
      <c r="A258" s="170">
        <v>84</v>
      </c>
      <c r="B258" s="171" t="s">
        <v>856</v>
      </c>
      <c r="C258" s="183" t="s">
        <v>857</v>
      </c>
      <c r="D258" s="172" t="s">
        <v>292</v>
      </c>
      <c r="E258" s="173">
        <v>1</v>
      </c>
      <c r="F258" s="174"/>
      <c r="G258" s="175">
        <f>ROUND(E258*F258,2)</f>
        <v>0</v>
      </c>
      <c r="H258" s="158"/>
      <c r="I258" s="157">
        <f>ROUND(E258*H258,2)</f>
        <v>0</v>
      </c>
      <c r="J258" s="158"/>
      <c r="K258" s="157">
        <f>ROUND(E258*J258,2)</f>
        <v>0</v>
      </c>
      <c r="L258" s="157">
        <v>12</v>
      </c>
      <c r="M258" s="157">
        <f>G258*(1+L258/100)</f>
        <v>0</v>
      </c>
      <c r="N258" s="156">
        <v>2.4E-2</v>
      </c>
      <c r="O258" s="156">
        <f>ROUND(E258*N258,2)</f>
        <v>0.02</v>
      </c>
      <c r="P258" s="156">
        <v>0</v>
      </c>
      <c r="Q258" s="156">
        <f>ROUND(E258*P258,2)</f>
        <v>0</v>
      </c>
      <c r="R258" s="157" t="s">
        <v>282</v>
      </c>
      <c r="S258" s="157" t="s">
        <v>254</v>
      </c>
      <c r="T258" s="157" t="s">
        <v>255</v>
      </c>
      <c r="U258" s="157">
        <v>0</v>
      </c>
      <c r="V258" s="157">
        <f>ROUND(E258*U258,2)</f>
        <v>0</v>
      </c>
      <c r="W258" s="157"/>
      <c r="X258" s="157" t="s">
        <v>283</v>
      </c>
      <c r="Y258" s="157" t="s">
        <v>257</v>
      </c>
      <c r="Z258" s="147"/>
      <c r="AA258" s="147"/>
      <c r="AB258" s="147"/>
      <c r="AC258" s="147"/>
      <c r="AD258" s="147"/>
      <c r="AE258" s="147"/>
      <c r="AF258" s="147"/>
      <c r="AG258" s="147" t="s">
        <v>284</v>
      </c>
      <c r="AH258" s="147"/>
      <c r="AI258" s="147"/>
      <c r="AJ258" s="147"/>
      <c r="AK258" s="147"/>
      <c r="AL258" s="147"/>
      <c r="AM258" s="147"/>
      <c r="AN258" s="147"/>
      <c r="AO258" s="147"/>
      <c r="AP258" s="147"/>
      <c r="AQ258" s="147"/>
      <c r="AR258" s="147"/>
      <c r="AS258" s="147"/>
      <c r="AT258" s="147"/>
      <c r="AU258" s="147"/>
      <c r="AV258" s="147"/>
      <c r="AW258" s="147"/>
      <c r="AX258" s="147"/>
      <c r="AY258" s="147"/>
      <c r="AZ258" s="147"/>
      <c r="BA258" s="147"/>
      <c r="BB258" s="147"/>
      <c r="BC258" s="147"/>
      <c r="BD258" s="147"/>
      <c r="BE258" s="147"/>
      <c r="BF258" s="147"/>
      <c r="BG258" s="147"/>
      <c r="BH258" s="147"/>
    </row>
    <row r="259" spans="1:60" outlineLevel="2" x14ac:dyDescent="0.2">
      <c r="A259" s="154"/>
      <c r="B259" s="155"/>
      <c r="C259" s="184" t="s">
        <v>52</v>
      </c>
      <c r="D259" s="159"/>
      <c r="E259" s="160">
        <v>1</v>
      </c>
      <c r="F259" s="157"/>
      <c r="G259" s="157"/>
      <c r="H259" s="157"/>
      <c r="I259" s="157"/>
      <c r="J259" s="157"/>
      <c r="K259" s="157"/>
      <c r="L259" s="157"/>
      <c r="M259" s="157"/>
      <c r="N259" s="156"/>
      <c r="O259" s="156"/>
      <c r="P259" s="156"/>
      <c r="Q259" s="156"/>
      <c r="R259" s="157"/>
      <c r="S259" s="157"/>
      <c r="T259" s="157"/>
      <c r="U259" s="157"/>
      <c r="V259" s="157"/>
      <c r="W259" s="157"/>
      <c r="X259" s="157"/>
      <c r="Y259" s="157"/>
      <c r="Z259" s="147"/>
      <c r="AA259" s="147"/>
      <c r="AB259" s="147"/>
      <c r="AC259" s="147"/>
      <c r="AD259" s="147"/>
      <c r="AE259" s="147"/>
      <c r="AF259" s="147"/>
      <c r="AG259" s="147" t="s">
        <v>260</v>
      </c>
      <c r="AH259" s="147">
        <v>0</v>
      </c>
      <c r="AI259" s="147"/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  <c r="AT259" s="147"/>
      <c r="AU259" s="147"/>
      <c r="AV259" s="147"/>
      <c r="AW259" s="147"/>
      <c r="AX259" s="147"/>
      <c r="AY259" s="147"/>
      <c r="AZ259" s="147"/>
      <c r="BA259" s="147"/>
      <c r="BB259" s="147"/>
      <c r="BC259" s="147"/>
      <c r="BD259" s="147"/>
      <c r="BE259" s="147"/>
      <c r="BF259" s="147"/>
      <c r="BG259" s="147"/>
      <c r="BH259" s="147"/>
    </row>
    <row r="260" spans="1:60" ht="22.5" outlineLevel="1" x14ac:dyDescent="0.2">
      <c r="A260" s="170">
        <v>85</v>
      </c>
      <c r="B260" s="171" t="s">
        <v>858</v>
      </c>
      <c r="C260" s="183" t="s">
        <v>859</v>
      </c>
      <c r="D260" s="172" t="s">
        <v>292</v>
      </c>
      <c r="E260" s="173">
        <v>3</v>
      </c>
      <c r="F260" s="174"/>
      <c r="G260" s="175">
        <f>ROUND(E260*F260,2)</f>
        <v>0</v>
      </c>
      <c r="H260" s="158"/>
      <c r="I260" s="157">
        <f>ROUND(E260*H260,2)</f>
        <v>0</v>
      </c>
      <c r="J260" s="158"/>
      <c r="K260" s="157">
        <f>ROUND(E260*J260,2)</f>
        <v>0</v>
      </c>
      <c r="L260" s="157">
        <v>12</v>
      </c>
      <c r="M260" s="157">
        <f>G260*(1+L260/100)</f>
        <v>0</v>
      </c>
      <c r="N260" s="156">
        <v>2.4E-2</v>
      </c>
      <c r="O260" s="156">
        <f>ROUND(E260*N260,2)</f>
        <v>7.0000000000000007E-2</v>
      </c>
      <c r="P260" s="156">
        <v>0</v>
      </c>
      <c r="Q260" s="156">
        <f>ROUND(E260*P260,2)</f>
        <v>0</v>
      </c>
      <c r="R260" s="157"/>
      <c r="S260" s="157" t="s">
        <v>646</v>
      </c>
      <c r="T260" s="157" t="s">
        <v>255</v>
      </c>
      <c r="U260" s="157">
        <v>0</v>
      </c>
      <c r="V260" s="157">
        <f>ROUND(E260*U260,2)</f>
        <v>0</v>
      </c>
      <c r="W260" s="157"/>
      <c r="X260" s="157" t="s">
        <v>283</v>
      </c>
      <c r="Y260" s="157" t="s">
        <v>257</v>
      </c>
      <c r="Z260" s="147"/>
      <c r="AA260" s="147"/>
      <c r="AB260" s="147"/>
      <c r="AC260" s="147"/>
      <c r="AD260" s="147"/>
      <c r="AE260" s="147"/>
      <c r="AF260" s="147"/>
      <c r="AG260" s="147" t="s">
        <v>284</v>
      </c>
      <c r="AH260" s="147"/>
      <c r="AI260" s="147"/>
      <c r="AJ260" s="147"/>
      <c r="AK260" s="147"/>
      <c r="AL260" s="147"/>
      <c r="AM260" s="147"/>
      <c r="AN260" s="147"/>
      <c r="AO260" s="147"/>
      <c r="AP260" s="147"/>
      <c r="AQ260" s="147"/>
      <c r="AR260" s="147"/>
      <c r="AS260" s="147"/>
      <c r="AT260" s="147"/>
      <c r="AU260" s="147"/>
      <c r="AV260" s="147"/>
      <c r="AW260" s="147"/>
      <c r="AX260" s="147"/>
      <c r="AY260" s="147"/>
      <c r="AZ260" s="147"/>
      <c r="BA260" s="147"/>
      <c r="BB260" s="147"/>
      <c r="BC260" s="147"/>
      <c r="BD260" s="147"/>
      <c r="BE260" s="147"/>
      <c r="BF260" s="147"/>
      <c r="BG260" s="147"/>
      <c r="BH260" s="147"/>
    </row>
    <row r="261" spans="1:60" outlineLevel="2" x14ac:dyDescent="0.2">
      <c r="A261" s="154"/>
      <c r="B261" s="155"/>
      <c r="C261" s="184" t="s">
        <v>60</v>
      </c>
      <c r="D261" s="159"/>
      <c r="E261" s="160">
        <v>3</v>
      </c>
      <c r="F261" s="157"/>
      <c r="G261" s="157"/>
      <c r="H261" s="157"/>
      <c r="I261" s="157"/>
      <c r="J261" s="157"/>
      <c r="K261" s="157"/>
      <c r="L261" s="157"/>
      <c r="M261" s="157"/>
      <c r="N261" s="156"/>
      <c r="O261" s="156"/>
      <c r="P261" s="156"/>
      <c r="Q261" s="156"/>
      <c r="R261" s="157"/>
      <c r="S261" s="157"/>
      <c r="T261" s="157"/>
      <c r="U261" s="157"/>
      <c r="V261" s="157"/>
      <c r="W261" s="157"/>
      <c r="X261" s="157"/>
      <c r="Y261" s="157"/>
      <c r="Z261" s="147"/>
      <c r="AA261" s="147"/>
      <c r="AB261" s="147"/>
      <c r="AC261" s="147"/>
      <c r="AD261" s="147"/>
      <c r="AE261" s="147"/>
      <c r="AF261" s="147"/>
      <c r="AG261" s="147" t="s">
        <v>260</v>
      </c>
      <c r="AH261" s="147">
        <v>0</v>
      </c>
      <c r="AI261" s="147"/>
      <c r="AJ261" s="147"/>
      <c r="AK261" s="147"/>
      <c r="AL261" s="147"/>
      <c r="AM261" s="147"/>
      <c r="AN261" s="147"/>
      <c r="AO261" s="147"/>
      <c r="AP261" s="147"/>
      <c r="AQ261" s="147"/>
      <c r="AR261" s="147"/>
      <c r="AS261" s="147"/>
      <c r="AT261" s="147"/>
      <c r="AU261" s="147"/>
      <c r="AV261" s="147"/>
      <c r="AW261" s="147"/>
      <c r="AX261" s="147"/>
      <c r="AY261" s="147"/>
      <c r="AZ261" s="147"/>
      <c r="BA261" s="147"/>
      <c r="BB261" s="147"/>
      <c r="BC261" s="147"/>
      <c r="BD261" s="147"/>
      <c r="BE261" s="147"/>
      <c r="BF261" s="147"/>
      <c r="BG261" s="147"/>
      <c r="BH261" s="147"/>
    </row>
    <row r="262" spans="1:60" outlineLevel="1" x14ac:dyDescent="0.2">
      <c r="A262" s="170">
        <v>86</v>
      </c>
      <c r="B262" s="171" t="s">
        <v>860</v>
      </c>
      <c r="C262" s="183" t="s">
        <v>861</v>
      </c>
      <c r="D262" s="172" t="s">
        <v>292</v>
      </c>
      <c r="E262" s="173">
        <v>8</v>
      </c>
      <c r="F262" s="174"/>
      <c r="G262" s="175">
        <f>ROUND(E262*F262,2)</f>
        <v>0</v>
      </c>
      <c r="H262" s="158"/>
      <c r="I262" s="157">
        <f>ROUND(E262*H262,2)</f>
        <v>0</v>
      </c>
      <c r="J262" s="158"/>
      <c r="K262" s="157">
        <f>ROUND(E262*J262,2)</f>
        <v>0</v>
      </c>
      <c r="L262" s="157">
        <v>12</v>
      </c>
      <c r="M262" s="157">
        <f>G262*(1+L262/100)</f>
        <v>0</v>
      </c>
      <c r="N262" s="156">
        <v>0.02</v>
      </c>
      <c r="O262" s="156">
        <f>ROUND(E262*N262,2)</f>
        <v>0.16</v>
      </c>
      <c r="P262" s="156">
        <v>0</v>
      </c>
      <c r="Q262" s="156">
        <f>ROUND(E262*P262,2)</f>
        <v>0</v>
      </c>
      <c r="R262" s="157" t="s">
        <v>282</v>
      </c>
      <c r="S262" s="157" t="s">
        <v>254</v>
      </c>
      <c r="T262" s="157" t="s">
        <v>255</v>
      </c>
      <c r="U262" s="157">
        <v>0</v>
      </c>
      <c r="V262" s="157">
        <f>ROUND(E262*U262,2)</f>
        <v>0</v>
      </c>
      <c r="W262" s="157"/>
      <c r="X262" s="157" t="s">
        <v>283</v>
      </c>
      <c r="Y262" s="157" t="s">
        <v>257</v>
      </c>
      <c r="Z262" s="147"/>
      <c r="AA262" s="147"/>
      <c r="AB262" s="147"/>
      <c r="AC262" s="147"/>
      <c r="AD262" s="147"/>
      <c r="AE262" s="147"/>
      <c r="AF262" s="147"/>
      <c r="AG262" s="147" t="s">
        <v>862</v>
      </c>
      <c r="AH262" s="147"/>
      <c r="AI262" s="147"/>
      <c r="AJ262" s="147"/>
      <c r="AK262" s="147"/>
      <c r="AL262" s="147"/>
      <c r="AM262" s="147"/>
      <c r="AN262" s="147"/>
      <c r="AO262" s="147"/>
      <c r="AP262" s="147"/>
      <c r="AQ262" s="147"/>
      <c r="AR262" s="147"/>
      <c r="AS262" s="147"/>
      <c r="AT262" s="147"/>
      <c r="AU262" s="147"/>
      <c r="AV262" s="147"/>
      <c r="AW262" s="147"/>
      <c r="AX262" s="147"/>
      <c r="AY262" s="147"/>
      <c r="AZ262" s="147"/>
      <c r="BA262" s="147"/>
      <c r="BB262" s="147"/>
      <c r="BC262" s="147"/>
      <c r="BD262" s="147"/>
      <c r="BE262" s="147"/>
      <c r="BF262" s="147"/>
      <c r="BG262" s="147"/>
      <c r="BH262" s="147"/>
    </row>
    <row r="263" spans="1:60" outlineLevel="2" x14ac:dyDescent="0.2">
      <c r="A263" s="154"/>
      <c r="B263" s="155"/>
      <c r="C263" s="184" t="s">
        <v>151</v>
      </c>
      <c r="D263" s="159"/>
      <c r="E263" s="160">
        <v>8</v>
      </c>
      <c r="F263" s="157"/>
      <c r="G263" s="157"/>
      <c r="H263" s="157"/>
      <c r="I263" s="157"/>
      <c r="J263" s="157"/>
      <c r="K263" s="157"/>
      <c r="L263" s="157"/>
      <c r="M263" s="157"/>
      <c r="N263" s="156"/>
      <c r="O263" s="156"/>
      <c r="P263" s="156"/>
      <c r="Q263" s="156"/>
      <c r="R263" s="157"/>
      <c r="S263" s="157"/>
      <c r="T263" s="157"/>
      <c r="U263" s="157"/>
      <c r="V263" s="157"/>
      <c r="W263" s="157"/>
      <c r="X263" s="157"/>
      <c r="Y263" s="157"/>
      <c r="Z263" s="147"/>
      <c r="AA263" s="147"/>
      <c r="AB263" s="147"/>
      <c r="AC263" s="147"/>
      <c r="AD263" s="147"/>
      <c r="AE263" s="147"/>
      <c r="AF263" s="147"/>
      <c r="AG263" s="147" t="s">
        <v>260</v>
      </c>
      <c r="AH263" s="147">
        <v>0</v>
      </c>
      <c r="AI263" s="147"/>
      <c r="AJ263" s="147"/>
      <c r="AK263" s="147"/>
      <c r="AL263" s="147"/>
      <c r="AM263" s="147"/>
      <c r="AN263" s="147"/>
      <c r="AO263" s="147"/>
      <c r="AP263" s="147"/>
      <c r="AQ263" s="147"/>
      <c r="AR263" s="147"/>
      <c r="AS263" s="147"/>
      <c r="AT263" s="147"/>
      <c r="AU263" s="147"/>
      <c r="AV263" s="147"/>
      <c r="AW263" s="147"/>
      <c r="AX263" s="147"/>
      <c r="AY263" s="147"/>
      <c r="AZ263" s="147"/>
      <c r="BA263" s="147"/>
      <c r="BB263" s="147"/>
      <c r="BC263" s="147"/>
      <c r="BD263" s="147"/>
      <c r="BE263" s="147"/>
      <c r="BF263" s="147"/>
      <c r="BG263" s="147"/>
      <c r="BH263" s="147"/>
    </row>
    <row r="264" spans="1:60" outlineLevel="1" x14ac:dyDescent="0.2">
      <c r="A264" s="170">
        <v>87</v>
      </c>
      <c r="B264" s="171" t="s">
        <v>863</v>
      </c>
      <c r="C264" s="183" t="s">
        <v>864</v>
      </c>
      <c r="D264" s="172" t="s">
        <v>292</v>
      </c>
      <c r="E264" s="173">
        <v>1</v>
      </c>
      <c r="F264" s="174"/>
      <c r="G264" s="175">
        <f>ROUND(E264*F264,2)</f>
        <v>0</v>
      </c>
      <c r="H264" s="158"/>
      <c r="I264" s="157">
        <f>ROUND(E264*H264,2)</f>
        <v>0</v>
      </c>
      <c r="J264" s="158"/>
      <c r="K264" s="157">
        <f>ROUND(E264*J264,2)</f>
        <v>0</v>
      </c>
      <c r="L264" s="157">
        <v>12</v>
      </c>
      <c r="M264" s="157">
        <f>G264*(1+L264/100)</f>
        <v>0</v>
      </c>
      <c r="N264" s="156">
        <v>4.4999999999999998E-2</v>
      </c>
      <c r="O264" s="156">
        <f>ROUND(E264*N264,2)</f>
        <v>0.05</v>
      </c>
      <c r="P264" s="156">
        <v>0</v>
      </c>
      <c r="Q264" s="156">
        <f>ROUND(E264*P264,2)</f>
        <v>0</v>
      </c>
      <c r="R264" s="157" t="s">
        <v>282</v>
      </c>
      <c r="S264" s="157" t="s">
        <v>254</v>
      </c>
      <c r="T264" s="157" t="s">
        <v>255</v>
      </c>
      <c r="U264" s="157">
        <v>0</v>
      </c>
      <c r="V264" s="157">
        <f>ROUND(E264*U264,2)</f>
        <v>0</v>
      </c>
      <c r="W264" s="157"/>
      <c r="X264" s="157" t="s">
        <v>283</v>
      </c>
      <c r="Y264" s="157" t="s">
        <v>257</v>
      </c>
      <c r="Z264" s="147"/>
      <c r="AA264" s="147"/>
      <c r="AB264" s="147"/>
      <c r="AC264" s="147"/>
      <c r="AD264" s="147"/>
      <c r="AE264" s="147"/>
      <c r="AF264" s="147"/>
      <c r="AG264" s="147" t="s">
        <v>284</v>
      </c>
      <c r="AH264" s="147"/>
      <c r="AI264" s="147"/>
      <c r="AJ264" s="147"/>
      <c r="AK264" s="147"/>
      <c r="AL264" s="147"/>
      <c r="AM264" s="147"/>
      <c r="AN264" s="147"/>
      <c r="AO264" s="147"/>
      <c r="AP264" s="147"/>
      <c r="AQ264" s="147"/>
      <c r="AR264" s="147"/>
      <c r="AS264" s="147"/>
      <c r="AT264" s="147"/>
      <c r="AU264" s="147"/>
      <c r="AV264" s="147"/>
      <c r="AW264" s="147"/>
      <c r="AX264" s="147"/>
      <c r="AY264" s="147"/>
      <c r="AZ264" s="147"/>
      <c r="BA264" s="147"/>
      <c r="BB264" s="147"/>
      <c r="BC264" s="147"/>
      <c r="BD264" s="147"/>
      <c r="BE264" s="147"/>
      <c r="BF264" s="147"/>
      <c r="BG264" s="147"/>
      <c r="BH264" s="147"/>
    </row>
    <row r="265" spans="1:60" outlineLevel="2" x14ac:dyDescent="0.2">
      <c r="A265" s="154"/>
      <c r="B265" s="155"/>
      <c r="C265" s="184" t="s">
        <v>52</v>
      </c>
      <c r="D265" s="159"/>
      <c r="E265" s="160">
        <v>1</v>
      </c>
      <c r="F265" s="157"/>
      <c r="G265" s="157"/>
      <c r="H265" s="157"/>
      <c r="I265" s="157"/>
      <c r="J265" s="157"/>
      <c r="K265" s="157"/>
      <c r="L265" s="157"/>
      <c r="M265" s="157"/>
      <c r="N265" s="156"/>
      <c r="O265" s="156"/>
      <c r="P265" s="156"/>
      <c r="Q265" s="156"/>
      <c r="R265" s="157"/>
      <c r="S265" s="157"/>
      <c r="T265" s="157"/>
      <c r="U265" s="157"/>
      <c r="V265" s="157"/>
      <c r="W265" s="157"/>
      <c r="X265" s="157"/>
      <c r="Y265" s="157"/>
      <c r="Z265" s="147"/>
      <c r="AA265" s="147"/>
      <c r="AB265" s="147"/>
      <c r="AC265" s="147"/>
      <c r="AD265" s="147"/>
      <c r="AE265" s="147"/>
      <c r="AF265" s="147"/>
      <c r="AG265" s="147" t="s">
        <v>260</v>
      </c>
      <c r="AH265" s="147">
        <v>0</v>
      </c>
      <c r="AI265" s="147"/>
      <c r="AJ265" s="147"/>
      <c r="AK265" s="147"/>
      <c r="AL265" s="147"/>
      <c r="AM265" s="147"/>
      <c r="AN265" s="147"/>
      <c r="AO265" s="147"/>
      <c r="AP265" s="147"/>
      <c r="AQ265" s="147"/>
      <c r="AR265" s="147"/>
      <c r="AS265" s="147"/>
      <c r="AT265" s="147"/>
      <c r="AU265" s="147"/>
      <c r="AV265" s="147"/>
      <c r="AW265" s="147"/>
      <c r="AX265" s="147"/>
      <c r="AY265" s="147"/>
      <c r="AZ265" s="147"/>
      <c r="BA265" s="147"/>
      <c r="BB265" s="147"/>
      <c r="BC265" s="147"/>
      <c r="BD265" s="147"/>
      <c r="BE265" s="147"/>
      <c r="BF265" s="147"/>
      <c r="BG265" s="147"/>
      <c r="BH265" s="147"/>
    </row>
    <row r="266" spans="1:60" x14ac:dyDescent="0.2">
      <c r="A266" s="163" t="s">
        <v>249</v>
      </c>
      <c r="B266" s="164" t="s">
        <v>193</v>
      </c>
      <c r="C266" s="182" t="s">
        <v>194</v>
      </c>
      <c r="D266" s="165"/>
      <c r="E266" s="166"/>
      <c r="F266" s="167"/>
      <c r="G266" s="168">
        <f>SUMIF(AG267:AG268,"&lt;&gt;NOR",G267:G268)</f>
        <v>0</v>
      </c>
      <c r="H266" s="162"/>
      <c r="I266" s="162">
        <f>SUM(I267:I268)</f>
        <v>0</v>
      </c>
      <c r="J266" s="162"/>
      <c r="K266" s="162">
        <f>SUM(K267:K268)</f>
        <v>0</v>
      </c>
      <c r="L266" s="162"/>
      <c r="M266" s="162">
        <f>SUM(M267:M268)</f>
        <v>0</v>
      </c>
      <c r="N266" s="161"/>
      <c r="O266" s="161">
        <f>SUM(O267:O268)</f>
        <v>0</v>
      </c>
      <c r="P266" s="161"/>
      <c r="Q266" s="161">
        <f>SUM(Q267:Q268)</f>
        <v>0</v>
      </c>
      <c r="R266" s="162"/>
      <c r="S266" s="162"/>
      <c r="T266" s="162"/>
      <c r="U266" s="162"/>
      <c r="V266" s="162">
        <f>SUM(V267:V268)</f>
        <v>5.62</v>
      </c>
      <c r="W266" s="162"/>
      <c r="X266" s="162"/>
      <c r="Y266" s="162"/>
      <c r="AG266" t="s">
        <v>250</v>
      </c>
    </row>
    <row r="267" spans="1:60" outlineLevel="1" x14ac:dyDescent="0.2">
      <c r="A267" s="170">
        <v>88</v>
      </c>
      <c r="B267" s="171" t="s">
        <v>865</v>
      </c>
      <c r="C267" s="183" t="s">
        <v>866</v>
      </c>
      <c r="D267" s="172" t="s">
        <v>267</v>
      </c>
      <c r="E267" s="173">
        <v>46.8</v>
      </c>
      <c r="F267" s="174"/>
      <c r="G267" s="175">
        <f>ROUND(E267*F267,2)</f>
        <v>0</v>
      </c>
      <c r="H267" s="158"/>
      <c r="I267" s="157">
        <f>ROUND(E267*H267,2)</f>
        <v>0</v>
      </c>
      <c r="J267" s="158"/>
      <c r="K267" s="157">
        <f>ROUND(E267*J267,2)</f>
        <v>0</v>
      </c>
      <c r="L267" s="157">
        <v>12</v>
      </c>
      <c r="M267" s="157">
        <f>G267*(1+L267/100)</f>
        <v>0</v>
      </c>
      <c r="N267" s="156">
        <v>6.0000000000000002E-5</v>
      </c>
      <c r="O267" s="156">
        <f>ROUND(E267*N267,2)</f>
        <v>0</v>
      </c>
      <c r="P267" s="156">
        <v>0</v>
      </c>
      <c r="Q267" s="156">
        <f>ROUND(E267*P267,2)</f>
        <v>0</v>
      </c>
      <c r="R267" s="157"/>
      <c r="S267" s="157" t="s">
        <v>254</v>
      </c>
      <c r="T267" s="157" t="s">
        <v>255</v>
      </c>
      <c r="U267" s="157">
        <v>0.12</v>
      </c>
      <c r="V267" s="157">
        <f>ROUND(E267*U267,2)</f>
        <v>5.62</v>
      </c>
      <c r="W267" s="157"/>
      <c r="X267" s="157" t="s">
        <v>256</v>
      </c>
      <c r="Y267" s="157" t="s">
        <v>257</v>
      </c>
      <c r="Z267" s="147"/>
      <c r="AA267" s="147"/>
      <c r="AB267" s="147"/>
      <c r="AC267" s="147"/>
      <c r="AD267" s="147"/>
      <c r="AE267" s="147"/>
      <c r="AF267" s="147"/>
      <c r="AG267" s="147" t="s">
        <v>258</v>
      </c>
      <c r="AH267" s="147"/>
      <c r="AI267" s="147"/>
      <c r="AJ267" s="147"/>
      <c r="AK267" s="147"/>
      <c r="AL267" s="147"/>
      <c r="AM267" s="147"/>
      <c r="AN267" s="147"/>
      <c r="AO267" s="147"/>
      <c r="AP267" s="147"/>
      <c r="AQ267" s="147"/>
      <c r="AR267" s="147"/>
      <c r="AS267" s="147"/>
      <c r="AT267" s="147"/>
      <c r="AU267" s="147"/>
      <c r="AV267" s="147"/>
      <c r="AW267" s="147"/>
      <c r="AX267" s="147"/>
      <c r="AY267" s="147"/>
      <c r="AZ267" s="147"/>
      <c r="BA267" s="147"/>
      <c r="BB267" s="147"/>
      <c r="BC267" s="147"/>
      <c r="BD267" s="147"/>
      <c r="BE267" s="147"/>
      <c r="BF267" s="147"/>
      <c r="BG267" s="147"/>
      <c r="BH267" s="147"/>
    </row>
    <row r="268" spans="1:60" outlineLevel="2" x14ac:dyDescent="0.2">
      <c r="A268" s="154"/>
      <c r="B268" s="155"/>
      <c r="C268" s="184" t="s">
        <v>867</v>
      </c>
      <c r="D268" s="159"/>
      <c r="E268" s="160">
        <v>46.8</v>
      </c>
      <c r="F268" s="157"/>
      <c r="G268" s="157"/>
      <c r="H268" s="157"/>
      <c r="I268" s="157"/>
      <c r="J268" s="157"/>
      <c r="K268" s="157"/>
      <c r="L268" s="157"/>
      <c r="M268" s="157"/>
      <c r="N268" s="156"/>
      <c r="O268" s="156"/>
      <c r="P268" s="156"/>
      <c r="Q268" s="156"/>
      <c r="R268" s="157"/>
      <c r="S268" s="157"/>
      <c r="T268" s="157"/>
      <c r="U268" s="157"/>
      <c r="V268" s="157"/>
      <c r="W268" s="157"/>
      <c r="X268" s="157"/>
      <c r="Y268" s="157"/>
      <c r="Z268" s="147"/>
      <c r="AA268" s="147"/>
      <c r="AB268" s="147"/>
      <c r="AC268" s="147"/>
      <c r="AD268" s="147"/>
      <c r="AE268" s="147"/>
      <c r="AF268" s="147"/>
      <c r="AG268" s="147" t="s">
        <v>260</v>
      </c>
      <c r="AH268" s="147">
        <v>0</v>
      </c>
      <c r="AI268" s="147"/>
      <c r="AJ268" s="147"/>
      <c r="AK268" s="147"/>
      <c r="AL268" s="147"/>
      <c r="AM268" s="147"/>
      <c r="AN268" s="147"/>
      <c r="AO268" s="147"/>
      <c r="AP268" s="147"/>
      <c r="AQ268" s="147"/>
      <c r="AR268" s="147"/>
      <c r="AS268" s="147"/>
      <c r="AT268" s="147"/>
      <c r="AU268" s="147"/>
      <c r="AV268" s="147"/>
      <c r="AW268" s="147"/>
      <c r="AX268" s="147"/>
      <c r="AY268" s="147"/>
      <c r="AZ268" s="147"/>
      <c r="BA268" s="147"/>
      <c r="BB268" s="147"/>
      <c r="BC268" s="147"/>
      <c r="BD268" s="147"/>
      <c r="BE268" s="147"/>
      <c r="BF268" s="147"/>
      <c r="BG268" s="147"/>
      <c r="BH268" s="147"/>
    </row>
    <row r="269" spans="1:60" x14ac:dyDescent="0.2">
      <c r="A269" s="163" t="s">
        <v>249</v>
      </c>
      <c r="B269" s="164" t="s">
        <v>195</v>
      </c>
      <c r="C269" s="182" t="s">
        <v>196</v>
      </c>
      <c r="D269" s="165"/>
      <c r="E269" s="166"/>
      <c r="F269" s="167"/>
      <c r="G269" s="168">
        <f>SUMIF(AG270:AG280,"&lt;&gt;NOR",G270:G280)</f>
        <v>0</v>
      </c>
      <c r="H269" s="162"/>
      <c r="I269" s="162">
        <f>SUM(I270:I280)</f>
        <v>0</v>
      </c>
      <c r="J269" s="162"/>
      <c r="K269" s="162">
        <f>SUM(K270:K280)</f>
        <v>0</v>
      </c>
      <c r="L269" s="162"/>
      <c r="M269" s="162">
        <f>SUM(M270:M280)</f>
        <v>0</v>
      </c>
      <c r="N269" s="161"/>
      <c r="O269" s="161">
        <f>SUM(O270:O280)</f>
        <v>2.4299999999999997</v>
      </c>
      <c r="P269" s="161"/>
      <c r="Q269" s="161">
        <f>SUM(Q270:Q280)</f>
        <v>0</v>
      </c>
      <c r="R269" s="162"/>
      <c r="S269" s="162"/>
      <c r="T269" s="162"/>
      <c r="U269" s="162"/>
      <c r="V269" s="162">
        <f>SUM(V270:V280)</f>
        <v>102.87</v>
      </c>
      <c r="W269" s="162"/>
      <c r="X269" s="162"/>
      <c r="Y269" s="162"/>
      <c r="AG269" t="s">
        <v>250</v>
      </c>
    </row>
    <row r="270" spans="1:60" outlineLevel="1" x14ac:dyDescent="0.2">
      <c r="A270" s="170">
        <v>89</v>
      </c>
      <c r="B270" s="171" t="s">
        <v>868</v>
      </c>
      <c r="C270" s="183" t="s">
        <v>869</v>
      </c>
      <c r="D270" s="172" t="s">
        <v>380</v>
      </c>
      <c r="E270" s="173">
        <v>97</v>
      </c>
      <c r="F270" s="174"/>
      <c r="G270" s="175">
        <f>ROUND(E270*F270,2)</f>
        <v>0</v>
      </c>
      <c r="H270" s="158"/>
      <c r="I270" s="157">
        <f>ROUND(E270*H270,2)</f>
        <v>0</v>
      </c>
      <c r="J270" s="158"/>
      <c r="K270" s="157">
        <f>ROUND(E270*J270,2)</f>
        <v>0</v>
      </c>
      <c r="L270" s="157">
        <v>12</v>
      </c>
      <c r="M270" s="157">
        <f>G270*(1+L270/100)</f>
        <v>0</v>
      </c>
      <c r="N270" s="156">
        <v>2.1000000000000001E-4</v>
      </c>
      <c r="O270" s="156">
        <f>ROUND(E270*N270,2)</f>
        <v>0.02</v>
      </c>
      <c r="P270" s="156">
        <v>0</v>
      </c>
      <c r="Q270" s="156">
        <f>ROUND(E270*P270,2)</f>
        <v>0</v>
      </c>
      <c r="R270" s="157"/>
      <c r="S270" s="157" t="s">
        <v>254</v>
      </c>
      <c r="T270" s="157" t="s">
        <v>255</v>
      </c>
      <c r="U270" s="157">
        <v>0.05</v>
      </c>
      <c r="V270" s="157">
        <f>ROUND(E270*U270,2)</f>
        <v>4.8499999999999996</v>
      </c>
      <c r="W270" s="157"/>
      <c r="X270" s="157" t="s">
        <v>256</v>
      </c>
      <c r="Y270" s="157" t="s">
        <v>257</v>
      </c>
      <c r="Z270" s="147"/>
      <c r="AA270" s="147"/>
      <c r="AB270" s="147"/>
      <c r="AC270" s="147"/>
      <c r="AD270" s="147"/>
      <c r="AE270" s="147"/>
      <c r="AF270" s="147"/>
      <c r="AG270" s="147" t="s">
        <v>258</v>
      </c>
      <c r="AH270" s="147"/>
      <c r="AI270" s="147"/>
      <c r="AJ270" s="147"/>
      <c r="AK270" s="147"/>
      <c r="AL270" s="147"/>
      <c r="AM270" s="147"/>
      <c r="AN270" s="147"/>
      <c r="AO270" s="147"/>
      <c r="AP270" s="147"/>
      <c r="AQ270" s="147"/>
      <c r="AR270" s="147"/>
      <c r="AS270" s="147"/>
      <c r="AT270" s="147"/>
      <c r="AU270" s="147"/>
      <c r="AV270" s="147"/>
      <c r="AW270" s="147"/>
      <c r="AX270" s="147"/>
      <c r="AY270" s="147"/>
      <c r="AZ270" s="147"/>
      <c r="BA270" s="147"/>
      <c r="BB270" s="147"/>
      <c r="BC270" s="147"/>
      <c r="BD270" s="147"/>
      <c r="BE270" s="147"/>
      <c r="BF270" s="147"/>
      <c r="BG270" s="147"/>
      <c r="BH270" s="147"/>
    </row>
    <row r="271" spans="1:60" outlineLevel="2" x14ac:dyDescent="0.2">
      <c r="A271" s="154"/>
      <c r="B271" s="155"/>
      <c r="C271" s="184" t="s">
        <v>870</v>
      </c>
      <c r="D271" s="159"/>
      <c r="E271" s="160">
        <v>97</v>
      </c>
      <c r="F271" s="157"/>
      <c r="G271" s="157"/>
      <c r="H271" s="157"/>
      <c r="I271" s="157"/>
      <c r="J271" s="157"/>
      <c r="K271" s="157"/>
      <c r="L271" s="157"/>
      <c r="M271" s="157"/>
      <c r="N271" s="156"/>
      <c r="O271" s="156"/>
      <c r="P271" s="156"/>
      <c r="Q271" s="156"/>
      <c r="R271" s="157"/>
      <c r="S271" s="157"/>
      <c r="T271" s="157"/>
      <c r="U271" s="157"/>
      <c r="V271" s="157"/>
      <c r="W271" s="157"/>
      <c r="X271" s="157"/>
      <c r="Y271" s="157"/>
      <c r="Z271" s="147"/>
      <c r="AA271" s="147"/>
      <c r="AB271" s="147"/>
      <c r="AC271" s="147"/>
      <c r="AD271" s="147"/>
      <c r="AE271" s="147"/>
      <c r="AF271" s="147"/>
      <c r="AG271" s="147" t="s">
        <v>260</v>
      </c>
      <c r="AH271" s="147">
        <v>0</v>
      </c>
      <c r="AI271" s="147"/>
      <c r="AJ271" s="147"/>
      <c r="AK271" s="147"/>
      <c r="AL271" s="147"/>
      <c r="AM271" s="147"/>
      <c r="AN271" s="147"/>
      <c r="AO271" s="147"/>
      <c r="AP271" s="147"/>
      <c r="AQ271" s="147"/>
      <c r="AR271" s="147"/>
      <c r="AS271" s="147"/>
      <c r="AT271" s="147"/>
      <c r="AU271" s="147"/>
      <c r="AV271" s="147"/>
      <c r="AW271" s="147"/>
      <c r="AX271" s="147"/>
      <c r="AY271" s="147"/>
      <c r="AZ271" s="147"/>
      <c r="BA271" s="147"/>
      <c r="BB271" s="147"/>
      <c r="BC271" s="147"/>
      <c r="BD271" s="147"/>
      <c r="BE271" s="147"/>
      <c r="BF271" s="147"/>
      <c r="BG271" s="147"/>
      <c r="BH271" s="147"/>
    </row>
    <row r="272" spans="1:60" outlineLevel="1" x14ac:dyDescent="0.2">
      <c r="A272" s="170">
        <v>90</v>
      </c>
      <c r="B272" s="171" t="s">
        <v>871</v>
      </c>
      <c r="C272" s="183" t="s">
        <v>872</v>
      </c>
      <c r="D272" s="172" t="s">
        <v>380</v>
      </c>
      <c r="E272" s="173">
        <v>97</v>
      </c>
      <c r="F272" s="174"/>
      <c r="G272" s="175">
        <f>ROUND(E272*F272,2)</f>
        <v>0</v>
      </c>
      <c r="H272" s="158"/>
      <c r="I272" s="157">
        <f>ROUND(E272*H272,2)</f>
        <v>0</v>
      </c>
      <c r="J272" s="158"/>
      <c r="K272" s="157">
        <f>ROUND(E272*J272,2)</f>
        <v>0</v>
      </c>
      <c r="L272" s="157">
        <v>12</v>
      </c>
      <c r="M272" s="157">
        <f>G272*(1+L272/100)</f>
        <v>0</v>
      </c>
      <c r="N272" s="156">
        <v>5.0400000000000002E-3</v>
      </c>
      <c r="O272" s="156">
        <f>ROUND(E272*N272,2)</f>
        <v>0.49</v>
      </c>
      <c r="P272" s="156">
        <v>0</v>
      </c>
      <c r="Q272" s="156">
        <f>ROUND(E272*P272,2)</f>
        <v>0</v>
      </c>
      <c r="R272" s="157"/>
      <c r="S272" s="157" t="s">
        <v>254</v>
      </c>
      <c r="T272" s="157" t="s">
        <v>255</v>
      </c>
      <c r="U272" s="157">
        <v>0.97799999999999998</v>
      </c>
      <c r="V272" s="157">
        <f>ROUND(E272*U272,2)</f>
        <v>94.87</v>
      </c>
      <c r="W272" s="157"/>
      <c r="X272" s="157" t="s">
        <v>256</v>
      </c>
      <c r="Y272" s="157" t="s">
        <v>257</v>
      </c>
      <c r="Z272" s="147"/>
      <c r="AA272" s="147"/>
      <c r="AB272" s="147"/>
      <c r="AC272" s="147"/>
      <c r="AD272" s="147"/>
      <c r="AE272" s="147"/>
      <c r="AF272" s="147"/>
      <c r="AG272" s="147" t="s">
        <v>258</v>
      </c>
      <c r="AH272" s="147"/>
      <c r="AI272" s="147"/>
      <c r="AJ272" s="147"/>
      <c r="AK272" s="147"/>
      <c r="AL272" s="147"/>
      <c r="AM272" s="147"/>
      <c r="AN272" s="147"/>
      <c r="AO272" s="147"/>
      <c r="AP272" s="147"/>
      <c r="AQ272" s="147"/>
      <c r="AR272" s="147"/>
      <c r="AS272" s="147"/>
      <c r="AT272" s="147"/>
      <c r="AU272" s="147"/>
      <c r="AV272" s="147"/>
      <c r="AW272" s="147"/>
      <c r="AX272" s="147"/>
      <c r="AY272" s="147"/>
      <c r="AZ272" s="147"/>
      <c r="BA272" s="147"/>
      <c r="BB272" s="147"/>
      <c r="BC272" s="147"/>
      <c r="BD272" s="147"/>
      <c r="BE272" s="147"/>
      <c r="BF272" s="147"/>
      <c r="BG272" s="147"/>
      <c r="BH272" s="147"/>
    </row>
    <row r="273" spans="1:60" outlineLevel="2" x14ac:dyDescent="0.2">
      <c r="A273" s="154"/>
      <c r="B273" s="155"/>
      <c r="C273" s="184" t="s">
        <v>870</v>
      </c>
      <c r="D273" s="159"/>
      <c r="E273" s="160">
        <v>97</v>
      </c>
      <c r="F273" s="157"/>
      <c r="G273" s="157"/>
      <c r="H273" s="157"/>
      <c r="I273" s="157"/>
      <c r="J273" s="157"/>
      <c r="K273" s="157"/>
      <c r="L273" s="157"/>
      <c r="M273" s="157"/>
      <c r="N273" s="156"/>
      <c r="O273" s="156"/>
      <c r="P273" s="156"/>
      <c r="Q273" s="156"/>
      <c r="R273" s="157"/>
      <c r="S273" s="157"/>
      <c r="T273" s="157"/>
      <c r="U273" s="157"/>
      <c r="V273" s="157"/>
      <c r="W273" s="157"/>
      <c r="X273" s="157"/>
      <c r="Y273" s="157"/>
      <c r="Z273" s="147"/>
      <c r="AA273" s="147"/>
      <c r="AB273" s="147"/>
      <c r="AC273" s="147"/>
      <c r="AD273" s="147"/>
      <c r="AE273" s="147"/>
      <c r="AF273" s="147"/>
      <c r="AG273" s="147" t="s">
        <v>260</v>
      </c>
      <c r="AH273" s="147">
        <v>0</v>
      </c>
      <c r="AI273" s="147"/>
      <c r="AJ273" s="147"/>
      <c r="AK273" s="147"/>
      <c r="AL273" s="147"/>
      <c r="AM273" s="147"/>
      <c r="AN273" s="147"/>
      <c r="AO273" s="147"/>
      <c r="AP273" s="147"/>
      <c r="AQ273" s="147"/>
      <c r="AR273" s="147"/>
      <c r="AS273" s="147"/>
      <c r="AT273" s="147"/>
      <c r="AU273" s="147"/>
      <c r="AV273" s="147"/>
      <c r="AW273" s="147"/>
      <c r="AX273" s="147"/>
      <c r="AY273" s="147"/>
      <c r="AZ273" s="147"/>
      <c r="BA273" s="147"/>
      <c r="BB273" s="147"/>
      <c r="BC273" s="147"/>
      <c r="BD273" s="147"/>
      <c r="BE273" s="147"/>
      <c r="BF273" s="147"/>
      <c r="BG273" s="147"/>
      <c r="BH273" s="147"/>
    </row>
    <row r="274" spans="1:60" outlineLevel="1" x14ac:dyDescent="0.2">
      <c r="A274" s="170">
        <v>91</v>
      </c>
      <c r="B274" s="171" t="s">
        <v>873</v>
      </c>
      <c r="C274" s="183" t="s">
        <v>874</v>
      </c>
      <c r="D274" s="172" t="s">
        <v>267</v>
      </c>
      <c r="E274" s="173">
        <v>45</v>
      </c>
      <c r="F274" s="174"/>
      <c r="G274" s="175">
        <f>ROUND(E274*F274,2)</f>
        <v>0</v>
      </c>
      <c r="H274" s="158"/>
      <c r="I274" s="157">
        <f>ROUND(E274*H274,2)</f>
        <v>0</v>
      </c>
      <c r="J274" s="158"/>
      <c r="K274" s="157">
        <f>ROUND(E274*J274,2)</f>
        <v>0</v>
      </c>
      <c r="L274" s="157">
        <v>12</v>
      </c>
      <c r="M274" s="157">
        <f>G274*(1+L274/100)</f>
        <v>0</v>
      </c>
      <c r="N274" s="156">
        <v>4.0000000000000003E-5</v>
      </c>
      <c r="O274" s="156">
        <f>ROUND(E274*N274,2)</f>
        <v>0</v>
      </c>
      <c r="P274" s="156">
        <v>0</v>
      </c>
      <c r="Q274" s="156">
        <f>ROUND(E274*P274,2)</f>
        <v>0</v>
      </c>
      <c r="R274" s="157"/>
      <c r="S274" s="157" t="s">
        <v>254</v>
      </c>
      <c r="T274" s="157" t="s">
        <v>255</v>
      </c>
      <c r="U274" s="157">
        <v>7.0000000000000007E-2</v>
      </c>
      <c r="V274" s="157">
        <f>ROUND(E274*U274,2)</f>
        <v>3.15</v>
      </c>
      <c r="W274" s="157"/>
      <c r="X274" s="157" t="s">
        <v>256</v>
      </c>
      <c r="Y274" s="157" t="s">
        <v>257</v>
      </c>
      <c r="Z274" s="147"/>
      <c r="AA274" s="147"/>
      <c r="AB274" s="147"/>
      <c r="AC274" s="147"/>
      <c r="AD274" s="147"/>
      <c r="AE274" s="147"/>
      <c r="AF274" s="147"/>
      <c r="AG274" s="147" t="s">
        <v>258</v>
      </c>
      <c r="AH274" s="147"/>
      <c r="AI274" s="147"/>
      <c r="AJ274" s="147"/>
      <c r="AK274" s="147"/>
      <c r="AL274" s="147"/>
      <c r="AM274" s="147"/>
      <c r="AN274" s="147"/>
      <c r="AO274" s="147"/>
      <c r="AP274" s="147"/>
      <c r="AQ274" s="147"/>
      <c r="AR274" s="147"/>
      <c r="AS274" s="147"/>
      <c r="AT274" s="147"/>
      <c r="AU274" s="147"/>
      <c r="AV274" s="147"/>
      <c r="AW274" s="147"/>
      <c r="AX274" s="147"/>
      <c r="AY274" s="147"/>
      <c r="AZ274" s="147"/>
      <c r="BA274" s="147"/>
      <c r="BB274" s="147"/>
      <c r="BC274" s="147"/>
      <c r="BD274" s="147"/>
      <c r="BE274" s="147"/>
      <c r="BF274" s="147"/>
      <c r="BG274" s="147"/>
      <c r="BH274" s="147"/>
    </row>
    <row r="275" spans="1:60" outlineLevel="2" x14ac:dyDescent="0.2">
      <c r="A275" s="154"/>
      <c r="B275" s="155"/>
      <c r="C275" s="388" t="s">
        <v>875</v>
      </c>
      <c r="D275" s="389"/>
      <c r="E275" s="389"/>
      <c r="F275" s="389"/>
      <c r="G275" s="389"/>
      <c r="H275" s="157"/>
      <c r="I275" s="157"/>
      <c r="J275" s="157"/>
      <c r="K275" s="157"/>
      <c r="L275" s="157"/>
      <c r="M275" s="157"/>
      <c r="N275" s="156"/>
      <c r="O275" s="156"/>
      <c r="P275" s="156"/>
      <c r="Q275" s="156"/>
      <c r="R275" s="157"/>
      <c r="S275" s="157"/>
      <c r="T275" s="157"/>
      <c r="U275" s="157"/>
      <c r="V275" s="157"/>
      <c r="W275" s="157"/>
      <c r="X275" s="157"/>
      <c r="Y275" s="157"/>
      <c r="Z275" s="147"/>
      <c r="AA275" s="147"/>
      <c r="AB275" s="147"/>
      <c r="AC275" s="147"/>
      <c r="AD275" s="147"/>
      <c r="AE275" s="147"/>
      <c r="AF275" s="147"/>
      <c r="AG275" s="147" t="s">
        <v>272</v>
      </c>
      <c r="AH275" s="147"/>
      <c r="AI275" s="147"/>
      <c r="AJ275" s="147"/>
      <c r="AK275" s="147"/>
      <c r="AL275" s="147"/>
      <c r="AM275" s="147"/>
      <c r="AN275" s="147"/>
      <c r="AO275" s="147"/>
      <c r="AP275" s="147"/>
      <c r="AQ275" s="147"/>
      <c r="AR275" s="147"/>
      <c r="AS275" s="147"/>
      <c r="AT275" s="147"/>
      <c r="AU275" s="147"/>
      <c r="AV275" s="147"/>
      <c r="AW275" s="147"/>
      <c r="AX275" s="147"/>
      <c r="AY275" s="147"/>
      <c r="AZ275" s="147"/>
      <c r="BA275" s="147"/>
      <c r="BB275" s="147"/>
      <c r="BC275" s="147"/>
      <c r="BD275" s="147"/>
      <c r="BE275" s="147"/>
      <c r="BF275" s="147"/>
      <c r="BG275" s="147"/>
      <c r="BH275" s="147"/>
    </row>
    <row r="276" spans="1:60" outlineLevel="2" x14ac:dyDescent="0.2">
      <c r="A276" s="154"/>
      <c r="B276" s="155"/>
      <c r="C276" s="184" t="s">
        <v>876</v>
      </c>
      <c r="D276" s="159"/>
      <c r="E276" s="160">
        <v>45</v>
      </c>
      <c r="F276" s="157"/>
      <c r="G276" s="157"/>
      <c r="H276" s="157"/>
      <c r="I276" s="157"/>
      <c r="J276" s="157"/>
      <c r="K276" s="157"/>
      <c r="L276" s="157"/>
      <c r="M276" s="157"/>
      <c r="N276" s="156"/>
      <c r="O276" s="156"/>
      <c r="P276" s="156"/>
      <c r="Q276" s="156"/>
      <c r="R276" s="157"/>
      <c r="S276" s="157"/>
      <c r="T276" s="157"/>
      <c r="U276" s="157"/>
      <c r="V276" s="157"/>
      <c r="W276" s="157"/>
      <c r="X276" s="157"/>
      <c r="Y276" s="157"/>
      <c r="Z276" s="147"/>
      <c r="AA276" s="147"/>
      <c r="AB276" s="147"/>
      <c r="AC276" s="147"/>
      <c r="AD276" s="147"/>
      <c r="AE276" s="147"/>
      <c r="AF276" s="147"/>
      <c r="AG276" s="147" t="s">
        <v>260</v>
      </c>
      <c r="AH276" s="147">
        <v>0</v>
      </c>
      <c r="AI276" s="147"/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  <c r="AT276" s="147"/>
      <c r="AU276" s="147"/>
      <c r="AV276" s="147"/>
      <c r="AW276" s="147"/>
      <c r="AX276" s="147"/>
      <c r="AY276" s="147"/>
      <c r="AZ276" s="147"/>
      <c r="BA276" s="147"/>
      <c r="BB276" s="147"/>
      <c r="BC276" s="147"/>
      <c r="BD276" s="147"/>
      <c r="BE276" s="147"/>
      <c r="BF276" s="147"/>
      <c r="BG276" s="147"/>
      <c r="BH276" s="147"/>
    </row>
    <row r="277" spans="1:60" outlineLevel="1" x14ac:dyDescent="0.2">
      <c r="A277" s="170">
        <v>92</v>
      </c>
      <c r="B277" s="171" t="s">
        <v>877</v>
      </c>
      <c r="C277" s="183" t="s">
        <v>878</v>
      </c>
      <c r="D277" s="172" t="s">
        <v>380</v>
      </c>
      <c r="E277" s="173">
        <v>106.7</v>
      </c>
      <c r="F277" s="174"/>
      <c r="G277" s="175">
        <f>ROUND(E277*F277,2)</f>
        <v>0</v>
      </c>
      <c r="H277" s="158"/>
      <c r="I277" s="157">
        <f>ROUND(E277*H277,2)</f>
        <v>0</v>
      </c>
      <c r="J277" s="158"/>
      <c r="K277" s="157">
        <f>ROUND(E277*J277,2)</f>
        <v>0</v>
      </c>
      <c r="L277" s="157">
        <v>12</v>
      </c>
      <c r="M277" s="157">
        <f>G277*(1+L277/100)</f>
        <v>0</v>
      </c>
      <c r="N277" s="156">
        <v>1.7999999999999999E-2</v>
      </c>
      <c r="O277" s="156">
        <f>ROUND(E277*N277,2)</f>
        <v>1.92</v>
      </c>
      <c r="P277" s="156">
        <v>0</v>
      </c>
      <c r="Q277" s="156">
        <f>ROUND(E277*P277,2)</f>
        <v>0</v>
      </c>
      <c r="R277" s="157" t="s">
        <v>282</v>
      </c>
      <c r="S277" s="157" t="s">
        <v>254</v>
      </c>
      <c r="T277" s="157" t="s">
        <v>255</v>
      </c>
      <c r="U277" s="157">
        <v>0</v>
      </c>
      <c r="V277" s="157">
        <f>ROUND(E277*U277,2)</f>
        <v>0</v>
      </c>
      <c r="W277" s="157"/>
      <c r="X277" s="157" t="s">
        <v>283</v>
      </c>
      <c r="Y277" s="157" t="s">
        <v>257</v>
      </c>
      <c r="Z277" s="147"/>
      <c r="AA277" s="147"/>
      <c r="AB277" s="147"/>
      <c r="AC277" s="147"/>
      <c r="AD277" s="147"/>
      <c r="AE277" s="147"/>
      <c r="AF277" s="147"/>
      <c r="AG277" s="147" t="s">
        <v>284</v>
      </c>
      <c r="AH277" s="147"/>
      <c r="AI277" s="147"/>
      <c r="AJ277" s="147"/>
      <c r="AK277" s="147"/>
      <c r="AL277" s="147"/>
      <c r="AM277" s="147"/>
      <c r="AN277" s="147"/>
      <c r="AO277" s="147"/>
      <c r="AP277" s="147"/>
      <c r="AQ277" s="147"/>
      <c r="AR277" s="147"/>
      <c r="AS277" s="147"/>
      <c r="AT277" s="147"/>
      <c r="AU277" s="147"/>
      <c r="AV277" s="147"/>
      <c r="AW277" s="147"/>
      <c r="AX277" s="147"/>
      <c r="AY277" s="147"/>
      <c r="AZ277" s="147"/>
      <c r="BA277" s="147"/>
      <c r="BB277" s="147"/>
      <c r="BC277" s="147"/>
      <c r="BD277" s="147"/>
      <c r="BE277" s="147"/>
      <c r="BF277" s="147"/>
      <c r="BG277" s="147"/>
      <c r="BH277" s="147"/>
    </row>
    <row r="278" spans="1:60" outlineLevel="2" x14ac:dyDescent="0.2">
      <c r="A278" s="154"/>
      <c r="B278" s="155"/>
      <c r="C278" s="184" t="s">
        <v>870</v>
      </c>
      <c r="D278" s="159"/>
      <c r="E278" s="160">
        <v>97</v>
      </c>
      <c r="F278" s="157"/>
      <c r="G278" s="157"/>
      <c r="H278" s="157"/>
      <c r="I278" s="157"/>
      <c r="J278" s="157"/>
      <c r="K278" s="157"/>
      <c r="L278" s="157"/>
      <c r="M278" s="157"/>
      <c r="N278" s="156"/>
      <c r="O278" s="156"/>
      <c r="P278" s="156"/>
      <c r="Q278" s="156"/>
      <c r="R278" s="157"/>
      <c r="S278" s="157"/>
      <c r="T278" s="157"/>
      <c r="U278" s="157"/>
      <c r="V278" s="157"/>
      <c r="W278" s="157"/>
      <c r="X278" s="157"/>
      <c r="Y278" s="157"/>
      <c r="Z278" s="147"/>
      <c r="AA278" s="147"/>
      <c r="AB278" s="147"/>
      <c r="AC278" s="147"/>
      <c r="AD278" s="147"/>
      <c r="AE278" s="147"/>
      <c r="AF278" s="147"/>
      <c r="AG278" s="147" t="s">
        <v>260</v>
      </c>
      <c r="AH278" s="147">
        <v>0</v>
      </c>
      <c r="AI278" s="147"/>
      <c r="AJ278" s="147"/>
      <c r="AK278" s="147"/>
      <c r="AL278" s="147"/>
      <c r="AM278" s="147"/>
      <c r="AN278" s="147"/>
      <c r="AO278" s="147"/>
      <c r="AP278" s="147"/>
      <c r="AQ278" s="147"/>
      <c r="AR278" s="147"/>
      <c r="AS278" s="147"/>
      <c r="AT278" s="147"/>
      <c r="AU278" s="147"/>
      <c r="AV278" s="147"/>
      <c r="AW278" s="147"/>
      <c r="AX278" s="147"/>
      <c r="AY278" s="147"/>
      <c r="AZ278" s="147"/>
      <c r="BA278" s="147"/>
      <c r="BB278" s="147"/>
      <c r="BC278" s="147"/>
      <c r="BD278" s="147"/>
      <c r="BE278" s="147"/>
      <c r="BF278" s="147"/>
      <c r="BG278" s="147"/>
      <c r="BH278" s="147"/>
    </row>
    <row r="279" spans="1:60" outlineLevel="3" x14ac:dyDescent="0.2">
      <c r="A279" s="154"/>
      <c r="B279" s="155"/>
      <c r="C279" s="195" t="s">
        <v>499</v>
      </c>
      <c r="D279" s="193"/>
      <c r="E279" s="194">
        <v>9.6999999999999993</v>
      </c>
      <c r="F279" s="157"/>
      <c r="G279" s="157"/>
      <c r="H279" s="157"/>
      <c r="I279" s="157"/>
      <c r="J279" s="157"/>
      <c r="K279" s="157"/>
      <c r="L279" s="157"/>
      <c r="M279" s="157"/>
      <c r="N279" s="156"/>
      <c r="O279" s="156"/>
      <c r="P279" s="156"/>
      <c r="Q279" s="156"/>
      <c r="R279" s="157"/>
      <c r="S279" s="157"/>
      <c r="T279" s="157"/>
      <c r="U279" s="157"/>
      <c r="V279" s="157"/>
      <c r="W279" s="157"/>
      <c r="X279" s="157"/>
      <c r="Y279" s="157"/>
      <c r="Z279" s="147"/>
      <c r="AA279" s="147"/>
      <c r="AB279" s="147"/>
      <c r="AC279" s="147"/>
      <c r="AD279" s="147"/>
      <c r="AE279" s="147"/>
      <c r="AF279" s="147"/>
      <c r="AG279" s="147" t="s">
        <v>260</v>
      </c>
      <c r="AH279" s="147">
        <v>4</v>
      </c>
      <c r="AI279" s="147"/>
      <c r="AJ279" s="147"/>
      <c r="AK279" s="147"/>
      <c r="AL279" s="147"/>
      <c r="AM279" s="147"/>
      <c r="AN279" s="147"/>
      <c r="AO279" s="147"/>
      <c r="AP279" s="147"/>
      <c r="AQ279" s="147"/>
      <c r="AR279" s="147"/>
      <c r="AS279" s="147"/>
      <c r="AT279" s="147"/>
      <c r="AU279" s="147"/>
      <c r="AV279" s="147"/>
      <c r="AW279" s="147"/>
      <c r="AX279" s="147"/>
      <c r="AY279" s="147"/>
      <c r="AZ279" s="147"/>
      <c r="BA279" s="147"/>
      <c r="BB279" s="147"/>
      <c r="BC279" s="147"/>
      <c r="BD279" s="147"/>
      <c r="BE279" s="147"/>
      <c r="BF279" s="147"/>
      <c r="BG279" s="147"/>
      <c r="BH279" s="147"/>
    </row>
    <row r="280" spans="1:60" outlineLevel="1" x14ac:dyDescent="0.2">
      <c r="A280" s="176">
        <v>93</v>
      </c>
      <c r="B280" s="177" t="s">
        <v>879</v>
      </c>
      <c r="C280" s="185" t="s">
        <v>880</v>
      </c>
      <c r="D280" s="178" t="s">
        <v>0</v>
      </c>
      <c r="E280" s="179">
        <v>1711.374</v>
      </c>
      <c r="F280" s="180"/>
      <c r="G280" s="181">
        <f>ROUND(E280*F280,2)</f>
        <v>0</v>
      </c>
      <c r="H280" s="158"/>
      <c r="I280" s="157">
        <f>ROUND(E280*H280,2)</f>
        <v>0</v>
      </c>
      <c r="J280" s="158"/>
      <c r="K280" s="157">
        <f>ROUND(E280*J280,2)</f>
        <v>0</v>
      </c>
      <c r="L280" s="157">
        <v>12</v>
      </c>
      <c r="M280" s="157">
        <f>G280*(1+L280/100)</f>
        <v>0</v>
      </c>
      <c r="N280" s="156">
        <v>0</v>
      </c>
      <c r="O280" s="156">
        <f>ROUND(E280*N280,2)</f>
        <v>0</v>
      </c>
      <c r="P280" s="156">
        <v>0</v>
      </c>
      <c r="Q280" s="156">
        <f>ROUND(E280*P280,2)</f>
        <v>0</v>
      </c>
      <c r="R280" s="157"/>
      <c r="S280" s="157" t="s">
        <v>254</v>
      </c>
      <c r="T280" s="157" t="s">
        <v>255</v>
      </c>
      <c r="U280" s="157">
        <v>0</v>
      </c>
      <c r="V280" s="157">
        <f>ROUND(E280*U280,2)</f>
        <v>0</v>
      </c>
      <c r="W280" s="157"/>
      <c r="X280" s="157" t="s">
        <v>256</v>
      </c>
      <c r="Y280" s="157" t="s">
        <v>257</v>
      </c>
      <c r="Z280" s="147"/>
      <c r="AA280" s="147"/>
      <c r="AB280" s="147"/>
      <c r="AC280" s="147"/>
      <c r="AD280" s="147"/>
      <c r="AE280" s="147"/>
      <c r="AF280" s="147"/>
      <c r="AG280" s="147" t="s">
        <v>796</v>
      </c>
      <c r="AH280" s="147"/>
      <c r="AI280" s="147"/>
      <c r="AJ280" s="147"/>
      <c r="AK280" s="147"/>
      <c r="AL280" s="147"/>
      <c r="AM280" s="147"/>
      <c r="AN280" s="147"/>
      <c r="AO280" s="147"/>
      <c r="AP280" s="147"/>
      <c r="AQ280" s="147"/>
      <c r="AR280" s="147"/>
      <c r="AS280" s="147"/>
      <c r="AT280" s="147"/>
      <c r="AU280" s="147"/>
      <c r="AV280" s="147"/>
      <c r="AW280" s="147"/>
      <c r="AX280" s="147"/>
      <c r="AY280" s="147"/>
      <c r="AZ280" s="147"/>
      <c r="BA280" s="147"/>
      <c r="BB280" s="147"/>
      <c r="BC280" s="147"/>
      <c r="BD280" s="147"/>
      <c r="BE280" s="147"/>
      <c r="BF280" s="147"/>
      <c r="BG280" s="147"/>
      <c r="BH280" s="147"/>
    </row>
    <row r="281" spans="1:60" x14ac:dyDescent="0.2">
      <c r="A281" s="163" t="s">
        <v>249</v>
      </c>
      <c r="B281" s="164" t="s">
        <v>199</v>
      </c>
      <c r="C281" s="182" t="s">
        <v>200</v>
      </c>
      <c r="D281" s="165"/>
      <c r="E281" s="166"/>
      <c r="F281" s="167"/>
      <c r="G281" s="168">
        <f>SUMIF(AG282:AG320,"&lt;&gt;NOR",G282:G320)</f>
        <v>0</v>
      </c>
      <c r="H281" s="162"/>
      <c r="I281" s="162">
        <f>SUM(I282:I320)</f>
        <v>0</v>
      </c>
      <c r="J281" s="162"/>
      <c r="K281" s="162">
        <f>SUM(K282:K320)</f>
        <v>0</v>
      </c>
      <c r="L281" s="162"/>
      <c r="M281" s="162">
        <f>SUM(M282:M320)</f>
        <v>0</v>
      </c>
      <c r="N281" s="161"/>
      <c r="O281" s="161">
        <f>SUM(O282:O320)</f>
        <v>2.12</v>
      </c>
      <c r="P281" s="161"/>
      <c r="Q281" s="161">
        <f>SUM(Q282:Q320)</f>
        <v>0</v>
      </c>
      <c r="R281" s="162"/>
      <c r="S281" s="162"/>
      <c r="T281" s="162"/>
      <c r="U281" s="162"/>
      <c r="V281" s="162">
        <f>SUM(V282:V320)</f>
        <v>92.86</v>
      </c>
      <c r="W281" s="162"/>
      <c r="X281" s="162"/>
      <c r="Y281" s="162"/>
      <c r="AG281" t="s">
        <v>250</v>
      </c>
    </row>
    <row r="282" spans="1:60" outlineLevel="1" x14ac:dyDescent="0.2">
      <c r="A282" s="170">
        <v>94</v>
      </c>
      <c r="B282" s="171" t="s">
        <v>868</v>
      </c>
      <c r="C282" s="183" t="s">
        <v>869</v>
      </c>
      <c r="D282" s="172" t="s">
        <v>380</v>
      </c>
      <c r="E282" s="173">
        <v>90.3</v>
      </c>
      <c r="F282" s="174"/>
      <c r="G282" s="175">
        <f>ROUND(E282*F282,2)</f>
        <v>0</v>
      </c>
      <c r="H282" s="158"/>
      <c r="I282" s="157">
        <f>ROUND(E282*H282,2)</f>
        <v>0</v>
      </c>
      <c r="J282" s="158"/>
      <c r="K282" s="157">
        <f>ROUND(E282*J282,2)</f>
        <v>0</v>
      </c>
      <c r="L282" s="157">
        <v>12</v>
      </c>
      <c r="M282" s="157">
        <f>G282*(1+L282/100)</f>
        <v>0</v>
      </c>
      <c r="N282" s="156">
        <v>2.1000000000000001E-4</v>
      </c>
      <c r="O282" s="156">
        <f>ROUND(E282*N282,2)</f>
        <v>0.02</v>
      </c>
      <c r="P282" s="156">
        <v>0</v>
      </c>
      <c r="Q282" s="156">
        <f>ROUND(E282*P282,2)</f>
        <v>0</v>
      </c>
      <c r="R282" s="157"/>
      <c r="S282" s="157" t="s">
        <v>254</v>
      </c>
      <c r="T282" s="157" t="s">
        <v>255</v>
      </c>
      <c r="U282" s="157">
        <v>0.05</v>
      </c>
      <c r="V282" s="157">
        <f>ROUND(E282*U282,2)</f>
        <v>4.5199999999999996</v>
      </c>
      <c r="W282" s="157"/>
      <c r="X282" s="157" t="s">
        <v>256</v>
      </c>
      <c r="Y282" s="157" t="s">
        <v>257</v>
      </c>
      <c r="Z282" s="147"/>
      <c r="AA282" s="147"/>
      <c r="AB282" s="147"/>
      <c r="AC282" s="147"/>
      <c r="AD282" s="147"/>
      <c r="AE282" s="147"/>
      <c r="AF282" s="147"/>
      <c r="AG282" s="147" t="s">
        <v>258</v>
      </c>
      <c r="AH282" s="147"/>
      <c r="AI282" s="147"/>
      <c r="AJ282" s="147"/>
      <c r="AK282" s="147"/>
      <c r="AL282" s="147"/>
      <c r="AM282" s="147"/>
      <c r="AN282" s="147"/>
      <c r="AO282" s="147"/>
      <c r="AP282" s="147"/>
      <c r="AQ282" s="147"/>
      <c r="AR282" s="147"/>
      <c r="AS282" s="147"/>
      <c r="AT282" s="147"/>
      <c r="AU282" s="147"/>
      <c r="AV282" s="147"/>
      <c r="AW282" s="147"/>
      <c r="AX282" s="147"/>
      <c r="AY282" s="147"/>
      <c r="AZ282" s="147"/>
      <c r="BA282" s="147"/>
      <c r="BB282" s="147"/>
      <c r="BC282" s="147"/>
      <c r="BD282" s="147"/>
      <c r="BE282" s="147"/>
      <c r="BF282" s="147"/>
      <c r="BG282" s="147"/>
      <c r="BH282" s="147"/>
    </row>
    <row r="283" spans="1:60" outlineLevel="2" x14ac:dyDescent="0.2">
      <c r="A283" s="154"/>
      <c r="B283" s="155"/>
      <c r="C283" s="184" t="s">
        <v>753</v>
      </c>
      <c r="D283" s="159"/>
      <c r="E283" s="160">
        <v>7.5</v>
      </c>
      <c r="F283" s="157"/>
      <c r="G283" s="157"/>
      <c r="H283" s="157"/>
      <c r="I283" s="157"/>
      <c r="J283" s="157"/>
      <c r="K283" s="157"/>
      <c r="L283" s="157"/>
      <c r="M283" s="157"/>
      <c r="N283" s="156"/>
      <c r="O283" s="156"/>
      <c r="P283" s="156"/>
      <c r="Q283" s="156"/>
      <c r="R283" s="157"/>
      <c r="S283" s="157"/>
      <c r="T283" s="157"/>
      <c r="U283" s="157"/>
      <c r="V283" s="157"/>
      <c r="W283" s="157"/>
      <c r="X283" s="157"/>
      <c r="Y283" s="157"/>
      <c r="Z283" s="147"/>
      <c r="AA283" s="147"/>
      <c r="AB283" s="147"/>
      <c r="AC283" s="147"/>
      <c r="AD283" s="147"/>
      <c r="AE283" s="147"/>
      <c r="AF283" s="147"/>
      <c r="AG283" s="147" t="s">
        <v>260</v>
      </c>
      <c r="AH283" s="147">
        <v>0</v>
      </c>
      <c r="AI283" s="147"/>
      <c r="AJ283" s="147"/>
      <c r="AK283" s="147"/>
      <c r="AL283" s="147"/>
      <c r="AM283" s="147"/>
      <c r="AN283" s="147"/>
      <c r="AO283" s="147"/>
      <c r="AP283" s="147"/>
      <c r="AQ283" s="147"/>
      <c r="AR283" s="147"/>
      <c r="AS283" s="147"/>
      <c r="AT283" s="147"/>
      <c r="AU283" s="147"/>
      <c r="AV283" s="147"/>
      <c r="AW283" s="147"/>
      <c r="AX283" s="147"/>
      <c r="AY283" s="147"/>
      <c r="AZ283" s="147"/>
      <c r="BA283" s="147"/>
      <c r="BB283" s="147"/>
      <c r="BC283" s="147"/>
      <c r="BD283" s="147"/>
      <c r="BE283" s="147"/>
      <c r="BF283" s="147"/>
      <c r="BG283" s="147"/>
      <c r="BH283" s="147"/>
    </row>
    <row r="284" spans="1:60" outlineLevel="3" x14ac:dyDescent="0.2">
      <c r="A284" s="154"/>
      <c r="B284" s="155"/>
      <c r="C284" s="184" t="s">
        <v>754</v>
      </c>
      <c r="D284" s="159"/>
      <c r="E284" s="160">
        <v>1</v>
      </c>
      <c r="F284" s="157"/>
      <c r="G284" s="157"/>
      <c r="H284" s="157"/>
      <c r="I284" s="157"/>
      <c r="J284" s="157"/>
      <c r="K284" s="157"/>
      <c r="L284" s="157"/>
      <c r="M284" s="157"/>
      <c r="N284" s="156"/>
      <c r="O284" s="156"/>
      <c r="P284" s="156"/>
      <c r="Q284" s="156"/>
      <c r="R284" s="157"/>
      <c r="S284" s="157"/>
      <c r="T284" s="157"/>
      <c r="U284" s="157"/>
      <c r="V284" s="157"/>
      <c r="W284" s="157"/>
      <c r="X284" s="157"/>
      <c r="Y284" s="157"/>
      <c r="Z284" s="147"/>
      <c r="AA284" s="147"/>
      <c r="AB284" s="147"/>
      <c r="AC284" s="147"/>
      <c r="AD284" s="147"/>
      <c r="AE284" s="147"/>
      <c r="AF284" s="147"/>
      <c r="AG284" s="147" t="s">
        <v>260</v>
      </c>
      <c r="AH284" s="147">
        <v>0</v>
      </c>
      <c r="AI284" s="147"/>
      <c r="AJ284" s="147"/>
      <c r="AK284" s="147"/>
      <c r="AL284" s="147"/>
      <c r="AM284" s="147"/>
      <c r="AN284" s="147"/>
      <c r="AO284" s="147"/>
      <c r="AP284" s="147"/>
      <c r="AQ284" s="147"/>
      <c r="AR284" s="147"/>
      <c r="AS284" s="147"/>
      <c r="AT284" s="147"/>
      <c r="AU284" s="147"/>
      <c r="AV284" s="147"/>
      <c r="AW284" s="147"/>
      <c r="AX284" s="147"/>
      <c r="AY284" s="147"/>
      <c r="AZ284" s="147"/>
      <c r="BA284" s="147"/>
      <c r="BB284" s="147"/>
      <c r="BC284" s="147"/>
      <c r="BD284" s="147"/>
      <c r="BE284" s="147"/>
      <c r="BF284" s="147"/>
      <c r="BG284" s="147"/>
      <c r="BH284" s="147"/>
    </row>
    <row r="285" spans="1:60" outlineLevel="3" x14ac:dyDescent="0.2">
      <c r="A285" s="154"/>
      <c r="B285" s="155"/>
      <c r="C285" s="184" t="s">
        <v>755</v>
      </c>
      <c r="D285" s="159"/>
      <c r="E285" s="160">
        <v>12.6</v>
      </c>
      <c r="F285" s="157"/>
      <c r="G285" s="157"/>
      <c r="H285" s="157"/>
      <c r="I285" s="157"/>
      <c r="J285" s="157"/>
      <c r="K285" s="157"/>
      <c r="L285" s="157"/>
      <c r="M285" s="157"/>
      <c r="N285" s="156"/>
      <c r="O285" s="156"/>
      <c r="P285" s="156"/>
      <c r="Q285" s="156"/>
      <c r="R285" s="157"/>
      <c r="S285" s="157"/>
      <c r="T285" s="157"/>
      <c r="U285" s="157"/>
      <c r="V285" s="157"/>
      <c r="W285" s="157"/>
      <c r="X285" s="157"/>
      <c r="Y285" s="157"/>
      <c r="Z285" s="147"/>
      <c r="AA285" s="147"/>
      <c r="AB285" s="147"/>
      <c r="AC285" s="147"/>
      <c r="AD285" s="147"/>
      <c r="AE285" s="147"/>
      <c r="AF285" s="147"/>
      <c r="AG285" s="147" t="s">
        <v>260</v>
      </c>
      <c r="AH285" s="147">
        <v>0</v>
      </c>
      <c r="AI285" s="147"/>
      <c r="AJ285" s="147"/>
      <c r="AK285" s="147"/>
      <c r="AL285" s="147"/>
      <c r="AM285" s="147"/>
      <c r="AN285" s="147"/>
      <c r="AO285" s="147"/>
      <c r="AP285" s="147"/>
      <c r="AQ285" s="147"/>
      <c r="AR285" s="147"/>
      <c r="AS285" s="147"/>
      <c r="AT285" s="147"/>
      <c r="AU285" s="147"/>
      <c r="AV285" s="147"/>
      <c r="AW285" s="147"/>
      <c r="AX285" s="147"/>
      <c r="AY285" s="147"/>
      <c r="AZ285" s="147"/>
      <c r="BA285" s="147"/>
      <c r="BB285" s="147"/>
      <c r="BC285" s="147"/>
      <c r="BD285" s="147"/>
      <c r="BE285" s="147"/>
      <c r="BF285" s="147"/>
      <c r="BG285" s="147"/>
      <c r="BH285" s="147"/>
    </row>
    <row r="286" spans="1:60" outlineLevel="3" x14ac:dyDescent="0.2">
      <c r="A286" s="154"/>
      <c r="B286" s="155"/>
      <c r="C286" s="184" t="s">
        <v>756</v>
      </c>
      <c r="D286" s="159"/>
      <c r="E286" s="160">
        <v>12</v>
      </c>
      <c r="F286" s="157"/>
      <c r="G286" s="157"/>
      <c r="H286" s="157"/>
      <c r="I286" s="157"/>
      <c r="J286" s="157"/>
      <c r="K286" s="157"/>
      <c r="L286" s="157"/>
      <c r="M286" s="157"/>
      <c r="N286" s="156"/>
      <c r="O286" s="156"/>
      <c r="P286" s="156"/>
      <c r="Q286" s="156"/>
      <c r="R286" s="157"/>
      <c r="S286" s="157"/>
      <c r="T286" s="157"/>
      <c r="U286" s="157"/>
      <c r="V286" s="157"/>
      <c r="W286" s="157"/>
      <c r="X286" s="157"/>
      <c r="Y286" s="157"/>
      <c r="Z286" s="147"/>
      <c r="AA286" s="147"/>
      <c r="AB286" s="147"/>
      <c r="AC286" s="147"/>
      <c r="AD286" s="147"/>
      <c r="AE286" s="147"/>
      <c r="AF286" s="147"/>
      <c r="AG286" s="147" t="s">
        <v>260</v>
      </c>
      <c r="AH286" s="147">
        <v>0</v>
      </c>
      <c r="AI286" s="147"/>
      <c r="AJ286" s="147"/>
      <c r="AK286" s="147"/>
      <c r="AL286" s="147"/>
      <c r="AM286" s="147"/>
      <c r="AN286" s="147"/>
      <c r="AO286" s="147"/>
      <c r="AP286" s="147"/>
      <c r="AQ286" s="147"/>
      <c r="AR286" s="147"/>
      <c r="AS286" s="147"/>
      <c r="AT286" s="147"/>
      <c r="AU286" s="147"/>
      <c r="AV286" s="147"/>
      <c r="AW286" s="147"/>
      <c r="AX286" s="147"/>
      <c r="AY286" s="147"/>
      <c r="AZ286" s="147"/>
      <c r="BA286" s="147"/>
      <c r="BB286" s="147"/>
      <c r="BC286" s="147"/>
      <c r="BD286" s="147"/>
      <c r="BE286" s="147"/>
      <c r="BF286" s="147"/>
      <c r="BG286" s="147"/>
      <c r="BH286" s="147"/>
    </row>
    <row r="287" spans="1:60" outlineLevel="3" x14ac:dyDescent="0.2">
      <c r="A287" s="154"/>
      <c r="B287" s="155"/>
      <c r="C287" s="184" t="s">
        <v>757</v>
      </c>
      <c r="D287" s="159"/>
      <c r="E287" s="160">
        <v>9</v>
      </c>
      <c r="F287" s="157"/>
      <c r="G287" s="157"/>
      <c r="H287" s="157"/>
      <c r="I287" s="157"/>
      <c r="J287" s="157"/>
      <c r="K287" s="157"/>
      <c r="L287" s="157"/>
      <c r="M287" s="157"/>
      <c r="N287" s="156"/>
      <c r="O287" s="156"/>
      <c r="P287" s="156"/>
      <c r="Q287" s="156"/>
      <c r="R287" s="157"/>
      <c r="S287" s="157"/>
      <c r="T287" s="157"/>
      <c r="U287" s="157"/>
      <c r="V287" s="157"/>
      <c r="W287" s="157"/>
      <c r="X287" s="157"/>
      <c r="Y287" s="157"/>
      <c r="Z287" s="147"/>
      <c r="AA287" s="147"/>
      <c r="AB287" s="147"/>
      <c r="AC287" s="147"/>
      <c r="AD287" s="147"/>
      <c r="AE287" s="147"/>
      <c r="AF287" s="147"/>
      <c r="AG287" s="147" t="s">
        <v>260</v>
      </c>
      <c r="AH287" s="147">
        <v>0</v>
      </c>
      <c r="AI287" s="147"/>
      <c r="AJ287" s="147"/>
      <c r="AK287" s="147"/>
      <c r="AL287" s="147"/>
      <c r="AM287" s="147"/>
      <c r="AN287" s="147"/>
      <c r="AO287" s="147"/>
      <c r="AP287" s="147"/>
      <c r="AQ287" s="147"/>
      <c r="AR287" s="147"/>
      <c r="AS287" s="147"/>
      <c r="AT287" s="147"/>
      <c r="AU287" s="147"/>
      <c r="AV287" s="147"/>
      <c r="AW287" s="147"/>
      <c r="AX287" s="147"/>
      <c r="AY287" s="147"/>
      <c r="AZ287" s="147"/>
      <c r="BA287" s="147"/>
      <c r="BB287" s="147"/>
      <c r="BC287" s="147"/>
      <c r="BD287" s="147"/>
      <c r="BE287" s="147"/>
      <c r="BF287" s="147"/>
      <c r="BG287" s="147"/>
      <c r="BH287" s="147"/>
    </row>
    <row r="288" spans="1:60" outlineLevel="3" x14ac:dyDescent="0.2">
      <c r="A288" s="154"/>
      <c r="B288" s="155"/>
      <c r="C288" s="184" t="s">
        <v>758</v>
      </c>
      <c r="D288" s="159"/>
      <c r="E288" s="160">
        <v>6.6</v>
      </c>
      <c r="F288" s="157"/>
      <c r="G288" s="157"/>
      <c r="H288" s="157"/>
      <c r="I288" s="157"/>
      <c r="J288" s="157"/>
      <c r="K288" s="157"/>
      <c r="L288" s="157"/>
      <c r="M288" s="157"/>
      <c r="N288" s="156"/>
      <c r="O288" s="156"/>
      <c r="P288" s="156"/>
      <c r="Q288" s="156"/>
      <c r="R288" s="157"/>
      <c r="S288" s="157"/>
      <c r="T288" s="157"/>
      <c r="U288" s="157"/>
      <c r="V288" s="157"/>
      <c r="W288" s="157"/>
      <c r="X288" s="157"/>
      <c r="Y288" s="157"/>
      <c r="Z288" s="147"/>
      <c r="AA288" s="147"/>
      <c r="AB288" s="147"/>
      <c r="AC288" s="147"/>
      <c r="AD288" s="147"/>
      <c r="AE288" s="147"/>
      <c r="AF288" s="147"/>
      <c r="AG288" s="147" t="s">
        <v>260</v>
      </c>
      <c r="AH288" s="147">
        <v>0</v>
      </c>
      <c r="AI288" s="147"/>
      <c r="AJ288" s="147"/>
      <c r="AK288" s="147"/>
      <c r="AL288" s="147"/>
      <c r="AM288" s="147"/>
      <c r="AN288" s="147"/>
      <c r="AO288" s="147"/>
      <c r="AP288" s="147"/>
      <c r="AQ288" s="147"/>
      <c r="AR288" s="147"/>
      <c r="AS288" s="147"/>
      <c r="AT288" s="147"/>
      <c r="AU288" s="147"/>
      <c r="AV288" s="147"/>
      <c r="AW288" s="147"/>
      <c r="AX288" s="147"/>
      <c r="AY288" s="147"/>
      <c r="AZ288" s="147"/>
      <c r="BA288" s="147"/>
      <c r="BB288" s="147"/>
      <c r="BC288" s="147"/>
      <c r="BD288" s="147"/>
      <c r="BE288" s="147"/>
      <c r="BF288" s="147"/>
      <c r="BG288" s="147"/>
      <c r="BH288" s="147"/>
    </row>
    <row r="289" spans="1:60" outlineLevel="3" x14ac:dyDescent="0.2">
      <c r="A289" s="154"/>
      <c r="B289" s="155"/>
      <c r="C289" s="184" t="s">
        <v>759</v>
      </c>
      <c r="D289" s="159"/>
      <c r="E289" s="160">
        <v>6</v>
      </c>
      <c r="F289" s="157"/>
      <c r="G289" s="157"/>
      <c r="H289" s="157"/>
      <c r="I289" s="157"/>
      <c r="J289" s="157"/>
      <c r="K289" s="157"/>
      <c r="L289" s="157"/>
      <c r="M289" s="157"/>
      <c r="N289" s="156"/>
      <c r="O289" s="156"/>
      <c r="P289" s="156"/>
      <c r="Q289" s="156"/>
      <c r="R289" s="157"/>
      <c r="S289" s="157"/>
      <c r="T289" s="157"/>
      <c r="U289" s="157"/>
      <c r="V289" s="157"/>
      <c r="W289" s="157"/>
      <c r="X289" s="157"/>
      <c r="Y289" s="157"/>
      <c r="Z289" s="147"/>
      <c r="AA289" s="147"/>
      <c r="AB289" s="147"/>
      <c r="AC289" s="147"/>
      <c r="AD289" s="147"/>
      <c r="AE289" s="147"/>
      <c r="AF289" s="147"/>
      <c r="AG289" s="147" t="s">
        <v>260</v>
      </c>
      <c r="AH289" s="147">
        <v>0</v>
      </c>
      <c r="AI289" s="147"/>
      <c r="AJ289" s="147"/>
      <c r="AK289" s="147"/>
      <c r="AL289" s="147"/>
      <c r="AM289" s="147"/>
      <c r="AN289" s="147"/>
      <c r="AO289" s="147"/>
      <c r="AP289" s="147"/>
      <c r="AQ289" s="147"/>
      <c r="AR289" s="147"/>
      <c r="AS289" s="147"/>
      <c r="AT289" s="147"/>
      <c r="AU289" s="147"/>
      <c r="AV289" s="147"/>
      <c r="AW289" s="147"/>
      <c r="AX289" s="147"/>
      <c r="AY289" s="147"/>
      <c r="AZ289" s="147"/>
      <c r="BA289" s="147"/>
      <c r="BB289" s="147"/>
      <c r="BC289" s="147"/>
      <c r="BD289" s="147"/>
      <c r="BE289" s="147"/>
      <c r="BF289" s="147"/>
      <c r="BG289" s="147"/>
      <c r="BH289" s="147"/>
    </row>
    <row r="290" spans="1:60" outlineLevel="3" x14ac:dyDescent="0.2">
      <c r="A290" s="154"/>
      <c r="B290" s="155"/>
      <c r="C290" s="184" t="s">
        <v>760</v>
      </c>
      <c r="D290" s="159"/>
      <c r="E290" s="160">
        <v>10.5</v>
      </c>
      <c r="F290" s="157"/>
      <c r="G290" s="157"/>
      <c r="H290" s="157"/>
      <c r="I290" s="157"/>
      <c r="J290" s="157"/>
      <c r="K290" s="157"/>
      <c r="L290" s="157"/>
      <c r="M290" s="157"/>
      <c r="N290" s="156"/>
      <c r="O290" s="156"/>
      <c r="P290" s="156"/>
      <c r="Q290" s="156"/>
      <c r="R290" s="157"/>
      <c r="S290" s="157"/>
      <c r="T290" s="157"/>
      <c r="U290" s="157"/>
      <c r="V290" s="157"/>
      <c r="W290" s="157"/>
      <c r="X290" s="157"/>
      <c r="Y290" s="157"/>
      <c r="Z290" s="147"/>
      <c r="AA290" s="147"/>
      <c r="AB290" s="147"/>
      <c r="AC290" s="147"/>
      <c r="AD290" s="147"/>
      <c r="AE290" s="147"/>
      <c r="AF290" s="147"/>
      <c r="AG290" s="147" t="s">
        <v>260</v>
      </c>
      <c r="AH290" s="147">
        <v>0</v>
      </c>
      <c r="AI290" s="147"/>
      <c r="AJ290" s="147"/>
      <c r="AK290" s="147"/>
      <c r="AL290" s="147"/>
      <c r="AM290" s="147"/>
      <c r="AN290" s="147"/>
      <c r="AO290" s="147"/>
      <c r="AP290" s="147"/>
      <c r="AQ290" s="147"/>
      <c r="AR290" s="147"/>
      <c r="AS290" s="147"/>
      <c r="AT290" s="147"/>
      <c r="AU290" s="147"/>
      <c r="AV290" s="147"/>
      <c r="AW290" s="147"/>
      <c r="AX290" s="147"/>
      <c r="AY290" s="147"/>
      <c r="AZ290" s="147"/>
      <c r="BA290" s="147"/>
      <c r="BB290" s="147"/>
      <c r="BC290" s="147"/>
      <c r="BD290" s="147"/>
      <c r="BE290" s="147"/>
      <c r="BF290" s="147"/>
      <c r="BG290" s="147"/>
      <c r="BH290" s="147"/>
    </row>
    <row r="291" spans="1:60" outlineLevel="3" x14ac:dyDescent="0.2">
      <c r="A291" s="154"/>
      <c r="B291" s="155"/>
      <c r="C291" s="184" t="s">
        <v>761</v>
      </c>
      <c r="D291" s="159"/>
      <c r="E291" s="160">
        <v>1</v>
      </c>
      <c r="F291" s="157"/>
      <c r="G291" s="157"/>
      <c r="H291" s="157"/>
      <c r="I291" s="157"/>
      <c r="J291" s="157"/>
      <c r="K291" s="157"/>
      <c r="L291" s="157"/>
      <c r="M291" s="157"/>
      <c r="N291" s="156"/>
      <c r="O291" s="156"/>
      <c r="P291" s="156"/>
      <c r="Q291" s="156"/>
      <c r="R291" s="157"/>
      <c r="S291" s="157"/>
      <c r="T291" s="157"/>
      <c r="U291" s="157"/>
      <c r="V291" s="157"/>
      <c r="W291" s="157"/>
      <c r="X291" s="157"/>
      <c r="Y291" s="157"/>
      <c r="Z291" s="147"/>
      <c r="AA291" s="147"/>
      <c r="AB291" s="147"/>
      <c r="AC291" s="147"/>
      <c r="AD291" s="147"/>
      <c r="AE291" s="147"/>
      <c r="AF291" s="147"/>
      <c r="AG291" s="147" t="s">
        <v>260</v>
      </c>
      <c r="AH291" s="147">
        <v>0</v>
      </c>
      <c r="AI291" s="147"/>
      <c r="AJ291" s="147"/>
      <c r="AK291" s="147"/>
      <c r="AL291" s="147"/>
      <c r="AM291" s="147"/>
      <c r="AN291" s="147"/>
      <c r="AO291" s="147"/>
      <c r="AP291" s="147"/>
      <c r="AQ291" s="147"/>
      <c r="AR291" s="147"/>
      <c r="AS291" s="147"/>
      <c r="AT291" s="147"/>
      <c r="AU291" s="147"/>
      <c r="AV291" s="147"/>
      <c r="AW291" s="147"/>
      <c r="AX291" s="147"/>
      <c r="AY291" s="147"/>
      <c r="AZ291" s="147"/>
      <c r="BA291" s="147"/>
      <c r="BB291" s="147"/>
      <c r="BC291" s="147"/>
      <c r="BD291" s="147"/>
      <c r="BE291" s="147"/>
      <c r="BF291" s="147"/>
      <c r="BG291" s="147"/>
      <c r="BH291" s="147"/>
    </row>
    <row r="292" spans="1:60" outlineLevel="3" x14ac:dyDescent="0.2">
      <c r="A292" s="154"/>
      <c r="B292" s="155"/>
      <c r="C292" s="184" t="s">
        <v>762</v>
      </c>
      <c r="D292" s="159"/>
      <c r="E292" s="160">
        <v>16</v>
      </c>
      <c r="F292" s="157"/>
      <c r="G292" s="157"/>
      <c r="H292" s="157"/>
      <c r="I292" s="157"/>
      <c r="J292" s="157"/>
      <c r="K292" s="157"/>
      <c r="L292" s="157"/>
      <c r="M292" s="157"/>
      <c r="N292" s="156"/>
      <c r="O292" s="156"/>
      <c r="P292" s="156"/>
      <c r="Q292" s="156"/>
      <c r="R292" s="157"/>
      <c r="S292" s="157"/>
      <c r="T292" s="157"/>
      <c r="U292" s="157"/>
      <c r="V292" s="157"/>
      <c r="W292" s="157"/>
      <c r="X292" s="157"/>
      <c r="Y292" s="157"/>
      <c r="Z292" s="147"/>
      <c r="AA292" s="147"/>
      <c r="AB292" s="147"/>
      <c r="AC292" s="147"/>
      <c r="AD292" s="147"/>
      <c r="AE292" s="147"/>
      <c r="AF292" s="147"/>
      <c r="AG292" s="147" t="s">
        <v>260</v>
      </c>
      <c r="AH292" s="147">
        <v>0</v>
      </c>
      <c r="AI292" s="147"/>
      <c r="AJ292" s="147"/>
      <c r="AK292" s="147"/>
      <c r="AL292" s="147"/>
      <c r="AM292" s="147"/>
      <c r="AN292" s="147"/>
      <c r="AO292" s="147"/>
      <c r="AP292" s="147"/>
      <c r="AQ292" s="147"/>
      <c r="AR292" s="147"/>
      <c r="AS292" s="147"/>
      <c r="AT292" s="147"/>
      <c r="AU292" s="147"/>
      <c r="AV292" s="147"/>
      <c r="AW292" s="147"/>
      <c r="AX292" s="147"/>
      <c r="AY292" s="147"/>
      <c r="AZ292" s="147"/>
      <c r="BA292" s="147"/>
      <c r="BB292" s="147"/>
      <c r="BC292" s="147"/>
      <c r="BD292" s="147"/>
      <c r="BE292" s="147"/>
      <c r="BF292" s="147"/>
      <c r="BG292" s="147"/>
      <c r="BH292" s="147"/>
    </row>
    <row r="293" spans="1:60" outlineLevel="3" x14ac:dyDescent="0.2">
      <c r="A293" s="154"/>
      <c r="B293" s="155"/>
      <c r="C293" s="184" t="s">
        <v>763</v>
      </c>
      <c r="D293" s="159"/>
      <c r="E293" s="160">
        <v>8.1</v>
      </c>
      <c r="F293" s="157"/>
      <c r="G293" s="157"/>
      <c r="H293" s="157"/>
      <c r="I293" s="157"/>
      <c r="J293" s="157"/>
      <c r="K293" s="157"/>
      <c r="L293" s="157"/>
      <c r="M293" s="157"/>
      <c r="N293" s="156"/>
      <c r="O293" s="156"/>
      <c r="P293" s="156"/>
      <c r="Q293" s="156"/>
      <c r="R293" s="157"/>
      <c r="S293" s="157"/>
      <c r="T293" s="157"/>
      <c r="U293" s="157"/>
      <c r="V293" s="157"/>
      <c r="W293" s="157"/>
      <c r="X293" s="157"/>
      <c r="Y293" s="157"/>
      <c r="Z293" s="147"/>
      <c r="AA293" s="147"/>
      <c r="AB293" s="147"/>
      <c r="AC293" s="147"/>
      <c r="AD293" s="147"/>
      <c r="AE293" s="147"/>
      <c r="AF293" s="147"/>
      <c r="AG293" s="147" t="s">
        <v>260</v>
      </c>
      <c r="AH293" s="147">
        <v>0</v>
      </c>
      <c r="AI293" s="147"/>
      <c r="AJ293" s="147"/>
      <c r="AK293" s="147"/>
      <c r="AL293" s="147"/>
      <c r="AM293" s="147"/>
      <c r="AN293" s="147"/>
      <c r="AO293" s="147"/>
      <c r="AP293" s="147"/>
      <c r="AQ293" s="147"/>
      <c r="AR293" s="147"/>
      <c r="AS293" s="147"/>
      <c r="AT293" s="147"/>
      <c r="AU293" s="147"/>
      <c r="AV293" s="147"/>
      <c r="AW293" s="147"/>
      <c r="AX293" s="147"/>
      <c r="AY293" s="147"/>
      <c r="AZ293" s="147"/>
      <c r="BA293" s="147"/>
      <c r="BB293" s="147"/>
      <c r="BC293" s="147"/>
      <c r="BD293" s="147"/>
      <c r="BE293" s="147"/>
      <c r="BF293" s="147"/>
      <c r="BG293" s="147"/>
      <c r="BH293" s="147"/>
    </row>
    <row r="294" spans="1:60" ht="22.5" outlineLevel="1" x14ac:dyDescent="0.2">
      <c r="A294" s="170">
        <v>95</v>
      </c>
      <c r="B294" s="171" t="s">
        <v>881</v>
      </c>
      <c r="C294" s="183" t="s">
        <v>882</v>
      </c>
      <c r="D294" s="172" t="s">
        <v>380</v>
      </c>
      <c r="E294" s="173">
        <v>90.3</v>
      </c>
      <c r="F294" s="174"/>
      <c r="G294" s="175">
        <f>ROUND(E294*F294,2)</f>
        <v>0</v>
      </c>
      <c r="H294" s="158"/>
      <c r="I294" s="157">
        <f>ROUND(E294*H294,2)</f>
        <v>0</v>
      </c>
      <c r="J294" s="158"/>
      <c r="K294" s="157">
        <f>ROUND(E294*J294,2)</f>
        <v>0</v>
      </c>
      <c r="L294" s="157">
        <v>12</v>
      </c>
      <c r="M294" s="157">
        <f>G294*(1+L294/100)</f>
        <v>0</v>
      </c>
      <c r="N294" s="156">
        <v>5.2399999999999999E-3</v>
      </c>
      <c r="O294" s="156">
        <f>ROUND(E294*N294,2)</f>
        <v>0.47</v>
      </c>
      <c r="P294" s="156">
        <v>0</v>
      </c>
      <c r="Q294" s="156">
        <f>ROUND(E294*P294,2)</f>
        <v>0</v>
      </c>
      <c r="R294" s="157"/>
      <c r="S294" s="157" t="s">
        <v>254</v>
      </c>
      <c r="T294" s="157" t="s">
        <v>255</v>
      </c>
      <c r="U294" s="157">
        <v>0.95840000000000003</v>
      </c>
      <c r="V294" s="157">
        <f>ROUND(E294*U294,2)</f>
        <v>86.54</v>
      </c>
      <c r="W294" s="157"/>
      <c r="X294" s="157" t="s">
        <v>256</v>
      </c>
      <c r="Y294" s="157" t="s">
        <v>257</v>
      </c>
      <c r="Z294" s="147"/>
      <c r="AA294" s="147"/>
      <c r="AB294" s="147"/>
      <c r="AC294" s="147"/>
      <c r="AD294" s="147"/>
      <c r="AE294" s="147"/>
      <c r="AF294" s="147"/>
      <c r="AG294" s="147" t="s">
        <v>258</v>
      </c>
      <c r="AH294" s="147"/>
      <c r="AI294" s="147"/>
      <c r="AJ294" s="147"/>
      <c r="AK294" s="147"/>
      <c r="AL294" s="147"/>
      <c r="AM294" s="147"/>
      <c r="AN294" s="147"/>
      <c r="AO294" s="147"/>
      <c r="AP294" s="147"/>
      <c r="AQ294" s="147"/>
      <c r="AR294" s="147"/>
      <c r="AS294" s="147"/>
      <c r="AT294" s="147"/>
      <c r="AU294" s="147"/>
      <c r="AV294" s="147"/>
      <c r="AW294" s="147"/>
      <c r="AX294" s="147"/>
      <c r="AY294" s="147"/>
      <c r="AZ294" s="147"/>
      <c r="BA294" s="147"/>
      <c r="BB294" s="147"/>
      <c r="BC294" s="147"/>
      <c r="BD294" s="147"/>
      <c r="BE294" s="147"/>
      <c r="BF294" s="147"/>
      <c r="BG294" s="147"/>
      <c r="BH294" s="147"/>
    </row>
    <row r="295" spans="1:60" outlineLevel="2" x14ac:dyDescent="0.2">
      <c r="A295" s="154"/>
      <c r="B295" s="155"/>
      <c r="C295" s="184" t="s">
        <v>753</v>
      </c>
      <c r="D295" s="159"/>
      <c r="E295" s="160">
        <v>7.5</v>
      </c>
      <c r="F295" s="157"/>
      <c r="G295" s="157"/>
      <c r="H295" s="157"/>
      <c r="I295" s="157"/>
      <c r="J295" s="157"/>
      <c r="K295" s="157"/>
      <c r="L295" s="157"/>
      <c r="M295" s="157"/>
      <c r="N295" s="156"/>
      <c r="O295" s="156"/>
      <c r="P295" s="156"/>
      <c r="Q295" s="156"/>
      <c r="R295" s="157"/>
      <c r="S295" s="157"/>
      <c r="T295" s="157"/>
      <c r="U295" s="157"/>
      <c r="V295" s="157"/>
      <c r="W295" s="157"/>
      <c r="X295" s="157"/>
      <c r="Y295" s="157"/>
      <c r="Z295" s="147"/>
      <c r="AA295" s="147"/>
      <c r="AB295" s="147"/>
      <c r="AC295" s="147"/>
      <c r="AD295" s="147"/>
      <c r="AE295" s="147"/>
      <c r="AF295" s="147"/>
      <c r="AG295" s="147" t="s">
        <v>260</v>
      </c>
      <c r="AH295" s="147">
        <v>0</v>
      </c>
      <c r="AI295" s="147"/>
      <c r="AJ295" s="147"/>
      <c r="AK295" s="147"/>
      <c r="AL295" s="147"/>
      <c r="AM295" s="147"/>
      <c r="AN295" s="147"/>
      <c r="AO295" s="147"/>
      <c r="AP295" s="147"/>
      <c r="AQ295" s="147"/>
      <c r="AR295" s="147"/>
      <c r="AS295" s="147"/>
      <c r="AT295" s="147"/>
      <c r="AU295" s="147"/>
      <c r="AV295" s="147"/>
      <c r="AW295" s="147"/>
      <c r="AX295" s="147"/>
      <c r="AY295" s="147"/>
      <c r="AZ295" s="147"/>
      <c r="BA295" s="147"/>
      <c r="BB295" s="147"/>
      <c r="BC295" s="147"/>
      <c r="BD295" s="147"/>
      <c r="BE295" s="147"/>
      <c r="BF295" s="147"/>
      <c r="BG295" s="147"/>
      <c r="BH295" s="147"/>
    </row>
    <row r="296" spans="1:60" outlineLevel="3" x14ac:dyDescent="0.2">
      <c r="A296" s="154"/>
      <c r="B296" s="155"/>
      <c r="C296" s="184" t="s">
        <v>754</v>
      </c>
      <c r="D296" s="159"/>
      <c r="E296" s="160">
        <v>1</v>
      </c>
      <c r="F296" s="157"/>
      <c r="G296" s="157"/>
      <c r="H296" s="157"/>
      <c r="I296" s="157"/>
      <c r="J296" s="157"/>
      <c r="K296" s="157"/>
      <c r="L296" s="157"/>
      <c r="M296" s="157"/>
      <c r="N296" s="156"/>
      <c r="O296" s="156"/>
      <c r="P296" s="156"/>
      <c r="Q296" s="156"/>
      <c r="R296" s="157"/>
      <c r="S296" s="157"/>
      <c r="T296" s="157"/>
      <c r="U296" s="157"/>
      <c r="V296" s="157"/>
      <c r="W296" s="157"/>
      <c r="X296" s="157"/>
      <c r="Y296" s="157"/>
      <c r="Z296" s="147"/>
      <c r="AA296" s="147"/>
      <c r="AB296" s="147"/>
      <c r="AC296" s="147"/>
      <c r="AD296" s="147"/>
      <c r="AE296" s="147"/>
      <c r="AF296" s="147"/>
      <c r="AG296" s="147" t="s">
        <v>260</v>
      </c>
      <c r="AH296" s="147">
        <v>0</v>
      </c>
      <c r="AI296" s="147"/>
      <c r="AJ296" s="147"/>
      <c r="AK296" s="147"/>
      <c r="AL296" s="147"/>
      <c r="AM296" s="147"/>
      <c r="AN296" s="147"/>
      <c r="AO296" s="147"/>
      <c r="AP296" s="147"/>
      <c r="AQ296" s="147"/>
      <c r="AR296" s="147"/>
      <c r="AS296" s="147"/>
      <c r="AT296" s="147"/>
      <c r="AU296" s="147"/>
      <c r="AV296" s="147"/>
      <c r="AW296" s="147"/>
      <c r="AX296" s="147"/>
      <c r="AY296" s="147"/>
      <c r="AZ296" s="147"/>
      <c r="BA296" s="147"/>
      <c r="BB296" s="147"/>
      <c r="BC296" s="147"/>
      <c r="BD296" s="147"/>
      <c r="BE296" s="147"/>
      <c r="BF296" s="147"/>
      <c r="BG296" s="147"/>
      <c r="BH296" s="147"/>
    </row>
    <row r="297" spans="1:60" outlineLevel="3" x14ac:dyDescent="0.2">
      <c r="A297" s="154"/>
      <c r="B297" s="155"/>
      <c r="C297" s="184" t="s">
        <v>755</v>
      </c>
      <c r="D297" s="159"/>
      <c r="E297" s="160">
        <v>12.6</v>
      </c>
      <c r="F297" s="157"/>
      <c r="G297" s="157"/>
      <c r="H297" s="157"/>
      <c r="I297" s="157"/>
      <c r="J297" s="157"/>
      <c r="K297" s="157"/>
      <c r="L297" s="157"/>
      <c r="M297" s="157"/>
      <c r="N297" s="156"/>
      <c r="O297" s="156"/>
      <c r="P297" s="156"/>
      <c r="Q297" s="156"/>
      <c r="R297" s="157"/>
      <c r="S297" s="157"/>
      <c r="T297" s="157"/>
      <c r="U297" s="157"/>
      <c r="V297" s="157"/>
      <c r="W297" s="157"/>
      <c r="X297" s="157"/>
      <c r="Y297" s="157"/>
      <c r="Z297" s="147"/>
      <c r="AA297" s="147"/>
      <c r="AB297" s="147"/>
      <c r="AC297" s="147"/>
      <c r="AD297" s="147"/>
      <c r="AE297" s="147"/>
      <c r="AF297" s="147"/>
      <c r="AG297" s="147" t="s">
        <v>260</v>
      </c>
      <c r="AH297" s="147">
        <v>0</v>
      </c>
      <c r="AI297" s="147"/>
      <c r="AJ297" s="147"/>
      <c r="AK297" s="147"/>
      <c r="AL297" s="147"/>
      <c r="AM297" s="147"/>
      <c r="AN297" s="147"/>
      <c r="AO297" s="147"/>
      <c r="AP297" s="147"/>
      <c r="AQ297" s="147"/>
      <c r="AR297" s="147"/>
      <c r="AS297" s="147"/>
      <c r="AT297" s="147"/>
      <c r="AU297" s="147"/>
      <c r="AV297" s="147"/>
      <c r="AW297" s="147"/>
      <c r="AX297" s="147"/>
      <c r="AY297" s="147"/>
      <c r="AZ297" s="147"/>
      <c r="BA297" s="147"/>
      <c r="BB297" s="147"/>
      <c r="BC297" s="147"/>
      <c r="BD297" s="147"/>
      <c r="BE297" s="147"/>
      <c r="BF297" s="147"/>
      <c r="BG297" s="147"/>
      <c r="BH297" s="147"/>
    </row>
    <row r="298" spans="1:60" outlineLevel="3" x14ac:dyDescent="0.2">
      <c r="A298" s="154"/>
      <c r="B298" s="155"/>
      <c r="C298" s="184" t="s">
        <v>756</v>
      </c>
      <c r="D298" s="159"/>
      <c r="E298" s="160">
        <v>12</v>
      </c>
      <c r="F298" s="157"/>
      <c r="G298" s="157"/>
      <c r="H298" s="157"/>
      <c r="I298" s="157"/>
      <c r="J298" s="157"/>
      <c r="K298" s="157"/>
      <c r="L298" s="157"/>
      <c r="M298" s="157"/>
      <c r="N298" s="156"/>
      <c r="O298" s="156"/>
      <c r="P298" s="156"/>
      <c r="Q298" s="156"/>
      <c r="R298" s="157"/>
      <c r="S298" s="157"/>
      <c r="T298" s="157"/>
      <c r="U298" s="157"/>
      <c r="V298" s="157"/>
      <c r="W298" s="157"/>
      <c r="X298" s="157"/>
      <c r="Y298" s="157"/>
      <c r="Z298" s="147"/>
      <c r="AA298" s="147"/>
      <c r="AB298" s="147"/>
      <c r="AC298" s="147"/>
      <c r="AD298" s="147"/>
      <c r="AE298" s="147"/>
      <c r="AF298" s="147"/>
      <c r="AG298" s="147" t="s">
        <v>260</v>
      </c>
      <c r="AH298" s="147">
        <v>0</v>
      </c>
      <c r="AI298" s="147"/>
      <c r="AJ298" s="147"/>
      <c r="AK298" s="147"/>
      <c r="AL298" s="147"/>
      <c r="AM298" s="147"/>
      <c r="AN298" s="147"/>
      <c r="AO298" s="147"/>
      <c r="AP298" s="147"/>
      <c r="AQ298" s="147"/>
      <c r="AR298" s="147"/>
      <c r="AS298" s="147"/>
      <c r="AT298" s="147"/>
      <c r="AU298" s="147"/>
      <c r="AV298" s="147"/>
      <c r="AW298" s="147"/>
      <c r="AX298" s="147"/>
      <c r="AY298" s="147"/>
      <c r="AZ298" s="147"/>
      <c r="BA298" s="147"/>
      <c r="BB298" s="147"/>
      <c r="BC298" s="147"/>
      <c r="BD298" s="147"/>
      <c r="BE298" s="147"/>
      <c r="BF298" s="147"/>
      <c r="BG298" s="147"/>
      <c r="BH298" s="147"/>
    </row>
    <row r="299" spans="1:60" outlineLevel="3" x14ac:dyDescent="0.2">
      <c r="A299" s="154"/>
      <c r="B299" s="155"/>
      <c r="C299" s="184" t="s">
        <v>757</v>
      </c>
      <c r="D299" s="159"/>
      <c r="E299" s="160">
        <v>9</v>
      </c>
      <c r="F299" s="157"/>
      <c r="G299" s="157"/>
      <c r="H299" s="157"/>
      <c r="I299" s="157"/>
      <c r="J299" s="157"/>
      <c r="K299" s="157"/>
      <c r="L299" s="157"/>
      <c r="M299" s="157"/>
      <c r="N299" s="156"/>
      <c r="O299" s="156"/>
      <c r="P299" s="156"/>
      <c r="Q299" s="156"/>
      <c r="R299" s="157"/>
      <c r="S299" s="157"/>
      <c r="T299" s="157"/>
      <c r="U299" s="157"/>
      <c r="V299" s="157"/>
      <c r="W299" s="157"/>
      <c r="X299" s="157"/>
      <c r="Y299" s="157"/>
      <c r="Z299" s="147"/>
      <c r="AA299" s="147"/>
      <c r="AB299" s="147"/>
      <c r="AC299" s="147"/>
      <c r="AD299" s="147"/>
      <c r="AE299" s="147"/>
      <c r="AF299" s="147"/>
      <c r="AG299" s="147" t="s">
        <v>260</v>
      </c>
      <c r="AH299" s="147">
        <v>0</v>
      </c>
      <c r="AI299" s="147"/>
      <c r="AJ299" s="147"/>
      <c r="AK299" s="147"/>
      <c r="AL299" s="147"/>
      <c r="AM299" s="147"/>
      <c r="AN299" s="147"/>
      <c r="AO299" s="147"/>
      <c r="AP299" s="147"/>
      <c r="AQ299" s="147"/>
      <c r="AR299" s="147"/>
      <c r="AS299" s="147"/>
      <c r="AT299" s="147"/>
      <c r="AU299" s="147"/>
      <c r="AV299" s="147"/>
      <c r="AW299" s="147"/>
      <c r="AX299" s="147"/>
      <c r="AY299" s="147"/>
      <c r="AZ299" s="147"/>
      <c r="BA299" s="147"/>
      <c r="BB299" s="147"/>
      <c r="BC299" s="147"/>
      <c r="BD299" s="147"/>
      <c r="BE299" s="147"/>
      <c r="BF299" s="147"/>
      <c r="BG299" s="147"/>
      <c r="BH299" s="147"/>
    </row>
    <row r="300" spans="1:60" outlineLevel="3" x14ac:dyDescent="0.2">
      <c r="A300" s="154"/>
      <c r="B300" s="155"/>
      <c r="C300" s="184" t="s">
        <v>758</v>
      </c>
      <c r="D300" s="159"/>
      <c r="E300" s="160">
        <v>6.6</v>
      </c>
      <c r="F300" s="157"/>
      <c r="G300" s="157"/>
      <c r="H300" s="157"/>
      <c r="I300" s="157"/>
      <c r="J300" s="157"/>
      <c r="K300" s="157"/>
      <c r="L300" s="157"/>
      <c r="M300" s="157"/>
      <c r="N300" s="156"/>
      <c r="O300" s="156"/>
      <c r="P300" s="156"/>
      <c r="Q300" s="156"/>
      <c r="R300" s="157"/>
      <c r="S300" s="157"/>
      <c r="T300" s="157"/>
      <c r="U300" s="157"/>
      <c r="V300" s="157"/>
      <c r="W300" s="157"/>
      <c r="X300" s="157"/>
      <c r="Y300" s="157"/>
      <c r="Z300" s="147"/>
      <c r="AA300" s="147"/>
      <c r="AB300" s="147"/>
      <c r="AC300" s="147"/>
      <c r="AD300" s="147"/>
      <c r="AE300" s="147"/>
      <c r="AF300" s="147"/>
      <c r="AG300" s="147" t="s">
        <v>260</v>
      </c>
      <c r="AH300" s="147">
        <v>0</v>
      </c>
      <c r="AI300" s="147"/>
      <c r="AJ300" s="147"/>
      <c r="AK300" s="147"/>
      <c r="AL300" s="147"/>
      <c r="AM300" s="147"/>
      <c r="AN300" s="147"/>
      <c r="AO300" s="147"/>
      <c r="AP300" s="147"/>
      <c r="AQ300" s="147"/>
      <c r="AR300" s="147"/>
      <c r="AS300" s="147"/>
      <c r="AT300" s="147"/>
      <c r="AU300" s="147"/>
      <c r="AV300" s="147"/>
      <c r="AW300" s="147"/>
      <c r="AX300" s="147"/>
      <c r="AY300" s="147"/>
      <c r="AZ300" s="147"/>
      <c r="BA300" s="147"/>
      <c r="BB300" s="147"/>
      <c r="BC300" s="147"/>
      <c r="BD300" s="147"/>
      <c r="BE300" s="147"/>
      <c r="BF300" s="147"/>
      <c r="BG300" s="147"/>
      <c r="BH300" s="147"/>
    </row>
    <row r="301" spans="1:60" outlineLevel="3" x14ac:dyDescent="0.2">
      <c r="A301" s="154"/>
      <c r="B301" s="155"/>
      <c r="C301" s="184" t="s">
        <v>759</v>
      </c>
      <c r="D301" s="159"/>
      <c r="E301" s="160">
        <v>6</v>
      </c>
      <c r="F301" s="157"/>
      <c r="G301" s="157"/>
      <c r="H301" s="157"/>
      <c r="I301" s="157"/>
      <c r="J301" s="157"/>
      <c r="K301" s="157"/>
      <c r="L301" s="157"/>
      <c r="M301" s="157"/>
      <c r="N301" s="156"/>
      <c r="O301" s="156"/>
      <c r="P301" s="156"/>
      <c r="Q301" s="156"/>
      <c r="R301" s="157"/>
      <c r="S301" s="157"/>
      <c r="T301" s="157"/>
      <c r="U301" s="157"/>
      <c r="V301" s="157"/>
      <c r="W301" s="157"/>
      <c r="X301" s="157"/>
      <c r="Y301" s="157"/>
      <c r="Z301" s="147"/>
      <c r="AA301" s="147"/>
      <c r="AB301" s="147"/>
      <c r="AC301" s="147"/>
      <c r="AD301" s="147"/>
      <c r="AE301" s="147"/>
      <c r="AF301" s="147"/>
      <c r="AG301" s="147" t="s">
        <v>260</v>
      </c>
      <c r="AH301" s="147">
        <v>0</v>
      </c>
      <c r="AI301" s="147"/>
      <c r="AJ301" s="147"/>
      <c r="AK301" s="147"/>
      <c r="AL301" s="147"/>
      <c r="AM301" s="147"/>
      <c r="AN301" s="147"/>
      <c r="AO301" s="147"/>
      <c r="AP301" s="147"/>
      <c r="AQ301" s="147"/>
      <c r="AR301" s="147"/>
      <c r="AS301" s="147"/>
      <c r="AT301" s="147"/>
      <c r="AU301" s="147"/>
      <c r="AV301" s="147"/>
      <c r="AW301" s="147"/>
      <c r="AX301" s="147"/>
      <c r="AY301" s="147"/>
      <c r="AZ301" s="147"/>
      <c r="BA301" s="147"/>
      <c r="BB301" s="147"/>
      <c r="BC301" s="147"/>
      <c r="BD301" s="147"/>
      <c r="BE301" s="147"/>
      <c r="BF301" s="147"/>
      <c r="BG301" s="147"/>
      <c r="BH301" s="147"/>
    </row>
    <row r="302" spans="1:60" outlineLevel="3" x14ac:dyDescent="0.2">
      <c r="A302" s="154"/>
      <c r="B302" s="155"/>
      <c r="C302" s="184" t="s">
        <v>760</v>
      </c>
      <c r="D302" s="159"/>
      <c r="E302" s="160">
        <v>10.5</v>
      </c>
      <c r="F302" s="157"/>
      <c r="G302" s="157"/>
      <c r="H302" s="157"/>
      <c r="I302" s="157"/>
      <c r="J302" s="157"/>
      <c r="K302" s="157"/>
      <c r="L302" s="157"/>
      <c r="M302" s="157"/>
      <c r="N302" s="156"/>
      <c r="O302" s="156"/>
      <c r="P302" s="156"/>
      <c r="Q302" s="156"/>
      <c r="R302" s="157"/>
      <c r="S302" s="157"/>
      <c r="T302" s="157"/>
      <c r="U302" s="157"/>
      <c r="V302" s="157"/>
      <c r="W302" s="157"/>
      <c r="X302" s="157"/>
      <c r="Y302" s="157"/>
      <c r="Z302" s="147"/>
      <c r="AA302" s="147"/>
      <c r="AB302" s="147"/>
      <c r="AC302" s="147"/>
      <c r="AD302" s="147"/>
      <c r="AE302" s="147"/>
      <c r="AF302" s="147"/>
      <c r="AG302" s="147" t="s">
        <v>260</v>
      </c>
      <c r="AH302" s="147">
        <v>0</v>
      </c>
      <c r="AI302" s="147"/>
      <c r="AJ302" s="147"/>
      <c r="AK302" s="147"/>
      <c r="AL302" s="147"/>
      <c r="AM302" s="147"/>
      <c r="AN302" s="147"/>
      <c r="AO302" s="147"/>
      <c r="AP302" s="147"/>
      <c r="AQ302" s="147"/>
      <c r="AR302" s="147"/>
      <c r="AS302" s="147"/>
      <c r="AT302" s="147"/>
      <c r="AU302" s="147"/>
      <c r="AV302" s="147"/>
      <c r="AW302" s="147"/>
      <c r="AX302" s="147"/>
      <c r="AY302" s="147"/>
      <c r="AZ302" s="147"/>
      <c r="BA302" s="147"/>
      <c r="BB302" s="147"/>
      <c r="BC302" s="147"/>
      <c r="BD302" s="147"/>
      <c r="BE302" s="147"/>
      <c r="BF302" s="147"/>
      <c r="BG302" s="147"/>
      <c r="BH302" s="147"/>
    </row>
    <row r="303" spans="1:60" outlineLevel="3" x14ac:dyDescent="0.2">
      <c r="A303" s="154"/>
      <c r="B303" s="155"/>
      <c r="C303" s="184" t="s">
        <v>761</v>
      </c>
      <c r="D303" s="159"/>
      <c r="E303" s="160">
        <v>1</v>
      </c>
      <c r="F303" s="157"/>
      <c r="G303" s="157"/>
      <c r="H303" s="157"/>
      <c r="I303" s="157"/>
      <c r="J303" s="157"/>
      <c r="K303" s="157"/>
      <c r="L303" s="157"/>
      <c r="M303" s="157"/>
      <c r="N303" s="156"/>
      <c r="O303" s="156"/>
      <c r="P303" s="156"/>
      <c r="Q303" s="156"/>
      <c r="R303" s="157"/>
      <c r="S303" s="157"/>
      <c r="T303" s="157"/>
      <c r="U303" s="157"/>
      <c r="V303" s="157"/>
      <c r="W303" s="157"/>
      <c r="X303" s="157"/>
      <c r="Y303" s="157"/>
      <c r="Z303" s="147"/>
      <c r="AA303" s="147"/>
      <c r="AB303" s="147"/>
      <c r="AC303" s="147"/>
      <c r="AD303" s="147"/>
      <c r="AE303" s="147"/>
      <c r="AF303" s="147"/>
      <c r="AG303" s="147" t="s">
        <v>260</v>
      </c>
      <c r="AH303" s="147">
        <v>0</v>
      </c>
      <c r="AI303" s="147"/>
      <c r="AJ303" s="147"/>
      <c r="AK303" s="147"/>
      <c r="AL303" s="147"/>
      <c r="AM303" s="147"/>
      <c r="AN303" s="147"/>
      <c r="AO303" s="147"/>
      <c r="AP303" s="147"/>
      <c r="AQ303" s="147"/>
      <c r="AR303" s="147"/>
      <c r="AS303" s="147"/>
      <c r="AT303" s="147"/>
      <c r="AU303" s="147"/>
      <c r="AV303" s="147"/>
      <c r="AW303" s="147"/>
      <c r="AX303" s="147"/>
      <c r="AY303" s="147"/>
      <c r="AZ303" s="147"/>
      <c r="BA303" s="147"/>
      <c r="BB303" s="147"/>
      <c r="BC303" s="147"/>
      <c r="BD303" s="147"/>
      <c r="BE303" s="147"/>
      <c r="BF303" s="147"/>
      <c r="BG303" s="147"/>
      <c r="BH303" s="147"/>
    </row>
    <row r="304" spans="1:60" outlineLevel="3" x14ac:dyDescent="0.2">
      <c r="A304" s="154"/>
      <c r="B304" s="155"/>
      <c r="C304" s="184" t="s">
        <v>762</v>
      </c>
      <c r="D304" s="159"/>
      <c r="E304" s="160">
        <v>16</v>
      </c>
      <c r="F304" s="157"/>
      <c r="G304" s="157"/>
      <c r="H304" s="157"/>
      <c r="I304" s="157"/>
      <c r="J304" s="157"/>
      <c r="K304" s="157"/>
      <c r="L304" s="157"/>
      <c r="M304" s="157"/>
      <c r="N304" s="156"/>
      <c r="O304" s="156"/>
      <c r="P304" s="156"/>
      <c r="Q304" s="156"/>
      <c r="R304" s="157"/>
      <c r="S304" s="157"/>
      <c r="T304" s="157"/>
      <c r="U304" s="157"/>
      <c r="V304" s="157"/>
      <c r="W304" s="157"/>
      <c r="X304" s="157"/>
      <c r="Y304" s="157"/>
      <c r="Z304" s="147"/>
      <c r="AA304" s="147"/>
      <c r="AB304" s="147"/>
      <c r="AC304" s="147"/>
      <c r="AD304" s="147"/>
      <c r="AE304" s="147"/>
      <c r="AF304" s="147"/>
      <c r="AG304" s="147" t="s">
        <v>260</v>
      </c>
      <c r="AH304" s="147">
        <v>0</v>
      </c>
      <c r="AI304" s="147"/>
      <c r="AJ304" s="147"/>
      <c r="AK304" s="147"/>
      <c r="AL304" s="147"/>
      <c r="AM304" s="147"/>
      <c r="AN304" s="147"/>
      <c r="AO304" s="147"/>
      <c r="AP304" s="147"/>
      <c r="AQ304" s="147"/>
      <c r="AR304" s="147"/>
      <c r="AS304" s="147"/>
      <c r="AT304" s="147"/>
      <c r="AU304" s="147"/>
      <c r="AV304" s="147"/>
      <c r="AW304" s="147"/>
      <c r="AX304" s="147"/>
      <c r="AY304" s="147"/>
      <c r="AZ304" s="147"/>
      <c r="BA304" s="147"/>
      <c r="BB304" s="147"/>
      <c r="BC304" s="147"/>
      <c r="BD304" s="147"/>
      <c r="BE304" s="147"/>
      <c r="BF304" s="147"/>
      <c r="BG304" s="147"/>
      <c r="BH304" s="147"/>
    </row>
    <row r="305" spans="1:60" outlineLevel="3" x14ac:dyDescent="0.2">
      <c r="A305" s="154"/>
      <c r="B305" s="155"/>
      <c r="C305" s="184" t="s">
        <v>763</v>
      </c>
      <c r="D305" s="159"/>
      <c r="E305" s="160">
        <v>8.1</v>
      </c>
      <c r="F305" s="157"/>
      <c r="G305" s="157"/>
      <c r="H305" s="157"/>
      <c r="I305" s="157"/>
      <c r="J305" s="157"/>
      <c r="K305" s="157"/>
      <c r="L305" s="157"/>
      <c r="M305" s="157"/>
      <c r="N305" s="156"/>
      <c r="O305" s="156"/>
      <c r="P305" s="156"/>
      <c r="Q305" s="156"/>
      <c r="R305" s="157"/>
      <c r="S305" s="157"/>
      <c r="T305" s="157"/>
      <c r="U305" s="157"/>
      <c r="V305" s="157"/>
      <c r="W305" s="157"/>
      <c r="X305" s="157"/>
      <c r="Y305" s="157"/>
      <c r="Z305" s="147"/>
      <c r="AA305" s="147"/>
      <c r="AB305" s="147"/>
      <c r="AC305" s="147"/>
      <c r="AD305" s="147"/>
      <c r="AE305" s="147"/>
      <c r="AF305" s="147"/>
      <c r="AG305" s="147" t="s">
        <v>260</v>
      </c>
      <c r="AH305" s="147">
        <v>0</v>
      </c>
      <c r="AI305" s="147"/>
      <c r="AJ305" s="147"/>
      <c r="AK305" s="147"/>
      <c r="AL305" s="147"/>
      <c r="AM305" s="147"/>
      <c r="AN305" s="147"/>
      <c r="AO305" s="147"/>
      <c r="AP305" s="147"/>
      <c r="AQ305" s="147"/>
      <c r="AR305" s="147"/>
      <c r="AS305" s="147"/>
      <c r="AT305" s="147"/>
      <c r="AU305" s="147"/>
      <c r="AV305" s="147"/>
      <c r="AW305" s="147"/>
      <c r="AX305" s="147"/>
      <c r="AY305" s="147"/>
      <c r="AZ305" s="147"/>
      <c r="BA305" s="147"/>
      <c r="BB305" s="147"/>
      <c r="BC305" s="147"/>
      <c r="BD305" s="147"/>
      <c r="BE305" s="147"/>
      <c r="BF305" s="147"/>
      <c r="BG305" s="147"/>
      <c r="BH305" s="147"/>
    </row>
    <row r="306" spans="1:60" ht="22.5" outlineLevel="1" x14ac:dyDescent="0.2">
      <c r="A306" s="170">
        <v>96</v>
      </c>
      <c r="B306" s="171" t="s">
        <v>883</v>
      </c>
      <c r="C306" s="183" t="s">
        <v>884</v>
      </c>
      <c r="D306" s="172" t="s">
        <v>267</v>
      </c>
      <c r="E306" s="173">
        <v>15</v>
      </c>
      <c r="F306" s="174"/>
      <c r="G306" s="175">
        <f>ROUND(E306*F306,2)</f>
        <v>0</v>
      </c>
      <c r="H306" s="158"/>
      <c r="I306" s="157">
        <f>ROUND(E306*H306,2)</f>
        <v>0</v>
      </c>
      <c r="J306" s="158"/>
      <c r="K306" s="157">
        <f>ROUND(E306*J306,2)</f>
        <v>0</v>
      </c>
      <c r="L306" s="157">
        <v>12</v>
      </c>
      <c r="M306" s="157">
        <f>G306*(1+L306/100)</f>
        <v>0</v>
      </c>
      <c r="N306" s="156">
        <v>1.7000000000000001E-4</v>
      </c>
      <c r="O306" s="156">
        <f>ROUND(E306*N306,2)</f>
        <v>0</v>
      </c>
      <c r="P306" s="156">
        <v>0</v>
      </c>
      <c r="Q306" s="156">
        <f>ROUND(E306*P306,2)</f>
        <v>0</v>
      </c>
      <c r="R306" s="157"/>
      <c r="S306" s="157" t="s">
        <v>254</v>
      </c>
      <c r="T306" s="157" t="s">
        <v>255</v>
      </c>
      <c r="U306" s="157">
        <v>0.12</v>
      </c>
      <c r="V306" s="157">
        <f>ROUND(E306*U306,2)</f>
        <v>1.8</v>
      </c>
      <c r="W306" s="157"/>
      <c r="X306" s="157" t="s">
        <v>256</v>
      </c>
      <c r="Y306" s="157" t="s">
        <v>257</v>
      </c>
      <c r="Z306" s="147"/>
      <c r="AA306" s="147"/>
      <c r="AB306" s="147"/>
      <c r="AC306" s="147"/>
      <c r="AD306" s="147"/>
      <c r="AE306" s="147"/>
      <c r="AF306" s="147"/>
      <c r="AG306" s="147" t="s">
        <v>258</v>
      </c>
      <c r="AH306" s="147"/>
      <c r="AI306" s="147"/>
      <c r="AJ306" s="147"/>
      <c r="AK306" s="147"/>
      <c r="AL306" s="147"/>
      <c r="AM306" s="147"/>
      <c r="AN306" s="147"/>
      <c r="AO306" s="147"/>
      <c r="AP306" s="147"/>
      <c r="AQ306" s="147"/>
      <c r="AR306" s="147"/>
      <c r="AS306" s="147"/>
      <c r="AT306" s="147"/>
      <c r="AU306" s="147"/>
      <c r="AV306" s="147"/>
      <c r="AW306" s="147"/>
      <c r="AX306" s="147"/>
      <c r="AY306" s="147"/>
      <c r="AZ306" s="147"/>
      <c r="BA306" s="147"/>
      <c r="BB306" s="147"/>
      <c r="BC306" s="147"/>
      <c r="BD306" s="147"/>
      <c r="BE306" s="147"/>
      <c r="BF306" s="147"/>
      <c r="BG306" s="147"/>
      <c r="BH306" s="147"/>
    </row>
    <row r="307" spans="1:60" outlineLevel="2" x14ac:dyDescent="0.2">
      <c r="A307" s="154"/>
      <c r="B307" s="155"/>
      <c r="C307" s="184" t="s">
        <v>622</v>
      </c>
      <c r="D307" s="159"/>
      <c r="E307" s="160">
        <v>15</v>
      </c>
      <c r="F307" s="157"/>
      <c r="G307" s="157"/>
      <c r="H307" s="157"/>
      <c r="I307" s="157"/>
      <c r="J307" s="157"/>
      <c r="K307" s="157"/>
      <c r="L307" s="157"/>
      <c r="M307" s="157"/>
      <c r="N307" s="156"/>
      <c r="O307" s="156"/>
      <c r="P307" s="156"/>
      <c r="Q307" s="156"/>
      <c r="R307" s="157"/>
      <c r="S307" s="157"/>
      <c r="T307" s="157"/>
      <c r="U307" s="157"/>
      <c r="V307" s="157"/>
      <c r="W307" s="157"/>
      <c r="X307" s="157"/>
      <c r="Y307" s="157"/>
      <c r="Z307" s="147"/>
      <c r="AA307" s="147"/>
      <c r="AB307" s="147"/>
      <c r="AC307" s="147"/>
      <c r="AD307" s="147"/>
      <c r="AE307" s="147"/>
      <c r="AF307" s="147"/>
      <c r="AG307" s="147" t="s">
        <v>260</v>
      </c>
      <c r="AH307" s="147">
        <v>0</v>
      </c>
      <c r="AI307" s="147"/>
      <c r="AJ307" s="147"/>
      <c r="AK307" s="147"/>
      <c r="AL307" s="147"/>
      <c r="AM307" s="147"/>
      <c r="AN307" s="147"/>
      <c r="AO307" s="147"/>
      <c r="AP307" s="147"/>
      <c r="AQ307" s="147"/>
      <c r="AR307" s="147"/>
      <c r="AS307" s="147"/>
      <c r="AT307" s="147"/>
      <c r="AU307" s="147"/>
      <c r="AV307" s="147"/>
      <c r="AW307" s="147"/>
      <c r="AX307" s="147"/>
      <c r="AY307" s="147"/>
      <c r="AZ307" s="147"/>
      <c r="BA307" s="147"/>
      <c r="BB307" s="147"/>
      <c r="BC307" s="147"/>
      <c r="BD307" s="147"/>
      <c r="BE307" s="147"/>
      <c r="BF307" s="147"/>
      <c r="BG307" s="147"/>
      <c r="BH307" s="147"/>
    </row>
    <row r="308" spans="1:60" outlineLevel="1" x14ac:dyDescent="0.2">
      <c r="A308" s="170">
        <v>97</v>
      </c>
      <c r="B308" s="171" t="s">
        <v>885</v>
      </c>
      <c r="C308" s="183" t="s">
        <v>886</v>
      </c>
      <c r="D308" s="172" t="s">
        <v>380</v>
      </c>
      <c r="E308" s="173">
        <v>90.3</v>
      </c>
      <c r="F308" s="174"/>
      <c r="G308" s="175">
        <f>ROUND(E308*F308,2)</f>
        <v>0</v>
      </c>
      <c r="H308" s="158"/>
      <c r="I308" s="157">
        <f>ROUND(E308*H308,2)</f>
        <v>0</v>
      </c>
      <c r="J308" s="158"/>
      <c r="K308" s="157">
        <f>ROUND(E308*J308,2)</f>
        <v>0</v>
      </c>
      <c r="L308" s="157">
        <v>12</v>
      </c>
      <c r="M308" s="157">
        <f>G308*(1+L308/100)</f>
        <v>0</v>
      </c>
      <c r="N308" s="156">
        <v>1.7999999999999999E-2</v>
      </c>
      <c r="O308" s="156">
        <f>ROUND(E308*N308,2)</f>
        <v>1.63</v>
      </c>
      <c r="P308" s="156">
        <v>0</v>
      </c>
      <c r="Q308" s="156">
        <f>ROUND(E308*P308,2)</f>
        <v>0</v>
      </c>
      <c r="R308" s="157" t="s">
        <v>282</v>
      </c>
      <c r="S308" s="157" t="s">
        <v>254</v>
      </c>
      <c r="T308" s="157" t="s">
        <v>255</v>
      </c>
      <c r="U308" s="157">
        <v>0</v>
      </c>
      <c r="V308" s="157">
        <f>ROUND(E308*U308,2)</f>
        <v>0</v>
      </c>
      <c r="W308" s="157"/>
      <c r="X308" s="157" t="s">
        <v>283</v>
      </c>
      <c r="Y308" s="157" t="s">
        <v>257</v>
      </c>
      <c r="Z308" s="147"/>
      <c r="AA308" s="147"/>
      <c r="AB308" s="147"/>
      <c r="AC308" s="147"/>
      <c r="AD308" s="147"/>
      <c r="AE308" s="147"/>
      <c r="AF308" s="147"/>
      <c r="AG308" s="147" t="s">
        <v>284</v>
      </c>
      <c r="AH308" s="147"/>
      <c r="AI308" s="147"/>
      <c r="AJ308" s="147"/>
      <c r="AK308" s="147"/>
      <c r="AL308" s="147"/>
      <c r="AM308" s="147"/>
      <c r="AN308" s="147"/>
      <c r="AO308" s="147"/>
      <c r="AP308" s="147"/>
      <c r="AQ308" s="147"/>
      <c r="AR308" s="147"/>
      <c r="AS308" s="147"/>
      <c r="AT308" s="147"/>
      <c r="AU308" s="147"/>
      <c r="AV308" s="147"/>
      <c r="AW308" s="147"/>
      <c r="AX308" s="147"/>
      <c r="AY308" s="147"/>
      <c r="AZ308" s="147"/>
      <c r="BA308" s="147"/>
      <c r="BB308" s="147"/>
      <c r="BC308" s="147"/>
      <c r="BD308" s="147"/>
      <c r="BE308" s="147"/>
      <c r="BF308" s="147"/>
      <c r="BG308" s="147"/>
      <c r="BH308" s="147"/>
    </row>
    <row r="309" spans="1:60" outlineLevel="2" x14ac:dyDescent="0.2">
      <c r="A309" s="154"/>
      <c r="B309" s="155"/>
      <c r="C309" s="184" t="s">
        <v>753</v>
      </c>
      <c r="D309" s="159"/>
      <c r="E309" s="160">
        <v>7.5</v>
      </c>
      <c r="F309" s="157"/>
      <c r="G309" s="157"/>
      <c r="H309" s="157"/>
      <c r="I309" s="157"/>
      <c r="J309" s="157"/>
      <c r="K309" s="157"/>
      <c r="L309" s="157"/>
      <c r="M309" s="157"/>
      <c r="N309" s="156"/>
      <c r="O309" s="156"/>
      <c r="P309" s="156"/>
      <c r="Q309" s="156"/>
      <c r="R309" s="157"/>
      <c r="S309" s="157"/>
      <c r="T309" s="157"/>
      <c r="U309" s="157"/>
      <c r="V309" s="157"/>
      <c r="W309" s="157"/>
      <c r="X309" s="157"/>
      <c r="Y309" s="157"/>
      <c r="Z309" s="147"/>
      <c r="AA309" s="147"/>
      <c r="AB309" s="147"/>
      <c r="AC309" s="147"/>
      <c r="AD309" s="147"/>
      <c r="AE309" s="147"/>
      <c r="AF309" s="147"/>
      <c r="AG309" s="147" t="s">
        <v>260</v>
      </c>
      <c r="AH309" s="147">
        <v>0</v>
      </c>
      <c r="AI309" s="147"/>
      <c r="AJ309" s="147"/>
      <c r="AK309" s="147"/>
      <c r="AL309" s="147"/>
      <c r="AM309" s="147"/>
      <c r="AN309" s="147"/>
      <c r="AO309" s="147"/>
      <c r="AP309" s="147"/>
      <c r="AQ309" s="147"/>
      <c r="AR309" s="147"/>
      <c r="AS309" s="147"/>
      <c r="AT309" s="147"/>
      <c r="AU309" s="147"/>
      <c r="AV309" s="147"/>
      <c r="AW309" s="147"/>
      <c r="AX309" s="147"/>
      <c r="AY309" s="147"/>
      <c r="AZ309" s="147"/>
      <c r="BA309" s="147"/>
      <c r="BB309" s="147"/>
      <c r="BC309" s="147"/>
      <c r="BD309" s="147"/>
      <c r="BE309" s="147"/>
      <c r="BF309" s="147"/>
      <c r="BG309" s="147"/>
      <c r="BH309" s="147"/>
    </row>
    <row r="310" spans="1:60" outlineLevel="3" x14ac:dyDescent="0.2">
      <c r="A310" s="154"/>
      <c r="B310" s="155"/>
      <c r="C310" s="184" t="s">
        <v>754</v>
      </c>
      <c r="D310" s="159"/>
      <c r="E310" s="160">
        <v>1</v>
      </c>
      <c r="F310" s="157"/>
      <c r="G310" s="157"/>
      <c r="H310" s="157"/>
      <c r="I310" s="157"/>
      <c r="J310" s="157"/>
      <c r="K310" s="157"/>
      <c r="L310" s="157"/>
      <c r="M310" s="157"/>
      <c r="N310" s="156"/>
      <c r="O310" s="156"/>
      <c r="P310" s="156"/>
      <c r="Q310" s="156"/>
      <c r="R310" s="157"/>
      <c r="S310" s="157"/>
      <c r="T310" s="157"/>
      <c r="U310" s="157"/>
      <c r="V310" s="157"/>
      <c r="W310" s="157"/>
      <c r="X310" s="157"/>
      <c r="Y310" s="157"/>
      <c r="Z310" s="147"/>
      <c r="AA310" s="147"/>
      <c r="AB310" s="147"/>
      <c r="AC310" s="147"/>
      <c r="AD310" s="147"/>
      <c r="AE310" s="147"/>
      <c r="AF310" s="147"/>
      <c r="AG310" s="147" t="s">
        <v>260</v>
      </c>
      <c r="AH310" s="147">
        <v>0</v>
      </c>
      <c r="AI310" s="147"/>
      <c r="AJ310" s="147"/>
      <c r="AK310" s="147"/>
      <c r="AL310" s="147"/>
      <c r="AM310" s="147"/>
      <c r="AN310" s="147"/>
      <c r="AO310" s="147"/>
      <c r="AP310" s="147"/>
      <c r="AQ310" s="147"/>
      <c r="AR310" s="147"/>
      <c r="AS310" s="147"/>
      <c r="AT310" s="147"/>
      <c r="AU310" s="147"/>
      <c r="AV310" s="147"/>
      <c r="AW310" s="147"/>
      <c r="AX310" s="147"/>
      <c r="AY310" s="147"/>
      <c r="AZ310" s="147"/>
      <c r="BA310" s="147"/>
      <c r="BB310" s="147"/>
      <c r="BC310" s="147"/>
      <c r="BD310" s="147"/>
      <c r="BE310" s="147"/>
      <c r="BF310" s="147"/>
      <c r="BG310" s="147"/>
      <c r="BH310" s="147"/>
    </row>
    <row r="311" spans="1:60" outlineLevel="3" x14ac:dyDescent="0.2">
      <c r="A311" s="154"/>
      <c r="B311" s="155"/>
      <c r="C311" s="184" t="s">
        <v>755</v>
      </c>
      <c r="D311" s="159"/>
      <c r="E311" s="160">
        <v>12.6</v>
      </c>
      <c r="F311" s="157"/>
      <c r="G311" s="157"/>
      <c r="H311" s="157"/>
      <c r="I311" s="157"/>
      <c r="J311" s="157"/>
      <c r="K311" s="157"/>
      <c r="L311" s="157"/>
      <c r="M311" s="157"/>
      <c r="N311" s="156"/>
      <c r="O311" s="156"/>
      <c r="P311" s="156"/>
      <c r="Q311" s="156"/>
      <c r="R311" s="157"/>
      <c r="S311" s="157"/>
      <c r="T311" s="157"/>
      <c r="U311" s="157"/>
      <c r="V311" s="157"/>
      <c r="W311" s="157"/>
      <c r="X311" s="157"/>
      <c r="Y311" s="157"/>
      <c r="Z311" s="147"/>
      <c r="AA311" s="147"/>
      <c r="AB311" s="147"/>
      <c r="AC311" s="147"/>
      <c r="AD311" s="147"/>
      <c r="AE311" s="147"/>
      <c r="AF311" s="147"/>
      <c r="AG311" s="147" t="s">
        <v>260</v>
      </c>
      <c r="AH311" s="147">
        <v>0</v>
      </c>
      <c r="AI311" s="147"/>
      <c r="AJ311" s="147"/>
      <c r="AK311" s="147"/>
      <c r="AL311" s="147"/>
      <c r="AM311" s="147"/>
      <c r="AN311" s="147"/>
      <c r="AO311" s="147"/>
      <c r="AP311" s="147"/>
      <c r="AQ311" s="147"/>
      <c r="AR311" s="147"/>
      <c r="AS311" s="147"/>
      <c r="AT311" s="147"/>
      <c r="AU311" s="147"/>
      <c r="AV311" s="147"/>
      <c r="AW311" s="147"/>
      <c r="AX311" s="147"/>
      <c r="AY311" s="147"/>
      <c r="AZ311" s="147"/>
      <c r="BA311" s="147"/>
      <c r="BB311" s="147"/>
      <c r="BC311" s="147"/>
      <c r="BD311" s="147"/>
      <c r="BE311" s="147"/>
      <c r="BF311" s="147"/>
      <c r="BG311" s="147"/>
      <c r="BH311" s="147"/>
    </row>
    <row r="312" spans="1:60" outlineLevel="3" x14ac:dyDescent="0.2">
      <c r="A312" s="154"/>
      <c r="B312" s="155"/>
      <c r="C312" s="184" t="s">
        <v>756</v>
      </c>
      <c r="D312" s="159"/>
      <c r="E312" s="160">
        <v>12</v>
      </c>
      <c r="F312" s="157"/>
      <c r="G312" s="157"/>
      <c r="H312" s="157"/>
      <c r="I312" s="157"/>
      <c r="J312" s="157"/>
      <c r="K312" s="157"/>
      <c r="L312" s="157"/>
      <c r="M312" s="157"/>
      <c r="N312" s="156"/>
      <c r="O312" s="156"/>
      <c r="P312" s="156"/>
      <c r="Q312" s="156"/>
      <c r="R312" s="157"/>
      <c r="S312" s="157"/>
      <c r="T312" s="157"/>
      <c r="U312" s="157"/>
      <c r="V312" s="157"/>
      <c r="W312" s="157"/>
      <c r="X312" s="157"/>
      <c r="Y312" s="157"/>
      <c r="Z312" s="147"/>
      <c r="AA312" s="147"/>
      <c r="AB312" s="147"/>
      <c r="AC312" s="147"/>
      <c r="AD312" s="147"/>
      <c r="AE312" s="147"/>
      <c r="AF312" s="147"/>
      <c r="AG312" s="147" t="s">
        <v>260</v>
      </c>
      <c r="AH312" s="147">
        <v>0</v>
      </c>
      <c r="AI312" s="147"/>
      <c r="AJ312" s="147"/>
      <c r="AK312" s="147"/>
      <c r="AL312" s="147"/>
      <c r="AM312" s="147"/>
      <c r="AN312" s="147"/>
      <c r="AO312" s="147"/>
      <c r="AP312" s="147"/>
      <c r="AQ312" s="147"/>
      <c r="AR312" s="147"/>
      <c r="AS312" s="147"/>
      <c r="AT312" s="147"/>
      <c r="AU312" s="147"/>
      <c r="AV312" s="147"/>
      <c r="AW312" s="147"/>
      <c r="AX312" s="147"/>
      <c r="AY312" s="147"/>
      <c r="AZ312" s="147"/>
      <c r="BA312" s="147"/>
      <c r="BB312" s="147"/>
      <c r="BC312" s="147"/>
      <c r="BD312" s="147"/>
      <c r="BE312" s="147"/>
      <c r="BF312" s="147"/>
      <c r="BG312" s="147"/>
      <c r="BH312" s="147"/>
    </row>
    <row r="313" spans="1:60" outlineLevel="3" x14ac:dyDescent="0.2">
      <c r="A313" s="154"/>
      <c r="B313" s="155"/>
      <c r="C313" s="184" t="s">
        <v>757</v>
      </c>
      <c r="D313" s="159"/>
      <c r="E313" s="160">
        <v>9</v>
      </c>
      <c r="F313" s="157"/>
      <c r="G313" s="157"/>
      <c r="H313" s="157"/>
      <c r="I313" s="157"/>
      <c r="J313" s="157"/>
      <c r="K313" s="157"/>
      <c r="L313" s="157"/>
      <c r="M313" s="157"/>
      <c r="N313" s="156"/>
      <c r="O313" s="156"/>
      <c r="P313" s="156"/>
      <c r="Q313" s="156"/>
      <c r="R313" s="157"/>
      <c r="S313" s="157"/>
      <c r="T313" s="157"/>
      <c r="U313" s="157"/>
      <c r="V313" s="157"/>
      <c r="W313" s="157"/>
      <c r="X313" s="157"/>
      <c r="Y313" s="157"/>
      <c r="Z313" s="147"/>
      <c r="AA313" s="147"/>
      <c r="AB313" s="147"/>
      <c r="AC313" s="147"/>
      <c r="AD313" s="147"/>
      <c r="AE313" s="147"/>
      <c r="AF313" s="147"/>
      <c r="AG313" s="147" t="s">
        <v>260</v>
      </c>
      <c r="AH313" s="147">
        <v>0</v>
      </c>
      <c r="AI313" s="147"/>
      <c r="AJ313" s="147"/>
      <c r="AK313" s="147"/>
      <c r="AL313" s="147"/>
      <c r="AM313" s="147"/>
      <c r="AN313" s="147"/>
      <c r="AO313" s="147"/>
      <c r="AP313" s="147"/>
      <c r="AQ313" s="147"/>
      <c r="AR313" s="147"/>
      <c r="AS313" s="147"/>
      <c r="AT313" s="147"/>
      <c r="AU313" s="147"/>
      <c r="AV313" s="147"/>
      <c r="AW313" s="147"/>
      <c r="AX313" s="147"/>
      <c r="AY313" s="147"/>
      <c r="AZ313" s="147"/>
      <c r="BA313" s="147"/>
      <c r="BB313" s="147"/>
      <c r="BC313" s="147"/>
      <c r="BD313" s="147"/>
      <c r="BE313" s="147"/>
      <c r="BF313" s="147"/>
      <c r="BG313" s="147"/>
      <c r="BH313" s="147"/>
    </row>
    <row r="314" spans="1:60" outlineLevel="3" x14ac:dyDescent="0.2">
      <c r="A314" s="154"/>
      <c r="B314" s="155"/>
      <c r="C314" s="184" t="s">
        <v>758</v>
      </c>
      <c r="D314" s="159"/>
      <c r="E314" s="160">
        <v>6.6</v>
      </c>
      <c r="F314" s="157"/>
      <c r="G314" s="157"/>
      <c r="H314" s="157"/>
      <c r="I314" s="157"/>
      <c r="J314" s="157"/>
      <c r="K314" s="157"/>
      <c r="L314" s="157"/>
      <c r="M314" s="157"/>
      <c r="N314" s="156"/>
      <c r="O314" s="156"/>
      <c r="P314" s="156"/>
      <c r="Q314" s="156"/>
      <c r="R314" s="157"/>
      <c r="S314" s="157"/>
      <c r="T314" s="157"/>
      <c r="U314" s="157"/>
      <c r="V314" s="157"/>
      <c r="W314" s="157"/>
      <c r="X314" s="157"/>
      <c r="Y314" s="157"/>
      <c r="Z314" s="147"/>
      <c r="AA314" s="147"/>
      <c r="AB314" s="147"/>
      <c r="AC314" s="147"/>
      <c r="AD314" s="147"/>
      <c r="AE314" s="147"/>
      <c r="AF314" s="147"/>
      <c r="AG314" s="147" t="s">
        <v>260</v>
      </c>
      <c r="AH314" s="147">
        <v>0</v>
      </c>
      <c r="AI314" s="147"/>
      <c r="AJ314" s="147"/>
      <c r="AK314" s="147"/>
      <c r="AL314" s="147"/>
      <c r="AM314" s="147"/>
      <c r="AN314" s="147"/>
      <c r="AO314" s="147"/>
      <c r="AP314" s="147"/>
      <c r="AQ314" s="147"/>
      <c r="AR314" s="147"/>
      <c r="AS314" s="147"/>
      <c r="AT314" s="147"/>
      <c r="AU314" s="147"/>
      <c r="AV314" s="147"/>
      <c r="AW314" s="147"/>
      <c r="AX314" s="147"/>
      <c r="AY314" s="147"/>
      <c r="AZ314" s="147"/>
      <c r="BA314" s="147"/>
      <c r="BB314" s="147"/>
      <c r="BC314" s="147"/>
      <c r="BD314" s="147"/>
      <c r="BE314" s="147"/>
      <c r="BF314" s="147"/>
      <c r="BG314" s="147"/>
      <c r="BH314" s="147"/>
    </row>
    <row r="315" spans="1:60" outlineLevel="3" x14ac:dyDescent="0.2">
      <c r="A315" s="154"/>
      <c r="B315" s="155"/>
      <c r="C315" s="184" t="s">
        <v>759</v>
      </c>
      <c r="D315" s="159"/>
      <c r="E315" s="160">
        <v>6</v>
      </c>
      <c r="F315" s="157"/>
      <c r="G315" s="157"/>
      <c r="H315" s="157"/>
      <c r="I315" s="157"/>
      <c r="J315" s="157"/>
      <c r="K315" s="157"/>
      <c r="L315" s="157"/>
      <c r="M315" s="157"/>
      <c r="N315" s="156"/>
      <c r="O315" s="156"/>
      <c r="P315" s="156"/>
      <c r="Q315" s="156"/>
      <c r="R315" s="157"/>
      <c r="S315" s="157"/>
      <c r="T315" s="157"/>
      <c r="U315" s="157"/>
      <c r="V315" s="157"/>
      <c r="W315" s="157"/>
      <c r="X315" s="157"/>
      <c r="Y315" s="157"/>
      <c r="Z315" s="147"/>
      <c r="AA315" s="147"/>
      <c r="AB315" s="147"/>
      <c r="AC315" s="147"/>
      <c r="AD315" s="147"/>
      <c r="AE315" s="147"/>
      <c r="AF315" s="147"/>
      <c r="AG315" s="147" t="s">
        <v>260</v>
      </c>
      <c r="AH315" s="147">
        <v>0</v>
      </c>
      <c r="AI315" s="147"/>
      <c r="AJ315" s="147"/>
      <c r="AK315" s="147"/>
      <c r="AL315" s="147"/>
      <c r="AM315" s="147"/>
      <c r="AN315" s="147"/>
      <c r="AO315" s="147"/>
      <c r="AP315" s="147"/>
      <c r="AQ315" s="147"/>
      <c r="AR315" s="147"/>
      <c r="AS315" s="147"/>
      <c r="AT315" s="147"/>
      <c r="AU315" s="147"/>
      <c r="AV315" s="147"/>
      <c r="AW315" s="147"/>
      <c r="AX315" s="147"/>
      <c r="AY315" s="147"/>
      <c r="AZ315" s="147"/>
      <c r="BA315" s="147"/>
      <c r="BB315" s="147"/>
      <c r="BC315" s="147"/>
      <c r="BD315" s="147"/>
      <c r="BE315" s="147"/>
      <c r="BF315" s="147"/>
      <c r="BG315" s="147"/>
      <c r="BH315" s="147"/>
    </row>
    <row r="316" spans="1:60" outlineLevel="3" x14ac:dyDescent="0.2">
      <c r="A316" s="154"/>
      <c r="B316" s="155"/>
      <c r="C316" s="184" t="s">
        <v>760</v>
      </c>
      <c r="D316" s="159"/>
      <c r="E316" s="160">
        <v>10.5</v>
      </c>
      <c r="F316" s="157"/>
      <c r="G316" s="157"/>
      <c r="H316" s="157"/>
      <c r="I316" s="157"/>
      <c r="J316" s="157"/>
      <c r="K316" s="157"/>
      <c r="L316" s="157"/>
      <c r="M316" s="157"/>
      <c r="N316" s="156"/>
      <c r="O316" s="156"/>
      <c r="P316" s="156"/>
      <c r="Q316" s="156"/>
      <c r="R316" s="157"/>
      <c r="S316" s="157"/>
      <c r="T316" s="157"/>
      <c r="U316" s="157"/>
      <c r="V316" s="157"/>
      <c r="W316" s="157"/>
      <c r="X316" s="157"/>
      <c r="Y316" s="157"/>
      <c r="Z316" s="147"/>
      <c r="AA316" s="147"/>
      <c r="AB316" s="147"/>
      <c r="AC316" s="147"/>
      <c r="AD316" s="147"/>
      <c r="AE316" s="147"/>
      <c r="AF316" s="147"/>
      <c r="AG316" s="147" t="s">
        <v>260</v>
      </c>
      <c r="AH316" s="147">
        <v>0</v>
      </c>
      <c r="AI316" s="147"/>
      <c r="AJ316" s="147"/>
      <c r="AK316" s="147"/>
      <c r="AL316" s="147"/>
      <c r="AM316" s="147"/>
      <c r="AN316" s="147"/>
      <c r="AO316" s="147"/>
      <c r="AP316" s="147"/>
      <c r="AQ316" s="147"/>
      <c r="AR316" s="147"/>
      <c r="AS316" s="147"/>
      <c r="AT316" s="147"/>
      <c r="AU316" s="147"/>
      <c r="AV316" s="147"/>
      <c r="AW316" s="147"/>
      <c r="AX316" s="147"/>
      <c r="AY316" s="147"/>
      <c r="AZ316" s="147"/>
      <c r="BA316" s="147"/>
      <c r="BB316" s="147"/>
      <c r="BC316" s="147"/>
      <c r="BD316" s="147"/>
      <c r="BE316" s="147"/>
      <c r="BF316" s="147"/>
      <c r="BG316" s="147"/>
      <c r="BH316" s="147"/>
    </row>
    <row r="317" spans="1:60" outlineLevel="3" x14ac:dyDescent="0.2">
      <c r="A317" s="154"/>
      <c r="B317" s="155"/>
      <c r="C317" s="184" t="s">
        <v>761</v>
      </c>
      <c r="D317" s="159"/>
      <c r="E317" s="160">
        <v>1</v>
      </c>
      <c r="F317" s="157"/>
      <c r="G317" s="157"/>
      <c r="H317" s="157"/>
      <c r="I317" s="157"/>
      <c r="J317" s="157"/>
      <c r="K317" s="157"/>
      <c r="L317" s="157"/>
      <c r="M317" s="157"/>
      <c r="N317" s="156"/>
      <c r="O317" s="156"/>
      <c r="P317" s="156"/>
      <c r="Q317" s="156"/>
      <c r="R317" s="157"/>
      <c r="S317" s="157"/>
      <c r="T317" s="157"/>
      <c r="U317" s="157"/>
      <c r="V317" s="157"/>
      <c r="W317" s="157"/>
      <c r="X317" s="157"/>
      <c r="Y317" s="157"/>
      <c r="Z317" s="147"/>
      <c r="AA317" s="147"/>
      <c r="AB317" s="147"/>
      <c r="AC317" s="147"/>
      <c r="AD317" s="147"/>
      <c r="AE317" s="147"/>
      <c r="AF317" s="147"/>
      <c r="AG317" s="147" t="s">
        <v>260</v>
      </c>
      <c r="AH317" s="147">
        <v>0</v>
      </c>
      <c r="AI317" s="147"/>
      <c r="AJ317" s="147"/>
      <c r="AK317" s="147"/>
      <c r="AL317" s="147"/>
      <c r="AM317" s="147"/>
      <c r="AN317" s="147"/>
      <c r="AO317" s="147"/>
      <c r="AP317" s="147"/>
      <c r="AQ317" s="147"/>
      <c r="AR317" s="147"/>
      <c r="AS317" s="147"/>
      <c r="AT317" s="147"/>
      <c r="AU317" s="147"/>
      <c r="AV317" s="147"/>
      <c r="AW317" s="147"/>
      <c r="AX317" s="147"/>
      <c r="AY317" s="147"/>
      <c r="AZ317" s="147"/>
      <c r="BA317" s="147"/>
      <c r="BB317" s="147"/>
      <c r="BC317" s="147"/>
      <c r="BD317" s="147"/>
      <c r="BE317" s="147"/>
      <c r="BF317" s="147"/>
      <c r="BG317" s="147"/>
      <c r="BH317" s="147"/>
    </row>
    <row r="318" spans="1:60" outlineLevel="3" x14ac:dyDescent="0.2">
      <c r="A318" s="154"/>
      <c r="B318" s="155"/>
      <c r="C318" s="184" t="s">
        <v>762</v>
      </c>
      <c r="D318" s="159"/>
      <c r="E318" s="160">
        <v>16</v>
      </c>
      <c r="F318" s="157"/>
      <c r="G318" s="157"/>
      <c r="H318" s="157"/>
      <c r="I318" s="157"/>
      <c r="J318" s="157"/>
      <c r="K318" s="157"/>
      <c r="L318" s="157"/>
      <c r="M318" s="157"/>
      <c r="N318" s="156"/>
      <c r="O318" s="156"/>
      <c r="P318" s="156"/>
      <c r="Q318" s="156"/>
      <c r="R318" s="157"/>
      <c r="S318" s="157"/>
      <c r="T318" s="157"/>
      <c r="U318" s="157"/>
      <c r="V318" s="157"/>
      <c r="W318" s="157"/>
      <c r="X318" s="157"/>
      <c r="Y318" s="157"/>
      <c r="Z318" s="147"/>
      <c r="AA318" s="147"/>
      <c r="AB318" s="147"/>
      <c r="AC318" s="147"/>
      <c r="AD318" s="147"/>
      <c r="AE318" s="147"/>
      <c r="AF318" s="147"/>
      <c r="AG318" s="147" t="s">
        <v>260</v>
      </c>
      <c r="AH318" s="147">
        <v>0</v>
      </c>
      <c r="AI318" s="147"/>
      <c r="AJ318" s="147"/>
      <c r="AK318" s="147"/>
      <c r="AL318" s="147"/>
      <c r="AM318" s="147"/>
      <c r="AN318" s="147"/>
      <c r="AO318" s="147"/>
      <c r="AP318" s="147"/>
      <c r="AQ318" s="147"/>
      <c r="AR318" s="147"/>
      <c r="AS318" s="147"/>
      <c r="AT318" s="147"/>
      <c r="AU318" s="147"/>
      <c r="AV318" s="147"/>
      <c r="AW318" s="147"/>
      <c r="AX318" s="147"/>
      <c r="AY318" s="147"/>
      <c r="AZ318" s="147"/>
      <c r="BA318" s="147"/>
      <c r="BB318" s="147"/>
      <c r="BC318" s="147"/>
      <c r="BD318" s="147"/>
      <c r="BE318" s="147"/>
      <c r="BF318" s="147"/>
      <c r="BG318" s="147"/>
      <c r="BH318" s="147"/>
    </row>
    <row r="319" spans="1:60" outlineLevel="3" x14ac:dyDescent="0.2">
      <c r="A319" s="154"/>
      <c r="B319" s="155"/>
      <c r="C319" s="184" t="s">
        <v>763</v>
      </c>
      <c r="D319" s="159"/>
      <c r="E319" s="160">
        <v>8.1</v>
      </c>
      <c r="F319" s="157"/>
      <c r="G319" s="157"/>
      <c r="H319" s="157"/>
      <c r="I319" s="157"/>
      <c r="J319" s="157"/>
      <c r="K319" s="157"/>
      <c r="L319" s="157"/>
      <c r="M319" s="157"/>
      <c r="N319" s="156"/>
      <c r="O319" s="156"/>
      <c r="P319" s="156"/>
      <c r="Q319" s="156"/>
      <c r="R319" s="157"/>
      <c r="S319" s="157"/>
      <c r="T319" s="157"/>
      <c r="U319" s="157"/>
      <c r="V319" s="157"/>
      <c r="W319" s="157"/>
      <c r="X319" s="157"/>
      <c r="Y319" s="157"/>
      <c r="Z319" s="147"/>
      <c r="AA319" s="147"/>
      <c r="AB319" s="147"/>
      <c r="AC319" s="147"/>
      <c r="AD319" s="147"/>
      <c r="AE319" s="147"/>
      <c r="AF319" s="147"/>
      <c r="AG319" s="147" t="s">
        <v>260</v>
      </c>
      <c r="AH319" s="147">
        <v>0</v>
      </c>
      <c r="AI319" s="147"/>
      <c r="AJ319" s="147"/>
      <c r="AK319" s="147"/>
      <c r="AL319" s="147"/>
      <c r="AM319" s="147"/>
      <c r="AN319" s="147"/>
      <c r="AO319" s="147"/>
      <c r="AP319" s="147"/>
      <c r="AQ319" s="147"/>
      <c r="AR319" s="147"/>
      <c r="AS319" s="147"/>
      <c r="AT319" s="147"/>
      <c r="AU319" s="147"/>
      <c r="AV319" s="147"/>
      <c r="AW319" s="147"/>
      <c r="AX319" s="147"/>
      <c r="AY319" s="147"/>
      <c r="AZ319" s="147"/>
      <c r="BA319" s="147"/>
      <c r="BB319" s="147"/>
      <c r="BC319" s="147"/>
      <c r="BD319" s="147"/>
      <c r="BE319" s="147"/>
      <c r="BF319" s="147"/>
      <c r="BG319" s="147"/>
      <c r="BH319" s="147"/>
    </row>
    <row r="320" spans="1:60" outlineLevel="1" x14ac:dyDescent="0.2">
      <c r="A320" s="176">
        <v>98</v>
      </c>
      <c r="B320" s="177" t="s">
        <v>887</v>
      </c>
      <c r="C320" s="185" t="s">
        <v>888</v>
      </c>
      <c r="D320" s="178" t="s">
        <v>0</v>
      </c>
      <c r="E320" s="179">
        <v>1650.5847000000001</v>
      </c>
      <c r="F320" s="180"/>
      <c r="G320" s="181">
        <f>ROUND(E320*F320,2)</f>
        <v>0</v>
      </c>
      <c r="H320" s="158"/>
      <c r="I320" s="157">
        <f>ROUND(E320*H320,2)</f>
        <v>0</v>
      </c>
      <c r="J320" s="158"/>
      <c r="K320" s="157">
        <f>ROUND(E320*J320,2)</f>
        <v>0</v>
      </c>
      <c r="L320" s="157">
        <v>12</v>
      </c>
      <c r="M320" s="157">
        <f>G320*(1+L320/100)</f>
        <v>0</v>
      </c>
      <c r="N320" s="156">
        <v>0</v>
      </c>
      <c r="O320" s="156">
        <f>ROUND(E320*N320,2)</f>
        <v>0</v>
      </c>
      <c r="P320" s="156">
        <v>0</v>
      </c>
      <c r="Q320" s="156">
        <f>ROUND(E320*P320,2)</f>
        <v>0</v>
      </c>
      <c r="R320" s="157"/>
      <c r="S320" s="157" t="s">
        <v>254</v>
      </c>
      <c r="T320" s="157" t="s">
        <v>255</v>
      </c>
      <c r="U320" s="157">
        <v>0</v>
      </c>
      <c r="V320" s="157">
        <f>ROUND(E320*U320,2)</f>
        <v>0</v>
      </c>
      <c r="W320" s="157"/>
      <c r="X320" s="157" t="s">
        <v>256</v>
      </c>
      <c r="Y320" s="157" t="s">
        <v>257</v>
      </c>
      <c r="Z320" s="147"/>
      <c r="AA320" s="147"/>
      <c r="AB320" s="147"/>
      <c r="AC320" s="147"/>
      <c r="AD320" s="147"/>
      <c r="AE320" s="147"/>
      <c r="AF320" s="147"/>
      <c r="AG320" s="147" t="s">
        <v>796</v>
      </c>
      <c r="AH320" s="147"/>
      <c r="AI320" s="147"/>
      <c r="AJ320" s="147"/>
      <c r="AK320" s="147"/>
      <c r="AL320" s="147"/>
      <c r="AM320" s="147"/>
      <c r="AN320" s="147"/>
      <c r="AO320" s="147"/>
      <c r="AP320" s="147"/>
      <c r="AQ320" s="147"/>
      <c r="AR320" s="147"/>
      <c r="AS320" s="147"/>
      <c r="AT320" s="147"/>
      <c r="AU320" s="147"/>
      <c r="AV320" s="147"/>
      <c r="AW320" s="147"/>
      <c r="AX320" s="147"/>
      <c r="AY320" s="147"/>
      <c r="AZ320" s="147"/>
      <c r="BA320" s="147"/>
      <c r="BB320" s="147"/>
      <c r="BC320" s="147"/>
      <c r="BD320" s="147"/>
      <c r="BE320" s="147"/>
      <c r="BF320" s="147"/>
      <c r="BG320" s="147"/>
      <c r="BH320" s="147"/>
    </row>
    <row r="321" spans="1:60" x14ac:dyDescent="0.2">
      <c r="A321" s="163" t="s">
        <v>249</v>
      </c>
      <c r="B321" s="164" t="s">
        <v>201</v>
      </c>
      <c r="C321" s="182" t="s">
        <v>202</v>
      </c>
      <c r="D321" s="165"/>
      <c r="E321" s="166"/>
      <c r="F321" s="167"/>
      <c r="G321" s="168">
        <f>SUMIF(AG322:AG325,"&lt;&gt;NOR",G322:G325)</f>
        <v>0</v>
      </c>
      <c r="H321" s="162"/>
      <c r="I321" s="162">
        <f>SUM(I322:I325)</f>
        <v>0</v>
      </c>
      <c r="J321" s="162"/>
      <c r="K321" s="162">
        <f>SUM(K322:K325)</f>
        <v>0</v>
      </c>
      <c r="L321" s="162"/>
      <c r="M321" s="162">
        <f>SUM(M322:M325)</f>
        <v>0</v>
      </c>
      <c r="N321" s="161"/>
      <c r="O321" s="161">
        <f>SUM(O322:O325)</f>
        <v>0.09</v>
      </c>
      <c r="P321" s="161"/>
      <c r="Q321" s="161">
        <f>SUM(Q322:Q325)</f>
        <v>0</v>
      </c>
      <c r="R321" s="162"/>
      <c r="S321" s="162"/>
      <c r="T321" s="162"/>
      <c r="U321" s="162"/>
      <c r="V321" s="162">
        <f>SUM(V322:V325)</f>
        <v>19.82</v>
      </c>
      <c r="W321" s="162"/>
      <c r="X321" s="162"/>
      <c r="Y321" s="162"/>
      <c r="AG321" t="s">
        <v>250</v>
      </c>
    </row>
    <row r="322" spans="1:60" outlineLevel="1" x14ac:dyDescent="0.2">
      <c r="A322" s="170">
        <v>99</v>
      </c>
      <c r="B322" s="171" t="s">
        <v>633</v>
      </c>
      <c r="C322" s="183" t="s">
        <v>634</v>
      </c>
      <c r="D322" s="172" t="s">
        <v>380</v>
      </c>
      <c r="E322" s="173">
        <v>220.2</v>
      </c>
      <c r="F322" s="174"/>
      <c r="G322" s="175">
        <f>ROUND(E322*F322,2)</f>
        <v>0</v>
      </c>
      <c r="H322" s="158"/>
      <c r="I322" s="157">
        <f>ROUND(E322*H322,2)</f>
        <v>0</v>
      </c>
      <c r="J322" s="158"/>
      <c r="K322" s="157">
        <f>ROUND(E322*J322,2)</f>
        <v>0</v>
      </c>
      <c r="L322" s="157">
        <v>12</v>
      </c>
      <c r="M322" s="157">
        <f>G322*(1+L322/100)</f>
        <v>0</v>
      </c>
      <c r="N322" s="156">
        <v>4.2000000000000002E-4</v>
      </c>
      <c r="O322" s="156">
        <f>ROUND(E322*N322,2)</f>
        <v>0.09</v>
      </c>
      <c r="P322" s="156">
        <v>0</v>
      </c>
      <c r="Q322" s="156">
        <f>ROUND(E322*P322,2)</f>
        <v>0</v>
      </c>
      <c r="R322" s="157"/>
      <c r="S322" s="157" t="s">
        <v>254</v>
      </c>
      <c r="T322" s="157" t="s">
        <v>255</v>
      </c>
      <c r="U322" s="157">
        <v>0.09</v>
      </c>
      <c r="V322" s="157">
        <f>ROUND(E322*U322,2)</f>
        <v>19.82</v>
      </c>
      <c r="W322" s="157"/>
      <c r="X322" s="157" t="s">
        <v>256</v>
      </c>
      <c r="Y322" s="157" t="s">
        <v>257</v>
      </c>
      <c r="Z322" s="147"/>
      <c r="AA322" s="147"/>
      <c r="AB322" s="147"/>
      <c r="AC322" s="147"/>
      <c r="AD322" s="147"/>
      <c r="AE322" s="147"/>
      <c r="AF322" s="147"/>
      <c r="AG322" s="147" t="s">
        <v>258</v>
      </c>
      <c r="AH322" s="147"/>
      <c r="AI322" s="147"/>
      <c r="AJ322" s="147"/>
      <c r="AK322" s="147"/>
      <c r="AL322" s="147"/>
      <c r="AM322" s="147"/>
      <c r="AN322" s="147"/>
      <c r="AO322" s="147"/>
      <c r="AP322" s="147"/>
      <c r="AQ322" s="147"/>
      <c r="AR322" s="147"/>
      <c r="AS322" s="147"/>
      <c r="AT322" s="147"/>
      <c r="AU322" s="147"/>
      <c r="AV322" s="147"/>
      <c r="AW322" s="147"/>
      <c r="AX322" s="147"/>
      <c r="AY322" s="147"/>
      <c r="AZ322" s="147"/>
      <c r="BA322" s="147"/>
      <c r="BB322" s="147"/>
      <c r="BC322" s="147"/>
      <c r="BD322" s="147"/>
      <c r="BE322" s="147"/>
      <c r="BF322" s="147"/>
      <c r="BG322" s="147"/>
      <c r="BH322" s="147"/>
    </row>
    <row r="323" spans="1:60" outlineLevel="2" x14ac:dyDescent="0.2">
      <c r="A323" s="154"/>
      <c r="B323" s="155"/>
      <c r="C323" s="184" t="s">
        <v>658</v>
      </c>
      <c r="D323" s="159"/>
      <c r="E323" s="160">
        <v>85.2</v>
      </c>
      <c r="F323" s="157"/>
      <c r="G323" s="157"/>
      <c r="H323" s="157"/>
      <c r="I323" s="157"/>
      <c r="J323" s="157"/>
      <c r="K323" s="157"/>
      <c r="L323" s="157"/>
      <c r="M323" s="157"/>
      <c r="N323" s="156"/>
      <c r="O323" s="156"/>
      <c r="P323" s="156"/>
      <c r="Q323" s="156"/>
      <c r="R323" s="157"/>
      <c r="S323" s="157"/>
      <c r="T323" s="157"/>
      <c r="U323" s="157"/>
      <c r="V323" s="157"/>
      <c r="W323" s="157"/>
      <c r="X323" s="157"/>
      <c r="Y323" s="157"/>
      <c r="Z323" s="147"/>
      <c r="AA323" s="147"/>
      <c r="AB323" s="147"/>
      <c r="AC323" s="147"/>
      <c r="AD323" s="147"/>
      <c r="AE323" s="147"/>
      <c r="AF323" s="147"/>
      <c r="AG323" s="147" t="s">
        <v>260</v>
      </c>
      <c r="AH323" s="147">
        <v>0</v>
      </c>
      <c r="AI323" s="147"/>
      <c r="AJ323" s="147"/>
      <c r="AK323" s="147"/>
      <c r="AL323" s="147"/>
      <c r="AM323" s="147"/>
      <c r="AN323" s="147"/>
      <c r="AO323" s="147"/>
      <c r="AP323" s="147"/>
      <c r="AQ323" s="147"/>
      <c r="AR323" s="147"/>
      <c r="AS323" s="147"/>
      <c r="AT323" s="147"/>
      <c r="AU323" s="147"/>
      <c r="AV323" s="147"/>
      <c r="AW323" s="147"/>
      <c r="AX323" s="147"/>
      <c r="AY323" s="147"/>
      <c r="AZ323" s="147"/>
      <c r="BA323" s="147"/>
      <c r="BB323" s="147"/>
      <c r="BC323" s="147"/>
      <c r="BD323" s="147"/>
      <c r="BE323" s="147"/>
      <c r="BF323" s="147"/>
      <c r="BG323" s="147"/>
      <c r="BH323" s="147"/>
    </row>
    <row r="324" spans="1:60" outlineLevel="3" x14ac:dyDescent="0.2">
      <c r="A324" s="154"/>
      <c r="B324" s="155"/>
      <c r="C324" s="184" t="s">
        <v>659</v>
      </c>
      <c r="D324" s="159"/>
      <c r="E324" s="160">
        <v>135</v>
      </c>
      <c r="F324" s="157"/>
      <c r="G324" s="157"/>
      <c r="H324" s="157"/>
      <c r="I324" s="157"/>
      <c r="J324" s="157"/>
      <c r="K324" s="157"/>
      <c r="L324" s="157"/>
      <c r="M324" s="157"/>
      <c r="N324" s="156"/>
      <c r="O324" s="156"/>
      <c r="P324" s="156"/>
      <c r="Q324" s="156"/>
      <c r="R324" s="157"/>
      <c r="S324" s="157"/>
      <c r="T324" s="157"/>
      <c r="U324" s="157"/>
      <c r="V324" s="157"/>
      <c r="W324" s="157"/>
      <c r="X324" s="157"/>
      <c r="Y324" s="157"/>
      <c r="Z324" s="147"/>
      <c r="AA324" s="147"/>
      <c r="AB324" s="147"/>
      <c r="AC324" s="147"/>
      <c r="AD324" s="147"/>
      <c r="AE324" s="147"/>
      <c r="AF324" s="147"/>
      <c r="AG324" s="147" t="s">
        <v>260</v>
      </c>
      <c r="AH324" s="147">
        <v>0</v>
      </c>
      <c r="AI324" s="147"/>
      <c r="AJ324" s="147"/>
      <c r="AK324" s="147"/>
      <c r="AL324" s="147"/>
      <c r="AM324" s="147"/>
      <c r="AN324" s="147"/>
      <c r="AO324" s="147"/>
      <c r="AP324" s="147"/>
      <c r="AQ324" s="147"/>
      <c r="AR324" s="147"/>
      <c r="AS324" s="147"/>
      <c r="AT324" s="147"/>
      <c r="AU324" s="147"/>
      <c r="AV324" s="147"/>
      <c r="AW324" s="147"/>
      <c r="AX324" s="147"/>
      <c r="AY324" s="147"/>
      <c r="AZ324" s="147"/>
      <c r="BA324" s="147"/>
      <c r="BB324" s="147"/>
      <c r="BC324" s="147"/>
      <c r="BD324" s="147"/>
      <c r="BE324" s="147"/>
      <c r="BF324" s="147"/>
      <c r="BG324" s="147"/>
      <c r="BH324" s="147"/>
    </row>
    <row r="325" spans="1:60" outlineLevel="3" x14ac:dyDescent="0.2">
      <c r="A325" s="154"/>
      <c r="B325" s="155"/>
      <c r="C325" s="192" t="s">
        <v>388</v>
      </c>
      <c r="D325" s="190"/>
      <c r="E325" s="191">
        <v>220.2</v>
      </c>
      <c r="F325" s="157"/>
      <c r="G325" s="157"/>
      <c r="H325" s="157"/>
      <c r="I325" s="157"/>
      <c r="J325" s="157"/>
      <c r="K325" s="157"/>
      <c r="L325" s="157"/>
      <c r="M325" s="157"/>
      <c r="N325" s="156"/>
      <c r="O325" s="156"/>
      <c r="P325" s="156"/>
      <c r="Q325" s="156"/>
      <c r="R325" s="157"/>
      <c r="S325" s="157"/>
      <c r="T325" s="157"/>
      <c r="U325" s="157"/>
      <c r="V325" s="157"/>
      <c r="W325" s="157"/>
      <c r="X325" s="157"/>
      <c r="Y325" s="157"/>
      <c r="Z325" s="147"/>
      <c r="AA325" s="147"/>
      <c r="AB325" s="147"/>
      <c r="AC325" s="147"/>
      <c r="AD325" s="147"/>
      <c r="AE325" s="147"/>
      <c r="AF325" s="147"/>
      <c r="AG325" s="147" t="s">
        <v>260</v>
      </c>
      <c r="AH325" s="147">
        <v>1</v>
      </c>
      <c r="AI325" s="147"/>
      <c r="AJ325" s="147"/>
      <c r="AK325" s="147"/>
      <c r="AL325" s="147"/>
      <c r="AM325" s="147"/>
      <c r="AN325" s="147"/>
      <c r="AO325" s="147"/>
      <c r="AP325" s="147"/>
      <c r="AQ325" s="147"/>
      <c r="AR325" s="147"/>
      <c r="AS325" s="147"/>
      <c r="AT325" s="147"/>
      <c r="AU325" s="147"/>
      <c r="AV325" s="147"/>
      <c r="AW325" s="147"/>
      <c r="AX325" s="147"/>
      <c r="AY325" s="147"/>
      <c r="AZ325" s="147"/>
      <c r="BA325" s="147"/>
      <c r="BB325" s="147"/>
      <c r="BC325" s="147"/>
      <c r="BD325" s="147"/>
      <c r="BE325" s="147"/>
      <c r="BF325" s="147"/>
      <c r="BG325" s="147"/>
      <c r="BH325" s="147"/>
    </row>
    <row r="326" spans="1:60" x14ac:dyDescent="0.2">
      <c r="A326" s="163" t="s">
        <v>249</v>
      </c>
      <c r="B326" s="164" t="s">
        <v>203</v>
      </c>
      <c r="C326" s="182" t="s">
        <v>204</v>
      </c>
      <c r="D326" s="165"/>
      <c r="E326" s="166"/>
      <c r="F326" s="167"/>
      <c r="G326" s="168">
        <f>SUMIF(AG327:AG334,"&lt;&gt;NOR",G327:G334)</f>
        <v>0</v>
      </c>
      <c r="H326" s="162"/>
      <c r="I326" s="162">
        <f>SUM(I327:I334)</f>
        <v>0</v>
      </c>
      <c r="J326" s="162"/>
      <c r="K326" s="162">
        <f>SUM(K327:K334)</f>
        <v>0</v>
      </c>
      <c r="L326" s="162"/>
      <c r="M326" s="162">
        <f>SUM(M327:M334)</f>
        <v>0</v>
      </c>
      <c r="N326" s="161"/>
      <c r="O326" s="161">
        <f>SUM(O327:O334)</f>
        <v>7.0000000000000007E-2</v>
      </c>
      <c r="P326" s="161"/>
      <c r="Q326" s="161">
        <f>SUM(Q327:Q334)</f>
        <v>0</v>
      </c>
      <c r="R326" s="162"/>
      <c r="S326" s="162"/>
      <c r="T326" s="162"/>
      <c r="U326" s="162"/>
      <c r="V326" s="162">
        <f>SUM(V327:V334)</f>
        <v>48.11</v>
      </c>
      <c r="W326" s="162"/>
      <c r="X326" s="162"/>
      <c r="Y326" s="162"/>
      <c r="AG326" t="s">
        <v>250</v>
      </c>
    </row>
    <row r="327" spans="1:60" outlineLevel="1" x14ac:dyDescent="0.2">
      <c r="A327" s="170">
        <v>100</v>
      </c>
      <c r="B327" s="171" t="s">
        <v>635</v>
      </c>
      <c r="C327" s="183" t="s">
        <v>636</v>
      </c>
      <c r="D327" s="172" t="s">
        <v>380</v>
      </c>
      <c r="E327" s="173">
        <v>340</v>
      </c>
      <c r="F327" s="174"/>
      <c r="G327" s="175">
        <f>ROUND(E327*F327,2)</f>
        <v>0</v>
      </c>
      <c r="H327" s="158"/>
      <c r="I327" s="157">
        <f>ROUND(E327*H327,2)</f>
        <v>0</v>
      </c>
      <c r="J327" s="158"/>
      <c r="K327" s="157">
        <f>ROUND(E327*J327,2)</f>
        <v>0</v>
      </c>
      <c r="L327" s="157">
        <v>12</v>
      </c>
      <c r="M327" s="157">
        <f>G327*(1+L327/100)</f>
        <v>0</v>
      </c>
      <c r="N327" s="156">
        <v>6.9999999999999994E-5</v>
      </c>
      <c r="O327" s="156">
        <f>ROUND(E327*N327,2)</f>
        <v>0.02</v>
      </c>
      <c r="P327" s="156">
        <v>0</v>
      </c>
      <c r="Q327" s="156">
        <f>ROUND(E327*P327,2)</f>
        <v>0</v>
      </c>
      <c r="R327" s="157"/>
      <c r="S327" s="157" t="s">
        <v>254</v>
      </c>
      <c r="T327" s="157" t="s">
        <v>255</v>
      </c>
      <c r="U327" s="157">
        <v>3.2480000000000002E-2</v>
      </c>
      <c r="V327" s="157">
        <f>ROUND(E327*U327,2)</f>
        <v>11.04</v>
      </c>
      <c r="W327" s="157"/>
      <c r="X327" s="157" t="s">
        <v>256</v>
      </c>
      <c r="Y327" s="157" t="s">
        <v>257</v>
      </c>
      <c r="Z327" s="147"/>
      <c r="AA327" s="147"/>
      <c r="AB327" s="147"/>
      <c r="AC327" s="147"/>
      <c r="AD327" s="147"/>
      <c r="AE327" s="147"/>
      <c r="AF327" s="147"/>
      <c r="AG327" s="147" t="s">
        <v>258</v>
      </c>
      <c r="AH327" s="147"/>
      <c r="AI327" s="147"/>
      <c r="AJ327" s="147"/>
      <c r="AK327" s="147"/>
      <c r="AL327" s="147"/>
      <c r="AM327" s="147"/>
      <c r="AN327" s="147"/>
      <c r="AO327" s="147"/>
      <c r="AP327" s="147"/>
      <c r="AQ327" s="147"/>
      <c r="AR327" s="147"/>
      <c r="AS327" s="147"/>
      <c r="AT327" s="147"/>
      <c r="AU327" s="147"/>
      <c r="AV327" s="147"/>
      <c r="AW327" s="147"/>
      <c r="AX327" s="147"/>
      <c r="AY327" s="147"/>
      <c r="AZ327" s="147"/>
      <c r="BA327" s="147"/>
      <c r="BB327" s="147"/>
      <c r="BC327" s="147"/>
      <c r="BD327" s="147"/>
      <c r="BE327" s="147"/>
      <c r="BF327" s="147"/>
      <c r="BG327" s="147"/>
      <c r="BH327" s="147"/>
    </row>
    <row r="328" spans="1:60" outlineLevel="2" x14ac:dyDescent="0.2">
      <c r="A328" s="154"/>
      <c r="B328" s="155"/>
      <c r="C328" s="184" t="s">
        <v>889</v>
      </c>
      <c r="D328" s="159"/>
      <c r="E328" s="160">
        <v>99</v>
      </c>
      <c r="F328" s="157"/>
      <c r="G328" s="157"/>
      <c r="H328" s="157"/>
      <c r="I328" s="157"/>
      <c r="J328" s="157"/>
      <c r="K328" s="157"/>
      <c r="L328" s="157"/>
      <c r="M328" s="157"/>
      <c r="N328" s="156"/>
      <c r="O328" s="156"/>
      <c r="P328" s="156"/>
      <c r="Q328" s="156"/>
      <c r="R328" s="157"/>
      <c r="S328" s="157"/>
      <c r="T328" s="157"/>
      <c r="U328" s="157"/>
      <c r="V328" s="157"/>
      <c r="W328" s="157"/>
      <c r="X328" s="157"/>
      <c r="Y328" s="157"/>
      <c r="Z328" s="147"/>
      <c r="AA328" s="147"/>
      <c r="AB328" s="147"/>
      <c r="AC328" s="147"/>
      <c r="AD328" s="147"/>
      <c r="AE328" s="147"/>
      <c r="AF328" s="147"/>
      <c r="AG328" s="147" t="s">
        <v>260</v>
      </c>
      <c r="AH328" s="147">
        <v>0</v>
      </c>
      <c r="AI328" s="147"/>
      <c r="AJ328" s="147"/>
      <c r="AK328" s="147"/>
      <c r="AL328" s="147"/>
      <c r="AM328" s="147"/>
      <c r="AN328" s="147"/>
      <c r="AO328" s="147"/>
      <c r="AP328" s="147"/>
      <c r="AQ328" s="147"/>
      <c r="AR328" s="147"/>
      <c r="AS328" s="147"/>
      <c r="AT328" s="147"/>
      <c r="AU328" s="147"/>
      <c r="AV328" s="147"/>
      <c r="AW328" s="147"/>
      <c r="AX328" s="147"/>
      <c r="AY328" s="147"/>
      <c r="AZ328" s="147"/>
      <c r="BA328" s="147"/>
      <c r="BB328" s="147"/>
      <c r="BC328" s="147"/>
      <c r="BD328" s="147"/>
      <c r="BE328" s="147"/>
      <c r="BF328" s="147"/>
      <c r="BG328" s="147"/>
      <c r="BH328" s="147"/>
    </row>
    <row r="329" spans="1:60" outlineLevel="3" x14ac:dyDescent="0.2">
      <c r="A329" s="154"/>
      <c r="B329" s="155"/>
      <c r="C329" s="184" t="s">
        <v>890</v>
      </c>
      <c r="D329" s="159"/>
      <c r="E329" s="160">
        <v>241</v>
      </c>
      <c r="F329" s="157"/>
      <c r="G329" s="157"/>
      <c r="H329" s="157"/>
      <c r="I329" s="157"/>
      <c r="J329" s="157"/>
      <c r="K329" s="157"/>
      <c r="L329" s="157"/>
      <c r="M329" s="157"/>
      <c r="N329" s="156"/>
      <c r="O329" s="156"/>
      <c r="P329" s="156"/>
      <c r="Q329" s="156"/>
      <c r="R329" s="157"/>
      <c r="S329" s="157"/>
      <c r="T329" s="157"/>
      <c r="U329" s="157"/>
      <c r="V329" s="157"/>
      <c r="W329" s="157"/>
      <c r="X329" s="157"/>
      <c r="Y329" s="157"/>
      <c r="Z329" s="147"/>
      <c r="AA329" s="147"/>
      <c r="AB329" s="147"/>
      <c r="AC329" s="147"/>
      <c r="AD329" s="147"/>
      <c r="AE329" s="147"/>
      <c r="AF329" s="147"/>
      <c r="AG329" s="147" t="s">
        <v>260</v>
      </c>
      <c r="AH329" s="147">
        <v>0</v>
      </c>
      <c r="AI329" s="147"/>
      <c r="AJ329" s="147"/>
      <c r="AK329" s="147"/>
      <c r="AL329" s="147"/>
      <c r="AM329" s="147"/>
      <c r="AN329" s="147"/>
      <c r="AO329" s="147"/>
      <c r="AP329" s="147"/>
      <c r="AQ329" s="147"/>
      <c r="AR329" s="147"/>
      <c r="AS329" s="147"/>
      <c r="AT329" s="147"/>
      <c r="AU329" s="147"/>
      <c r="AV329" s="147"/>
      <c r="AW329" s="147"/>
      <c r="AX329" s="147"/>
      <c r="AY329" s="147"/>
      <c r="AZ329" s="147"/>
      <c r="BA329" s="147"/>
      <c r="BB329" s="147"/>
      <c r="BC329" s="147"/>
      <c r="BD329" s="147"/>
      <c r="BE329" s="147"/>
      <c r="BF329" s="147"/>
      <c r="BG329" s="147"/>
      <c r="BH329" s="147"/>
    </row>
    <row r="330" spans="1:60" outlineLevel="3" x14ac:dyDescent="0.2">
      <c r="A330" s="154"/>
      <c r="B330" s="155"/>
      <c r="C330" s="192" t="s">
        <v>388</v>
      </c>
      <c r="D330" s="190"/>
      <c r="E330" s="191">
        <v>340</v>
      </c>
      <c r="F330" s="157"/>
      <c r="G330" s="157"/>
      <c r="H330" s="157"/>
      <c r="I330" s="157"/>
      <c r="J330" s="157"/>
      <c r="K330" s="157"/>
      <c r="L330" s="157"/>
      <c r="M330" s="157"/>
      <c r="N330" s="156"/>
      <c r="O330" s="156"/>
      <c r="P330" s="156"/>
      <c r="Q330" s="156"/>
      <c r="R330" s="157"/>
      <c r="S330" s="157"/>
      <c r="T330" s="157"/>
      <c r="U330" s="157"/>
      <c r="V330" s="157"/>
      <c r="W330" s="157"/>
      <c r="X330" s="157"/>
      <c r="Y330" s="157"/>
      <c r="Z330" s="147"/>
      <c r="AA330" s="147"/>
      <c r="AB330" s="147"/>
      <c r="AC330" s="147"/>
      <c r="AD330" s="147"/>
      <c r="AE330" s="147"/>
      <c r="AF330" s="147"/>
      <c r="AG330" s="147" t="s">
        <v>260</v>
      </c>
      <c r="AH330" s="147">
        <v>1</v>
      </c>
      <c r="AI330" s="147"/>
      <c r="AJ330" s="147"/>
      <c r="AK330" s="147"/>
      <c r="AL330" s="147"/>
      <c r="AM330" s="147"/>
      <c r="AN330" s="147"/>
      <c r="AO330" s="147"/>
      <c r="AP330" s="147"/>
      <c r="AQ330" s="147"/>
      <c r="AR330" s="147"/>
      <c r="AS330" s="147"/>
      <c r="AT330" s="147"/>
      <c r="AU330" s="147"/>
      <c r="AV330" s="147"/>
      <c r="AW330" s="147"/>
      <c r="AX330" s="147"/>
      <c r="AY330" s="147"/>
      <c r="AZ330" s="147"/>
      <c r="BA330" s="147"/>
      <c r="BB330" s="147"/>
      <c r="BC330" s="147"/>
      <c r="BD330" s="147"/>
      <c r="BE330" s="147"/>
      <c r="BF330" s="147"/>
      <c r="BG330" s="147"/>
      <c r="BH330" s="147"/>
    </row>
    <row r="331" spans="1:60" outlineLevel="1" x14ac:dyDescent="0.2">
      <c r="A331" s="170">
        <v>101</v>
      </c>
      <c r="B331" s="171" t="s">
        <v>637</v>
      </c>
      <c r="C331" s="183" t="s">
        <v>638</v>
      </c>
      <c r="D331" s="172" t="s">
        <v>380</v>
      </c>
      <c r="E331" s="173">
        <v>340</v>
      </c>
      <c r="F331" s="174"/>
      <c r="G331" s="175">
        <f>ROUND(E331*F331,2)</f>
        <v>0</v>
      </c>
      <c r="H331" s="158"/>
      <c r="I331" s="157">
        <f>ROUND(E331*H331,2)</f>
        <v>0</v>
      </c>
      <c r="J331" s="158"/>
      <c r="K331" s="157">
        <f>ROUND(E331*J331,2)</f>
        <v>0</v>
      </c>
      <c r="L331" s="157">
        <v>12</v>
      </c>
      <c r="M331" s="157">
        <f>G331*(1+L331/100)</f>
        <v>0</v>
      </c>
      <c r="N331" s="156">
        <v>1.6000000000000001E-4</v>
      </c>
      <c r="O331" s="156">
        <f>ROUND(E331*N331,2)</f>
        <v>0.05</v>
      </c>
      <c r="P331" s="156">
        <v>0</v>
      </c>
      <c r="Q331" s="156">
        <f>ROUND(E331*P331,2)</f>
        <v>0</v>
      </c>
      <c r="R331" s="157"/>
      <c r="S331" s="157" t="s">
        <v>254</v>
      </c>
      <c r="T331" s="157" t="s">
        <v>255</v>
      </c>
      <c r="U331" s="157">
        <v>0.10902000000000001</v>
      </c>
      <c r="V331" s="157">
        <f>ROUND(E331*U331,2)</f>
        <v>37.07</v>
      </c>
      <c r="W331" s="157"/>
      <c r="X331" s="157" t="s">
        <v>256</v>
      </c>
      <c r="Y331" s="157" t="s">
        <v>257</v>
      </c>
      <c r="Z331" s="147"/>
      <c r="AA331" s="147"/>
      <c r="AB331" s="147"/>
      <c r="AC331" s="147"/>
      <c r="AD331" s="147"/>
      <c r="AE331" s="147"/>
      <c r="AF331" s="147"/>
      <c r="AG331" s="147" t="s">
        <v>258</v>
      </c>
      <c r="AH331" s="147"/>
      <c r="AI331" s="147"/>
      <c r="AJ331" s="147"/>
      <c r="AK331" s="147"/>
      <c r="AL331" s="147"/>
      <c r="AM331" s="147"/>
      <c r="AN331" s="147"/>
      <c r="AO331" s="147"/>
      <c r="AP331" s="147"/>
      <c r="AQ331" s="147"/>
      <c r="AR331" s="147"/>
      <c r="AS331" s="147"/>
      <c r="AT331" s="147"/>
      <c r="AU331" s="147"/>
      <c r="AV331" s="147"/>
      <c r="AW331" s="147"/>
      <c r="AX331" s="147"/>
      <c r="AY331" s="147"/>
      <c r="AZ331" s="147"/>
      <c r="BA331" s="147"/>
      <c r="BB331" s="147"/>
      <c r="BC331" s="147"/>
      <c r="BD331" s="147"/>
      <c r="BE331" s="147"/>
      <c r="BF331" s="147"/>
      <c r="BG331" s="147"/>
      <c r="BH331" s="147"/>
    </row>
    <row r="332" spans="1:60" outlineLevel="2" x14ac:dyDescent="0.2">
      <c r="A332" s="154"/>
      <c r="B332" s="155"/>
      <c r="C332" s="184" t="s">
        <v>889</v>
      </c>
      <c r="D332" s="159"/>
      <c r="E332" s="160">
        <v>99</v>
      </c>
      <c r="F332" s="157"/>
      <c r="G332" s="157"/>
      <c r="H332" s="157"/>
      <c r="I332" s="157"/>
      <c r="J332" s="157"/>
      <c r="K332" s="157"/>
      <c r="L332" s="157"/>
      <c r="M332" s="157"/>
      <c r="N332" s="156"/>
      <c r="O332" s="156"/>
      <c r="P332" s="156"/>
      <c r="Q332" s="156"/>
      <c r="R332" s="157"/>
      <c r="S332" s="157"/>
      <c r="T332" s="157"/>
      <c r="U332" s="157"/>
      <c r="V332" s="157"/>
      <c r="W332" s="157"/>
      <c r="X332" s="157"/>
      <c r="Y332" s="157"/>
      <c r="Z332" s="147"/>
      <c r="AA332" s="147"/>
      <c r="AB332" s="147"/>
      <c r="AC332" s="147"/>
      <c r="AD332" s="147"/>
      <c r="AE332" s="147"/>
      <c r="AF332" s="147"/>
      <c r="AG332" s="147" t="s">
        <v>260</v>
      </c>
      <c r="AH332" s="147">
        <v>0</v>
      </c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147"/>
      <c r="BC332" s="147"/>
      <c r="BD332" s="147"/>
      <c r="BE332" s="147"/>
      <c r="BF332" s="147"/>
      <c r="BG332" s="147"/>
      <c r="BH332" s="147"/>
    </row>
    <row r="333" spans="1:60" outlineLevel="3" x14ac:dyDescent="0.2">
      <c r="A333" s="154"/>
      <c r="B333" s="155"/>
      <c r="C333" s="184" t="s">
        <v>890</v>
      </c>
      <c r="D333" s="159"/>
      <c r="E333" s="160">
        <v>241</v>
      </c>
      <c r="F333" s="157"/>
      <c r="G333" s="157"/>
      <c r="H333" s="157"/>
      <c r="I333" s="157"/>
      <c r="J333" s="157"/>
      <c r="K333" s="157"/>
      <c r="L333" s="157"/>
      <c r="M333" s="157"/>
      <c r="N333" s="156"/>
      <c r="O333" s="156"/>
      <c r="P333" s="156"/>
      <c r="Q333" s="156"/>
      <c r="R333" s="157"/>
      <c r="S333" s="157"/>
      <c r="T333" s="157"/>
      <c r="U333" s="157"/>
      <c r="V333" s="157"/>
      <c r="W333" s="157"/>
      <c r="X333" s="157"/>
      <c r="Y333" s="157"/>
      <c r="Z333" s="147"/>
      <c r="AA333" s="147"/>
      <c r="AB333" s="147"/>
      <c r="AC333" s="147"/>
      <c r="AD333" s="147"/>
      <c r="AE333" s="147"/>
      <c r="AF333" s="147"/>
      <c r="AG333" s="147" t="s">
        <v>260</v>
      </c>
      <c r="AH333" s="147">
        <v>0</v>
      </c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147"/>
      <c r="BC333" s="147"/>
      <c r="BD333" s="147"/>
      <c r="BE333" s="147"/>
      <c r="BF333" s="147"/>
      <c r="BG333" s="147"/>
      <c r="BH333" s="147"/>
    </row>
    <row r="334" spans="1:60" outlineLevel="3" x14ac:dyDescent="0.2">
      <c r="A334" s="154"/>
      <c r="B334" s="155"/>
      <c r="C334" s="192" t="s">
        <v>388</v>
      </c>
      <c r="D334" s="190"/>
      <c r="E334" s="191">
        <v>340</v>
      </c>
      <c r="F334" s="157"/>
      <c r="G334" s="157"/>
      <c r="H334" s="157"/>
      <c r="I334" s="157"/>
      <c r="J334" s="157"/>
      <c r="K334" s="157"/>
      <c r="L334" s="157"/>
      <c r="M334" s="157"/>
      <c r="N334" s="156"/>
      <c r="O334" s="156"/>
      <c r="P334" s="156"/>
      <c r="Q334" s="156"/>
      <c r="R334" s="157"/>
      <c r="S334" s="157"/>
      <c r="T334" s="157"/>
      <c r="U334" s="157"/>
      <c r="V334" s="157"/>
      <c r="W334" s="157"/>
      <c r="X334" s="157"/>
      <c r="Y334" s="157"/>
      <c r="Z334" s="147"/>
      <c r="AA334" s="147"/>
      <c r="AB334" s="147"/>
      <c r="AC334" s="147"/>
      <c r="AD334" s="147"/>
      <c r="AE334" s="147"/>
      <c r="AF334" s="147"/>
      <c r="AG334" s="147" t="s">
        <v>260</v>
      </c>
      <c r="AH334" s="147">
        <v>1</v>
      </c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147"/>
      <c r="BC334" s="147"/>
      <c r="BD334" s="147"/>
      <c r="BE334" s="147"/>
      <c r="BF334" s="147"/>
      <c r="BG334" s="147"/>
      <c r="BH334" s="147"/>
    </row>
    <row r="335" spans="1:60" x14ac:dyDescent="0.2">
      <c r="A335" s="163" t="s">
        <v>249</v>
      </c>
      <c r="B335" s="164" t="s">
        <v>221</v>
      </c>
      <c r="C335" s="182" t="s">
        <v>29</v>
      </c>
      <c r="D335" s="165"/>
      <c r="E335" s="166"/>
      <c r="F335" s="167"/>
      <c r="G335" s="168">
        <f>SUMIF(AG336:AG337,"&lt;&gt;NOR",G336:G337)</f>
        <v>0</v>
      </c>
      <c r="H335" s="162"/>
      <c r="I335" s="162">
        <f>SUM(I336:I337)</f>
        <v>0</v>
      </c>
      <c r="J335" s="162"/>
      <c r="K335" s="162">
        <f>SUM(K336:K337)</f>
        <v>0</v>
      </c>
      <c r="L335" s="162"/>
      <c r="M335" s="162">
        <f>SUM(M336:M337)</f>
        <v>0</v>
      </c>
      <c r="N335" s="161"/>
      <c r="O335" s="161">
        <f>SUM(O336:O337)</f>
        <v>0</v>
      </c>
      <c r="P335" s="161"/>
      <c r="Q335" s="161">
        <f>SUM(Q336:Q337)</f>
        <v>0</v>
      </c>
      <c r="R335" s="162"/>
      <c r="S335" s="162"/>
      <c r="T335" s="162"/>
      <c r="U335" s="162"/>
      <c r="V335" s="162">
        <f>SUM(V336:V337)</f>
        <v>0</v>
      </c>
      <c r="W335" s="162"/>
      <c r="X335" s="162"/>
      <c r="Y335" s="162"/>
      <c r="AG335" t="s">
        <v>250</v>
      </c>
    </row>
    <row r="336" spans="1:60" outlineLevel="1" x14ac:dyDescent="0.2">
      <c r="A336" s="170">
        <v>102</v>
      </c>
      <c r="B336" s="171" t="s">
        <v>457</v>
      </c>
      <c r="C336" s="183" t="s">
        <v>458</v>
      </c>
      <c r="D336" s="172" t="s">
        <v>352</v>
      </c>
      <c r="E336" s="173">
        <v>1</v>
      </c>
      <c r="F336" s="174"/>
      <c r="G336" s="175">
        <f>ROUND(E336*F336,2)</f>
        <v>0</v>
      </c>
      <c r="H336" s="158"/>
      <c r="I336" s="157">
        <f>ROUND(E336*H336,2)</f>
        <v>0</v>
      </c>
      <c r="J336" s="158"/>
      <c r="K336" s="157">
        <f>ROUND(E336*J336,2)</f>
        <v>0</v>
      </c>
      <c r="L336" s="157">
        <v>12</v>
      </c>
      <c r="M336" s="157">
        <f>G336*(1+L336/100)</f>
        <v>0</v>
      </c>
      <c r="N336" s="156">
        <v>0</v>
      </c>
      <c r="O336" s="156">
        <f>ROUND(E336*N336,2)</f>
        <v>0</v>
      </c>
      <c r="P336" s="156">
        <v>0</v>
      </c>
      <c r="Q336" s="156">
        <f>ROUND(E336*P336,2)</f>
        <v>0</v>
      </c>
      <c r="R336" s="157"/>
      <c r="S336" s="157" t="s">
        <v>254</v>
      </c>
      <c r="T336" s="157" t="s">
        <v>255</v>
      </c>
      <c r="U336" s="157">
        <v>0</v>
      </c>
      <c r="V336" s="157">
        <f>ROUND(E336*U336,2)</f>
        <v>0</v>
      </c>
      <c r="W336" s="157"/>
      <c r="X336" s="157" t="s">
        <v>51</v>
      </c>
      <c r="Y336" s="157" t="s">
        <v>257</v>
      </c>
      <c r="Z336" s="147"/>
      <c r="AA336" s="147"/>
      <c r="AB336" s="147"/>
      <c r="AC336" s="147"/>
      <c r="AD336" s="147"/>
      <c r="AE336" s="147"/>
      <c r="AF336" s="147"/>
      <c r="AG336" s="147" t="s">
        <v>353</v>
      </c>
      <c r="AH336" s="147"/>
      <c r="AI336" s="147"/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  <c r="AT336" s="147"/>
      <c r="AU336" s="147"/>
      <c r="AV336" s="147"/>
      <c r="AW336" s="147"/>
      <c r="AX336" s="147"/>
      <c r="AY336" s="147"/>
      <c r="AZ336" s="147"/>
      <c r="BA336" s="147"/>
      <c r="BB336" s="147"/>
      <c r="BC336" s="147"/>
      <c r="BD336" s="147"/>
      <c r="BE336" s="147"/>
      <c r="BF336" s="147"/>
      <c r="BG336" s="147"/>
      <c r="BH336" s="147"/>
    </row>
    <row r="337" spans="1:60" outlineLevel="2" x14ac:dyDescent="0.2">
      <c r="A337" s="154"/>
      <c r="B337" s="155"/>
      <c r="C337" s="388" t="s">
        <v>459</v>
      </c>
      <c r="D337" s="389"/>
      <c r="E337" s="389"/>
      <c r="F337" s="389"/>
      <c r="G337" s="389"/>
      <c r="H337" s="157"/>
      <c r="I337" s="157"/>
      <c r="J337" s="157"/>
      <c r="K337" s="157"/>
      <c r="L337" s="157"/>
      <c r="M337" s="157"/>
      <c r="N337" s="156"/>
      <c r="O337" s="156"/>
      <c r="P337" s="156"/>
      <c r="Q337" s="156"/>
      <c r="R337" s="157"/>
      <c r="S337" s="157"/>
      <c r="T337" s="157"/>
      <c r="U337" s="157"/>
      <c r="V337" s="157"/>
      <c r="W337" s="157"/>
      <c r="X337" s="157"/>
      <c r="Y337" s="157"/>
      <c r="Z337" s="147"/>
      <c r="AA337" s="147"/>
      <c r="AB337" s="147"/>
      <c r="AC337" s="147"/>
      <c r="AD337" s="147"/>
      <c r="AE337" s="147"/>
      <c r="AF337" s="147"/>
      <c r="AG337" s="147" t="s">
        <v>272</v>
      </c>
      <c r="AH337" s="147"/>
      <c r="AI337" s="147"/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  <c r="AT337" s="147"/>
      <c r="AU337" s="147"/>
      <c r="AV337" s="147"/>
      <c r="AW337" s="147"/>
      <c r="AX337" s="147"/>
      <c r="AY337" s="147"/>
      <c r="AZ337" s="147"/>
      <c r="BA337" s="147"/>
      <c r="BB337" s="147"/>
      <c r="BC337" s="147"/>
      <c r="BD337" s="147"/>
      <c r="BE337" s="147"/>
      <c r="BF337" s="147"/>
      <c r="BG337" s="147"/>
      <c r="BH337" s="147"/>
    </row>
    <row r="338" spans="1:60" x14ac:dyDescent="0.2">
      <c r="A338" s="3"/>
      <c r="B338" s="4"/>
      <c r="C338" s="186"/>
      <c r="D338" s="6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AE338">
        <v>12</v>
      </c>
      <c r="AF338">
        <v>21</v>
      </c>
      <c r="AG338" t="s">
        <v>235</v>
      </c>
    </row>
    <row r="339" spans="1:60" x14ac:dyDescent="0.2">
      <c r="A339" s="150"/>
      <c r="B339" s="151" t="s">
        <v>31</v>
      </c>
      <c r="C339" s="187"/>
      <c r="D339" s="152"/>
      <c r="E339" s="153"/>
      <c r="F339" s="153"/>
      <c r="G339" s="169">
        <f>G8+G39+G59+G66+G86+G90+G123+G133+G144+G152+G163+G168+G170+G181+G192+G199+G225+G232+G239+G255+G266+G269+G281+G321+G326+G335</f>
        <v>0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AE339">
        <f>SUMIF(L7:L337,AE338,G7:G337)</f>
        <v>0</v>
      </c>
      <c r="AF339">
        <f>SUMIF(L7:L337,AF338,G7:G337)</f>
        <v>0</v>
      </c>
      <c r="AG339" t="s">
        <v>346</v>
      </c>
    </row>
    <row r="340" spans="1:60" x14ac:dyDescent="0.2">
      <c r="A340" s="3"/>
      <c r="B340" s="4"/>
      <c r="C340" s="186"/>
      <c r="D340" s="6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60" x14ac:dyDescent="0.2">
      <c r="A341" s="3"/>
      <c r="B341" s="4"/>
      <c r="C341" s="186"/>
      <c r="D341" s="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60" x14ac:dyDescent="0.2">
      <c r="A342" s="374" t="s">
        <v>347</v>
      </c>
      <c r="B342" s="374"/>
      <c r="C342" s="375"/>
      <c r="D342" s="6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60" x14ac:dyDescent="0.2">
      <c r="A343" s="376"/>
      <c r="B343" s="377"/>
      <c r="C343" s="378"/>
      <c r="D343" s="377"/>
      <c r="E343" s="377"/>
      <c r="F343" s="377"/>
      <c r="G343" s="379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AG343" t="s">
        <v>348</v>
      </c>
    </row>
    <row r="344" spans="1:60" x14ac:dyDescent="0.2">
      <c r="A344" s="380"/>
      <c r="B344" s="381"/>
      <c r="C344" s="382"/>
      <c r="D344" s="381"/>
      <c r="E344" s="381"/>
      <c r="F344" s="381"/>
      <c r="G344" s="38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60" x14ac:dyDescent="0.2">
      <c r="A345" s="380"/>
      <c r="B345" s="381"/>
      <c r="C345" s="382"/>
      <c r="D345" s="381"/>
      <c r="E345" s="381"/>
      <c r="F345" s="381"/>
      <c r="G345" s="38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60" x14ac:dyDescent="0.2">
      <c r="A346" s="380"/>
      <c r="B346" s="381"/>
      <c r="C346" s="382"/>
      <c r="D346" s="381"/>
      <c r="E346" s="381"/>
      <c r="F346" s="381"/>
      <c r="G346" s="38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60" x14ac:dyDescent="0.2">
      <c r="A347" s="384"/>
      <c r="B347" s="385"/>
      <c r="C347" s="386"/>
      <c r="D347" s="385"/>
      <c r="E347" s="385"/>
      <c r="F347" s="385"/>
      <c r="G347" s="387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60" x14ac:dyDescent="0.2">
      <c r="A348" s="3"/>
      <c r="B348" s="4"/>
      <c r="C348" s="186"/>
      <c r="D348" s="6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60" x14ac:dyDescent="0.2">
      <c r="C349" s="188"/>
      <c r="D349" s="10"/>
      <c r="AG349" t="s">
        <v>349</v>
      </c>
    </row>
    <row r="350" spans="1:60" x14ac:dyDescent="0.2">
      <c r="D350" s="10"/>
    </row>
    <row r="351" spans="1:60" x14ac:dyDescent="0.2">
      <c r="D351" s="10"/>
    </row>
    <row r="352" spans="1:60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</sheetData>
  <mergeCells count="28">
    <mergeCell ref="A343:G347"/>
    <mergeCell ref="C10:G10"/>
    <mergeCell ref="C18:G18"/>
    <mergeCell ref="C61:G61"/>
    <mergeCell ref="C62:G62"/>
    <mergeCell ref="C337:G337"/>
    <mergeCell ref="C211:G211"/>
    <mergeCell ref="C214:G214"/>
    <mergeCell ref="C241:G241"/>
    <mergeCell ref="C244:G244"/>
    <mergeCell ref="C253:G253"/>
    <mergeCell ref="C275:G275"/>
    <mergeCell ref="A1:G1"/>
    <mergeCell ref="C2:G2"/>
    <mergeCell ref="C3:G3"/>
    <mergeCell ref="C4:G4"/>
    <mergeCell ref="A342:C342"/>
    <mergeCell ref="C208:G208"/>
    <mergeCell ref="C63:G63"/>
    <mergeCell ref="C64:G64"/>
    <mergeCell ref="C88:G88"/>
    <mergeCell ref="C125:G125"/>
    <mergeCell ref="C126:G126"/>
    <mergeCell ref="C129:G129"/>
    <mergeCell ref="C178:G178"/>
    <mergeCell ref="C185:G185"/>
    <mergeCell ref="C202:G202"/>
    <mergeCell ref="C205:G205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26</vt:i4>
      </vt:variant>
      <vt:variant>
        <vt:lpstr>Pojmenované oblasti</vt:lpstr>
      </vt:variant>
      <vt:variant>
        <vt:i4>90</vt:i4>
      </vt:variant>
    </vt:vector>
  </HeadingPairs>
  <TitlesOfParts>
    <vt:vector size="116" baseType="lpstr">
      <vt:lpstr>Pokyny pro vyplnění</vt:lpstr>
      <vt:lpstr>Stavba</vt:lpstr>
      <vt:lpstr>VzorPolozky</vt:lpstr>
      <vt:lpstr>001 01 Pol</vt:lpstr>
      <vt:lpstr>002 1 Pol</vt:lpstr>
      <vt:lpstr>01 1 Pol</vt:lpstr>
      <vt:lpstr>01 2 Pol</vt:lpstr>
      <vt:lpstr>02 1 Pol</vt:lpstr>
      <vt:lpstr>02 2 Pol</vt:lpstr>
      <vt:lpstr>02 3 Pol</vt:lpstr>
      <vt:lpstr>03 1 Pol</vt:lpstr>
      <vt:lpstr>03 2 Pol</vt:lpstr>
      <vt:lpstr>03 3 Pol</vt:lpstr>
      <vt:lpstr>07 1 Pol</vt:lpstr>
      <vt:lpstr>07 2 Pol</vt:lpstr>
      <vt:lpstr>07 3 Pol</vt:lpstr>
      <vt:lpstr>10 1 Pol</vt:lpstr>
      <vt:lpstr>11 001 Pol</vt:lpstr>
      <vt:lpstr>11 002 Pol</vt:lpstr>
      <vt:lpstr>12 001 Pol</vt:lpstr>
      <vt:lpstr>12 002 Pol</vt:lpstr>
      <vt:lpstr>13 001 Pol</vt:lpstr>
      <vt:lpstr>13 002 Pol</vt:lpstr>
      <vt:lpstr>14 01 Pol</vt:lpstr>
      <vt:lpstr>14 02 Pol</vt:lpstr>
      <vt:lpstr>15 Zelen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'001 01 Pol'!Názvy_tisku</vt:lpstr>
      <vt:lpstr>'002 1 Pol'!Názvy_tisku</vt:lpstr>
      <vt:lpstr>'01 1 Pol'!Názvy_tisku</vt:lpstr>
      <vt:lpstr>'01 2 Pol'!Názvy_tisku</vt:lpstr>
      <vt:lpstr>'02 1 Pol'!Názvy_tisku</vt:lpstr>
      <vt:lpstr>'02 2 Pol'!Názvy_tisku</vt:lpstr>
      <vt:lpstr>'02 3 Pol'!Názvy_tisku</vt:lpstr>
      <vt:lpstr>'03 1 Pol'!Názvy_tisku</vt:lpstr>
      <vt:lpstr>'03 2 Pol'!Názvy_tisku</vt:lpstr>
      <vt:lpstr>'03 3 Pol'!Názvy_tisku</vt:lpstr>
      <vt:lpstr>'07 1 Pol'!Názvy_tisku</vt:lpstr>
      <vt:lpstr>'07 2 Pol'!Názvy_tisku</vt:lpstr>
      <vt:lpstr>'07 3 Pol'!Názvy_tisku</vt:lpstr>
      <vt:lpstr>'10 1 Pol'!Názvy_tisku</vt:lpstr>
      <vt:lpstr>'11 001 Pol'!Názvy_tisku</vt:lpstr>
      <vt:lpstr>'11 002 Pol'!Názvy_tisku</vt:lpstr>
      <vt:lpstr>'12 001 Pol'!Názvy_tisku</vt:lpstr>
      <vt:lpstr>'12 002 Pol'!Názvy_tisku</vt:lpstr>
      <vt:lpstr>'13 001 Pol'!Názvy_tisku</vt:lpstr>
      <vt:lpstr>'13 002 Pol'!Názvy_tisku</vt:lpstr>
      <vt:lpstr>'14 01 Pol'!Názvy_tisku</vt:lpstr>
      <vt:lpstr>'14 02 Pol'!Názvy_tisku</vt:lpstr>
      <vt:lpstr>oadresa</vt:lpstr>
      <vt:lpstr>Stavba!Objednatel</vt:lpstr>
      <vt:lpstr>Stavba!Objekt</vt:lpstr>
      <vt:lpstr>'001 01 Pol'!Oblast_tisku</vt:lpstr>
      <vt:lpstr>'002 1 Pol'!Oblast_tisku</vt:lpstr>
      <vt:lpstr>'01 1 Pol'!Oblast_tisku</vt:lpstr>
      <vt:lpstr>'01 2 Pol'!Oblast_tisku</vt:lpstr>
      <vt:lpstr>'02 1 Pol'!Oblast_tisku</vt:lpstr>
      <vt:lpstr>'02 2 Pol'!Oblast_tisku</vt:lpstr>
      <vt:lpstr>'02 3 Pol'!Oblast_tisku</vt:lpstr>
      <vt:lpstr>'03 1 Pol'!Oblast_tisku</vt:lpstr>
      <vt:lpstr>'03 2 Pol'!Oblast_tisku</vt:lpstr>
      <vt:lpstr>'03 3 Pol'!Oblast_tisku</vt:lpstr>
      <vt:lpstr>'07 1 Pol'!Oblast_tisku</vt:lpstr>
      <vt:lpstr>'07 2 Pol'!Oblast_tisku</vt:lpstr>
      <vt:lpstr>'07 3 Pol'!Oblast_tisku</vt:lpstr>
      <vt:lpstr>'10 1 Pol'!Oblast_tisku</vt:lpstr>
      <vt:lpstr>'11 001 Pol'!Oblast_tisku</vt:lpstr>
      <vt:lpstr>'11 002 Pol'!Oblast_tisku</vt:lpstr>
      <vt:lpstr>'12 001 Pol'!Oblast_tisku</vt:lpstr>
      <vt:lpstr>'12 002 Pol'!Oblast_tisku</vt:lpstr>
      <vt:lpstr>'13 001 Pol'!Oblast_tisku</vt:lpstr>
      <vt:lpstr>'13 002 Pol'!Oblast_tisku</vt:lpstr>
      <vt:lpstr>'14 01 Pol'!Oblast_tisku</vt:lpstr>
      <vt:lpstr>'14 02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Chrastina</dc:creator>
  <cp:lastModifiedBy>Mistostarostka2</cp:lastModifiedBy>
  <cp:lastPrinted>2019-03-19T12:27:02Z</cp:lastPrinted>
  <dcterms:created xsi:type="dcterms:W3CDTF">2009-04-08T07:15:50Z</dcterms:created>
  <dcterms:modified xsi:type="dcterms:W3CDTF">2025-06-13T11:38:22Z</dcterms:modified>
</cp:coreProperties>
</file>